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showInkAnnotation="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617FF8B-5008-4D84-80F3-561FF40972F6}" xr6:coauthVersionLast="45" xr6:coauthVersionMax="45" xr10:uidLastSave="{00000000-0000-0000-0000-000000000000}"/>
  <bookViews>
    <workbookView xWindow="-120" yWindow="-120" windowWidth="29040" windowHeight="15840" tabRatio="457" firstSheet="2" activeTab="2"/>
  </bookViews>
  <sheets>
    <sheet name="Data" sheetId="2" state="hidden" r:id="rId1"/>
    <sheet name="Plot Data" sheetId="5" state="hidden" r:id="rId2"/>
    <sheet name="Data Entry" sheetId="1" r:id="rId3"/>
    <sheet name="Noise Visualizer" sheetId="7" r:id="rId4"/>
    <sheet name="Signal to Noise" sheetId="8" r:id="rId5"/>
    <sheet name="Noise Modeller" sheetId="9" r:id="rId6"/>
    <sheet name="Resistor Noise" sheetId="10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3" i="1" l="1"/>
  <c r="K34" i="1"/>
  <c r="K35" i="1"/>
  <c r="K36" i="1"/>
  <c r="K37" i="1"/>
  <c r="K38" i="1"/>
  <c r="K32" i="1"/>
  <c r="K7" i="1"/>
  <c r="K8" i="1"/>
  <c r="K9" i="1"/>
  <c r="K10" i="1"/>
  <c r="K11" i="1"/>
  <c r="K12" i="1"/>
  <c r="J7" i="1"/>
  <c r="J8" i="1"/>
  <c r="J9" i="1"/>
  <c r="J10" i="1"/>
  <c r="J11" i="1"/>
  <c r="J12" i="1"/>
  <c r="J6" i="1"/>
  <c r="S6" i="1"/>
  <c r="K6" i="1" s="1"/>
  <c r="S7" i="1"/>
  <c r="S8" i="1"/>
  <c r="S9" i="1"/>
  <c r="S10" i="1"/>
  <c r="S11" i="1"/>
  <c r="S12" i="1"/>
  <c r="P12" i="1"/>
  <c r="P11" i="1"/>
  <c r="P10" i="1"/>
  <c r="P9" i="1"/>
  <c r="P8" i="1"/>
  <c r="P7" i="1"/>
  <c r="P6" i="1"/>
  <c r="H7" i="1"/>
  <c r="H8" i="1"/>
  <c r="H9" i="1"/>
  <c r="H10" i="1"/>
  <c r="H36" i="1" s="1"/>
  <c r="H11" i="1"/>
  <c r="H12" i="1"/>
  <c r="H6" i="1"/>
  <c r="I7" i="1"/>
  <c r="I8" i="1"/>
  <c r="I9" i="1"/>
  <c r="I10" i="1"/>
  <c r="I11" i="1"/>
  <c r="I12" i="1"/>
  <c r="I6" i="1"/>
  <c r="I20" i="10"/>
  <c r="N12" i="1"/>
  <c r="N11" i="1"/>
  <c r="N10" i="1"/>
  <c r="N9" i="1"/>
  <c r="N8" i="1"/>
  <c r="J34" i="1" s="1"/>
  <c r="N7" i="1"/>
  <c r="J33" i="1" s="1"/>
  <c r="N6" i="1"/>
  <c r="I29" i="9"/>
  <c r="Q27" i="9" s="1"/>
  <c r="H29" i="9"/>
  <c r="Q26" i="9" s="1"/>
  <c r="G29" i="9"/>
  <c r="Q25" i="9" s="1"/>
  <c r="F29" i="9"/>
  <c r="F30" i="9" s="1"/>
  <c r="M11" i="9"/>
  <c r="M26" i="9"/>
  <c r="M27" i="9" s="1"/>
  <c r="G28" i="9"/>
  <c r="H28" i="9"/>
  <c r="I28" i="9"/>
  <c r="F28" i="9"/>
  <c r="E31" i="1"/>
  <c r="E32" i="1"/>
  <c r="E33" i="1"/>
  <c r="E34" i="1"/>
  <c r="E35" i="1"/>
  <c r="E36" i="1"/>
  <c r="E37" i="1"/>
  <c r="E38" i="1"/>
  <c r="F31" i="1"/>
  <c r="G31" i="1"/>
  <c r="H31" i="1"/>
  <c r="I31" i="1"/>
  <c r="J31" i="1"/>
  <c r="F6" i="1"/>
  <c r="D9" i="2"/>
  <c r="Q24" i="2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F7" i="1"/>
  <c r="F8" i="1"/>
  <c r="D11" i="2"/>
  <c r="F9" i="1"/>
  <c r="D12" i="2" s="1"/>
  <c r="F10" i="1"/>
  <c r="F36" i="1" s="1"/>
  <c r="F11" i="1"/>
  <c r="F12" i="1"/>
  <c r="D15" i="2" s="1"/>
  <c r="A10" i="2"/>
  <c r="F18" i="2"/>
  <c r="E3" i="5"/>
  <c r="A11" i="2"/>
  <c r="H18" i="2"/>
  <c r="F3" i="5"/>
  <c r="A12" i="2"/>
  <c r="J18" i="2" s="1"/>
  <c r="G3" i="5" s="1"/>
  <c r="A13" i="2"/>
  <c r="L18" i="2"/>
  <c r="H3" i="5" s="1"/>
  <c r="A14" i="2"/>
  <c r="N18" i="2"/>
  <c r="I3" i="5"/>
  <c r="A15" i="2"/>
  <c r="P18" i="2"/>
  <c r="J3" i="5"/>
  <c r="A9" i="2"/>
  <c r="D18" i="2" s="1"/>
  <c r="D3" i="5" s="1"/>
  <c r="B10" i="2"/>
  <c r="C10" i="2"/>
  <c r="B11" i="2"/>
  <c r="C11" i="2"/>
  <c r="G67" i="2"/>
  <c r="H67" i="2" s="1"/>
  <c r="F52" i="5" s="1"/>
  <c r="B12" i="2"/>
  <c r="C12" i="2"/>
  <c r="I63" i="2"/>
  <c r="J63" i="2"/>
  <c r="G48" i="5" s="1"/>
  <c r="B13" i="2"/>
  <c r="C13" i="2"/>
  <c r="K26" i="2" s="1"/>
  <c r="L26" i="2" s="1"/>
  <c r="B14" i="2"/>
  <c r="C14" i="2"/>
  <c r="M58" i="2" s="1"/>
  <c r="N58" i="2" s="1"/>
  <c r="I43" i="5" s="1"/>
  <c r="B15" i="2"/>
  <c r="C15" i="2"/>
  <c r="B9" i="2"/>
  <c r="C9" i="2"/>
  <c r="C61" i="2"/>
  <c r="C47" i="2"/>
  <c r="Q19" i="2"/>
  <c r="L19" i="2" s="1"/>
  <c r="H4" i="5" s="1"/>
  <c r="Q20" i="2"/>
  <c r="Q21" i="2"/>
  <c r="Q22" i="2"/>
  <c r="Q23" i="2"/>
  <c r="L23" i="2" s="1"/>
  <c r="H8" i="5" s="1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L40" i="2" s="1"/>
  <c r="Q41" i="2"/>
  <c r="Q42" i="2"/>
  <c r="Q43" i="2"/>
  <c r="Q44" i="2"/>
  <c r="Q45" i="2"/>
  <c r="Q46" i="2"/>
  <c r="Q47" i="2"/>
  <c r="Q48" i="2"/>
  <c r="J48" i="2" s="1"/>
  <c r="Q49" i="2"/>
  <c r="Q50" i="2"/>
  <c r="Q51" i="2"/>
  <c r="Q52" i="2"/>
  <c r="L52" i="2" s="1"/>
  <c r="Q53" i="2"/>
  <c r="Q54" i="2"/>
  <c r="Q55" i="2"/>
  <c r="Q56" i="2"/>
  <c r="L56" i="2" s="1"/>
  <c r="H41" i="5" s="1"/>
  <c r="Q57" i="2"/>
  <c r="Q58" i="2"/>
  <c r="Q59" i="2"/>
  <c r="Q60" i="2"/>
  <c r="J60" i="2" s="1"/>
  <c r="G45" i="5" s="1"/>
  <c r="Q61" i="2"/>
  <c r="Q62" i="2"/>
  <c r="Q63" i="2"/>
  <c r="Q64" i="2"/>
  <c r="Q65" i="2"/>
  <c r="Q66" i="2"/>
  <c r="Q67" i="2"/>
  <c r="Q68" i="2"/>
  <c r="Q69" i="2"/>
  <c r="C46" i="2"/>
  <c r="K32" i="2"/>
  <c r="K47" i="2"/>
  <c r="G44" i="2"/>
  <c r="K31" i="2"/>
  <c r="E65" i="2"/>
  <c r="F65" i="2" s="1"/>
  <c r="E50" i="5" s="1"/>
  <c r="K51" i="2"/>
  <c r="K65" i="2"/>
  <c r="K66" i="2"/>
  <c r="K62" i="2"/>
  <c r="K23" i="2"/>
  <c r="K30" i="2"/>
  <c r="L30" i="2" s="1"/>
  <c r="H15" i="5" s="1"/>
  <c r="K28" i="2"/>
  <c r="K36" i="2"/>
  <c r="K38" i="2"/>
  <c r="K45" i="2"/>
  <c r="L45" i="2" s="1"/>
  <c r="K68" i="2"/>
  <c r="K40" i="2"/>
  <c r="K19" i="2"/>
  <c r="M27" i="2"/>
  <c r="C25" i="2"/>
  <c r="E51" i="2"/>
  <c r="F51" i="2" s="1"/>
  <c r="C54" i="2"/>
  <c r="C31" i="2"/>
  <c r="C22" i="2"/>
  <c r="C66" i="2"/>
  <c r="C33" i="2"/>
  <c r="G35" i="2"/>
  <c r="H35" i="2"/>
  <c r="F20" i="5"/>
  <c r="G64" i="2"/>
  <c r="G40" i="2"/>
  <c r="C52" i="2"/>
  <c r="C41" i="2"/>
  <c r="C68" i="2"/>
  <c r="C27" i="2"/>
  <c r="C21" i="2"/>
  <c r="C34" i="2"/>
  <c r="C35" i="2"/>
  <c r="C51" i="2"/>
  <c r="C26" i="2"/>
  <c r="C29" i="2"/>
  <c r="C48" i="2"/>
  <c r="M53" i="2"/>
  <c r="C62" i="2"/>
  <c r="C38" i="2"/>
  <c r="M60" i="2"/>
  <c r="M46" i="2"/>
  <c r="M64" i="2"/>
  <c r="M67" i="2"/>
  <c r="M21" i="2"/>
  <c r="N21" i="2"/>
  <c r="I6" i="5" s="1"/>
  <c r="M29" i="2"/>
  <c r="M25" i="2"/>
  <c r="M33" i="2"/>
  <c r="M26" i="2"/>
  <c r="M48" i="2"/>
  <c r="M50" i="2"/>
  <c r="N50" i="2"/>
  <c r="I35" i="5" s="1"/>
  <c r="M23" i="2"/>
  <c r="M47" i="2"/>
  <c r="L32" i="2"/>
  <c r="H17" i="5" s="1"/>
  <c r="M51" i="2"/>
  <c r="M43" i="2"/>
  <c r="M65" i="2"/>
  <c r="C43" i="2"/>
  <c r="C50" i="2"/>
  <c r="C39" i="2"/>
  <c r="C24" i="2"/>
  <c r="I19" i="2"/>
  <c r="J19" i="2" s="1"/>
  <c r="G4" i="5" s="1"/>
  <c r="E34" i="2"/>
  <c r="F34" i="2" s="1"/>
  <c r="E19" i="5" s="1"/>
  <c r="E37" i="2"/>
  <c r="F37" i="2" s="1"/>
  <c r="E22" i="5" s="1"/>
  <c r="E66" i="2"/>
  <c r="F66" i="2" s="1"/>
  <c r="E51" i="5" s="1"/>
  <c r="D21" i="2"/>
  <c r="D6" i="5" s="1"/>
  <c r="K44" i="2"/>
  <c r="K20" i="2"/>
  <c r="L20" i="2"/>
  <c r="H5" i="5" s="1"/>
  <c r="K58" i="2"/>
  <c r="K49" i="2"/>
  <c r="L49" i="2"/>
  <c r="G10" i="1" s="1"/>
  <c r="K35" i="2"/>
  <c r="K34" i="2"/>
  <c r="K22" i="2"/>
  <c r="L22" i="2"/>
  <c r="H7" i="5" s="1"/>
  <c r="K55" i="2"/>
  <c r="K60" i="2"/>
  <c r="K24" i="2"/>
  <c r="K39" i="2"/>
  <c r="L39" i="2" s="1"/>
  <c r="O10" i="1" s="1"/>
  <c r="R10" i="1" s="1"/>
  <c r="K64" i="2"/>
  <c r="K67" i="2"/>
  <c r="L67" i="2" s="1"/>
  <c r="H52" i="5" s="1"/>
  <c r="K21" i="2"/>
  <c r="K63" i="2"/>
  <c r="K57" i="2"/>
  <c r="L57" i="2"/>
  <c r="H42" i="5"/>
  <c r="K69" i="2"/>
  <c r="K25" i="2"/>
  <c r="K56" i="2"/>
  <c r="K46" i="2"/>
  <c r="K41" i="2"/>
  <c r="L41" i="2" s="1"/>
  <c r="H26" i="5" s="1"/>
  <c r="K29" i="2"/>
  <c r="K27" i="2"/>
  <c r="L27" i="2" s="1"/>
  <c r="H12" i="5" s="1"/>
  <c r="K43" i="2"/>
  <c r="K52" i="2"/>
  <c r="H37" i="5"/>
  <c r="K42" i="2"/>
  <c r="K37" i="2"/>
  <c r="K61" i="2"/>
  <c r="G63" i="2"/>
  <c r="G43" i="2"/>
  <c r="G56" i="2"/>
  <c r="G23" i="2"/>
  <c r="G61" i="2"/>
  <c r="G48" i="2"/>
  <c r="G50" i="2"/>
  <c r="H50" i="2"/>
  <c r="F35" i="5"/>
  <c r="G60" i="2"/>
  <c r="H60" i="2" s="1"/>
  <c r="F45" i="5" s="1"/>
  <c r="G47" i="2"/>
  <c r="G41" i="2"/>
  <c r="K48" i="2"/>
  <c r="L48" i="2" s="1"/>
  <c r="H33" i="5" s="1"/>
  <c r="K33" i="2"/>
  <c r="L33" i="2" s="1"/>
  <c r="H18" i="5" s="1"/>
  <c r="K54" i="2"/>
  <c r="L54" i="2" s="1"/>
  <c r="H39" i="5" s="1"/>
  <c r="K53" i="2"/>
  <c r="K50" i="2"/>
  <c r="L50" i="2" s="1"/>
  <c r="H35" i="5" s="1"/>
  <c r="K59" i="2"/>
  <c r="L59" i="2" s="1"/>
  <c r="H44" i="5" s="1"/>
  <c r="M66" i="2"/>
  <c r="M45" i="2"/>
  <c r="M42" i="2"/>
  <c r="M69" i="2"/>
  <c r="N69" i="2" s="1"/>
  <c r="M68" i="2"/>
  <c r="M56" i="2"/>
  <c r="N56" i="2" s="1"/>
  <c r="M35" i="2"/>
  <c r="M30" i="2"/>
  <c r="M52" i="2"/>
  <c r="M19" i="2"/>
  <c r="M41" i="2"/>
  <c r="M22" i="2"/>
  <c r="M57" i="2"/>
  <c r="N57" i="2"/>
  <c r="I42" i="5" s="1"/>
  <c r="M54" i="2"/>
  <c r="M39" i="2"/>
  <c r="M49" i="2"/>
  <c r="M28" i="2"/>
  <c r="M20" i="2"/>
  <c r="M62" i="2"/>
  <c r="N62" i="2"/>
  <c r="I47" i="5" s="1"/>
  <c r="M40" i="2"/>
  <c r="M34" i="2"/>
  <c r="M31" i="2"/>
  <c r="M63" i="2"/>
  <c r="M37" i="2"/>
  <c r="N37" i="2" s="1"/>
  <c r="M44" i="2"/>
  <c r="M36" i="2"/>
  <c r="M24" i="2"/>
  <c r="O41" i="2"/>
  <c r="P41" i="2" s="1"/>
  <c r="J26" i="5" s="1"/>
  <c r="I45" i="2"/>
  <c r="J45" i="2" s="1"/>
  <c r="G30" i="5" s="1"/>
  <c r="I43" i="2"/>
  <c r="J43" i="2" s="1"/>
  <c r="G28" i="5" s="1"/>
  <c r="I58" i="2"/>
  <c r="J58" i="2"/>
  <c r="G43" i="5" s="1"/>
  <c r="I35" i="2"/>
  <c r="J35" i="2"/>
  <c r="G20" i="5"/>
  <c r="I25" i="2"/>
  <c r="J25" i="2" s="1"/>
  <c r="G10" i="5" s="1"/>
  <c r="I26" i="2"/>
  <c r="J26" i="2" s="1"/>
  <c r="G11" i="5" s="1"/>
  <c r="I46" i="2"/>
  <c r="J46" i="2"/>
  <c r="G31" i="5" s="1"/>
  <c r="I27" i="2"/>
  <c r="J27" i="2"/>
  <c r="G12" i="5"/>
  <c r="H25" i="5"/>
  <c r="L66" i="2"/>
  <c r="H51" i="5"/>
  <c r="L38" i="2"/>
  <c r="H23" i="5"/>
  <c r="L37" i="2"/>
  <c r="H22" i="5" s="1"/>
  <c r="H30" i="5"/>
  <c r="L58" i="2"/>
  <c r="H43" i="5" s="1"/>
  <c r="H11" i="5"/>
  <c r="I68" i="2"/>
  <c r="J68" i="2"/>
  <c r="G53" i="5" s="1"/>
  <c r="I33" i="2"/>
  <c r="J33" i="2"/>
  <c r="G18" i="5"/>
  <c r="I38" i="2"/>
  <c r="J38" i="2" s="1"/>
  <c r="G23" i="5" s="1"/>
  <c r="I23" i="2"/>
  <c r="J23" i="2" s="1"/>
  <c r="G8" i="5" s="1"/>
  <c r="I49" i="2"/>
  <c r="J49" i="2"/>
  <c r="I67" i="2"/>
  <c r="J67" i="2" s="1"/>
  <c r="G52" i="5" s="1"/>
  <c r="I32" i="2"/>
  <c r="J32" i="2" s="1"/>
  <c r="G17" i="5" s="1"/>
  <c r="I29" i="2"/>
  <c r="J29" i="2"/>
  <c r="G14" i="5" s="1"/>
  <c r="I48" i="2"/>
  <c r="G33" i="5"/>
  <c r="I36" i="2"/>
  <c r="J36" i="2" s="1"/>
  <c r="G21" i="5" s="1"/>
  <c r="I44" i="2"/>
  <c r="J44" i="2" s="1"/>
  <c r="G29" i="5" s="1"/>
  <c r="I57" i="2"/>
  <c r="J57" i="2"/>
  <c r="G42" i="5" s="1"/>
  <c r="I55" i="2"/>
  <c r="J55" i="2"/>
  <c r="G40" i="5"/>
  <c r="I65" i="2"/>
  <c r="J65" i="2"/>
  <c r="G50" i="5"/>
  <c r="I59" i="2"/>
  <c r="J59" i="2" s="1"/>
  <c r="G44" i="5" s="1"/>
  <c r="I40" i="2"/>
  <c r="J40" i="2"/>
  <c r="G25" i="5" s="1"/>
  <c r="I28" i="2"/>
  <c r="I60" i="2"/>
  <c r="I69" i="2"/>
  <c r="J69" i="2" s="1"/>
  <c r="I54" i="2"/>
  <c r="J54" i="2"/>
  <c r="G39" i="5"/>
  <c r="I42" i="2"/>
  <c r="J42" i="2"/>
  <c r="G27" i="5"/>
  <c r="I56" i="2"/>
  <c r="J56" i="2" s="1"/>
  <c r="G41" i="5" s="1"/>
  <c r="I31" i="2"/>
  <c r="J31" i="2" s="1"/>
  <c r="G16" i="5" s="1"/>
  <c r="I53" i="2"/>
  <c r="J53" i="2"/>
  <c r="G38" i="5"/>
  <c r="I61" i="2"/>
  <c r="J61" i="2"/>
  <c r="G46" i="5"/>
  <c r="I52" i="2"/>
  <c r="J52" i="2" s="1"/>
  <c r="G37" i="5" s="1"/>
  <c r="I39" i="2"/>
  <c r="J39" i="2"/>
  <c r="G24" i="5" s="1"/>
  <c r="I20" i="2"/>
  <c r="J20" i="2"/>
  <c r="G5" i="5"/>
  <c r="I37" i="2"/>
  <c r="J37" i="2" s="1"/>
  <c r="G22" i="5" s="1"/>
  <c r="I47" i="2"/>
  <c r="J47" i="2"/>
  <c r="G32" i="5" s="1"/>
  <c r="I41" i="2"/>
  <c r="J41" i="2"/>
  <c r="G26" i="5" s="1"/>
  <c r="I21" i="2"/>
  <c r="J21" i="2"/>
  <c r="G6" i="5"/>
  <c r="I64" i="2"/>
  <c r="J64" i="2" s="1"/>
  <c r="G49" i="5" s="1"/>
  <c r="I30" i="2"/>
  <c r="J30" i="2" s="1"/>
  <c r="G15" i="5" s="1"/>
  <c r="I34" i="2"/>
  <c r="J34" i="2"/>
  <c r="G19" i="5"/>
  <c r="I24" i="2"/>
  <c r="I66" i="2"/>
  <c r="J66" i="2" s="1"/>
  <c r="G51" i="5" s="1"/>
  <c r="I51" i="2"/>
  <c r="J51" i="2" s="1"/>
  <c r="G36" i="5" s="1"/>
  <c r="I50" i="2"/>
  <c r="J50" i="2"/>
  <c r="G35" i="5"/>
  <c r="I22" i="2"/>
  <c r="J22" i="2" s="1"/>
  <c r="G7" i="5"/>
  <c r="I62" i="2"/>
  <c r="J62" i="2" s="1"/>
  <c r="G47" i="5" s="1"/>
  <c r="O67" i="2"/>
  <c r="P67" i="2" s="1"/>
  <c r="J52" i="5" s="1"/>
  <c r="O35" i="2"/>
  <c r="P35" i="2" s="1"/>
  <c r="J20" i="5" s="1"/>
  <c r="G37" i="2"/>
  <c r="H37" i="2" s="1"/>
  <c r="F22" i="5" s="1"/>
  <c r="D46" i="2"/>
  <c r="D31" i="5" s="1"/>
  <c r="D41" i="2"/>
  <c r="D26" i="5" s="1"/>
  <c r="D51" i="2"/>
  <c r="D36" i="5" s="1"/>
  <c r="O59" i="2"/>
  <c r="P59" i="2" s="1"/>
  <c r="J44" i="5" s="1"/>
  <c r="O23" i="2"/>
  <c r="P23" i="2" s="1"/>
  <c r="J8" i="5" s="1"/>
  <c r="O26" i="2"/>
  <c r="P26" i="2" s="1"/>
  <c r="J11" i="5" s="1"/>
  <c r="O44" i="2"/>
  <c r="P44" i="2" s="1"/>
  <c r="J29" i="5" s="1"/>
  <c r="O47" i="2"/>
  <c r="P47" i="2" s="1"/>
  <c r="J32" i="5" s="1"/>
  <c r="O37" i="2"/>
  <c r="P37" i="2" s="1"/>
  <c r="J22" i="5"/>
  <c r="O28" i="2"/>
  <c r="P28" i="2"/>
  <c r="J13" i="5" s="1"/>
  <c r="O36" i="2"/>
  <c r="P36" i="2" s="1"/>
  <c r="J21" i="5"/>
  <c r="O54" i="2"/>
  <c r="P54" i="2"/>
  <c r="J39" i="5" s="1"/>
  <c r="O61" i="2"/>
  <c r="P61" i="2" s="1"/>
  <c r="J46" i="5"/>
  <c r="O66" i="2"/>
  <c r="P66" i="2"/>
  <c r="J51" i="5" s="1"/>
  <c r="O49" i="2"/>
  <c r="P49" i="2" s="1"/>
  <c r="J34" i="5" s="1"/>
  <c r="G12" i="1"/>
  <c r="O45" i="2"/>
  <c r="P45" i="2"/>
  <c r="J30" i="5" s="1"/>
  <c r="O52" i="2"/>
  <c r="P52" i="2" s="1"/>
  <c r="J37" i="5"/>
  <c r="O30" i="2"/>
  <c r="P30" i="2"/>
  <c r="J15" i="5" s="1"/>
  <c r="O60" i="2"/>
  <c r="P60" i="2" s="1"/>
  <c r="J45" i="5"/>
  <c r="O48" i="2"/>
  <c r="P48" i="2"/>
  <c r="J33" i="5" s="1"/>
  <c r="O64" i="2"/>
  <c r="P64" i="2" s="1"/>
  <c r="J49" i="5"/>
  <c r="O62" i="2"/>
  <c r="P62" i="2"/>
  <c r="J47" i="5" s="1"/>
  <c r="O57" i="2"/>
  <c r="P57" i="2" s="1"/>
  <c r="J42" i="5"/>
  <c r="O43" i="2"/>
  <c r="P43" i="2"/>
  <c r="J28" i="5" s="1"/>
  <c r="O20" i="2"/>
  <c r="P20" i="2" s="1"/>
  <c r="J5" i="5"/>
  <c r="G54" i="2"/>
  <c r="G66" i="2"/>
  <c r="H66" i="2" s="1"/>
  <c r="F51" i="5" s="1"/>
  <c r="G53" i="2"/>
  <c r="G52" i="2"/>
  <c r="H52" i="2" s="1"/>
  <c r="F37" i="5" s="1"/>
  <c r="G24" i="2"/>
  <c r="G58" i="2"/>
  <c r="H58" i="2" s="1"/>
  <c r="G32" i="2"/>
  <c r="G55" i="2"/>
  <c r="H55" i="2" s="1"/>
  <c r="G28" i="2"/>
  <c r="G25" i="2"/>
  <c r="H25" i="2" s="1"/>
  <c r="G21" i="2"/>
  <c r="H21" i="2"/>
  <c r="F6" i="5" s="1"/>
  <c r="G39" i="2"/>
  <c r="G29" i="2"/>
  <c r="G31" i="2"/>
  <c r="H31" i="2" s="1"/>
  <c r="F16" i="5" s="1"/>
  <c r="G34" i="2"/>
  <c r="H34" i="2"/>
  <c r="F19" i="5" s="1"/>
  <c r="G36" i="2"/>
  <c r="H36" i="2" s="1"/>
  <c r="G68" i="2"/>
  <c r="G51" i="2"/>
  <c r="H51" i="2" s="1"/>
  <c r="F36" i="5" s="1"/>
  <c r="G22" i="2"/>
  <c r="G46" i="2"/>
  <c r="H46" i="2" s="1"/>
  <c r="G42" i="2"/>
  <c r="E36" i="5"/>
  <c r="H34" i="5"/>
  <c r="H24" i="5"/>
  <c r="G9" i="1"/>
  <c r="I35" i="1"/>
  <c r="G34" i="5"/>
  <c r="O9" i="1"/>
  <c r="G54" i="5"/>
  <c r="Q9" i="1"/>
  <c r="H35" i="1"/>
  <c r="R9" i="1"/>
  <c r="F34" i="1"/>
  <c r="G19" i="2"/>
  <c r="G38" i="2"/>
  <c r="H38" i="2" s="1"/>
  <c r="F23" i="5" s="1"/>
  <c r="G30" i="2"/>
  <c r="H30" i="2"/>
  <c r="F15" i="5" s="1"/>
  <c r="M55" i="2"/>
  <c r="N55" i="2" s="1"/>
  <c r="I40" i="5"/>
  <c r="M59" i="2"/>
  <c r="M32" i="2"/>
  <c r="N32" i="2" s="1"/>
  <c r="I17" i="5"/>
  <c r="M61" i="2"/>
  <c r="N61" i="2"/>
  <c r="I46" i="5" s="1"/>
  <c r="M38" i="2"/>
  <c r="N38" i="2" s="1"/>
  <c r="I23" i="5"/>
  <c r="I22" i="5"/>
  <c r="N40" i="2"/>
  <c r="I25" i="5"/>
  <c r="N54" i="2"/>
  <c r="I39" i="5"/>
  <c r="N30" i="2"/>
  <c r="I15" i="5"/>
  <c r="I41" i="5"/>
  <c r="N42" i="2"/>
  <c r="I27" i="5"/>
  <c r="N25" i="2"/>
  <c r="I10" i="5"/>
  <c r="N35" i="2"/>
  <c r="I20" i="5"/>
  <c r="N59" i="2"/>
  <c r="I44" i="5"/>
  <c r="N67" i="2"/>
  <c r="I52" i="5"/>
  <c r="N60" i="2"/>
  <c r="I45" i="5"/>
  <c r="N66" i="2"/>
  <c r="I51" i="5"/>
  <c r="N44" i="2"/>
  <c r="I29" i="5"/>
  <c r="N34" i="2"/>
  <c r="I19" i="5"/>
  <c r="N28" i="2"/>
  <c r="I13" i="5"/>
  <c r="N39" i="2"/>
  <c r="O11" i="1"/>
  <c r="N52" i="2"/>
  <c r="I37" i="5"/>
  <c r="N46" i="2"/>
  <c r="I31" i="5" s="1"/>
  <c r="N43" i="2"/>
  <c r="I28" i="5" s="1"/>
  <c r="N26" i="2"/>
  <c r="I11" i="5" s="1"/>
  <c r="N23" i="2"/>
  <c r="I8" i="5" s="1"/>
  <c r="N65" i="2"/>
  <c r="I50" i="5" s="1"/>
  <c r="N51" i="2"/>
  <c r="I36" i="5" s="1"/>
  <c r="N53" i="2"/>
  <c r="I38" i="5" s="1"/>
  <c r="N36" i="2"/>
  <c r="I21" i="5" s="1"/>
  <c r="N31" i="2"/>
  <c r="I16" i="5" s="1"/>
  <c r="N20" i="2"/>
  <c r="I5" i="5" s="1"/>
  <c r="N22" i="2"/>
  <c r="I7" i="5" s="1"/>
  <c r="N19" i="2"/>
  <c r="I4" i="5" s="1"/>
  <c r="I24" i="5"/>
  <c r="G30" i="9"/>
  <c r="Q24" i="9"/>
  <c r="G33" i="2"/>
  <c r="H33" i="2" s="1"/>
  <c r="F18" i="5" s="1"/>
  <c r="G59" i="2"/>
  <c r="G69" i="2"/>
  <c r="H69" i="2" s="1"/>
  <c r="G20" i="2"/>
  <c r="H20" i="2" s="1"/>
  <c r="F5" i="5"/>
  <c r="G62" i="2"/>
  <c r="G45" i="2"/>
  <c r="G27" i="2"/>
  <c r="H27" i="2"/>
  <c r="F12" i="5" s="1"/>
  <c r="G26" i="2"/>
  <c r="G49" i="2"/>
  <c r="G65" i="2"/>
  <c r="H65" i="2" s="1"/>
  <c r="F50" i="5"/>
  <c r="G57" i="2"/>
  <c r="H44" i="2"/>
  <c r="F29" i="5" s="1"/>
  <c r="H42" i="2"/>
  <c r="F27" i="5" s="1"/>
  <c r="H39" i="2"/>
  <c r="H28" i="2"/>
  <c r="F13" i="5"/>
  <c r="H32" i="2"/>
  <c r="F17" i="5"/>
  <c r="H54" i="2"/>
  <c r="F39" i="5"/>
  <c r="H62" i="2"/>
  <c r="F47" i="5"/>
  <c r="H61" i="2"/>
  <c r="F46" i="5"/>
  <c r="F31" i="5"/>
  <c r="H68" i="2"/>
  <c r="F53" i="5"/>
  <c r="F10" i="5"/>
  <c r="H53" i="2"/>
  <c r="F38" i="5"/>
  <c r="H56" i="2"/>
  <c r="F41" i="5"/>
  <c r="H19" i="2"/>
  <c r="F4" i="5"/>
  <c r="H57" i="2"/>
  <c r="F42" i="5"/>
  <c r="H22" i="2"/>
  <c r="F7" i="5"/>
  <c r="F21" i="5"/>
  <c r="H29" i="2"/>
  <c r="F14" i="5"/>
  <c r="F40" i="5"/>
  <c r="F43" i="5"/>
  <c r="O31" i="2"/>
  <c r="P31" i="2"/>
  <c r="J16" i="5" s="1"/>
  <c r="F38" i="1"/>
  <c r="O21" i="2"/>
  <c r="P21" i="2" s="1"/>
  <c r="J6" i="5"/>
  <c r="O42" i="2"/>
  <c r="P42" i="2"/>
  <c r="J27" i="5" s="1"/>
  <c r="C20" i="2"/>
  <c r="D20" i="2" s="1"/>
  <c r="D5" i="5"/>
  <c r="C45" i="2"/>
  <c r="D45" i="2"/>
  <c r="D30" i="5" s="1"/>
  <c r="C44" i="2"/>
  <c r="D44" i="2" s="1"/>
  <c r="D29" i="5"/>
  <c r="C32" i="2"/>
  <c r="C56" i="2"/>
  <c r="D56" i="2" s="1"/>
  <c r="D41" i="5"/>
  <c r="C67" i="2"/>
  <c r="D67" i="2"/>
  <c r="D52" i="5" s="1"/>
  <c r="C64" i="2"/>
  <c r="D64" i="2" s="1"/>
  <c r="D49" i="5"/>
  <c r="C59" i="2"/>
  <c r="D59" i="2"/>
  <c r="D44" i="5" s="1"/>
  <c r="C19" i="2"/>
  <c r="D19" i="2" s="1"/>
  <c r="D4" i="5"/>
  <c r="C65" i="2"/>
  <c r="D65" i="2"/>
  <c r="D50" i="5" s="1"/>
  <c r="C30" i="2"/>
  <c r="D30" i="2" s="1"/>
  <c r="C53" i="2"/>
  <c r="C49" i="2"/>
  <c r="D49" i="2" s="1"/>
  <c r="D34" i="5" s="1"/>
  <c r="C28" i="2"/>
  <c r="D28" i="2" s="1"/>
  <c r="D13" i="5"/>
  <c r="C40" i="2"/>
  <c r="C36" i="2"/>
  <c r="D36" i="2" s="1"/>
  <c r="D21" i="5" s="1"/>
  <c r="C69" i="2"/>
  <c r="C63" i="2"/>
  <c r="D63" i="2" s="1"/>
  <c r="D48" i="5"/>
  <c r="C42" i="2"/>
  <c r="D42" i="2"/>
  <c r="D27" i="5" s="1"/>
  <c r="C57" i="2"/>
  <c r="D57" i="2" s="1"/>
  <c r="D42" i="5" s="1"/>
  <c r="C37" i="2"/>
  <c r="D37" i="2"/>
  <c r="D22" i="5" s="1"/>
  <c r="C60" i="2"/>
  <c r="D60" i="2" s="1"/>
  <c r="D45" i="5"/>
  <c r="C23" i="2"/>
  <c r="C55" i="2"/>
  <c r="D55" i="2" s="1"/>
  <c r="D40" i="5"/>
  <c r="C58" i="2"/>
  <c r="D58" i="2"/>
  <c r="D43" i="5" s="1"/>
  <c r="D68" i="2"/>
  <c r="D53" i="5" s="1"/>
  <c r="D52" i="2"/>
  <c r="D37" i="5" s="1"/>
  <c r="D48" i="2"/>
  <c r="D33" i="5" s="1"/>
  <c r="D40" i="2"/>
  <c r="D25" i="5" s="1"/>
  <c r="D32" i="2"/>
  <c r="D17" i="5" s="1"/>
  <c r="D34" i="2"/>
  <c r="D19" i="5" s="1"/>
  <c r="E36" i="2"/>
  <c r="F36" i="2" s="1"/>
  <c r="E21" i="5"/>
  <c r="E58" i="2"/>
  <c r="F58" i="2"/>
  <c r="E43" i="5" s="1"/>
  <c r="E20" i="2"/>
  <c r="F20" i="2" s="1"/>
  <c r="E5" i="5"/>
  <c r="E69" i="2"/>
  <c r="F69" i="2"/>
  <c r="Q7" i="1" s="1"/>
  <c r="E43" i="2"/>
  <c r="F43" i="2" s="1"/>
  <c r="E28" i="5"/>
  <c r="E31" i="2"/>
  <c r="F31" i="2"/>
  <c r="E16" i="5" s="1"/>
  <c r="E25" i="2"/>
  <c r="F25" i="2" s="1"/>
  <c r="E10" i="5"/>
  <c r="E47" i="2"/>
  <c r="F47" i="2"/>
  <c r="E32" i="5" s="1"/>
  <c r="E54" i="2"/>
  <c r="F54" i="2" s="1"/>
  <c r="E39" i="5"/>
  <c r="E63" i="2"/>
  <c r="F63" i="2"/>
  <c r="E48" i="5" s="1"/>
  <c r="E41" i="2"/>
  <c r="F41" i="2" s="1"/>
  <c r="E26" i="5"/>
  <c r="E53" i="2"/>
  <c r="F53" i="2"/>
  <c r="E38" i="5" s="1"/>
  <c r="E38" i="2"/>
  <c r="F38" i="2" s="1"/>
  <c r="E23" i="5"/>
  <c r="E55" i="2"/>
  <c r="F55" i="2"/>
  <c r="E40" i="5" s="1"/>
  <c r="E33" i="2"/>
  <c r="F33" i="2" s="1"/>
  <c r="E18" i="5"/>
  <c r="E19" i="2"/>
  <c r="E30" i="2"/>
  <c r="F30" i="2" s="1"/>
  <c r="E15" i="5" s="1"/>
  <c r="E45" i="2"/>
  <c r="F45" i="2"/>
  <c r="E30" i="5" s="1"/>
  <c r="E42" i="2"/>
  <c r="F42" i="2" s="1"/>
  <c r="E27" i="5" s="1"/>
  <c r="E64" i="2"/>
  <c r="F64" i="2"/>
  <c r="E49" i="5" s="1"/>
  <c r="E60" i="2"/>
  <c r="F60" i="2" s="1"/>
  <c r="E45" i="5" s="1"/>
  <c r="E22" i="2"/>
  <c r="F22" i="2"/>
  <c r="E7" i="5" s="1"/>
  <c r="E59" i="2"/>
  <c r="F59" i="2" s="1"/>
  <c r="E44" i="5" s="1"/>
  <c r="E50" i="2"/>
  <c r="F50" i="2"/>
  <c r="E35" i="5" s="1"/>
  <c r="E61" i="2"/>
  <c r="F61" i="2" s="1"/>
  <c r="E46" i="5" s="1"/>
  <c r="E56" i="2"/>
  <c r="F56" i="2"/>
  <c r="E41" i="5" s="1"/>
  <c r="E24" i="2"/>
  <c r="F19" i="2"/>
  <c r="E4" i="5"/>
  <c r="D23" i="2"/>
  <c r="D8" i="5"/>
  <c r="D53" i="2"/>
  <c r="D38" i="5"/>
  <c r="D15" i="5"/>
  <c r="D61" i="2"/>
  <c r="D46" i="5"/>
  <c r="D31" i="2"/>
  <c r="D16" i="5"/>
  <c r="F32" i="1"/>
  <c r="D26" i="2"/>
  <c r="D11" i="5" s="1"/>
  <c r="D35" i="2"/>
  <c r="D20" i="5" s="1"/>
  <c r="D43" i="2"/>
  <c r="D28" i="5" s="1"/>
  <c r="D62" i="2"/>
  <c r="D47" i="5" s="1"/>
  <c r="D66" i="2"/>
  <c r="D51" i="5" s="1"/>
  <c r="D25" i="2"/>
  <c r="D10" i="5" s="1"/>
  <c r="D33" i="2"/>
  <c r="D18" i="5" s="1"/>
  <c r="D69" i="2"/>
  <c r="D54" i="5" s="1"/>
  <c r="R11" i="1"/>
  <c r="H37" i="1"/>
  <c r="J35" i="1"/>
  <c r="E54" i="5"/>
  <c r="L65" i="2"/>
  <c r="H50" i="5" s="1"/>
  <c r="L36" i="2"/>
  <c r="H21" i="5"/>
  <c r="L62" i="2"/>
  <c r="H47" i="5" s="1"/>
  <c r="L44" i="2"/>
  <c r="H29" i="5"/>
  <c r="L34" i="2"/>
  <c r="H19" i="5" s="1"/>
  <c r="L63" i="2"/>
  <c r="H48" i="5" s="1"/>
  <c r="L25" i="2"/>
  <c r="H10" i="5"/>
  <c r="L46" i="2"/>
  <c r="H31" i="5" s="1"/>
  <c r="L43" i="2"/>
  <c r="H28" i="5"/>
  <c r="L47" i="2"/>
  <c r="H32" i="5" s="1"/>
  <c r="L51" i="2"/>
  <c r="H36" i="5"/>
  <c r="L35" i="2"/>
  <c r="H20" i="5" s="1"/>
  <c r="L60" i="2"/>
  <c r="H45" i="5"/>
  <c r="L64" i="2"/>
  <c r="H49" i="5" s="1"/>
  <c r="L21" i="2"/>
  <c r="H6" i="5"/>
  <c r="L31" i="2"/>
  <c r="H16" i="5"/>
  <c r="L68" i="2"/>
  <c r="H53" i="5" s="1"/>
  <c r="L55" i="2"/>
  <c r="H40" i="5"/>
  <c r="L69" i="2"/>
  <c r="L29" i="2"/>
  <c r="H14" i="5"/>
  <c r="L42" i="2"/>
  <c r="H27" i="5" s="1"/>
  <c r="L61" i="2"/>
  <c r="H46" i="5"/>
  <c r="L53" i="2"/>
  <c r="H38" i="5" s="1"/>
  <c r="F37" i="1"/>
  <c r="D14" i="2"/>
  <c r="F33" i="1"/>
  <c r="D10" i="2"/>
  <c r="O38" i="2"/>
  <c r="P38" i="2"/>
  <c r="J23" i="5"/>
  <c r="O58" i="2"/>
  <c r="P58" i="2" s="1"/>
  <c r="J43" i="5" s="1"/>
  <c r="O51" i="2"/>
  <c r="P51" i="2" s="1"/>
  <c r="J36" i="5" s="1"/>
  <c r="O46" i="2"/>
  <c r="P46" i="2"/>
  <c r="J31" i="5" s="1"/>
  <c r="O40" i="2"/>
  <c r="P40" i="2"/>
  <c r="J25" i="5"/>
  <c r="O22" i="2"/>
  <c r="P22" i="2" s="1"/>
  <c r="J7" i="5" s="1"/>
  <c r="O29" i="2"/>
  <c r="P29" i="2" s="1"/>
  <c r="J14" i="5" s="1"/>
  <c r="O68" i="2"/>
  <c r="P68" i="2"/>
  <c r="J53" i="5" s="1"/>
  <c r="O53" i="2"/>
  <c r="P53" i="2"/>
  <c r="J38" i="5"/>
  <c r="O34" i="2"/>
  <c r="P34" i="2" s="1"/>
  <c r="J19" i="5" s="1"/>
  <c r="O39" i="2"/>
  <c r="P39" i="2" s="1"/>
  <c r="O19" i="2"/>
  <c r="P19" i="2"/>
  <c r="J4" i="5"/>
  <c r="N47" i="2"/>
  <c r="I32" i="5" s="1"/>
  <c r="N33" i="2"/>
  <c r="I18" i="5" s="1"/>
  <c r="N48" i="2"/>
  <c r="I33" i="5"/>
  <c r="N45" i="2"/>
  <c r="I30" i="5" s="1"/>
  <c r="N49" i="2"/>
  <c r="G11" i="1" s="1"/>
  <c r="N29" i="2"/>
  <c r="I14" i="5" s="1"/>
  <c r="H40" i="2"/>
  <c r="F25" i="5"/>
  <c r="H63" i="2"/>
  <c r="F48" i="5" s="1"/>
  <c r="H26" i="2"/>
  <c r="F11" i="5"/>
  <c r="H45" i="2"/>
  <c r="F30" i="5" s="1"/>
  <c r="H47" i="2"/>
  <c r="F32" i="5"/>
  <c r="H49" i="2"/>
  <c r="G8" i="1" s="1"/>
  <c r="H43" i="2"/>
  <c r="F28" i="5" s="1"/>
  <c r="H23" i="2"/>
  <c r="F8" i="5"/>
  <c r="H48" i="2"/>
  <c r="F33" i="5" s="1"/>
  <c r="H64" i="2"/>
  <c r="F49" i="5" s="1"/>
  <c r="H59" i="2"/>
  <c r="F44" i="5"/>
  <c r="H41" i="2"/>
  <c r="F26" i="5"/>
  <c r="T20" i="2"/>
  <c r="T19" i="2"/>
  <c r="D13" i="2"/>
  <c r="F54" i="5"/>
  <c r="F24" i="5"/>
  <c r="O8" i="1"/>
  <c r="R8" i="1" s="1"/>
  <c r="G6" i="1"/>
  <c r="G32" i="1" s="1"/>
  <c r="Q6" i="1"/>
  <c r="H54" i="5"/>
  <c r="F34" i="5"/>
  <c r="I34" i="5"/>
  <c r="H34" i="1"/>
  <c r="Q8" i="1"/>
  <c r="I32" i="1"/>
  <c r="Q10" i="1"/>
  <c r="Q28" i="9" l="1"/>
  <c r="G33" i="9" s="1"/>
  <c r="H30" i="9"/>
  <c r="I30" i="9"/>
  <c r="M28" i="9" s="1"/>
  <c r="J36" i="1"/>
  <c r="O12" i="1"/>
  <c r="J24" i="5"/>
  <c r="I34" i="1"/>
  <c r="G34" i="1"/>
  <c r="I37" i="1"/>
  <c r="G37" i="1"/>
  <c r="J32" i="1"/>
  <c r="J37" i="1"/>
  <c r="Q11" i="1"/>
  <c r="H24" i="2"/>
  <c r="F9" i="5" s="1"/>
  <c r="D24" i="2"/>
  <c r="D9" i="5" s="1"/>
  <c r="I38" i="1"/>
  <c r="G38" i="1"/>
  <c r="L24" i="2"/>
  <c r="H9" i="5" s="1"/>
  <c r="F35" i="1"/>
  <c r="G35" i="1"/>
  <c r="N24" i="2"/>
  <c r="I9" i="5" s="1"/>
  <c r="I36" i="1"/>
  <c r="G36" i="1"/>
  <c r="F24" i="2"/>
  <c r="E9" i="5" s="1"/>
  <c r="I54" i="5"/>
  <c r="L28" i="2"/>
  <c r="H13" i="5" s="1"/>
  <c r="J28" i="2"/>
  <c r="G13" i="5" s="1"/>
  <c r="D39" i="2"/>
  <c r="D47" i="2"/>
  <c r="D32" i="5" s="1"/>
  <c r="D54" i="2"/>
  <c r="D39" i="5" s="1"/>
  <c r="D27" i="2"/>
  <c r="D12" i="5" s="1"/>
  <c r="D29" i="2"/>
  <c r="D14" i="5" s="1"/>
  <c r="D50" i="2"/>
  <c r="D35" i="5" s="1"/>
  <c r="D22" i="2"/>
  <c r="D7" i="5" s="1"/>
  <c r="D38" i="2"/>
  <c r="D23" i="5" s="1"/>
  <c r="N68" i="2"/>
  <c r="I53" i="5" s="1"/>
  <c r="N63" i="2"/>
  <c r="I48" i="5" s="1"/>
  <c r="N27" i="2"/>
  <c r="I12" i="5" s="1"/>
  <c r="N64" i="2"/>
  <c r="I49" i="5" s="1"/>
  <c r="N41" i="2"/>
  <c r="I26" i="5" s="1"/>
  <c r="O69" i="2"/>
  <c r="P69" i="2" s="1"/>
  <c r="O63" i="2"/>
  <c r="P63" i="2" s="1"/>
  <c r="J48" i="5" s="1"/>
  <c r="O32" i="2"/>
  <c r="P32" i="2" s="1"/>
  <c r="J17" i="5" s="1"/>
  <c r="O25" i="2"/>
  <c r="P25" i="2" s="1"/>
  <c r="J10" i="5" s="1"/>
  <c r="O33" i="2"/>
  <c r="P33" i="2" s="1"/>
  <c r="J18" i="5" s="1"/>
  <c r="O65" i="2"/>
  <c r="P65" i="2" s="1"/>
  <c r="J50" i="5" s="1"/>
  <c r="O56" i="2"/>
  <c r="P56" i="2" s="1"/>
  <c r="J41" i="5" s="1"/>
  <c r="O24" i="2"/>
  <c r="P24" i="2" s="1"/>
  <c r="J9" i="5" s="1"/>
  <c r="O50" i="2"/>
  <c r="P50" i="2" s="1"/>
  <c r="J35" i="5" s="1"/>
  <c r="O27" i="2"/>
  <c r="P27" i="2" s="1"/>
  <c r="J12" i="5" s="1"/>
  <c r="O55" i="2"/>
  <c r="P55" i="2" s="1"/>
  <c r="J40" i="5" s="1"/>
  <c r="J24" i="2"/>
  <c r="G9" i="5" s="1"/>
  <c r="E48" i="2"/>
  <c r="F48" i="2" s="1"/>
  <c r="E33" i="5" s="1"/>
  <c r="E26" i="2"/>
  <c r="F26" i="2" s="1"/>
  <c r="E11" i="5" s="1"/>
  <c r="E57" i="2"/>
  <c r="F57" i="2" s="1"/>
  <c r="E42" i="5" s="1"/>
  <c r="E52" i="2"/>
  <c r="F52" i="2" s="1"/>
  <c r="E37" i="5" s="1"/>
  <c r="E62" i="2"/>
  <c r="F62" i="2" s="1"/>
  <c r="E47" i="5" s="1"/>
  <c r="E46" i="2"/>
  <c r="F46" i="2" s="1"/>
  <c r="E31" i="5" s="1"/>
  <c r="E29" i="2"/>
  <c r="F29" i="2" s="1"/>
  <c r="E14" i="5" s="1"/>
  <c r="E67" i="2"/>
  <c r="F67" i="2" s="1"/>
  <c r="E52" i="5" s="1"/>
  <c r="E28" i="2"/>
  <c r="F28" i="2" s="1"/>
  <c r="E13" i="5" s="1"/>
  <c r="E40" i="2"/>
  <c r="F40" i="2" s="1"/>
  <c r="E25" i="5" s="1"/>
  <c r="E49" i="2"/>
  <c r="F49" i="2" s="1"/>
  <c r="E68" i="2"/>
  <c r="F68" i="2" s="1"/>
  <c r="E53" i="5" s="1"/>
  <c r="E39" i="2"/>
  <c r="F39" i="2" s="1"/>
  <c r="E44" i="2"/>
  <c r="F44" i="2" s="1"/>
  <c r="E29" i="5" s="1"/>
  <c r="E32" i="2"/>
  <c r="F32" i="2" s="1"/>
  <c r="E17" i="5" s="1"/>
  <c r="E21" i="2"/>
  <c r="F21" i="2" s="1"/>
  <c r="E6" i="5" s="1"/>
  <c r="E23" i="2"/>
  <c r="F23" i="2" s="1"/>
  <c r="E8" i="5" s="1"/>
  <c r="E35" i="2"/>
  <c r="F35" i="2" s="1"/>
  <c r="E20" i="5" s="1"/>
  <c r="E27" i="2"/>
  <c r="F27" i="2" s="1"/>
  <c r="E12" i="5" s="1"/>
  <c r="M32" i="9" l="1"/>
  <c r="G34" i="9" s="1"/>
  <c r="G32" i="9"/>
  <c r="E34" i="5"/>
  <c r="G7" i="1"/>
  <c r="O6" i="1"/>
  <c r="D24" i="5"/>
  <c r="O7" i="1"/>
  <c r="E24" i="5"/>
  <c r="J54" i="5"/>
  <c r="R12" i="1"/>
  <c r="H38" i="1"/>
  <c r="Q12" i="1" l="1"/>
  <c r="J38" i="1"/>
  <c r="H32" i="1"/>
  <c r="R6" i="1"/>
  <c r="G33" i="1"/>
  <c r="I33" i="1"/>
  <c r="R7" i="1"/>
  <c r="H33" i="1"/>
</calcChain>
</file>

<file path=xl/comments1.xml><?xml version="1.0" encoding="utf-8"?>
<comments xmlns="http://schemas.openxmlformats.org/spreadsheetml/2006/main">
  <authors>
    <author>Andrew Conrad Russell</author>
    <author>user</author>
  </authors>
  <commentList>
    <comment ref="F23" authorId="0" shapeId="0">
      <text>
        <r>
          <rPr>
            <b/>
            <sz val="9"/>
            <color indexed="81"/>
            <rFont val="Tahoma"/>
            <family val="2"/>
          </rPr>
          <t>If you are using less than 4 stages in your signal chain, enter zeros in the cells for those stages. Make sure the unused stages are all on the RHS of this table!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Enter the total input equivalent resistance for the stage here</t>
        </r>
      </text>
    </comment>
    <comment ref="F24" authorId="1" shapeId="0">
      <text>
        <r>
          <rPr>
            <b/>
            <sz val="9"/>
            <color indexed="81"/>
            <rFont val="Tahoma"/>
            <family val="2"/>
          </rPr>
          <t>R1</t>
        </r>
      </text>
    </comment>
    <comment ref="G24" authorId="1" shapeId="0">
      <text>
        <r>
          <rPr>
            <sz val="9"/>
            <color indexed="81"/>
            <rFont val="Tahoma"/>
            <family val="2"/>
          </rPr>
          <t xml:space="preserve">R2
</t>
        </r>
      </text>
    </comment>
    <comment ref="H24" authorId="1" shapeId="0">
      <text>
        <r>
          <rPr>
            <sz val="9"/>
            <color indexed="81"/>
            <rFont val="Tahoma"/>
            <family val="2"/>
          </rPr>
          <t xml:space="preserve">R3
</t>
        </r>
      </text>
    </comment>
    <comment ref="I24" authorId="1" shapeId="0">
      <text>
        <r>
          <rPr>
            <sz val="9"/>
            <color indexed="81"/>
            <rFont val="Tahoma"/>
            <family val="2"/>
          </rPr>
          <t xml:space="preserve">R4
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This takes into account preceding stage gains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This is the value of a resistor which would generate the same noise</t>
        </r>
      </text>
    </comment>
  </commentList>
</comments>
</file>

<file path=xl/sharedStrings.xml><?xml version="1.0" encoding="utf-8"?>
<sst xmlns="http://schemas.openxmlformats.org/spreadsheetml/2006/main" count="117" uniqueCount="94">
  <si>
    <t xml:space="preserve">OPAMP Noise Visualizer </t>
  </si>
  <si>
    <t xml:space="preserve"> </t>
  </si>
  <si>
    <t>Background calculations for the graph</t>
  </si>
  <si>
    <t>Don't modify anything on this page</t>
  </si>
  <si>
    <t>Vn from sheet 1</t>
  </si>
  <si>
    <t>In from sheet 1</t>
  </si>
  <si>
    <t>Ropt from sheet 1</t>
  </si>
  <si>
    <t>Calculations for Ropt Curve</t>
  </si>
  <si>
    <t>X Value</t>
  </si>
  <si>
    <t>Y Value</t>
  </si>
  <si>
    <t>Resistance (Ohms)</t>
  </si>
  <si>
    <t>In Noise (in nV/rt-Hz)</t>
  </si>
  <si>
    <t>Total OPAMP Noise (nV/rt-Hz)</t>
  </si>
  <si>
    <t>Resistor Noise (nV/rt-Hz)</t>
  </si>
  <si>
    <t>Ropt</t>
  </si>
  <si>
    <t>Draws a vertical line on the graph</t>
  </si>
  <si>
    <t>LM4562</t>
  </si>
  <si>
    <t>AD797</t>
  </si>
  <si>
    <t>Total I/P referred Noise</t>
  </si>
  <si>
    <t>NE5534A</t>
  </si>
  <si>
    <t>Ropt Ohms</t>
  </si>
  <si>
    <t xml:space="preserve">Opamp Name </t>
  </si>
  <si>
    <t>Step 1</t>
  </si>
  <si>
    <t>Only enter data in the green shaded area and nowhere else</t>
  </si>
  <si>
    <t>Step 2</t>
  </si>
  <si>
    <t>Note the units - nV/rt Hz and pA/rtHz</t>
  </si>
  <si>
    <t>Enter the en and in in columns B and C respectively for the opamp(s)</t>
  </si>
  <si>
    <r>
      <t>en</t>
    </r>
    <r>
      <rPr>
        <b/>
        <sz val="12"/>
        <rFont val="Arial"/>
        <family val="2"/>
      </rPr>
      <t xml:space="preserve">tot </t>
    </r>
    <r>
      <rPr>
        <b/>
        <sz val="22"/>
        <rFont val="Arial"/>
        <family val="2"/>
      </rPr>
      <t>for 1k source resistance uV</t>
    </r>
  </si>
  <si>
    <t>S/N Ratio ref 1V input 100 Ohm</t>
  </si>
  <si>
    <t>S/N Ratio ref 1V input 10k Ohm</t>
  </si>
  <si>
    <t>Vn (nV/rtHz) at 1 kHz</t>
  </si>
  <si>
    <t>In(pA/rtHz) at 1 kHz</t>
  </si>
  <si>
    <t>Derived in part from  Steve Hagman's 'Noise Visualizer' Spreadsheet</t>
  </si>
  <si>
    <t xml:space="preserve">Enter the opamp name in column A - up to 7  opamps can be compared </t>
  </si>
  <si>
    <t>www.hifisonix.com</t>
  </si>
  <si>
    <t>The results are displayed on the plot sheets</t>
  </si>
  <si>
    <t>OPA627</t>
  </si>
  <si>
    <t>S/N Ratio ref 1V input 1k Ohm</t>
  </si>
  <si>
    <t>Stage 1</t>
  </si>
  <si>
    <t>Stage 2</t>
  </si>
  <si>
    <t>Stage 3</t>
  </si>
  <si>
    <t>Stage 4</t>
  </si>
  <si>
    <t>Rsource Ohms</t>
  </si>
  <si>
    <t>Ien pA/rt Hz</t>
  </si>
  <si>
    <t>Een nV/rt Hz</t>
  </si>
  <si>
    <t>Gain Magnitude</t>
  </si>
  <si>
    <t>Ien*Rs</t>
  </si>
  <si>
    <t>Signal I/P Voltage</t>
  </si>
  <si>
    <t>Signal Chain Gain Magnitude:</t>
  </si>
  <si>
    <t>Signal Chain Gain in dB:</t>
  </si>
  <si>
    <t>Total Output noise Cum in uV</t>
  </si>
  <si>
    <t>Entot Stage Noise uV</t>
  </si>
  <si>
    <t>Boltzmann constant </t>
  </si>
  <si>
    <t>Bandwidth being considered </t>
  </si>
  <si>
    <t>Resistance of the circuit element </t>
  </si>
  <si>
    <t> kB = 1.3806504×10-23 J/K (joule/kelvin); J = W · s</t>
  </si>
  <si>
    <t>Absolute temperature in kelvin </t>
  </si>
  <si>
    <t>  T = 273.15 + ϑ  in °C</t>
  </si>
  <si>
    <t>Δ f = f2 − f1 = fmax − fmin in Hz; 20 kHz − 20 Hz = 19980 Hz</t>
  </si>
  <si>
    <t>R.</t>
  </si>
  <si>
    <t>R does not mean the universal gas constant!</t>
  </si>
  <si>
    <t>Boltzmann constant  kB</t>
  </si>
  <si>
    <t>Bandwidth being considered Hz</t>
  </si>
  <si>
    <t>Resistance Ohms</t>
  </si>
  <si>
    <t>Output noise^2</t>
  </si>
  <si>
    <t>Noise Bandwidth in Hz</t>
  </si>
  <si>
    <t>Culmalitive Noise in V</t>
  </si>
  <si>
    <t xml:space="preserve">System S/N </t>
  </si>
  <si>
    <t>Equiv. I/P Referred Noise Resistance</t>
  </si>
  <si>
    <t>Total I/P Referred Noise Voltage</t>
  </si>
  <si>
    <t>AD4898</t>
  </si>
  <si>
    <t>Noise Chain Calculation</t>
  </si>
  <si>
    <t>Stage1</t>
  </si>
  <si>
    <t>Stage2</t>
  </si>
  <si>
    <t>Stage3</t>
  </si>
  <si>
    <t>Stage4</t>
  </si>
  <si>
    <t>Total I/P referred noise</t>
  </si>
  <si>
    <t>v</t>
  </si>
  <si>
    <t>OPA1641</t>
  </si>
  <si>
    <t>OPA1622</t>
  </si>
  <si>
    <t>Entot 100 Ohms</t>
  </si>
  <si>
    <t>Entot 10k</t>
  </si>
  <si>
    <t xml:space="preserve">Resistor noise = </t>
  </si>
  <si>
    <t>SQRT (1.38e-23*T*R*Δ f)</t>
  </si>
  <si>
    <t xml:space="preserve">k = </t>
  </si>
  <si>
    <t>Δ f</t>
  </si>
  <si>
    <t xml:space="preserve">T = </t>
  </si>
  <si>
    <t>R</t>
  </si>
  <si>
    <t xml:space="preserve">En = </t>
  </si>
  <si>
    <t>10k noise nV rt Hz</t>
  </si>
  <si>
    <t>100 Ohm noise nV rt Hz</t>
  </si>
  <si>
    <t>S/N Ratio ref 1V input 100k Ohm</t>
  </si>
  <si>
    <t>100k Ohm noise nV rt Hz</t>
  </si>
  <si>
    <t>These above columns show the S/N ratio ref 1V for source resistances of 100 Ohms, 1k, 10k and 100k.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</si>
</sst>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"/>
  </numFmts>
  <fonts count="18" x14ac:knownFonts="1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2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28"/>
      <name val="Arial"/>
      <family val="2"/>
    </font>
    <font>
      <b/>
      <sz val="36"/>
      <name val="Arial"/>
      <family val="2"/>
    </font>
    <font>
      <sz val="36"/>
      <name val="Arial"/>
      <family val="2"/>
    </font>
    <font>
      <b/>
      <sz val="1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  <family val="2"/>
    </font>
    <font>
      <u/>
      <sz val="22"/>
      <color theme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24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49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2" fontId="0" fillId="0" borderId="0" xfId="0" applyNumberFormat="1"/>
    <xf numFmtId="0" fontId="0" fillId="5" borderId="0" xfId="0" applyFill="1"/>
    <xf numFmtId="2" fontId="0" fillId="5" borderId="0" xfId="0" applyNumberFormat="1" applyFill="1"/>
    <xf numFmtId="0" fontId="0" fillId="0" borderId="0" xfId="0" applyAlignment="1">
      <alignment horizontal="right"/>
    </xf>
    <xf numFmtId="0" fontId="0" fillId="6" borderId="0" xfId="0" applyFill="1"/>
    <xf numFmtId="2" fontId="0" fillId="6" borderId="0" xfId="0" applyNumberFormat="1" applyFill="1"/>
    <xf numFmtId="0" fontId="5" fillId="7" borderId="1" xfId="0" applyFont="1" applyFill="1" applyBorder="1" applyProtection="1">
      <protection locked="0"/>
    </xf>
    <xf numFmtId="0" fontId="5" fillId="8" borderId="2" xfId="0" applyFont="1" applyFill="1" applyBorder="1" applyAlignment="1" applyProtection="1">
      <alignment horizontal="center"/>
      <protection locked="0"/>
    </xf>
    <xf numFmtId="0" fontId="5" fillId="7" borderId="2" xfId="0" applyFont="1" applyFill="1" applyBorder="1" applyAlignment="1" applyProtection="1">
      <alignment horizontal="center"/>
      <protection locked="0"/>
    </xf>
    <xf numFmtId="0" fontId="5" fillId="7" borderId="3" xfId="0" applyFont="1" applyFill="1" applyBorder="1" applyProtection="1">
      <protection locked="0"/>
    </xf>
    <xf numFmtId="0" fontId="5" fillId="7" borderId="4" xfId="0" applyFont="1" applyFill="1" applyBorder="1" applyAlignment="1" applyProtection="1">
      <alignment horizontal="center"/>
      <protection locked="0"/>
    </xf>
    <xf numFmtId="0" fontId="0" fillId="9" borderId="0" xfId="0" applyFill="1" applyProtection="1"/>
    <xf numFmtId="0" fontId="5" fillId="9" borderId="0" xfId="0" applyFont="1" applyFill="1" applyProtection="1"/>
    <xf numFmtId="0" fontId="5" fillId="0" borderId="0" xfId="0" applyFont="1" applyProtection="1"/>
    <xf numFmtId="0" fontId="8" fillId="0" borderId="0" xfId="0" applyFont="1" applyProtection="1"/>
    <xf numFmtId="0" fontId="9" fillId="0" borderId="0" xfId="0" applyFont="1" applyProtection="1"/>
    <xf numFmtId="0" fontId="2" fillId="0" borderId="0" xfId="0" applyFont="1" applyProtection="1"/>
    <xf numFmtId="0" fontId="3" fillId="0" borderId="0" xfId="0" applyFont="1" applyProtection="1"/>
    <xf numFmtId="0" fontId="14" fillId="0" borderId="0" xfId="1" applyFont="1" applyProtection="1"/>
    <xf numFmtId="0" fontId="6" fillId="0" borderId="0" xfId="0" applyFont="1" applyProtection="1"/>
    <xf numFmtId="0" fontId="6" fillId="2" borderId="5" xfId="0" applyFont="1" applyFill="1" applyBorder="1" applyAlignment="1" applyProtection="1">
      <alignment wrapText="1"/>
    </xf>
    <xf numFmtId="0" fontId="6" fillId="2" borderId="6" xfId="0" applyFont="1" applyFill="1" applyBorder="1" applyAlignment="1" applyProtection="1">
      <alignment horizontal="center" wrapText="1"/>
    </xf>
    <xf numFmtId="0" fontId="7" fillId="2" borderId="6" xfId="0" applyFont="1" applyFill="1" applyBorder="1" applyAlignment="1" applyProtection="1">
      <alignment wrapText="1"/>
    </xf>
    <xf numFmtId="0" fontId="6" fillId="2" borderId="7" xfId="0" applyFont="1" applyFill="1" applyBorder="1" applyAlignment="1" applyProtection="1">
      <alignment wrapText="1"/>
    </xf>
    <xf numFmtId="0" fontId="6" fillId="2" borderId="6" xfId="0" applyFont="1" applyFill="1" applyBorder="1" applyAlignment="1" applyProtection="1">
      <alignment wrapText="1"/>
    </xf>
    <xf numFmtId="1" fontId="5" fillId="0" borderId="2" xfId="0" applyNumberFormat="1" applyFont="1" applyBorder="1" applyAlignment="1" applyProtection="1">
      <alignment horizontal="center"/>
    </xf>
    <xf numFmtId="2" fontId="4" fillId="0" borderId="2" xfId="0" applyNumberFormat="1" applyFont="1" applyBorder="1" applyAlignment="1" applyProtection="1">
      <alignment horizontal="center"/>
    </xf>
    <xf numFmtId="1" fontId="5" fillId="0" borderId="8" xfId="0" applyNumberFormat="1" applyFont="1" applyBorder="1" applyAlignment="1" applyProtection="1">
      <alignment horizontal="center"/>
    </xf>
    <xf numFmtId="1" fontId="5" fillId="0" borderId="4" xfId="0" applyNumberFormat="1" applyFont="1" applyBorder="1" applyAlignment="1" applyProtection="1">
      <alignment horizontal="center"/>
    </xf>
    <xf numFmtId="2" fontId="4" fillId="0" borderId="4" xfId="0" applyNumberFormat="1" applyFont="1" applyBorder="1" applyAlignment="1" applyProtection="1">
      <alignment horizontal="center"/>
    </xf>
    <xf numFmtId="0" fontId="5" fillId="0" borderId="0" xfId="0" quotePrefix="1" applyFont="1" applyProtection="1"/>
    <xf numFmtId="0" fontId="0" fillId="0" borderId="0" xfId="0" applyProtection="1"/>
    <xf numFmtId="0" fontId="10" fillId="10" borderId="0" xfId="0" applyFont="1" applyFill="1" applyProtection="1"/>
    <xf numFmtId="0" fontId="10" fillId="10" borderId="0" xfId="0" applyFont="1" applyFill="1" applyAlignment="1" applyProtection="1">
      <alignment horizontal="center"/>
    </xf>
    <xf numFmtId="0" fontId="10" fillId="0" borderId="0" xfId="0" applyFont="1" applyFill="1" applyProtection="1"/>
    <xf numFmtId="11" fontId="10" fillId="10" borderId="0" xfId="0" applyNumberFormat="1" applyFont="1" applyFill="1" applyProtection="1"/>
    <xf numFmtId="0" fontId="1" fillId="10" borderId="0" xfId="0" applyFont="1" applyFill="1" applyProtection="1"/>
    <xf numFmtId="11" fontId="0" fillId="10" borderId="0" xfId="0" applyNumberFormat="1" applyFill="1" applyProtection="1"/>
    <xf numFmtId="2" fontId="10" fillId="10" borderId="0" xfId="0" applyNumberFormat="1" applyFont="1" applyFill="1" applyProtection="1"/>
    <xf numFmtId="0" fontId="10" fillId="10" borderId="0" xfId="0" applyFont="1" applyFill="1" applyAlignment="1" applyProtection="1">
      <alignment horizontal="right"/>
    </xf>
    <xf numFmtId="11" fontId="10" fillId="0" borderId="0" xfId="0" applyNumberFormat="1" applyFont="1" applyFill="1" applyAlignment="1" applyProtection="1">
      <alignment horizontal="center"/>
    </xf>
    <xf numFmtId="0" fontId="0" fillId="4" borderId="0" xfId="0" applyFill="1" applyProtection="1"/>
    <xf numFmtId="0" fontId="13" fillId="4" borderId="0" xfId="1" applyFill="1" applyProtection="1"/>
    <xf numFmtId="0" fontId="0" fillId="10" borderId="0" xfId="0" applyFill="1" applyProtection="1"/>
    <xf numFmtId="11" fontId="5" fillId="7" borderId="2" xfId="0" applyNumberFormat="1" applyFont="1" applyFill="1" applyBorder="1" applyAlignment="1" applyProtection="1">
      <alignment horizontal="center"/>
      <protection locked="0"/>
    </xf>
    <xf numFmtId="0" fontId="0" fillId="10" borderId="0" xfId="0" applyFill="1" applyProtection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1" fontId="5" fillId="0" borderId="2" xfId="0" applyNumberFormat="1" applyFont="1" applyBorder="1" applyProtection="1"/>
    <xf numFmtId="0" fontId="0" fillId="0" borderId="0" xfId="0" applyFill="1" applyProtection="1"/>
    <xf numFmtId="0" fontId="0" fillId="10" borderId="0" xfId="0" applyFont="1" applyFill="1"/>
    <xf numFmtId="0" fontId="5" fillId="10" borderId="0" xfId="0" applyFont="1" applyFill="1" applyProtection="1"/>
    <xf numFmtId="0" fontId="5" fillId="10" borderId="0" xfId="0" applyFont="1" applyFill="1" applyAlignment="1" applyProtection="1">
      <alignment wrapText="1"/>
    </xf>
    <xf numFmtId="1" fontId="5" fillId="10" borderId="8" xfId="0" applyNumberFormat="1" applyFont="1" applyFill="1" applyBorder="1" applyAlignment="1" applyProtection="1">
      <alignment horizontal="right" indent="2"/>
    </xf>
    <xf numFmtId="1" fontId="5" fillId="10" borderId="9" xfId="0" applyNumberFormat="1" applyFont="1" applyFill="1" applyBorder="1" applyAlignment="1" applyProtection="1">
      <alignment horizontal="right" indent="2"/>
    </xf>
    <xf numFmtId="0" fontId="0" fillId="10" borderId="0" xfId="0" applyFill="1" applyAlignment="1" applyProtection="1">
      <alignment wrapText="1"/>
    </xf>
    <xf numFmtId="0" fontId="0" fillId="10" borderId="0" xfId="0" applyFill="1" applyAlignment="1" applyProtection="1">
      <alignment horizontal="center" wrapText="1"/>
    </xf>
    <xf numFmtId="0" fontId="0" fillId="10" borderId="0" xfId="0" applyFill="1" applyAlignment="1" applyProtection="1">
      <alignment horizontal="center"/>
    </xf>
    <xf numFmtId="0" fontId="10" fillId="0" borderId="0" xfId="0" applyFont="1" applyFill="1" applyAlignment="1" applyProtection="1">
      <alignment horizontal="center"/>
    </xf>
    <xf numFmtId="11" fontId="10" fillId="0" borderId="0" xfId="0" applyNumberFormat="1" applyFont="1" applyFill="1" applyProtection="1"/>
    <xf numFmtId="0" fontId="10" fillId="0" borderId="0" xfId="0" applyFont="1" applyFill="1" applyAlignment="1" applyProtection="1">
      <alignment horizontal="right"/>
    </xf>
    <xf numFmtId="0" fontId="10" fillId="0" borderId="0" xfId="0" applyFont="1" applyFill="1" applyAlignment="1" applyProtection="1">
      <alignment horizontal="right"/>
    </xf>
    <xf numFmtId="0" fontId="0" fillId="0" borderId="0" xfId="0" applyFill="1" applyAlignment="1" applyProtection="1">
      <alignment horizontal="right"/>
    </xf>
    <xf numFmtId="2" fontId="10" fillId="0" borderId="0" xfId="0" applyNumberFormat="1" applyFont="1" applyFill="1" applyAlignment="1" applyProtection="1">
      <alignment horizontal="center"/>
    </xf>
    <xf numFmtId="1" fontId="10" fillId="0" borderId="0" xfId="0" applyNumberFormat="1" applyFont="1" applyFill="1" applyAlignment="1" applyProtection="1">
      <alignment horizontal="center"/>
    </xf>
    <xf numFmtId="11" fontId="1" fillId="10" borderId="0" xfId="0" applyNumberFormat="1" applyFont="1" applyFill="1" applyProtection="1"/>
    <xf numFmtId="1" fontId="10" fillId="11" borderId="0" xfId="0" applyNumberFormat="1" applyFont="1" applyFill="1" applyAlignment="1" applyProtection="1">
      <alignment horizontal="center"/>
      <protection locked="0"/>
    </xf>
    <xf numFmtId="180" fontId="10" fillId="11" borderId="0" xfId="0" applyNumberFormat="1" applyFont="1" applyFill="1" applyAlignment="1" applyProtection="1">
      <alignment horizontal="center"/>
      <protection locked="0"/>
    </xf>
    <xf numFmtId="0" fontId="10" fillId="11" borderId="0" xfId="0" applyFont="1" applyFill="1" applyAlignment="1" applyProtection="1">
      <alignment horizontal="center"/>
      <protection locked="0"/>
    </xf>
    <xf numFmtId="0" fontId="17" fillId="12" borderId="0" xfId="0" applyFont="1" applyFill="1" applyAlignment="1">
      <alignment horizontal="center" vertical="center" wrapText="1"/>
    </xf>
    <xf numFmtId="0" fontId="1" fillId="12" borderId="0" xfId="0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23FF23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Opamp noise Visualizer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'Plot Data'!$D$3</c:f>
              <c:strCache>
                <c:ptCount val="1"/>
                <c:pt idx="0">
                  <c:v>OPA1641</c:v>
                </c:pt>
              </c:strCache>
            </c:strRef>
          </c:tx>
          <c:marker>
            <c:symbol val="none"/>
          </c:marker>
          <c:xVal>
            <c:numRef>
              <c:f>'Plot Data'!$C$4:$C$54</c:f>
              <c:numCache>
                <c:formatCode>General</c:formatCode>
                <c:ptCount val="51"/>
                <c:pt idx="0">
                  <c:v>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5</c:v>
                </c:pt>
                <c:pt idx="8">
                  <c:v>6.3</c:v>
                </c:pt>
                <c:pt idx="9">
                  <c:v>7.9</c:v>
                </c:pt>
                <c:pt idx="10">
                  <c:v>10</c:v>
                </c:pt>
                <c:pt idx="11">
                  <c:v>13</c:v>
                </c:pt>
                <c:pt idx="12">
                  <c:v>16</c:v>
                </c:pt>
                <c:pt idx="13">
                  <c:v>2</c:v>
                </c:pt>
                <c:pt idx="14">
                  <c:v>25</c:v>
                </c:pt>
                <c:pt idx="15">
                  <c:v>32</c:v>
                </c:pt>
                <c:pt idx="16">
                  <c:v>40</c:v>
                </c:pt>
                <c:pt idx="17">
                  <c:v>50</c:v>
                </c:pt>
                <c:pt idx="18">
                  <c:v>63</c:v>
                </c:pt>
                <c:pt idx="19">
                  <c:v>79</c:v>
                </c:pt>
                <c:pt idx="20">
                  <c:v>100</c:v>
                </c:pt>
                <c:pt idx="21">
                  <c:v>130</c:v>
                </c:pt>
                <c:pt idx="22">
                  <c:v>160</c:v>
                </c:pt>
                <c:pt idx="23">
                  <c:v>200</c:v>
                </c:pt>
                <c:pt idx="24">
                  <c:v>250</c:v>
                </c:pt>
                <c:pt idx="25">
                  <c:v>320</c:v>
                </c:pt>
                <c:pt idx="26">
                  <c:v>400</c:v>
                </c:pt>
                <c:pt idx="27">
                  <c:v>500</c:v>
                </c:pt>
                <c:pt idx="28">
                  <c:v>630</c:v>
                </c:pt>
                <c:pt idx="29">
                  <c:v>790</c:v>
                </c:pt>
                <c:pt idx="30">
                  <c:v>1000</c:v>
                </c:pt>
                <c:pt idx="31">
                  <c:v>1300</c:v>
                </c:pt>
                <c:pt idx="32">
                  <c:v>1600</c:v>
                </c:pt>
                <c:pt idx="33">
                  <c:v>2000</c:v>
                </c:pt>
                <c:pt idx="34">
                  <c:v>2500</c:v>
                </c:pt>
                <c:pt idx="35">
                  <c:v>3200</c:v>
                </c:pt>
                <c:pt idx="36">
                  <c:v>4000</c:v>
                </c:pt>
                <c:pt idx="37">
                  <c:v>5000</c:v>
                </c:pt>
                <c:pt idx="38">
                  <c:v>6300</c:v>
                </c:pt>
                <c:pt idx="39">
                  <c:v>7900</c:v>
                </c:pt>
                <c:pt idx="40">
                  <c:v>10000</c:v>
                </c:pt>
                <c:pt idx="41">
                  <c:v>13000</c:v>
                </c:pt>
                <c:pt idx="42">
                  <c:v>16000</c:v>
                </c:pt>
                <c:pt idx="43">
                  <c:v>20000</c:v>
                </c:pt>
                <c:pt idx="44">
                  <c:v>25000</c:v>
                </c:pt>
                <c:pt idx="45">
                  <c:v>32000</c:v>
                </c:pt>
                <c:pt idx="46">
                  <c:v>40000</c:v>
                </c:pt>
                <c:pt idx="47">
                  <c:v>50000</c:v>
                </c:pt>
                <c:pt idx="48">
                  <c:v>63000</c:v>
                </c:pt>
                <c:pt idx="49">
                  <c:v>79000</c:v>
                </c:pt>
                <c:pt idx="50">
                  <c:v>100000</c:v>
                </c:pt>
              </c:numCache>
            </c:numRef>
          </c:xVal>
          <c:yVal>
            <c:numRef>
              <c:f>'Plot Data'!$D$4:$D$54</c:f>
              <c:numCache>
                <c:formatCode>General</c:formatCode>
                <c:ptCount val="51"/>
                <c:pt idx="0">
                  <c:v>5.1016565936958784</c:v>
                </c:pt>
                <c:pt idx="1">
                  <c:v>5.1021534669197353</c:v>
                </c:pt>
                <c:pt idx="2">
                  <c:v>5.102650291760316</c:v>
                </c:pt>
                <c:pt idx="3">
                  <c:v>5.1033126496426373</c:v>
                </c:pt>
                <c:pt idx="4">
                  <c:v>5.1041404761236731</c:v>
                </c:pt>
                <c:pt idx="5">
                  <c:v>5.1052992076867101</c:v>
                </c:pt>
                <c:pt idx="6">
                  <c:v>5.1066231503813002</c:v>
                </c:pt>
                <c:pt idx="7">
                  <c:v>5.1082775962173397</c:v>
                </c:pt>
                <c:pt idx="8">
                  <c:v>5.1104275750689787</c:v>
                </c:pt>
                <c:pt idx="9">
                  <c:v>5.113072461841309</c:v>
                </c:pt>
                <c:pt idx="10">
                  <c:v>5.1165418008713655</c:v>
                </c:pt>
                <c:pt idx="11">
                  <c:v>5.1214939226858558</c:v>
                </c:pt>
                <c:pt idx="12">
                  <c:v>5.1264412607737775</c:v>
                </c:pt>
                <c:pt idx="13">
                  <c:v>5.1033126496426373</c:v>
                </c:pt>
                <c:pt idx="14">
                  <c:v>5.1412547107102169</c:v>
                </c:pt>
                <c:pt idx="15">
                  <c:v>5.1527468403420871</c:v>
                </c:pt>
                <c:pt idx="16">
                  <c:v>5.1658493978264595</c:v>
                </c:pt>
                <c:pt idx="17">
                  <c:v>5.1821810081856459</c:v>
                </c:pt>
                <c:pt idx="18">
                  <c:v>5.2033354689602858</c:v>
                </c:pt>
                <c:pt idx="19">
                  <c:v>5.2292542493164591</c:v>
                </c:pt>
                <c:pt idx="20">
                  <c:v>5.263078947384316</c:v>
                </c:pt>
                <c:pt idx="21">
                  <c:v>5.3110262671931867</c:v>
                </c:pt>
                <c:pt idx="22">
                  <c:v>5.3585445800500713</c:v>
                </c:pt>
                <c:pt idx="23">
                  <c:v>5.4212544697329967</c:v>
                </c:pt>
                <c:pt idx="24">
                  <c:v>5.4986361981858733</c:v>
                </c:pt>
                <c:pt idx="25">
                  <c:v>5.6051761850575224</c:v>
                </c:pt>
                <c:pt idx="26">
                  <c:v>5.7245087214886832</c:v>
                </c:pt>
                <c:pt idx="27">
                  <c:v>5.8702640622036757</c:v>
                </c:pt>
                <c:pt idx="28">
                  <c:v>6.0545024778272243</c:v>
                </c:pt>
                <c:pt idx="29">
                  <c:v>6.273834584958708</c:v>
                </c:pt>
                <c:pt idx="30">
                  <c:v>6.5505725429156181</c:v>
                </c:pt>
                <c:pt idx="31">
                  <c:v>6.926759782293594</c:v>
                </c:pt>
                <c:pt idx="32">
                  <c:v>7.28354320632479</c:v>
                </c:pt>
                <c:pt idx="33">
                  <c:v>7.7336926859036748</c:v>
                </c:pt>
                <c:pt idx="34">
                  <c:v>8.2619612683672141</c:v>
                </c:pt>
                <c:pt idx="35">
                  <c:v>8.9493020148836191</c:v>
                </c:pt>
                <c:pt idx="36">
                  <c:v>9.6752266247359806</c:v>
                </c:pt>
                <c:pt idx="37">
                  <c:v>10.512374422555546</c:v>
                </c:pt>
                <c:pt idx="38">
                  <c:v>11.509996759408752</c:v>
                </c:pt>
                <c:pt idx="39">
                  <c:v>12.630124304313082</c:v>
                </c:pt>
                <c:pt idx="40">
                  <c:v>13.964600388124252</c:v>
                </c:pt>
                <c:pt idx="41">
                  <c:v>15.675143002856464</c:v>
                </c:pt>
                <c:pt idx="42">
                  <c:v>17.216566552016115</c:v>
                </c:pt>
                <c:pt idx="43">
                  <c:v>19.079052806677804</c:v>
                </c:pt>
                <c:pt idx="44">
                  <c:v>21.178064123049587</c:v>
                </c:pt>
                <c:pt idx="45">
                  <c:v>23.80778560387337</c:v>
                </c:pt>
                <c:pt idx="46">
                  <c:v>26.49549063520055</c:v>
                </c:pt>
                <c:pt idx="47">
                  <c:v>29.512905651595883</c:v>
                </c:pt>
                <c:pt idx="48">
                  <c:v>33.025937385031177</c:v>
                </c:pt>
                <c:pt idx="49">
                  <c:v>36.893278442556444</c:v>
                </c:pt>
                <c:pt idx="50">
                  <c:v>41.42482830380834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20-4BAE-AAE7-05133477F56D}"/>
            </c:ext>
          </c:extLst>
        </c:ser>
        <c:ser>
          <c:idx val="1"/>
          <c:order val="1"/>
          <c:tx>
            <c:strRef>
              <c:f>'Plot Data'!$E$3</c:f>
              <c:strCache>
                <c:ptCount val="1"/>
                <c:pt idx="0">
                  <c:v>LM4562</c:v>
                </c:pt>
              </c:strCache>
            </c:strRef>
          </c:tx>
          <c:marker>
            <c:symbol val="none"/>
          </c:marker>
          <c:xVal>
            <c:numRef>
              <c:f>'Plot Data'!$C$4:$C$54</c:f>
              <c:numCache>
                <c:formatCode>General</c:formatCode>
                <c:ptCount val="51"/>
                <c:pt idx="0">
                  <c:v>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5</c:v>
                </c:pt>
                <c:pt idx="8">
                  <c:v>6.3</c:v>
                </c:pt>
                <c:pt idx="9">
                  <c:v>7.9</c:v>
                </c:pt>
                <c:pt idx="10">
                  <c:v>10</c:v>
                </c:pt>
                <c:pt idx="11">
                  <c:v>13</c:v>
                </c:pt>
                <c:pt idx="12">
                  <c:v>16</c:v>
                </c:pt>
                <c:pt idx="13">
                  <c:v>2</c:v>
                </c:pt>
                <c:pt idx="14">
                  <c:v>25</c:v>
                </c:pt>
                <c:pt idx="15">
                  <c:v>32</c:v>
                </c:pt>
                <c:pt idx="16">
                  <c:v>40</c:v>
                </c:pt>
                <c:pt idx="17">
                  <c:v>50</c:v>
                </c:pt>
                <c:pt idx="18">
                  <c:v>63</c:v>
                </c:pt>
                <c:pt idx="19">
                  <c:v>79</c:v>
                </c:pt>
                <c:pt idx="20">
                  <c:v>100</c:v>
                </c:pt>
                <c:pt idx="21">
                  <c:v>130</c:v>
                </c:pt>
                <c:pt idx="22">
                  <c:v>160</c:v>
                </c:pt>
                <c:pt idx="23">
                  <c:v>200</c:v>
                </c:pt>
                <c:pt idx="24">
                  <c:v>250</c:v>
                </c:pt>
                <c:pt idx="25">
                  <c:v>320</c:v>
                </c:pt>
                <c:pt idx="26">
                  <c:v>400</c:v>
                </c:pt>
                <c:pt idx="27">
                  <c:v>500</c:v>
                </c:pt>
                <c:pt idx="28">
                  <c:v>630</c:v>
                </c:pt>
                <c:pt idx="29">
                  <c:v>790</c:v>
                </c:pt>
                <c:pt idx="30">
                  <c:v>1000</c:v>
                </c:pt>
                <c:pt idx="31">
                  <c:v>1300</c:v>
                </c:pt>
                <c:pt idx="32">
                  <c:v>1600</c:v>
                </c:pt>
                <c:pt idx="33">
                  <c:v>2000</c:v>
                </c:pt>
                <c:pt idx="34">
                  <c:v>2500</c:v>
                </c:pt>
                <c:pt idx="35">
                  <c:v>3200</c:v>
                </c:pt>
                <c:pt idx="36">
                  <c:v>4000</c:v>
                </c:pt>
                <c:pt idx="37">
                  <c:v>5000</c:v>
                </c:pt>
                <c:pt idx="38">
                  <c:v>6300</c:v>
                </c:pt>
                <c:pt idx="39">
                  <c:v>7900</c:v>
                </c:pt>
                <c:pt idx="40">
                  <c:v>10000</c:v>
                </c:pt>
                <c:pt idx="41">
                  <c:v>13000</c:v>
                </c:pt>
                <c:pt idx="42">
                  <c:v>16000</c:v>
                </c:pt>
                <c:pt idx="43">
                  <c:v>20000</c:v>
                </c:pt>
                <c:pt idx="44">
                  <c:v>25000</c:v>
                </c:pt>
                <c:pt idx="45">
                  <c:v>32000</c:v>
                </c:pt>
                <c:pt idx="46">
                  <c:v>40000</c:v>
                </c:pt>
                <c:pt idx="47">
                  <c:v>50000</c:v>
                </c:pt>
                <c:pt idx="48">
                  <c:v>63000</c:v>
                </c:pt>
                <c:pt idx="49">
                  <c:v>79000</c:v>
                </c:pt>
                <c:pt idx="50">
                  <c:v>100000</c:v>
                </c:pt>
              </c:numCache>
            </c:numRef>
          </c:xVal>
          <c:yVal>
            <c:numRef>
              <c:f>'Plot Data'!$E$4:$E$54</c:f>
              <c:numCache>
                <c:formatCode>General</c:formatCode>
                <c:ptCount val="51"/>
                <c:pt idx="0">
                  <c:v>4.7017978008417165</c:v>
                </c:pt>
                <c:pt idx="1">
                  <c:v>4.702337113223594</c:v>
                </c:pt>
                <c:pt idx="2">
                  <c:v>4.7028764127499674</c:v>
                </c:pt>
                <c:pt idx="3">
                  <c:v>4.7035954587953253</c:v>
                </c:pt>
                <c:pt idx="4">
                  <c:v>4.7044942342402765</c:v>
                </c:pt>
                <c:pt idx="5">
                  <c:v>4.7057524599579184</c:v>
                </c:pt>
                <c:pt idx="6">
                  <c:v>4.7071903466930252</c:v>
                </c:pt>
                <c:pt idx="7">
                  <c:v>4.7089875769638638</c:v>
                </c:pt>
                <c:pt idx="8">
                  <c:v>4.7113237636995411</c:v>
                </c:pt>
                <c:pt idx="9">
                  <c:v>4.7141987409951236</c:v>
                </c:pt>
                <c:pt idx="10">
                  <c:v>4.7179715980493144</c:v>
                </c:pt>
                <c:pt idx="11">
                  <c:v>4.7233603123200334</c:v>
                </c:pt>
                <c:pt idx="12">
                  <c:v>4.7287477581279385</c:v>
                </c:pt>
                <c:pt idx="13">
                  <c:v>4.7035954587953253</c:v>
                </c:pt>
                <c:pt idx="14">
                  <c:v>4.7449025279767341</c:v>
                </c:pt>
                <c:pt idx="15">
                  <c:v>4.7574595573688274</c:v>
                </c:pt>
                <c:pt idx="16">
                  <c:v>4.771802175279273</c:v>
                </c:pt>
                <c:pt idx="17">
                  <c:v>4.7897181545473009</c:v>
                </c:pt>
                <c:pt idx="18">
                  <c:v>4.8129887429745768</c:v>
                </c:pt>
                <c:pt idx="19">
                  <c:v>4.841598595505415</c:v>
                </c:pt>
                <c:pt idx="20">
                  <c:v>4.8790982773459284</c:v>
                </c:pt>
                <c:pt idx="21">
                  <c:v>4.9325717430160108</c:v>
                </c:pt>
                <c:pt idx="22">
                  <c:v>4.9859338142418226</c:v>
                </c:pt>
                <c:pt idx="23">
                  <c:v>5.0569160562540487</c:v>
                </c:pt>
                <c:pt idx="24">
                  <c:v>5.1453862828751742</c:v>
                </c:pt>
                <c:pt idx="25">
                  <c:v>5.2687896143231994</c:v>
                </c:pt>
                <c:pt idx="26">
                  <c:v>5.4092143606997132</c:v>
                </c:pt>
                <c:pt idx="27">
                  <c:v>5.5839054433254871</c:v>
                </c:pt>
                <c:pt idx="28">
                  <c:v>5.8097387204589506</c:v>
                </c:pt>
                <c:pt idx="29">
                  <c:v>6.0859424906911501</c:v>
                </c:pt>
                <c:pt idx="30">
                  <c:v>6.4459289477933286</c:v>
                </c:pt>
                <c:pt idx="31">
                  <c:v>6.9560333524214792</c:v>
                </c:pt>
                <c:pt idx="32">
                  <c:v>7.4621444638924004</c:v>
                </c:pt>
                <c:pt idx="33">
                  <c:v>8.1320354155647898</c:v>
                </c:pt>
                <c:pt idx="34">
                  <c:v>8.9632583361186242</c:v>
                </c:pt>
                <c:pt idx="35">
                  <c:v>10.118517678000073</c:v>
                </c:pt>
                <c:pt idx="36">
                  <c:v>11.430223094935636</c:v>
                </c:pt>
                <c:pt idx="37">
                  <c:v>13.061010680647957</c:v>
                </c:pt>
                <c:pt idx="38">
                  <c:v>15.171235941741859</c:v>
                </c:pt>
                <c:pt idx="39">
                  <c:v>17.758648597232842</c:v>
                </c:pt>
                <c:pt idx="40">
                  <c:v>21.144502831705456</c:v>
                </c:pt>
                <c:pt idx="41">
                  <c:v>25.969790141624173</c:v>
                </c:pt>
                <c:pt idx="42">
                  <c:v>30.787172653558173</c:v>
                </c:pt>
                <c:pt idx="43">
                  <c:v>37.203360063306114</c:v>
                </c:pt>
                <c:pt idx="44">
                  <c:v>45.21714276687549</c:v>
                </c:pt>
                <c:pt idx="45">
                  <c:v>56.429867977871446</c:v>
                </c:pt>
                <c:pt idx="46">
                  <c:v>69.239367414787949</c:v>
                </c:pt>
                <c:pt idx="47">
                  <c:v>85.247228693958135</c:v>
                </c:pt>
                <c:pt idx="48">
                  <c:v>106.05390138981215</c:v>
                </c:pt>
                <c:pt idx="49">
                  <c:v>131.65921919865696</c:v>
                </c:pt>
                <c:pt idx="50">
                  <c:v>165.26369837323622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20-4BAE-AAE7-05133477F56D}"/>
            </c:ext>
          </c:extLst>
        </c:ser>
        <c:ser>
          <c:idx val="2"/>
          <c:order val="2"/>
          <c:tx>
            <c:strRef>
              <c:f>'Plot Data'!$F$3</c:f>
              <c:strCache>
                <c:ptCount val="1"/>
                <c:pt idx="0">
                  <c:v>OPA1622</c:v>
                </c:pt>
              </c:strCache>
            </c:strRef>
          </c:tx>
          <c:marker>
            <c:symbol val="none"/>
          </c:marker>
          <c:xVal>
            <c:numRef>
              <c:f>'Plot Data'!$C$4:$C$54</c:f>
              <c:numCache>
                <c:formatCode>General</c:formatCode>
                <c:ptCount val="51"/>
                <c:pt idx="0">
                  <c:v>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5</c:v>
                </c:pt>
                <c:pt idx="8">
                  <c:v>6.3</c:v>
                </c:pt>
                <c:pt idx="9">
                  <c:v>7.9</c:v>
                </c:pt>
                <c:pt idx="10">
                  <c:v>10</c:v>
                </c:pt>
                <c:pt idx="11">
                  <c:v>13</c:v>
                </c:pt>
                <c:pt idx="12">
                  <c:v>16</c:v>
                </c:pt>
                <c:pt idx="13">
                  <c:v>2</c:v>
                </c:pt>
                <c:pt idx="14">
                  <c:v>25</c:v>
                </c:pt>
                <c:pt idx="15">
                  <c:v>32</c:v>
                </c:pt>
                <c:pt idx="16">
                  <c:v>40</c:v>
                </c:pt>
                <c:pt idx="17">
                  <c:v>50</c:v>
                </c:pt>
                <c:pt idx="18">
                  <c:v>63</c:v>
                </c:pt>
                <c:pt idx="19">
                  <c:v>79</c:v>
                </c:pt>
                <c:pt idx="20">
                  <c:v>100</c:v>
                </c:pt>
                <c:pt idx="21">
                  <c:v>130</c:v>
                </c:pt>
                <c:pt idx="22">
                  <c:v>160</c:v>
                </c:pt>
                <c:pt idx="23">
                  <c:v>200</c:v>
                </c:pt>
                <c:pt idx="24">
                  <c:v>250</c:v>
                </c:pt>
                <c:pt idx="25">
                  <c:v>320</c:v>
                </c:pt>
                <c:pt idx="26">
                  <c:v>400</c:v>
                </c:pt>
                <c:pt idx="27">
                  <c:v>500</c:v>
                </c:pt>
                <c:pt idx="28">
                  <c:v>630</c:v>
                </c:pt>
                <c:pt idx="29">
                  <c:v>790</c:v>
                </c:pt>
                <c:pt idx="30">
                  <c:v>1000</c:v>
                </c:pt>
                <c:pt idx="31">
                  <c:v>1300</c:v>
                </c:pt>
                <c:pt idx="32">
                  <c:v>1600</c:v>
                </c:pt>
                <c:pt idx="33">
                  <c:v>2000</c:v>
                </c:pt>
                <c:pt idx="34">
                  <c:v>2500</c:v>
                </c:pt>
                <c:pt idx="35">
                  <c:v>3200</c:v>
                </c:pt>
                <c:pt idx="36">
                  <c:v>4000</c:v>
                </c:pt>
                <c:pt idx="37">
                  <c:v>5000</c:v>
                </c:pt>
                <c:pt idx="38">
                  <c:v>6300</c:v>
                </c:pt>
                <c:pt idx="39">
                  <c:v>7900</c:v>
                </c:pt>
                <c:pt idx="40">
                  <c:v>10000</c:v>
                </c:pt>
                <c:pt idx="41">
                  <c:v>13000</c:v>
                </c:pt>
                <c:pt idx="42">
                  <c:v>16000</c:v>
                </c:pt>
                <c:pt idx="43">
                  <c:v>20000</c:v>
                </c:pt>
                <c:pt idx="44">
                  <c:v>25000</c:v>
                </c:pt>
                <c:pt idx="45">
                  <c:v>32000</c:v>
                </c:pt>
                <c:pt idx="46">
                  <c:v>40000</c:v>
                </c:pt>
                <c:pt idx="47">
                  <c:v>50000</c:v>
                </c:pt>
                <c:pt idx="48">
                  <c:v>63000</c:v>
                </c:pt>
                <c:pt idx="49">
                  <c:v>79000</c:v>
                </c:pt>
                <c:pt idx="50">
                  <c:v>100000</c:v>
                </c:pt>
              </c:numCache>
            </c:numRef>
          </c:xVal>
          <c:yVal>
            <c:numRef>
              <c:f>'Plot Data'!$F$4:$F$54</c:f>
              <c:numCache>
                <c:formatCode>General</c:formatCode>
                <c:ptCount val="51"/>
                <c:pt idx="0">
                  <c:v>2.8030163467236502</c:v>
                </c:pt>
                <c:pt idx="1">
                  <c:v>2.8039206625009916</c:v>
                </c:pt>
                <c:pt idx="2">
                  <c:v>2.8048247072499914</c:v>
                </c:pt>
                <c:pt idx="3">
                  <c:v>2.8060296791017731</c:v>
                </c:pt>
                <c:pt idx="4">
                  <c:v>2.8075352179447366</c:v>
                </c:pt>
                <c:pt idx="5">
                  <c:v>2.8096417126744111</c:v>
                </c:pt>
                <c:pt idx="6">
                  <c:v>2.812047339573073</c:v>
                </c:pt>
                <c:pt idx="7">
                  <c:v>2.8150516869144693</c:v>
                </c:pt>
                <c:pt idx="8">
                  <c:v>2.8189528909862966</c:v>
                </c:pt>
                <c:pt idx="9">
                  <c:v>2.8237474997598491</c:v>
                </c:pt>
                <c:pt idx="10">
                  <c:v>2.8300289751166856</c:v>
                </c:pt>
                <c:pt idx="11">
                  <c:v>2.8389801267356556</c:v>
                </c:pt>
                <c:pt idx="12">
                  <c:v>2.8479051669604449</c:v>
                </c:pt>
                <c:pt idx="13">
                  <c:v>2.8060296791017731</c:v>
                </c:pt>
                <c:pt idx="14">
                  <c:v>2.8745260478903298</c:v>
                </c:pt>
                <c:pt idx="15">
                  <c:v>2.8950743271978352</c:v>
                </c:pt>
                <c:pt idx="16">
                  <c:v>2.9183940789413616</c:v>
                </c:pt>
                <c:pt idx="17">
                  <c:v>2.9473038526762045</c:v>
                </c:pt>
                <c:pt idx="18">
                  <c:v>2.9844999849220972</c:v>
                </c:pt>
                <c:pt idx="19">
                  <c:v>3.0297020051483612</c:v>
                </c:pt>
                <c:pt idx="20">
                  <c:v>3.0881062157898649</c:v>
                </c:pt>
                <c:pt idx="21">
                  <c:v>3.1698290174708159</c:v>
                </c:pt>
                <c:pt idx="22">
                  <c:v>3.2496744452329374</c:v>
                </c:pt>
                <c:pt idx="23">
                  <c:v>3.3534459888299977</c:v>
                </c:pt>
                <c:pt idx="24">
                  <c:v>3.4792240514229604</c:v>
                </c:pt>
                <c:pt idx="25">
                  <c:v>3.6487718481702851</c:v>
                </c:pt>
                <c:pt idx="26">
                  <c:v>3.8343708740809097</c:v>
                </c:pt>
                <c:pt idx="27">
                  <c:v>4.0558599581346497</c:v>
                </c:pt>
                <c:pt idx="28">
                  <c:v>4.3290895116640868</c:v>
                </c:pt>
                <c:pt idx="29">
                  <c:v>4.646549687671488</c:v>
                </c:pt>
                <c:pt idx="30">
                  <c:v>5.0378566871239991</c:v>
                </c:pt>
                <c:pt idx="31">
                  <c:v>5.5580212306179622</c:v>
                </c:pt>
                <c:pt idx="32">
                  <c:v>6.0430455897668027</c:v>
                </c:pt>
                <c:pt idx="33">
                  <c:v>6.6483080554378651</c:v>
                </c:pt>
                <c:pt idx="34">
                  <c:v>7.3545904032787579</c:v>
                </c:pt>
                <c:pt idx="35">
                  <c:v>8.27487764259992</c:v>
                </c:pt>
                <c:pt idx="36">
                  <c:v>9.2563491723249065</c:v>
                </c:pt>
                <c:pt idx="37">
                  <c:v>10.408650248711407</c:v>
                </c:pt>
                <c:pt idx="38">
                  <c:v>11.819966159004009</c:v>
                </c:pt>
                <c:pt idx="39">
                  <c:v>13.464486622222177</c:v>
                </c:pt>
                <c:pt idx="40">
                  <c:v>15.519020587653076</c:v>
                </c:pt>
                <c:pt idx="41">
                  <c:v>18.322117781522966</c:v>
                </c:pt>
                <c:pt idx="42">
                  <c:v>21.02569856152228</c:v>
                </c:pt>
                <c:pt idx="43">
                  <c:v>24.532427519509767</c:v>
                </c:pt>
                <c:pt idx="44">
                  <c:v>28.815620763745489</c:v>
                </c:pt>
                <c:pt idx="45">
                  <c:v>34.698703145794951</c:v>
                </c:pt>
                <c:pt idx="46">
                  <c:v>41.32602085853415</c:v>
                </c:pt>
                <c:pt idx="47">
                  <c:v>49.526154706377113</c:v>
                </c:pt>
                <c:pt idx="48">
                  <c:v>60.105740158490683</c:v>
                </c:pt>
                <c:pt idx="49">
                  <c:v>73.056005913271775</c:v>
                </c:pt>
                <c:pt idx="50">
                  <c:v>89.987999199893309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20-4BAE-AAE7-05133477F56D}"/>
            </c:ext>
          </c:extLst>
        </c:ser>
        <c:ser>
          <c:idx val="3"/>
          <c:order val="3"/>
          <c:tx>
            <c:strRef>
              <c:f>'Plot Data'!$G$3</c:f>
              <c:strCache>
                <c:ptCount val="1"/>
                <c:pt idx="0">
                  <c:v>NE5534A</c:v>
                </c:pt>
              </c:strCache>
            </c:strRef>
          </c:tx>
          <c:marker>
            <c:symbol val="none"/>
          </c:marker>
          <c:xVal>
            <c:numRef>
              <c:f>'Plot Data'!$C$4:$C$54</c:f>
              <c:numCache>
                <c:formatCode>General</c:formatCode>
                <c:ptCount val="51"/>
                <c:pt idx="0">
                  <c:v>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5</c:v>
                </c:pt>
                <c:pt idx="8">
                  <c:v>6.3</c:v>
                </c:pt>
                <c:pt idx="9">
                  <c:v>7.9</c:v>
                </c:pt>
                <c:pt idx="10">
                  <c:v>10</c:v>
                </c:pt>
                <c:pt idx="11">
                  <c:v>13</c:v>
                </c:pt>
                <c:pt idx="12">
                  <c:v>16</c:v>
                </c:pt>
                <c:pt idx="13">
                  <c:v>2</c:v>
                </c:pt>
                <c:pt idx="14">
                  <c:v>25</c:v>
                </c:pt>
                <c:pt idx="15">
                  <c:v>32</c:v>
                </c:pt>
                <c:pt idx="16">
                  <c:v>40</c:v>
                </c:pt>
                <c:pt idx="17">
                  <c:v>50</c:v>
                </c:pt>
                <c:pt idx="18">
                  <c:v>63</c:v>
                </c:pt>
                <c:pt idx="19">
                  <c:v>79</c:v>
                </c:pt>
                <c:pt idx="20">
                  <c:v>100</c:v>
                </c:pt>
                <c:pt idx="21">
                  <c:v>130</c:v>
                </c:pt>
                <c:pt idx="22">
                  <c:v>160</c:v>
                </c:pt>
                <c:pt idx="23">
                  <c:v>200</c:v>
                </c:pt>
                <c:pt idx="24">
                  <c:v>250</c:v>
                </c:pt>
                <c:pt idx="25">
                  <c:v>320</c:v>
                </c:pt>
                <c:pt idx="26">
                  <c:v>400</c:v>
                </c:pt>
                <c:pt idx="27">
                  <c:v>500</c:v>
                </c:pt>
                <c:pt idx="28">
                  <c:v>630</c:v>
                </c:pt>
                <c:pt idx="29">
                  <c:v>790</c:v>
                </c:pt>
                <c:pt idx="30">
                  <c:v>1000</c:v>
                </c:pt>
                <c:pt idx="31">
                  <c:v>1300</c:v>
                </c:pt>
                <c:pt idx="32">
                  <c:v>1600</c:v>
                </c:pt>
                <c:pt idx="33">
                  <c:v>2000</c:v>
                </c:pt>
                <c:pt idx="34">
                  <c:v>2500</c:v>
                </c:pt>
                <c:pt idx="35">
                  <c:v>3200</c:v>
                </c:pt>
                <c:pt idx="36">
                  <c:v>4000</c:v>
                </c:pt>
                <c:pt idx="37">
                  <c:v>5000</c:v>
                </c:pt>
                <c:pt idx="38">
                  <c:v>6300</c:v>
                </c:pt>
                <c:pt idx="39">
                  <c:v>7900</c:v>
                </c:pt>
                <c:pt idx="40">
                  <c:v>10000</c:v>
                </c:pt>
                <c:pt idx="41">
                  <c:v>13000</c:v>
                </c:pt>
                <c:pt idx="42">
                  <c:v>16000</c:v>
                </c:pt>
                <c:pt idx="43">
                  <c:v>20000</c:v>
                </c:pt>
                <c:pt idx="44">
                  <c:v>25000</c:v>
                </c:pt>
                <c:pt idx="45">
                  <c:v>32000</c:v>
                </c:pt>
                <c:pt idx="46">
                  <c:v>40000</c:v>
                </c:pt>
                <c:pt idx="47">
                  <c:v>50000</c:v>
                </c:pt>
                <c:pt idx="48">
                  <c:v>63000</c:v>
                </c:pt>
                <c:pt idx="49">
                  <c:v>79000</c:v>
                </c:pt>
                <c:pt idx="50">
                  <c:v>100000</c:v>
                </c:pt>
              </c:numCache>
            </c:numRef>
          </c:xVal>
          <c:yVal>
            <c:numRef>
              <c:f>'Plot Data'!$G$4:$G$54</c:f>
              <c:numCache>
                <c:formatCode>General</c:formatCode>
                <c:ptCount val="51"/>
                <c:pt idx="0">
                  <c:v>4.501877403928277</c:v>
                </c:pt>
                <c:pt idx="1">
                  <c:v>4.5024404793844859</c:v>
                </c:pt>
                <c:pt idx="2">
                  <c:v>4.5030034876291181</c:v>
                </c:pt>
                <c:pt idx="3">
                  <c:v>4.5037540607808504</c:v>
                </c:pt>
                <c:pt idx="4">
                  <c:v>4.5046921093455436</c:v>
                </c:pt>
                <c:pt idx="5">
                  <c:v>4.5060050641782459</c:v>
                </c:pt>
                <c:pt idx="6">
                  <c:v>4.5075051369909716</c:v>
                </c:pt>
                <c:pt idx="7">
                  <c:v>4.509379558209754</c:v>
                </c:pt>
                <c:pt idx="8">
                  <c:v>4.511815194619567</c:v>
                </c:pt>
                <c:pt idx="9">
                  <c:v>4.5148111793960997</c:v>
                </c:pt>
                <c:pt idx="10">
                  <c:v>4.5187405324935401</c:v>
                </c:pt>
                <c:pt idx="11">
                  <c:v>4.524348244775152</c:v>
                </c:pt>
                <c:pt idx="12">
                  <c:v>4.5299493330499843</c:v>
                </c:pt>
                <c:pt idx="13">
                  <c:v>4.5037540607808504</c:v>
                </c:pt>
                <c:pt idx="14">
                  <c:v>4.5467130984921402</c:v>
                </c:pt>
                <c:pt idx="15">
                  <c:v>4.5597109382065</c:v>
                </c:pt>
                <c:pt idx="16">
                  <c:v>4.5745224887413114</c:v>
                </c:pt>
                <c:pt idx="17">
                  <c:v>4.5929728934536502</c:v>
                </c:pt>
                <c:pt idx="18">
                  <c:v>4.6168533699912979</c:v>
                </c:pt>
                <c:pt idx="19">
                  <c:v>4.6460842179194302</c:v>
                </c:pt>
                <c:pt idx="20">
                  <c:v>4.6841861619709348</c:v>
                </c:pt>
                <c:pt idx="21">
                  <c:v>4.7381118602244925</c:v>
                </c:pt>
                <c:pt idx="22">
                  <c:v>4.7914607376039307</c:v>
                </c:pt>
                <c:pt idx="23">
                  <c:v>4.8617280878304987</c:v>
                </c:pt>
                <c:pt idx="24">
                  <c:v>4.9482320074952026</c:v>
                </c:pt>
                <c:pt idx="25">
                  <c:v>5.0669896388289564</c:v>
                </c:pt>
                <c:pt idx="26">
                  <c:v>5.1995769058645536</c:v>
                </c:pt>
                <c:pt idx="27">
                  <c:v>5.3609700614720843</c:v>
                </c:pt>
                <c:pt idx="28">
                  <c:v>5.5642163868778507</c:v>
                </c:pt>
                <c:pt idx="29">
                  <c:v>5.8052438363948164</c:v>
                </c:pt>
                <c:pt idx="30">
                  <c:v>6.1081912216301806</c:v>
                </c:pt>
                <c:pt idx="31">
                  <c:v>6.5184660772301335</c:v>
                </c:pt>
                <c:pt idx="32">
                  <c:v>6.9064897017225766</c:v>
                </c:pt>
                <c:pt idx="33">
                  <c:v>7.3952687577937288</c:v>
                </c:pt>
                <c:pt idx="34">
                  <c:v>7.9686887252546139</c:v>
                </c:pt>
                <c:pt idx="35">
                  <c:v>8.7159853143520163</c:v>
                </c:pt>
                <c:pt idx="36">
                  <c:v>9.5084173236138518</c:v>
                </c:pt>
                <c:pt idx="37">
                  <c:v>10.428326807307107</c:v>
                </c:pt>
                <c:pt idx="38">
                  <c:v>11.535614417966649</c:v>
                </c:pt>
                <c:pt idx="39">
                  <c:v>12.796311968688478</c:v>
                </c:pt>
                <c:pt idx="40">
                  <c:v>14.326548781894402</c:v>
                </c:pt>
                <c:pt idx="41">
                  <c:v>16.339828640472337</c:v>
                </c:pt>
                <c:pt idx="42">
                  <c:v>18.210161998181125</c:v>
                </c:pt>
                <c:pt idx="43">
                  <c:v>20.548722588034519</c:v>
                </c:pt>
                <c:pt idx="44">
                  <c:v>23.296995514443491</c:v>
                </c:pt>
                <c:pt idx="45">
                  <c:v>26.923781309466918</c:v>
                </c:pt>
                <c:pt idx="46">
                  <c:v>30.858548248418945</c:v>
                </c:pt>
                <c:pt idx="47">
                  <c:v>35.57035282366482</c:v>
                </c:pt>
                <c:pt idx="48">
                  <c:v>41.472762145774666</c:v>
                </c:pt>
                <c:pt idx="49">
                  <c:v>48.517110383863546</c:v>
                </c:pt>
                <c:pt idx="50">
                  <c:v>57.534772094794988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20-4BAE-AAE7-05133477F56D}"/>
            </c:ext>
          </c:extLst>
        </c:ser>
        <c:ser>
          <c:idx val="4"/>
          <c:order val="4"/>
          <c:tx>
            <c:strRef>
              <c:f>'Plot Data'!$H$3</c:f>
              <c:strCache>
                <c:ptCount val="1"/>
                <c:pt idx="0">
                  <c:v>AD797</c:v>
                </c:pt>
              </c:strCache>
            </c:strRef>
          </c:tx>
          <c:marker>
            <c:symbol val="none"/>
          </c:marker>
          <c:xVal>
            <c:numRef>
              <c:f>'Plot Data'!$C$4:$C$54</c:f>
              <c:numCache>
                <c:formatCode>General</c:formatCode>
                <c:ptCount val="51"/>
                <c:pt idx="0">
                  <c:v>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5</c:v>
                </c:pt>
                <c:pt idx="8">
                  <c:v>6.3</c:v>
                </c:pt>
                <c:pt idx="9">
                  <c:v>7.9</c:v>
                </c:pt>
                <c:pt idx="10">
                  <c:v>10</c:v>
                </c:pt>
                <c:pt idx="11">
                  <c:v>13</c:v>
                </c:pt>
                <c:pt idx="12">
                  <c:v>16</c:v>
                </c:pt>
                <c:pt idx="13">
                  <c:v>2</c:v>
                </c:pt>
                <c:pt idx="14">
                  <c:v>25</c:v>
                </c:pt>
                <c:pt idx="15">
                  <c:v>32</c:v>
                </c:pt>
                <c:pt idx="16">
                  <c:v>40</c:v>
                </c:pt>
                <c:pt idx="17">
                  <c:v>50</c:v>
                </c:pt>
                <c:pt idx="18">
                  <c:v>63</c:v>
                </c:pt>
                <c:pt idx="19">
                  <c:v>79</c:v>
                </c:pt>
                <c:pt idx="20">
                  <c:v>100</c:v>
                </c:pt>
                <c:pt idx="21">
                  <c:v>130</c:v>
                </c:pt>
                <c:pt idx="22">
                  <c:v>160</c:v>
                </c:pt>
                <c:pt idx="23">
                  <c:v>200</c:v>
                </c:pt>
                <c:pt idx="24">
                  <c:v>250</c:v>
                </c:pt>
                <c:pt idx="25">
                  <c:v>320</c:v>
                </c:pt>
                <c:pt idx="26">
                  <c:v>400</c:v>
                </c:pt>
                <c:pt idx="27">
                  <c:v>500</c:v>
                </c:pt>
                <c:pt idx="28">
                  <c:v>630</c:v>
                </c:pt>
                <c:pt idx="29">
                  <c:v>790</c:v>
                </c:pt>
                <c:pt idx="30">
                  <c:v>1000</c:v>
                </c:pt>
                <c:pt idx="31">
                  <c:v>1300</c:v>
                </c:pt>
                <c:pt idx="32">
                  <c:v>1600</c:v>
                </c:pt>
                <c:pt idx="33">
                  <c:v>2000</c:v>
                </c:pt>
                <c:pt idx="34">
                  <c:v>2500</c:v>
                </c:pt>
                <c:pt idx="35">
                  <c:v>3200</c:v>
                </c:pt>
                <c:pt idx="36">
                  <c:v>4000</c:v>
                </c:pt>
                <c:pt idx="37">
                  <c:v>5000</c:v>
                </c:pt>
                <c:pt idx="38">
                  <c:v>6300</c:v>
                </c:pt>
                <c:pt idx="39">
                  <c:v>7900</c:v>
                </c:pt>
                <c:pt idx="40">
                  <c:v>10000</c:v>
                </c:pt>
                <c:pt idx="41">
                  <c:v>13000</c:v>
                </c:pt>
                <c:pt idx="42">
                  <c:v>16000</c:v>
                </c:pt>
                <c:pt idx="43">
                  <c:v>20000</c:v>
                </c:pt>
                <c:pt idx="44">
                  <c:v>25000</c:v>
                </c:pt>
                <c:pt idx="45">
                  <c:v>32000</c:v>
                </c:pt>
                <c:pt idx="46">
                  <c:v>40000</c:v>
                </c:pt>
                <c:pt idx="47">
                  <c:v>50000</c:v>
                </c:pt>
                <c:pt idx="48">
                  <c:v>63000</c:v>
                </c:pt>
                <c:pt idx="49">
                  <c:v>79000</c:v>
                </c:pt>
                <c:pt idx="50">
                  <c:v>100000</c:v>
                </c:pt>
              </c:numCache>
            </c:numRef>
          </c:xVal>
          <c:yVal>
            <c:numRef>
              <c:f>'Plot Data'!$H$4:$H$54</c:f>
              <c:numCache>
                <c:formatCode>General</c:formatCode>
                <c:ptCount val="51"/>
                <c:pt idx="0">
                  <c:v>1.2070227835463587</c:v>
                </c:pt>
                <c:pt idx="1">
                  <c:v>1.2091223097768067</c:v>
                </c:pt>
                <c:pt idx="2">
                  <c:v>1.2112184939142896</c:v>
                </c:pt>
                <c:pt idx="3">
                  <c:v>1.2140082372043446</c:v>
                </c:pt>
                <c:pt idx="4">
                  <c:v>1.2174871662567945</c:v>
                </c:pt>
                <c:pt idx="5">
                  <c:v>1.222342407020226</c:v>
                </c:pt>
                <c:pt idx="6">
                  <c:v>1.2278696999274801</c:v>
                </c:pt>
                <c:pt idx="7">
                  <c:v>1.2347469376354006</c:v>
                </c:pt>
                <c:pt idx="8">
                  <c:v>1.2436353002387799</c:v>
                </c:pt>
                <c:pt idx="9">
                  <c:v>1.2544957712164677</c:v>
                </c:pt>
                <c:pt idx="10">
                  <c:v>1.2686212988910441</c:v>
                </c:pt>
                <c:pt idx="11">
                  <c:v>1.2885557807095507</c:v>
                </c:pt>
                <c:pt idx="12">
                  <c:v>1.3082140497640284</c:v>
                </c:pt>
                <c:pt idx="13">
                  <c:v>1.2140082372043446</c:v>
                </c:pt>
                <c:pt idx="14">
                  <c:v>1.3656500283747663</c:v>
                </c:pt>
                <c:pt idx="15">
                  <c:v>1.4088633716581604</c:v>
                </c:pt>
                <c:pt idx="16">
                  <c:v>1.456845908117945</c:v>
                </c:pt>
                <c:pt idx="17">
                  <c:v>1.5149257407543117</c:v>
                </c:pt>
                <c:pt idx="18">
                  <c:v>1.587632199219958</c:v>
                </c:pt>
                <c:pt idx="19">
                  <c:v>1.6733391766166237</c:v>
                </c:pt>
                <c:pt idx="20">
                  <c:v>1.7804493814764855</c:v>
                </c:pt>
                <c:pt idx="21">
                  <c:v>1.9247337478207214</c:v>
                </c:pt>
                <c:pt idx="22">
                  <c:v>2.0606794995826014</c:v>
                </c:pt>
                <c:pt idx="23">
                  <c:v>2.23159136044214</c:v>
                </c:pt>
                <c:pt idx="24">
                  <c:v>2.4320773014030617</c:v>
                </c:pt>
                <c:pt idx="25">
                  <c:v>2.6939933184772378</c:v>
                </c:pt>
                <c:pt idx="26">
                  <c:v>2.9732137494637012</c:v>
                </c:pt>
                <c:pt idx="27">
                  <c:v>3.3000000000000003</c:v>
                </c:pt>
                <c:pt idx="28">
                  <c:v>3.6979183333329573</c:v>
                </c:pt>
                <c:pt idx="29">
                  <c:v>4.1578119245583967</c:v>
                </c:pt>
                <c:pt idx="30">
                  <c:v>4.7265209192385891</c:v>
                </c:pt>
                <c:pt idx="31">
                  <c:v>5.4927224579437839</c:v>
                </c:pt>
                <c:pt idx="32">
                  <c:v>6.2225396744416184</c:v>
                </c:pt>
                <c:pt idx="33">
                  <c:v>7.1582120672693126</c:v>
                </c:pt>
                <c:pt idx="34">
                  <c:v>8.2879430499973878</c:v>
                </c:pt>
                <c:pt idx="35">
                  <c:v>9.8224233262469411</c:v>
                </c:pt>
                <c:pt idx="36">
                  <c:v>11.534296684236971</c:v>
                </c:pt>
                <c:pt idx="37">
                  <c:v>13.635981812836215</c:v>
                </c:pt>
                <c:pt idx="38">
                  <c:v>16.330033680308194</c:v>
                </c:pt>
                <c:pt idx="39">
                  <c:v>19.610966319893571</c:v>
                </c:pt>
                <c:pt idx="40">
                  <c:v>23.883885781003059</c:v>
                </c:pt>
                <c:pt idx="41">
                  <c:v>29.952295404526179</c:v>
                </c:pt>
                <c:pt idx="42">
                  <c:v>35.997777709186437</c:v>
                </c:pt>
                <c:pt idx="43">
                  <c:v>44.039073559737837</c:v>
                </c:pt>
                <c:pt idx="44">
                  <c:v>54.073468540495902</c:v>
                </c:pt>
                <c:pt idx="45">
                  <c:v>68.104625393581017</c:v>
                </c:pt>
                <c:pt idx="46">
                  <c:v>84.127522250450241</c:v>
                </c:pt>
                <c:pt idx="47">
                  <c:v>104.14624333119271</c:v>
                </c:pt>
                <c:pt idx="48">
                  <c:v>130.16197601450278</c:v>
                </c:pt>
                <c:pt idx="49">
                  <c:v>162.17441228504575</c:v>
                </c:pt>
                <c:pt idx="50">
                  <c:v>204.18481824073012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20-4BAE-AAE7-05133477F56D}"/>
            </c:ext>
          </c:extLst>
        </c:ser>
        <c:ser>
          <c:idx val="5"/>
          <c:order val="5"/>
          <c:tx>
            <c:strRef>
              <c:f>'Plot Data'!$I$3</c:f>
              <c:strCache>
                <c:ptCount val="1"/>
                <c:pt idx="0">
                  <c:v>AD4898</c:v>
                </c:pt>
              </c:strCache>
            </c:strRef>
          </c:tx>
          <c:marker>
            <c:symbol val="none"/>
          </c:marker>
          <c:xVal>
            <c:numRef>
              <c:f>'Plot Data'!$C$4:$C$54</c:f>
              <c:numCache>
                <c:formatCode>General</c:formatCode>
                <c:ptCount val="51"/>
                <c:pt idx="0">
                  <c:v>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5</c:v>
                </c:pt>
                <c:pt idx="8">
                  <c:v>6.3</c:v>
                </c:pt>
                <c:pt idx="9">
                  <c:v>7.9</c:v>
                </c:pt>
                <c:pt idx="10">
                  <c:v>10</c:v>
                </c:pt>
                <c:pt idx="11">
                  <c:v>13</c:v>
                </c:pt>
                <c:pt idx="12">
                  <c:v>16</c:v>
                </c:pt>
                <c:pt idx="13">
                  <c:v>2</c:v>
                </c:pt>
                <c:pt idx="14">
                  <c:v>25</c:v>
                </c:pt>
                <c:pt idx="15">
                  <c:v>32</c:v>
                </c:pt>
                <c:pt idx="16">
                  <c:v>40</c:v>
                </c:pt>
                <c:pt idx="17">
                  <c:v>50</c:v>
                </c:pt>
                <c:pt idx="18">
                  <c:v>63</c:v>
                </c:pt>
                <c:pt idx="19">
                  <c:v>79</c:v>
                </c:pt>
                <c:pt idx="20">
                  <c:v>100</c:v>
                </c:pt>
                <c:pt idx="21">
                  <c:v>130</c:v>
                </c:pt>
                <c:pt idx="22">
                  <c:v>160</c:v>
                </c:pt>
                <c:pt idx="23">
                  <c:v>200</c:v>
                </c:pt>
                <c:pt idx="24">
                  <c:v>250</c:v>
                </c:pt>
                <c:pt idx="25">
                  <c:v>320</c:v>
                </c:pt>
                <c:pt idx="26">
                  <c:v>400</c:v>
                </c:pt>
                <c:pt idx="27">
                  <c:v>500</c:v>
                </c:pt>
                <c:pt idx="28">
                  <c:v>630</c:v>
                </c:pt>
                <c:pt idx="29">
                  <c:v>790</c:v>
                </c:pt>
                <c:pt idx="30">
                  <c:v>1000</c:v>
                </c:pt>
                <c:pt idx="31">
                  <c:v>1300</c:v>
                </c:pt>
                <c:pt idx="32">
                  <c:v>1600</c:v>
                </c:pt>
                <c:pt idx="33">
                  <c:v>2000</c:v>
                </c:pt>
                <c:pt idx="34">
                  <c:v>2500</c:v>
                </c:pt>
                <c:pt idx="35">
                  <c:v>3200</c:v>
                </c:pt>
                <c:pt idx="36">
                  <c:v>4000</c:v>
                </c:pt>
                <c:pt idx="37">
                  <c:v>5000</c:v>
                </c:pt>
                <c:pt idx="38">
                  <c:v>6300</c:v>
                </c:pt>
                <c:pt idx="39">
                  <c:v>7900</c:v>
                </c:pt>
                <c:pt idx="40">
                  <c:v>10000</c:v>
                </c:pt>
                <c:pt idx="41">
                  <c:v>13000</c:v>
                </c:pt>
                <c:pt idx="42">
                  <c:v>16000</c:v>
                </c:pt>
                <c:pt idx="43">
                  <c:v>20000</c:v>
                </c:pt>
                <c:pt idx="44">
                  <c:v>25000</c:v>
                </c:pt>
                <c:pt idx="45">
                  <c:v>32000</c:v>
                </c:pt>
                <c:pt idx="46">
                  <c:v>40000</c:v>
                </c:pt>
                <c:pt idx="47">
                  <c:v>50000</c:v>
                </c:pt>
                <c:pt idx="48">
                  <c:v>63000</c:v>
                </c:pt>
                <c:pt idx="49">
                  <c:v>79000</c:v>
                </c:pt>
                <c:pt idx="50">
                  <c:v>100000</c:v>
                </c:pt>
              </c:numCache>
            </c:numRef>
          </c:xVal>
          <c:yVal>
            <c:numRef>
              <c:f>'Plot Data'!$I$4:$I$54</c:f>
              <c:numCache>
                <c:formatCode>General</c:formatCode>
                <c:ptCount val="51"/>
                <c:pt idx="0">
                  <c:v>0.9093435874299659</c:v>
                </c:pt>
                <c:pt idx="1">
                  <c:v>0.91212923119479072</c:v>
                </c:pt>
                <c:pt idx="2">
                  <c:v>0.91490696007845518</c:v>
                </c:pt>
                <c:pt idx="3">
                  <c:v>0.91859841062348901</c:v>
                </c:pt>
                <c:pt idx="4">
                  <c:v>0.92319337086008157</c:v>
                </c:pt>
                <c:pt idx="5">
                  <c:v>0.92959076071140045</c:v>
                </c:pt>
                <c:pt idx="6">
                  <c:v>0.93685226156529078</c:v>
                </c:pt>
                <c:pt idx="7">
                  <c:v>0.94585622586099205</c:v>
                </c:pt>
                <c:pt idx="8">
                  <c:v>0.9574437917705666</c:v>
                </c:pt>
                <c:pt idx="9">
                  <c:v>0.97152945482882813</c:v>
                </c:pt>
                <c:pt idx="10">
                  <c:v>0.98973531815329296</c:v>
                </c:pt>
                <c:pt idx="11">
                  <c:v>1.0152208823699402</c:v>
                </c:pt>
                <c:pt idx="12">
                  <c:v>1.0401319916241401</c:v>
                </c:pt>
                <c:pt idx="13">
                  <c:v>0.91859841062348901</c:v>
                </c:pt>
                <c:pt idx="14">
                  <c:v>1.1118003417880389</c:v>
                </c:pt>
                <c:pt idx="15">
                  <c:v>1.1647739008065041</c:v>
                </c:pt>
                <c:pt idx="16">
                  <c:v>1.222790251842073</c:v>
                </c:pt>
                <c:pt idx="17">
                  <c:v>1.2920526305069775</c:v>
                </c:pt>
                <c:pt idx="18">
                  <c:v>1.3775200325222134</c:v>
                </c:pt>
                <c:pt idx="19">
                  <c:v>1.4768372151323923</c:v>
                </c:pt>
                <c:pt idx="20">
                  <c:v>1.5992498241363042</c:v>
                </c:pt>
                <c:pt idx="21">
                  <c:v>1.7619148674098872</c:v>
                </c:pt>
                <c:pt idx="22">
                  <c:v>1.9134931408290965</c:v>
                </c:pt>
                <c:pt idx="23">
                  <c:v>2.1024747323095232</c:v>
                </c:pt>
                <c:pt idx="24">
                  <c:v>2.3227139298673869</c:v>
                </c:pt>
                <c:pt idx="25">
                  <c:v>2.6091807143239429</c:v>
                </c:pt>
                <c:pt idx="26">
                  <c:v>2.9140350032214783</c:v>
                </c:pt>
                <c:pt idx="27">
                  <c:v>3.2710854467592254</c:v>
                </c:pt>
                <c:pt idx="28">
                  <c:v>3.7071746654291862</c:v>
                </c:pt>
                <c:pt idx="29">
                  <c:v>4.2137650622691343</c:v>
                </c:pt>
                <c:pt idx="30">
                  <c:v>4.8445846055157293</c:v>
                </c:pt>
                <c:pt idx="31">
                  <c:v>5.702139949176976</c:v>
                </c:pt>
                <c:pt idx="32">
                  <c:v>6.5265304718510277</c:v>
                </c:pt>
                <c:pt idx="33">
                  <c:v>7.5927597090912871</c:v>
                </c:pt>
                <c:pt idx="34">
                  <c:v>8.8915690403887666</c:v>
                </c:pt>
                <c:pt idx="35">
                  <c:v>10.671101161548417</c:v>
                </c:pt>
                <c:pt idx="36">
                  <c:v>12.671621837791719</c:v>
                </c:pt>
                <c:pt idx="37">
                  <c:v>15.142985174660907</c:v>
                </c:pt>
                <c:pt idx="38">
                  <c:v>18.327422077313546</c:v>
                </c:pt>
                <c:pt idx="39">
                  <c:v>22.221647103668982</c:v>
                </c:pt>
                <c:pt idx="40">
                  <c:v>27.309522148876937</c:v>
                </c:pt>
                <c:pt idx="41">
                  <c:v>34.553581579917292</c:v>
                </c:pt>
                <c:pt idx="42">
                  <c:v>41.78241256796931</c:v>
                </c:pt>
                <c:pt idx="43">
                  <c:v>51.408267817540789</c:v>
                </c:pt>
                <c:pt idx="44">
                  <c:v>63.429567238000288</c:v>
                </c:pt>
                <c:pt idx="45">
                  <c:v>80.248676001539124</c:v>
                </c:pt>
                <c:pt idx="46">
                  <c:v>99.462606038651529</c:v>
                </c:pt>
                <c:pt idx="47">
                  <c:v>123.47392437271928</c:v>
                </c:pt>
                <c:pt idx="48">
                  <c:v>154.68338630893754</c:v>
                </c:pt>
                <c:pt idx="49">
                  <c:v>193.090833547323</c:v>
                </c:pt>
                <c:pt idx="50">
                  <c:v>243.49704310319663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20-4BAE-AAE7-05133477F56D}"/>
            </c:ext>
          </c:extLst>
        </c:ser>
        <c:ser>
          <c:idx val="6"/>
          <c:order val="6"/>
          <c:tx>
            <c:strRef>
              <c:f>'Plot Data'!$J$3</c:f>
              <c:strCache>
                <c:ptCount val="1"/>
                <c:pt idx="0">
                  <c:v>OPA627</c:v>
                </c:pt>
              </c:strCache>
            </c:strRef>
          </c:tx>
          <c:marker>
            <c:symbol val="none"/>
          </c:marker>
          <c:xVal>
            <c:numRef>
              <c:f>'Plot Data'!$C$4:$C$54</c:f>
              <c:numCache>
                <c:formatCode>General</c:formatCode>
                <c:ptCount val="51"/>
                <c:pt idx="0">
                  <c:v>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5</c:v>
                </c:pt>
                <c:pt idx="8">
                  <c:v>6.3</c:v>
                </c:pt>
                <c:pt idx="9">
                  <c:v>7.9</c:v>
                </c:pt>
                <c:pt idx="10">
                  <c:v>10</c:v>
                </c:pt>
                <c:pt idx="11">
                  <c:v>13</c:v>
                </c:pt>
                <c:pt idx="12">
                  <c:v>16</c:v>
                </c:pt>
                <c:pt idx="13">
                  <c:v>2</c:v>
                </c:pt>
                <c:pt idx="14">
                  <c:v>25</c:v>
                </c:pt>
                <c:pt idx="15">
                  <c:v>32</c:v>
                </c:pt>
                <c:pt idx="16">
                  <c:v>40</c:v>
                </c:pt>
                <c:pt idx="17">
                  <c:v>50</c:v>
                </c:pt>
                <c:pt idx="18">
                  <c:v>63</c:v>
                </c:pt>
                <c:pt idx="19">
                  <c:v>79</c:v>
                </c:pt>
                <c:pt idx="20">
                  <c:v>100</c:v>
                </c:pt>
                <c:pt idx="21">
                  <c:v>130</c:v>
                </c:pt>
                <c:pt idx="22">
                  <c:v>160</c:v>
                </c:pt>
                <c:pt idx="23">
                  <c:v>200</c:v>
                </c:pt>
                <c:pt idx="24">
                  <c:v>250</c:v>
                </c:pt>
                <c:pt idx="25">
                  <c:v>320</c:v>
                </c:pt>
                <c:pt idx="26">
                  <c:v>400</c:v>
                </c:pt>
                <c:pt idx="27">
                  <c:v>500</c:v>
                </c:pt>
                <c:pt idx="28">
                  <c:v>630</c:v>
                </c:pt>
                <c:pt idx="29">
                  <c:v>790</c:v>
                </c:pt>
                <c:pt idx="30">
                  <c:v>1000</c:v>
                </c:pt>
                <c:pt idx="31">
                  <c:v>1300</c:v>
                </c:pt>
                <c:pt idx="32">
                  <c:v>1600</c:v>
                </c:pt>
                <c:pt idx="33">
                  <c:v>2000</c:v>
                </c:pt>
                <c:pt idx="34">
                  <c:v>2500</c:v>
                </c:pt>
                <c:pt idx="35">
                  <c:v>3200</c:v>
                </c:pt>
                <c:pt idx="36">
                  <c:v>4000</c:v>
                </c:pt>
                <c:pt idx="37">
                  <c:v>5000</c:v>
                </c:pt>
                <c:pt idx="38">
                  <c:v>6300</c:v>
                </c:pt>
                <c:pt idx="39">
                  <c:v>7900</c:v>
                </c:pt>
                <c:pt idx="40">
                  <c:v>10000</c:v>
                </c:pt>
                <c:pt idx="41">
                  <c:v>13000</c:v>
                </c:pt>
                <c:pt idx="42">
                  <c:v>16000</c:v>
                </c:pt>
                <c:pt idx="43">
                  <c:v>20000</c:v>
                </c:pt>
                <c:pt idx="44">
                  <c:v>25000</c:v>
                </c:pt>
                <c:pt idx="45">
                  <c:v>32000</c:v>
                </c:pt>
                <c:pt idx="46">
                  <c:v>40000</c:v>
                </c:pt>
                <c:pt idx="47">
                  <c:v>50000</c:v>
                </c:pt>
                <c:pt idx="48">
                  <c:v>63000</c:v>
                </c:pt>
                <c:pt idx="49">
                  <c:v>79000</c:v>
                </c:pt>
                <c:pt idx="50">
                  <c:v>100000</c:v>
                </c:pt>
              </c:numCache>
            </c:numRef>
          </c:xVal>
          <c:yVal>
            <c:numRef>
              <c:f>'Plot Data'!$J$4:$J$54</c:f>
              <c:numCache>
                <c:formatCode>0.00</c:formatCode>
                <c:ptCount val="51"/>
                <c:pt idx="0">
                  <c:v>8.0010561802805924</c:v>
                </c:pt>
                <c:pt idx="1">
                  <c:v>8.0013730071788647</c:v>
                </c:pt>
                <c:pt idx="2">
                  <c:v>8.0016898215324499</c:v>
                </c:pt>
                <c:pt idx="3">
                  <c:v>8.0021122211591731</c:v>
                </c:pt>
                <c:pt idx="4">
                  <c:v>8.0026401893399566</c:v>
                </c:pt>
                <c:pt idx="5">
                  <c:v>8.0033792862805146</c:v>
                </c:pt>
                <c:pt idx="6">
                  <c:v>8.0042238849310063</c:v>
                </c:pt>
                <c:pt idx="7">
                  <c:v>8.0052795079345138</c:v>
                </c:pt>
                <c:pt idx="8">
                  <c:v>8.0066516097709695</c:v>
                </c:pt>
                <c:pt idx="9">
                  <c:v>8.0083400277704282</c:v>
                </c:pt>
                <c:pt idx="10">
                  <c:v>8.0105555363298606</c:v>
                </c:pt>
                <c:pt idx="11">
                  <c:v>8.0137194860474281</c:v>
                </c:pt>
                <c:pt idx="12">
                  <c:v>8.0168821870849509</c:v>
                </c:pt>
                <c:pt idx="13">
                  <c:v>8.0021122211591731</c:v>
                </c:pt>
                <c:pt idx="14">
                  <c:v>8.026362812875222</c:v>
                </c:pt>
                <c:pt idx="15">
                  <c:v>8.0337288979900237</c:v>
                </c:pt>
                <c:pt idx="16">
                  <c:v>8.0421390195643845</c:v>
                </c:pt>
                <c:pt idx="17">
                  <c:v>8.0526393198519077</c:v>
                </c:pt>
                <c:pt idx="18">
                  <c:v>8.0662692754957206</c:v>
                </c:pt>
                <c:pt idx="19">
                  <c:v>8.083013054486937</c:v>
                </c:pt>
                <c:pt idx="20">
                  <c:v>8.1049367710365274</c:v>
                </c:pt>
                <c:pt idx="21">
                  <c:v>8.1361538890083072</c:v>
                </c:pt>
                <c:pt idx="22">
                  <c:v>8.1672516895220024</c:v>
                </c:pt>
                <c:pt idx="23">
                  <c:v>8.2085321617205107</c:v>
                </c:pt>
                <c:pt idx="24">
                  <c:v>8.2598426371587124</c:v>
                </c:pt>
                <c:pt idx="25">
                  <c:v>8.3311464181107748</c:v>
                </c:pt>
                <c:pt idx="26">
                  <c:v>8.4118963973648651</c:v>
                </c:pt>
                <c:pt idx="27">
                  <c:v>8.5117566672514791</c:v>
                </c:pt>
                <c:pt idx="28">
                  <c:v>8.6398496792840671</c:v>
                </c:pt>
                <c:pt idx="29">
                  <c:v>8.7949419498155308</c:v>
                </c:pt>
                <c:pt idx="30">
                  <c:v>8.9944430761442913</c:v>
                </c:pt>
                <c:pt idx="31">
                  <c:v>9.2720014324039006</c:v>
                </c:pt>
                <c:pt idx="32">
                  <c:v>9.5414891919448301</c:v>
                </c:pt>
                <c:pt idx="33">
                  <c:v>9.8893895160419287</c:v>
                </c:pt>
                <c:pt idx="34">
                  <c:v>10.307765958853548</c:v>
                </c:pt>
                <c:pt idx="35">
                  <c:v>10.866465110605196</c:v>
                </c:pt>
                <c:pt idx="36">
                  <c:v>11.471708678309435</c:v>
                </c:pt>
                <c:pt idx="37">
                  <c:v>12.186064017967411</c:v>
                </c:pt>
                <c:pt idx="38">
                  <c:v>13.05642554692899</c:v>
                </c:pt>
                <c:pt idx="39">
                  <c:v>14.053838979527978</c:v>
                </c:pt>
                <c:pt idx="40">
                  <c:v>15.264357995015709</c:v>
                </c:pt>
                <c:pt idx="41">
                  <c:v>16.843427687083171</c:v>
                </c:pt>
                <c:pt idx="42">
                  <c:v>18.286650868871533</c:v>
                </c:pt>
                <c:pt idx="43">
                  <c:v>20.050000000000004</c:v>
                </c:pt>
                <c:pt idx="44">
                  <c:v>22.05683354994547</c:v>
                </c:pt>
                <c:pt idx="45">
                  <c:v>24.592811957968532</c:v>
                </c:pt>
                <c:pt idx="46">
                  <c:v>27.203124820505455</c:v>
                </c:pt>
                <c:pt idx="47">
                  <c:v>30.149885986517429</c:v>
                </c:pt>
                <c:pt idx="48">
                  <c:v>33.596499910704985</c:v>
                </c:pt>
                <c:pt idx="49">
                  <c:v>37.405066585290285</c:v>
                </c:pt>
                <c:pt idx="50">
                  <c:v>41.881529341703846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A20-4BAE-AAE7-05133477F56D}"/>
            </c:ext>
          </c:extLst>
        </c:ser>
        <c:ser>
          <c:idx val="7"/>
          <c:order val="7"/>
          <c:tx>
            <c:strRef>
              <c:f>'Plot Data'!$K$3</c:f>
              <c:strCache>
                <c:ptCount val="1"/>
                <c:pt idx="0">
                  <c:v>Resistor Noise (nV/rt-Hz)</c:v>
                </c:pt>
              </c:strCache>
            </c:strRef>
          </c:tx>
          <c:marker>
            <c:symbol val="none"/>
          </c:marker>
          <c:xVal>
            <c:numRef>
              <c:f>'Plot Data'!$C$4:$C$54</c:f>
              <c:numCache>
                <c:formatCode>General</c:formatCode>
                <c:ptCount val="51"/>
                <c:pt idx="0">
                  <c:v>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5</c:v>
                </c:pt>
                <c:pt idx="8">
                  <c:v>6.3</c:v>
                </c:pt>
                <c:pt idx="9">
                  <c:v>7.9</c:v>
                </c:pt>
                <c:pt idx="10">
                  <c:v>10</c:v>
                </c:pt>
                <c:pt idx="11">
                  <c:v>13</c:v>
                </c:pt>
                <c:pt idx="12">
                  <c:v>16</c:v>
                </c:pt>
                <c:pt idx="13">
                  <c:v>2</c:v>
                </c:pt>
                <c:pt idx="14">
                  <c:v>25</c:v>
                </c:pt>
                <c:pt idx="15">
                  <c:v>32</c:v>
                </c:pt>
                <c:pt idx="16">
                  <c:v>40</c:v>
                </c:pt>
                <c:pt idx="17">
                  <c:v>50</c:v>
                </c:pt>
                <c:pt idx="18">
                  <c:v>63</c:v>
                </c:pt>
                <c:pt idx="19">
                  <c:v>79</c:v>
                </c:pt>
                <c:pt idx="20">
                  <c:v>100</c:v>
                </c:pt>
                <c:pt idx="21">
                  <c:v>130</c:v>
                </c:pt>
                <c:pt idx="22">
                  <c:v>160</c:v>
                </c:pt>
                <c:pt idx="23">
                  <c:v>200</c:v>
                </c:pt>
                <c:pt idx="24">
                  <c:v>250</c:v>
                </c:pt>
                <c:pt idx="25">
                  <c:v>320</c:v>
                </c:pt>
                <c:pt idx="26">
                  <c:v>400</c:v>
                </c:pt>
                <c:pt idx="27">
                  <c:v>500</c:v>
                </c:pt>
                <c:pt idx="28">
                  <c:v>630</c:v>
                </c:pt>
                <c:pt idx="29">
                  <c:v>790</c:v>
                </c:pt>
                <c:pt idx="30">
                  <c:v>1000</c:v>
                </c:pt>
                <c:pt idx="31">
                  <c:v>1300</c:v>
                </c:pt>
                <c:pt idx="32">
                  <c:v>1600</c:v>
                </c:pt>
                <c:pt idx="33">
                  <c:v>2000</c:v>
                </c:pt>
                <c:pt idx="34">
                  <c:v>2500</c:v>
                </c:pt>
                <c:pt idx="35">
                  <c:v>3200</c:v>
                </c:pt>
                <c:pt idx="36">
                  <c:v>4000</c:v>
                </c:pt>
                <c:pt idx="37">
                  <c:v>5000</c:v>
                </c:pt>
                <c:pt idx="38">
                  <c:v>6300</c:v>
                </c:pt>
                <c:pt idx="39">
                  <c:v>7900</c:v>
                </c:pt>
                <c:pt idx="40">
                  <c:v>10000</c:v>
                </c:pt>
                <c:pt idx="41">
                  <c:v>13000</c:v>
                </c:pt>
                <c:pt idx="42">
                  <c:v>16000</c:v>
                </c:pt>
                <c:pt idx="43">
                  <c:v>20000</c:v>
                </c:pt>
                <c:pt idx="44">
                  <c:v>25000</c:v>
                </c:pt>
                <c:pt idx="45">
                  <c:v>32000</c:v>
                </c:pt>
                <c:pt idx="46">
                  <c:v>40000</c:v>
                </c:pt>
                <c:pt idx="47">
                  <c:v>50000</c:v>
                </c:pt>
                <c:pt idx="48">
                  <c:v>63000</c:v>
                </c:pt>
                <c:pt idx="49">
                  <c:v>79000</c:v>
                </c:pt>
                <c:pt idx="50">
                  <c:v>100000</c:v>
                </c:pt>
              </c:numCache>
            </c:numRef>
          </c:xVal>
          <c:yVal>
            <c:numRef>
              <c:f>'Plot Data'!$K$4:$K$54</c:f>
              <c:numCache>
                <c:formatCode>General</c:formatCode>
                <c:ptCount val="51"/>
                <c:pt idx="0">
                  <c:v>0.13</c:v>
                </c:pt>
                <c:pt idx="1">
                  <c:v>0.14822280526288795</c:v>
                </c:pt>
                <c:pt idx="2">
                  <c:v>0.16443843832875574</c:v>
                </c:pt>
                <c:pt idx="3">
                  <c:v>0.18384776310850237</c:v>
                </c:pt>
                <c:pt idx="4">
                  <c:v>0.20554804791094466</c:v>
                </c:pt>
                <c:pt idx="5">
                  <c:v>0.23255106965997813</c:v>
                </c:pt>
                <c:pt idx="6">
                  <c:v>0.26</c:v>
                </c:pt>
                <c:pt idx="7">
                  <c:v>0.29068883707497267</c:v>
                </c:pt>
                <c:pt idx="8">
                  <c:v>0.32629741034828946</c:v>
                </c:pt>
                <c:pt idx="9">
                  <c:v>0.3653902023864351</c:v>
                </c:pt>
                <c:pt idx="10">
                  <c:v>0.41109609582188933</c:v>
                </c:pt>
                <c:pt idx="11">
                  <c:v>0.4687216658103186</c:v>
                </c:pt>
                <c:pt idx="12">
                  <c:v>0.52</c:v>
                </c:pt>
                <c:pt idx="13">
                  <c:v>0.18384776310850237</c:v>
                </c:pt>
                <c:pt idx="14">
                  <c:v>0.65</c:v>
                </c:pt>
                <c:pt idx="15">
                  <c:v>0.73539105243400948</c:v>
                </c:pt>
                <c:pt idx="16">
                  <c:v>0.82219219164377866</c:v>
                </c:pt>
                <c:pt idx="17">
                  <c:v>0.91923881554251186</c:v>
                </c:pt>
                <c:pt idx="18">
                  <c:v>1.0318430113151904</c:v>
                </c:pt>
                <c:pt idx="19">
                  <c:v>1.1554652742510265</c:v>
                </c:pt>
                <c:pt idx="20">
                  <c:v>1.3</c:v>
                </c:pt>
                <c:pt idx="21">
                  <c:v>1.4822280526288794</c:v>
                </c:pt>
                <c:pt idx="22">
                  <c:v>1.6443843832875573</c:v>
                </c:pt>
                <c:pt idx="23">
                  <c:v>1.8384776310850237</c:v>
                </c:pt>
                <c:pt idx="24">
                  <c:v>2.0554804791094465</c:v>
                </c:pt>
                <c:pt idx="25">
                  <c:v>2.3255106965997814</c:v>
                </c:pt>
                <c:pt idx="26">
                  <c:v>2.6</c:v>
                </c:pt>
                <c:pt idx="27">
                  <c:v>2.9068883707497268</c:v>
                </c:pt>
                <c:pt idx="28">
                  <c:v>3.2629741034828945</c:v>
                </c:pt>
                <c:pt idx="29">
                  <c:v>3.6539020238643514</c:v>
                </c:pt>
                <c:pt idx="30">
                  <c:v>4.1109609582188931</c:v>
                </c:pt>
                <c:pt idx="31">
                  <c:v>4.6872166581031864</c:v>
                </c:pt>
                <c:pt idx="32">
                  <c:v>5.2</c:v>
                </c:pt>
                <c:pt idx="33">
                  <c:v>5.8137767414994537</c:v>
                </c:pt>
                <c:pt idx="34">
                  <c:v>6.5</c:v>
                </c:pt>
                <c:pt idx="35">
                  <c:v>7.3539105243400948</c:v>
                </c:pt>
                <c:pt idx="36">
                  <c:v>8.2219219164377861</c:v>
                </c:pt>
                <c:pt idx="37">
                  <c:v>9.1923881554251192</c:v>
                </c:pt>
                <c:pt idx="38">
                  <c:v>10.318430113151903</c:v>
                </c:pt>
                <c:pt idx="39">
                  <c:v>11.554652742510266</c:v>
                </c:pt>
                <c:pt idx="40">
                  <c:v>13</c:v>
                </c:pt>
                <c:pt idx="41">
                  <c:v>14.822280526288793</c:v>
                </c:pt>
                <c:pt idx="42">
                  <c:v>16.443843832875572</c:v>
                </c:pt>
                <c:pt idx="43">
                  <c:v>18.384776310850238</c:v>
                </c:pt>
                <c:pt idx="44">
                  <c:v>20.554804791094469</c:v>
                </c:pt>
                <c:pt idx="45">
                  <c:v>23.255106965997815</c:v>
                </c:pt>
                <c:pt idx="46">
                  <c:v>26</c:v>
                </c:pt>
                <c:pt idx="47">
                  <c:v>29.068883707497267</c:v>
                </c:pt>
                <c:pt idx="48">
                  <c:v>32.629741034828946</c:v>
                </c:pt>
                <c:pt idx="49">
                  <c:v>36.539020238643509</c:v>
                </c:pt>
                <c:pt idx="50">
                  <c:v>41.109609582188938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20-4BAE-AAE7-05133477F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702384"/>
        <c:axId val="1"/>
      </c:scatterChart>
      <c:valAx>
        <c:axId val="1480702384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Source Resistance in Ohms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6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Equivalent Input Refeered Noise</a:t>
                </a:r>
              </a:p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6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nV/rt Hz </a:t>
                </a:r>
              </a:p>
            </c:rich>
          </c:tx>
          <c:layout>
            <c:manualLayout>
              <c:xMode val="edge"/>
              <c:yMode val="edge"/>
              <c:x val="1.3530135301353014E-2"/>
              <c:y val="0.388610685409290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070238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Opamp Noise Visualizer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4635015641495"/>
          <c:y val="7.5306593387235998E-2"/>
          <c:w val="0.84955564595016031"/>
          <c:h val="0.864684458066902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'Plot Data'!$D$3</c:f>
              <c:strCache>
                <c:ptCount val="1"/>
                <c:pt idx="0">
                  <c:v>OPA1641</c:v>
                </c:pt>
              </c:strCache>
            </c:strRef>
          </c:tx>
          <c:marker>
            <c:symbol val="none"/>
          </c:marker>
          <c:xVal>
            <c:numRef>
              <c:f>'Plot Data'!$C$4:$C$54</c:f>
              <c:numCache>
                <c:formatCode>General</c:formatCode>
                <c:ptCount val="51"/>
                <c:pt idx="0">
                  <c:v>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5</c:v>
                </c:pt>
                <c:pt idx="8">
                  <c:v>6.3</c:v>
                </c:pt>
                <c:pt idx="9">
                  <c:v>7.9</c:v>
                </c:pt>
                <c:pt idx="10">
                  <c:v>10</c:v>
                </c:pt>
                <c:pt idx="11">
                  <c:v>13</c:v>
                </c:pt>
                <c:pt idx="12">
                  <c:v>16</c:v>
                </c:pt>
                <c:pt idx="13">
                  <c:v>2</c:v>
                </c:pt>
                <c:pt idx="14">
                  <c:v>25</c:v>
                </c:pt>
                <c:pt idx="15">
                  <c:v>32</c:v>
                </c:pt>
                <c:pt idx="16">
                  <c:v>40</c:v>
                </c:pt>
                <c:pt idx="17">
                  <c:v>50</c:v>
                </c:pt>
                <c:pt idx="18">
                  <c:v>63</c:v>
                </c:pt>
                <c:pt idx="19">
                  <c:v>79</c:v>
                </c:pt>
                <c:pt idx="20">
                  <c:v>100</c:v>
                </c:pt>
                <c:pt idx="21">
                  <c:v>130</c:v>
                </c:pt>
                <c:pt idx="22">
                  <c:v>160</c:v>
                </c:pt>
                <c:pt idx="23">
                  <c:v>200</c:v>
                </c:pt>
                <c:pt idx="24">
                  <c:v>250</c:v>
                </c:pt>
                <c:pt idx="25">
                  <c:v>320</c:v>
                </c:pt>
                <c:pt idx="26">
                  <c:v>400</c:v>
                </c:pt>
                <c:pt idx="27">
                  <c:v>500</c:v>
                </c:pt>
                <c:pt idx="28">
                  <c:v>630</c:v>
                </c:pt>
                <c:pt idx="29">
                  <c:v>790</c:v>
                </c:pt>
                <c:pt idx="30">
                  <c:v>1000</c:v>
                </c:pt>
                <c:pt idx="31">
                  <c:v>1300</c:v>
                </c:pt>
                <c:pt idx="32">
                  <c:v>1600</c:v>
                </c:pt>
                <c:pt idx="33">
                  <c:v>2000</c:v>
                </c:pt>
                <c:pt idx="34">
                  <c:v>2500</c:v>
                </c:pt>
                <c:pt idx="35">
                  <c:v>3200</c:v>
                </c:pt>
                <c:pt idx="36">
                  <c:v>4000</c:v>
                </c:pt>
                <c:pt idx="37">
                  <c:v>5000</c:v>
                </c:pt>
                <c:pt idx="38">
                  <c:v>6300</c:v>
                </c:pt>
                <c:pt idx="39">
                  <c:v>7900</c:v>
                </c:pt>
                <c:pt idx="40">
                  <c:v>10000</c:v>
                </c:pt>
                <c:pt idx="41">
                  <c:v>13000</c:v>
                </c:pt>
                <c:pt idx="42">
                  <c:v>16000</c:v>
                </c:pt>
                <c:pt idx="43">
                  <c:v>20000</c:v>
                </c:pt>
                <c:pt idx="44">
                  <c:v>25000</c:v>
                </c:pt>
                <c:pt idx="45">
                  <c:v>32000</c:v>
                </c:pt>
                <c:pt idx="46">
                  <c:v>40000</c:v>
                </c:pt>
                <c:pt idx="47">
                  <c:v>50000</c:v>
                </c:pt>
                <c:pt idx="48">
                  <c:v>63000</c:v>
                </c:pt>
                <c:pt idx="49">
                  <c:v>79000</c:v>
                </c:pt>
                <c:pt idx="50">
                  <c:v>100000</c:v>
                </c:pt>
              </c:numCache>
            </c:numRef>
          </c:xVal>
          <c:yVal>
            <c:numRef>
              <c:f>'Plot Data'!$D$4:$D$54</c:f>
              <c:numCache>
                <c:formatCode>General</c:formatCode>
                <c:ptCount val="51"/>
                <c:pt idx="0">
                  <c:v>5.1016565936958784</c:v>
                </c:pt>
                <c:pt idx="1">
                  <c:v>5.1021534669197353</c:v>
                </c:pt>
                <c:pt idx="2">
                  <c:v>5.102650291760316</c:v>
                </c:pt>
                <c:pt idx="3">
                  <c:v>5.1033126496426373</c:v>
                </c:pt>
                <c:pt idx="4">
                  <c:v>5.1041404761236731</c:v>
                </c:pt>
                <c:pt idx="5">
                  <c:v>5.1052992076867101</c:v>
                </c:pt>
                <c:pt idx="6">
                  <c:v>5.1066231503813002</c:v>
                </c:pt>
                <c:pt idx="7">
                  <c:v>5.1082775962173397</c:v>
                </c:pt>
                <c:pt idx="8">
                  <c:v>5.1104275750689787</c:v>
                </c:pt>
                <c:pt idx="9">
                  <c:v>5.113072461841309</c:v>
                </c:pt>
                <c:pt idx="10">
                  <c:v>5.1165418008713655</c:v>
                </c:pt>
                <c:pt idx="11">
                  <c:v>5.1214939226858558</c:v>
                </c:pt>
                <c:pt idx="12">
                  <c:v>5.1264412607737775</c:v>
                </c:pt>
                <c:pt idx="13">
                  <c:v>5.1033126496426373</c:v>
                </c:pt>
                <c:pt idx="14">
                  <c:v>5.1412547107102169</c:v>
                </c:pt>
                <c:pt idx="15">
                  <c:v>5.1527468403420871</c:v>
                </c:pt>
                <c:pt idx="16">
                  <c:v>5.1658493978264595</c:v>
                </c:pt>
                <c:pt idx="17">
                  <c:v>5.1821810081856459</c:v>
                </c:pt>
                <c:pt idx="18">
                  <c:v>5.2033354689602858</c:v>
                </c:pt>
                <c:pt idx="19">
                  <c:v>5.2292542493164591</c:v>
                </c:pt>
                <c:pt idx="20">
                  <c:v>5.263078947384316</c:v>
                </c:pt>
                <c:pt idx="21">
                  <c:v>5.3110262671931867</c:v>
                </c:pt>
                <c:pt idx="22">
                  <c:v>5.3585445800500713</c:v>
                </c:pt>
                <c:pt idx="23">
                  <c:v>5.4212544697329967</c:v>
                </c:pt>
                <c:pt idx="24">
                  <c:v>5.4986361981858733</c:v>
                </c:pt>
                <c:pt idx="25">
                  <c:v>5.6051761850575224</c:v>
                </c:pt>
                <c:pt idx="26">
                  <c:v>5.7245087214886832</c:v>
                </c:pt>
                <c:pt idx="27">
                  <c:v>5.8702640622036757</c:v>
                </c:pt>
                <c:pt idx="28">
                  <c:v>6.0545024778272243</c:v>
                </c:pt>
                <c:pt idx="29">
                  <c:v>6.273834584958708</c:v>
                </c:pt>
                <c:pt idx="30">
                  <c:v>6.5505725429156181</c:v>
                </c:pt>
                <c:pt idx="31">
                  <c:v>6.926759782293594</c:v>
                </c:pt>
                <c:pt idx="32">
                  <c:v>7.28354320632479</c:v>
                </c:pt>
                <c:pt idx="33">
                  <c:v>7.7336926859036748</c:v>
                </c:pt>
                <c:pt idx="34">
                  <c:v>8.2619612683672141</c:v>
                </c:pt>
                <c:pt idx="35">
                  <c:v>8.9493020148836191</c:v>
                </c:pt>
                <c:pt idx="36">
                  <c:v>9.6752266247359806</c:v>
                </c:pt>
                <c:pt idx="37">
                  <c:v>10.512374422555546</c:v>
                </c:pt>
                <c:pt idx="38">
                  <c:v>11.509996759408752</c:v>
                </c:pt>
                <c:pt idx="39">
                  <c:v>12.630124304313082</c:v>
                </c:pt>
                <c:pt idx="40">
                  <c:v>13.964600388124252</c:v>
                </c:pt>
                <c:pt idx="41">
                  <c:v>15.675143002856464</c:v>
                </c:pt>
                <c:pt idx="42">
                  <c:v>17.216566552016115</c:v>
                </c:pt>
                <c:pt idx="43">
                  <c:v>19.079052806677804</c:v>
                </c:pt>
                <c:pt idx="44">
                  <c:v>21.178064123049587</c:v>
                </c:pt>
                <c:pt idx="45">
                  <c:v>23.80778560387337</c:v>
                </c:pt>
                <c:pt idx="46">
                  <c:v>26.49549063520055</c:v>
                </c:pt>
                <c:pt idx="47">
                  <c:v>29.512905651595883</c:v>
                </c:pt>
                <c:pt idx="48">
                  <c:v>33.025937385031177</c:v>
                </c:pt>
                <c:pt idx="49">
                  <c:v>36.893278442556444</c:v>
                </c:pt>
                <c:pt idx="50">
                  <c:v>41.42482830380834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D0-4F13-956B-A7477A511D08}"/>
            </c:ext>
          </c:extLst>
        </c:ser>
        <c:ser>
          <c:idx val="1"/>
          <c:order val="1"/>
          <c:tx>
            <c:strRef>
              <c:f>'Plot Data'!$E$3</c:f>
              <c:strCache>
                <c:ptCount val="1"/>
                <c:pt idx="0">
                  <c:v>LM4562</c:v>
                </c:pt>
              </c:strCache>
            </c:strRef>
          </c:tx>
          <c:marker>
            <c:symbol val="none"/>
          </c:marker>
          <c:xVal>
            <c:numRef>
              <c:f>'Plot Data'!$C$4:$C$54</c:f>
              <c:numCache>
                <c:formatCode>General</c:formatCode>
                <c:ptCount val="51"/>
                <c:pt idx="0">
                  <c:v>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5</c:v>
                </c:pt>
                <c:pt idx="8">
                  <c:v>6.3</c:v>
                </c:pt>
                <c:pt idx="9">
                  <c:v>7.9</c:v>
                </c:pt>
                <c:pt idx="10">
                  <c:v>10</c:v>
                </c:pt>
                <c:pt idx="11">
                  <c:v>13</c:v>
                </c:pt>
                <c:pt idx="12">
                  <c:v>16</c:v>
                </c:pt>
                <c:pt idx="13">
                  <c:v>2</c:v>
                </c:pt>
                <c:pt idx="14">
                  <c:v>25</c:v>
                </c:pt>
                <c:pt idx="15">
                  <c:v>32</c:v>
                </c:pt>
                <c:pt idx="16">
                  <c:v>40</c:v>
                </c:pt>
                <c:pt idx="17">
                  <c:v>50</c:v>
                </c:pt>
                <c:pt idx="18">
                  <c:v>63</c:v>
                </c:pt>
                <c:pt idx="19">
                  <c:v>79</c:v>
                </c:pt>
                <c:pt idx="20">
                  <c:v>100</c:v>
                </c:pt>
                <c:pt idx="21">
                  <c:v>130</c:v>
                </c:pt>
                <c:pt idx="22">
                  <c:v>160</c:v>
                </c:pt>
                <c:pt idx="23">
                  <c:v>200</c:v>
                </c:pt>
                <c:pt idx="24">
                  <c:v>250</c:v>
                </c:pt>
                <c:pt idx="25">
                  <c:v>320</c:v>
                </c:pt>
                <c:pt idx="26">
                  <c:v>400</c:v>
                </c:pt>
                <c:pt idx="27">
                  <c:v>500</c:v>
                </c:pt>
                <c:pt idx="28">
                  <c:v>630</c:v>
                </c:pt>
                <c:pt idx="29">
                  <c:v>790</c:v>
                </c:pt>
                <c:pt idx="30">
                  <c:v>1000</c:v>
                </c:pt>
                <c:pt idx="31">
                  <c:v>1300</c:v>
                </c:pt>
                <c:pt idx="32">
                  <c:v>1600</c:v>
                </c:pt>
                <c:pt idx="33">
                  <c:v>2000</c:v>
                </c:pt>
                <c:pt idx="34">
                  <c:v>2500</c:v>
                </c:pt>
                <c:pt idx="35">
                  <c:v>3200</c:v>
                </c:pt>
                <c:pt idx="36">
                  <c:v>4000</c:v>
                </c:pt>
                <c:pt idx="37">
                  <c:v>5000</c:v>
                </c:pt>
                <c:pt idx="38">
                  <c:v>6300</c:v>
                </c:pt>
                <c:pt idx="39">
                  <c:v>7900</c:v>
                </c:pt>
                <c:pt idx="40">
                  <c:v>10000</c:v>
                </c:pt>
                <c:pt idx="41">
                  <c:v>13000</c:v>
                </c:pt>
                <c:pt idx="42">
                  <c:v>16000</c:v>
                </c:pt>
                <c:pt idx="43">
                  <c:v>20000</c:v>
                </c:pt>
                <c:pt idx="44">
                  <c:v>25000</c:v>
                </c:pt>
                <c:pt idx="45">
                  <c:v>32000</c:v>
                </c:pt>
                <c:pt idx="46">
                  <c:v>40000</c:v>
                </c:pt>
                <c:pt idx="47">
                  <c:v>50000</c:v>
                </c:pt>
                <c:pt idx="48">
                  <c:v>63000</c:v>
                </c:pt>
                <c:pt idx="49">
                  <c:v>79000</c:v>
                </c:pt>
                <c:pt idx="50">
                  <c:v>100000</c:v>
                </c:pt>
              </c:numCache>
            </c:numRef>
          </c:xVal>
          <c:yVal>
            <c:numRef>
              <c:f>'Plot Data'!$E$4:$E$54</c:f>
              <c:numCache>
                <c:formatCode>General</c:formatCode>
                <c:ptCount val="51"/>
                <c:pt idx="0">
                  <c:v>4.7017978008417165</c:v>
                </c:pt>
                <c:pt idx="1">
                  <c:v>4.702337113223594</c:v>
                </c:pt>
                <c:pt idx="2">
                  <c:v>4.7028764127499674</c:v>
                </c:pt>
                <c:pt idx="3">
                  <c:v>4.7035954587953253</c:v>
                </c:pt>
                <c:pt idx="4">
                  <c:v>4.7044942342402765</c:v>
                </c:pt>
                <c:pt idx="5">
                  <c:v>4.7057524599579184</c:v>
                </c:pt>
                <c:pt idx="6">
                  <c:v>4.7071903466930252</c:v>
                </c:pt>
                <c:pt idx="7">
                  <c:v>4.7089875769638638</c:v>
                </c:pt>
                <c:pt idx="8">
                  <c:v>4.7113237636995411</c:v>
                </c:pt>
                <c:pt idx="9">
                  <c:v>4.7141987409951236</c:v>
                </c:pt>
                <c:pt idx="10">
                  <c:v>4.7179715980493144</c:v>
                </c:pt>
                <c:pt idx="11">
                  <c:v>4.7233603123200334</c:v>
                </c:pt>
                <c:pt idx="12">
                  <c:v>4.7287477581279385</c:v>
                </c:pt>
                <c:pt idx="13">
                  <c:v>4.7035954587953253</c:v>
                </c:pt>
                <c:pt idx="14">
                  <c:v>4.7449025279767341</c:v>
                </c:pt>
                <c:pt idx="15">
                  <c:v>4.7574595573688274</c:v>
                </c:pt>
                <c:pt idx="16">
                  <c:v>4.771802175279273</c:v>
                </c:pt>
                <c:pt idx="17">
                  <c:v>4.7897181545473009</c:v>
                </c:pt>
                <c:pt idx="18">
                  <c:v>4.8129887429745768</c:v>
                </c:pt>
                <c:pt idx="19">
                  <c:v>4.841598595505415</c:v>
                </c:pt>
                <c:pt idx="20">
                  <c:v>4.8790982773459284</c:v>
                </c:pt>
                <c:pt idx="21">
                  <c:v>4.9325717430160108</c:v>
                </c:pt>
                <c:pt idx="22">
                  <c:v>4.9859338142418226</c:v>
                </c:pt>
                <c:pt idx="23">
                  <c:v>5.0569160562540487</c:v>
                </c:pt>
                <c:pt idx="24">
                  <c:v>5.1453862828751742</c:v>
                </c:pt>
                <c:pt idx="25">
                  <c:v>5.2687896143231994</c:v>
                </c:pt>
                <c:pt idx="26">
                  <c:v>5.4092143606997132</c:v>
                </c:pt>
                <c:pt idx="27">
                  <c:v>5.5839054433254871</c:v>
                </c:pt>
                <c:pt idx="28">
                  <c:v>5.8097387204589506</c:v>
                </c:pt>
                <c:pt idx="29">
                  <c:v>6.0859424906911501</c:v>
                </c:pt>
                <c:pt idx="30">
                  <c:v>6.4459289477933286</c:v>
                </c:pt>
                <c:pt idx="31">
                  <c:v>6.9560333524214792</c:v>
                </c:pt>
                <c:pt idx="32">
                  <c:v>7.4621444638924004</c:v>
                </c:pt>
                <c:pt idx="33">
                  <c:v>8.1320354155647898</c:v>
                </c:pt>
                <c:pt idx="34">
                  <c:v>8.9632583361186242</c:v>
                </c:pt>
                <c:pt idx="35">
                  <c:v>10.118517678000073</c:v>
                </c:pt>
                <c:pt idx="36">
                  <c:v>11.430223094935636</c:v>
                </c:pt>
                <c:pt idx="37">
                  <c:v>13.061010680647957</c:v>
                </c:pt>
                <c:pt idx="38">
                  <c:v>15.171235941741859</c:v>
                </c:pt>
                <c:pt idx="39">
                  <c:v>17.758648597232842</c:v>
                </c:pt>
                <c:pt idx="40">
                  <c:v>21.144502831705456</c:v>
                </c:pt>
                <c:pt idx="41">
                  <c:v>25.969790141624173</c:v>
                </c:pt>
                <c:pt idx="42">
                  <c:v>30.787172653558173</c:v>
                </c:pt>
                <c:pt idx="43">
                  <c:v>37.203360063306114</c:v>
                </c:pt>
                <c:pt idx="44">
                  <c:v>45.21714276687549</c:v>
                </c:pt>
                <c:pt idx="45">
                  <c:v>56.429867977871446</c:v>
                </c:pt>
                <c:pt idx="46">
                  <c:v>69.239367414787949</c:v>
                </c:pt>
                <c:pt idx="47">
                  <c:v>85.247228693958135</c:v>
                </c:pt>
                <c:pt idx="48">
                  <c:v>106.05390138981215</c:v>
                </c:pt>
                <c:pt idx="49">
                  <c:v>131.65921919865696</c:v>
                </c:pt>
                <c:pt idx="50">
                  <c:v>165.26369837323622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D0-4F13-956B-A7477A511D08}"/>
            </c:ext>
          </c:extLst>
        </c:ser>
        <c:ser>
          <c:idx val="2"/>
          <c:order val="2"/>
          <c:tx>
            <c:strRef>
              <c:f>'Plot Data'!$F$3</c:f>
              <c:strCache>
                <c:ptCount val="1"/>
                <c:pt idx="0">
                  <c:v>OPA1622</c:v>
                </c:pt>
              </c:strCache>
            </c:strRef>
          </c:tx>
          <c:marker>
            <c:symbol val="none"/>
          </c:marker>
          <c:xVal>
            <c:numRef>
              <c:f>'Plot Data'!$C$4:$C$54</c:f>
              <c:numCache>
                <c:formatCode>General</c:formatCode>
                <c:ptCount val="51"/>
                <c:pt idx="0">
                  <c:v>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5</c:v>
                </c:pt>
                <c:pt idx="8">
                  <c:v>6.3</c:v>
                </c:pt>
                <c:pt idx="9">
                  <c:v>7.9</c:v>
                </c:pt>
                <c:pt idx="10">
                  <c:v>10</c:v>
                </c:pt>
                <c:pt idx="11">
                  <c:v>13</c:v>
                </c:pt>
                <c:pt idx="12">
                  <c:v>16</c:v>
                </c:pt>
                <c:pt idx="13">
                  <c:v>2</c:v>
                </c:pt>
                <c:pt idx="14">
                  <c:v>25</c:v>
                </c:pt>
                <c:pt idx="15">
                  <c:v>32</c:v>
                </c:pt>
                <c:pt idx="16">
                  <c:v>40</c:v>
                </c:pt>
                <c:pt idx="17">
                  <c:v>50</c:v>
                </c:pt>
                <c:pt idx="18">
                  <c:v>63</c:v>
                </c:pt>
                <c:pt idx="19">
                  <c:v>79</c:v>
                </c:pt>
                <c:pt idx="20">
                  <c:v>100</c:v>
                </c:pt>
                <c:pt idx="21">
                  <c:v>130</c:v>
                </c:pt>
                <c:pt idx="22">
                  <c:v>160</c:v>
                </c:pt>
                <c:pt idx="23">
                  <c:v>200</c:v>
                </c:pt>
                <c:pt idx="24">
                  <c:v>250</c:v>
                </c:pt>
                <c:pt idx="25">
                  <c:v>320</c:v>
                </c:pt>
                <c:pt idx="26">
                  <c:v>400</c:v>
                </c:pt>
                <c:pt idx="27">
                  <c:v>500</c:v>
                </c:pt>
                <c:pt idx="28">
                  <c:v>630</c:v>
                </c:pt>
                <c:pt idx="29">
                  <c:v>790</c:v>
                </c:pt>
                <c:pt idx="30">
                  <c:v>1000</c:v>
                </c:pt>
                <c:pt idx="31">
                  <c:v>1300</c:v>
                </c:pt>
                <c:pt idx="32">
                  <c:v>1600</c:v>
                </c:pt>
                <c:pt idx="33">
                  <c:v>2000</c:v>
                </c:pt>
                <c:pt idx="34">
                  <c:v>2500</c:v>
                </c:pt>
                <c:pt idx="35">
                  <c:v>3200</c:v>
                </c:pt>
                <c:pt idx="36">
                  <c:v>4000</c:v>
                </c:pt>
                <c:pt idx="37">
                  <c:v>5000</c:v>
                </c:pt>
                <c:pt idx="38">
                  <c:v>6300</c:v>
                </c:pt>
                <c:pt idx="39">
                  <c:v>7900</c:v>
                </c:pt>
                <c:pt idx="40">
                  <c:v>10000</c:v>
                </c:pt>
                <c:pt idx="41">
                  <c:v>13000</c:v>
                </c:pt>
                <c:pt idx="42">
                  <c:v>16000</c:v>
                </c:pt>
                <c:pt idx="43">
                  <c:v>20000</c:v>
                </c:pt>
                <c:pt idx="44">
                  <c:v>25000</c:v>
                </c:pt>
                <c:pt idx="45">
                  <c:v>32000</c:v>
                </c:pt>
                <c:pt idx="46">
                  <c:v>40000</c:v>
                </c:pt>
                <c:pt idx="47">
                  <c:v>50000</c:v>
                </c:pt>
                <c:pt idx="48">
                  <c:v>63000</c:v>
                </c:pt>
                <c:pt idx="49">
                  <c:v>79000</c:v>
                </c:pt>
                <c:pt idx="50">
                  <c:v>100000</c:v>
                </c:pt>
              </c:numCache>
            </c:numRef>
          </c:xVal>
          <c:yVal>
            <c:numRef>
              <c:f>'Plot Data'!$F$4:$F$54</c:f>
              <c:numCache>
                <c:formatCode>General</c:formatCode>
                <c:ptCount val="51"/>
                <c:pt idx="0">
                  <c:v>2.8030163467236502</c:v>
                </c:pt>
                <c:pt idx="1">
                  <c:v>2.8039206625009916</c:v>
                </c:pt>
                <c:pt idx="2">
                  <c:v>2.8048247072499914</c:v>
                </c:pt>
                <c:pt idx="3">
                  <c:v>2.8060296791017731</c:v>
                </c:pt>
                <c:pt idx="4">
                  <c:v>2.8075352179447366</c:v>
                </c:pt>
                <c:pt idx="5">
                  <c:v>2.8096417126744111</c:v>
                </c:pt>
                <c:pt idx="6">
                  <c:v>2.812047339573073</c:v>
                </c:pt>
                <c:pt idx="7">
                  <c:v>2.8150516869144693</c:v>
                </c:pt>
                <c:pt idx="8">
                  <c:v>2.8189528909862966</c:v>
                </c:pt>
                <c:pt idx="9">
                  <c:v>2.8237474997598491</c:v>
                </c:pt>
                <c:pt idx="10">
                  <c:v>2.8300289751166856</c:v>
                </c:pt>
                <c:pt idx="11">
                  <c:v>2.8389801267356556</c:v>
                </c:pt>
                <c:pt idx="12">
                  <c:v>2.8479051669604449</c:v>
                </c:pt>
                <c:pt idx="13">
                  <c:v>2.8060296791017731</c:v>
                </c:pt>
                <c:pt idx="14">
                  <c:v>2.8745260478903298</c:v>
                </c:pt>
                <c:pt idx="15">
                  <c:v>2.8950743271978352</c:v>
                </c:pt>
                <c:pt idx="16">
                  <c:v>2.9183940789413616</c:v>
                </c:pt>
                <c:pt idx="17">
                  <c:v>2.9473038526762045</c:v>
                </c:pt>
                <c:pt idx="18">
                  <c:v>2.9844999849220972</c:v>
                </c:pt>
                <c:pt idx="19">
                  <c:v>3.0297020051483612</c:v>
                </c:pt>
                <c:pt idx="20">
                  <c:v>3.0881062157898649</c:v>
                </c:pt>
                <c:pt idx="21">
                  <c:v>3.1698290174708159</c:v>
                </c:pt>
                <c:pt idx="22">
                  <c:v>3.2496744452329374</c:v>
                </c:pt>
                <c:pt idx="23">
                  <c:v>3.3534459888299977</c:v>
                </c:pt>
                <c:pt idx="24">
                  <c:v>3.4792240514229604</c:v>
                </c:pt>
                <c:pt idx="25">
                  <c:v>3.6487718481702851</c:v>
                </c:pt>
                <c:pt idx="26">
                  <c:v>3.8343708740809097</c:v>
                </c:pt>
                <c:pt idx="27">
                  <c:v>4.0558599581346497</c:v>
                </c:pt>
                <c:pt idx="28">
                  <c:v>4.3290895116640868</c:v>
                </c:pt>
                <c:pt idx="29">
                  <c:v>4.646549687671488</c:v>
                </c:pt>
                <c:pt idx="30">
                  <c:v>5.0378566871239991</c:v>
                </c:pt>
                <c:pt idx="31">
                  <c:v>5.5580212306179622</c:v>
                </c:pt>
                <c:pt idx="32">
                  <c:v>6.0430455897668027</c:v>
                </c:pt>
                <c:pt idx="33">
                  <c:v>6.6483080554378651</c:v>
                </c:pt>
                <c:pt idx="34">
                  <c:v>7.3545904032787579</c:v>
                </c:pt>
                <c:pt idx="35">
                  <c:v>8.27487764259992</c:v>
                </c:pt>
                <c:pt idx="36">
                  <c:v>9.2563491723249065</c:v>
                </c:pt>
                <c:pt idx="37">
                  <c:v>10.408650248711407</c:v>
                </c:pt>
                <c:pt idx="38">
                  <c:v>11.819966159004009</c:v>
                </c:pt>
                <c:pt idx="39">
                  <c:v>13.464486622222177</c:v>
                </c:pt>
                <c:pt idx="40">
                  <c:v>15.519020587653076</c:v>
                </c:pt>
                <c:pt idx="41">
                  <c:v>18.322117781522966</c:v>
                </c:pt>
                <c:pt idx="42">
                  <c:v>21.02569856152228</c:v>
                </c:pt>
                <c:pt idx="43">
                  <c:v>24.532427519509767</c:v>
                </c:pt>
                <c:pt idx="44">
                  <c:v>28.815620763745489</c:v>
                </c:pt>
                <c:pt idx="45">
                  <c:v>34.698703145794951</c:v>
                </c:pt>
                <c:pt idx="46">
                  <c:v>41.32602085853415</c:v>
                </c:pt>
                <c:pt idx="47">
                  <c:v>49.526154706377113</c:v>
                </c:pt>
                <c:pt idx="48">
                  <c:v>60.105740158490683</c:v>
                </c:pt>
                <c:pt idx="49">
                  <c:v>73.056005913271775</c:v>
                </c:pt>
                <c:pt idx="50">
                  <c:v>89.987999199893309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D0-4F13-956B-A7477A511D08}"/>
            </c:ext>
          </c:extLst>
        </c:ser>
        <c:ser>
          <c:idx val="3"/>
          <c:order val="3"/>
          <c:tx>
            <c:strRef>
              <c:f>'Plot Data'!$G$3</c:f>
              <c:strCache>
                <c:ptCount val="1"/>
                <c:pt idx="0">
                  <c:v>NE5534A</c:v>
                </c:pt>
              </c:strCache>
            </c:strRef>
          </c:tx>
          <c:marker>
            <c:symbol val="none"/>
          </c:marker>
          <c:xVal>
            <c:numRef>
              <c:f>'Plot Data'!$C$4:$C$54</c:f>
              <c:numCache>
                <c:formatCode>General</c:formatCode>
                <c:ptCount val="51"/>
                <c:pt idx="0">
                  <c:v>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5</c:v>
                </c:pt>
                <c:pt idx="8">
                  <c:v>6.3</c:v>
                </c:pt>
                <c:pt idx="9">
                  <c:v>7.9</c:v>
                </c:pt>
                <c:pt idx="10">
                  <c:v>10</c:v>
                </c:pt>
                <c:pt idx="11">
                  <c:v>13</c:v>
                </c:pt>
                <c:pt idx="12">
                  <c:v>16</c:v>
                </c:pt>
                <c:pt idx="13">
                  <c:v>2</c:v>
                </c:pt>
                <c:pt idx="14">
                  <c:v>25</c:v>
                </c:pt>
                <c:pt idx="15">
                  <c:v>32</c:v>
                </c:pt>
                <c:pt idx="16">
                  <c:v>40</c:v>
                </c:pt>
                <c:pt idx="17">
                  <c:v>50</c:v>
                </c:pt>
                <c:pt idx="18">
                  <c:v>63</c:v>
                </c:pt>
                <c:pt idx="19">
                  <c:v>79</c:v>
                </c:pt>
                <c:pt idx="20">
                  <c:v>100</c:v>
                </c:pt>
                <c:pt idx="21">
                  <c:v>130</c:v>
                </c:pt>
                <c:pt idx="22">
                  <c:v>160</c:v>
                </c:pt>
                <c:pt idx="23">
                  <c:v>200</c:v>
                </c:pt>
                <c:pt idx="24">
                  <c:v>250</c:v>
                </c:pt>
                <c:pt idx="25">
                  <c:v>320</c:v>
                </c:pt>
                <c:pt idx="26">
                  <c:v>400</c:v>
                </c:pt>
                <c:pt idx="27">
                  <c:v>500</c:v>
                </c:pt>
                <c:pt idx="28">
                  <c:v>630</c:v>
                </c:pt>
                <c:pt idx="29">
                  <c:v>790</c:v>
                </c:pt>
                <c:pt idx="30">
                  <c:v>1000</c:v>
                </c:pt>
                <c:pt idx="31">
                  <c:v>1300</c:v>
                </c:pt>
                <c:pt idx="32">
                  <c:v>1600</c:v>
                </c:pt>
                <c:pt idx="33">
                  <c:v>2000</c:v>
                </c:pt>
                <c:pt idx="34">
                  <c:v>2500</c:v>
                </c:pt>
                <c:pt idx="35">
                  <c:v>3200</c:v>
                </c:pt>
                <c:pt idx="36">
                  <c:v>4000</c:v>
                </c:pt>
                <c:pt idx="37">
                  <c:v>5000</c:v>
                </c:pt>
                <c:pt idx="38">
                  <c:v>6300</c:v>
                </c:pt>
                <c:pt idx="39">
                  <c:v>7900</c:v>
                </c:pt>
                <c:pt idx="40">
                  <c:v>10000</c:v>
                </c:pt>
                <c:pt idx="41">
                  <c:v>13000</c:v>
                </c:pt>
                <c:pt idx="42">
                  <c:v>16000</c:v>
                </c:pt>
                <c:pt idx="43">
                  <c:v>20000</c:v>
                </c:pt>
                <c:pt idx="44">
                  <c:v>25000</c:v>
                </c:pt>
                <c:pt idx="45">
                  <c:v>32000</c:v>
                </c:pt>
                <c:pt idx="46">
                  <c:v>40000</c:v>
                </c:pt>
                <c:pt idx="47">
                  <c:v>50000</c:v>
                </c:pt>
                <c:pt idx="48">
                  <c:v>63000</c:v>
                </c:pt>
                <c:pt idx="49">
                  <c:v>79000</c:v>
                </c:pt>
                <c:pt idx="50">
                  <c:v>100000</c:v>
                </c:pt>
              </c:numCache>
            </c:numRef>
          </c:xVal>
          <c:yVal>
            <c:numRef>
              <c:f>'Plot Data'!$G$4:$G$54</c:f>
              <c:numCache>
                <c:formatCode>General</c:formatCode>
                <c:ptCount val="51"/>
                <c:pt idx="0">
                  <c:v>4.501877403928277</c:v>
                </c:pt>
                <c:pt idx="1">
                  <c:v>4.5024404793844859</c:v>
                </c:pt>
                <c:pt idx="2">
                  <c:v>4.5030034876291181</c:v>
                </c:pt>
                <c:pt idx="3">
                  <c:v>4.5037540607808504</c:v>
                </c:pt>
                <c:pt idx="4">
                  <c:v>4.5046921093455436</c:v>
                </c:pt>
                <c:pt idx="5">
                  <c:v>4.5060050641782459</c:v>
                </c:pt>
                <c:pt idx="6">
                  <c:v>4.5075051369909716</c:v>
                </c:pt>
                <c:pt idx="7">
                  <c:v>4.509379558209754</c:v>
                </c:pt>
                <c:pt idx="8">
                  <c:v>4.511815194619567</c:v>
                </c:pt>
                <c:pt idx="9">
                  <c:v>4.5148111793960997</c:v>
                </c:pt>
                <c:pt idx="10">
                  <c:v>4.5187405324935401</c:v>
                </c:pt>
                <c:pt idx="11">
                  <c:v>4.524348244775152</c:v>
                </c:pt>
                <c:pt idx="12">
                  <c:v>4.5299493330499843</c:v>
                </c:pt>
                <c:pt idx="13">
                  <c:v>4.5037540607808504</c:v>
                </c:pt>
                <c:pt idx="14">
                  <c:v>4.5467130984921402</c:v>
                </c:pt>
                <c:pt idx="15">
                  <c:v>4.5597109382065</c:v>
                </c:pt>
                <c:pt idx="16">
                  <c:v>4.5745224887413114</c:v>
                </c:pt>
                <c:pt idx="17">
                  <c:v>4.5929728934536502</c:v>
                </c:pt>
                <c:pt idx="18">
                  <c:v>4.6168533699912979</c:v>
                </c:pt>
                <c:pt idx="19">
                  <c:v>4.6460842179194302</c:v>
                </c:pt>
                <c:pt idx="20">
                  <c:v>4.6841861619709348</c:v>
                </c:pt>
                <c:pt idx="21">
                  <c:v>4.7381118602244925</c:v>
                </c:pt>
                <c:pt idx="22">
                  <c:v>4.7914607376039307</c:v>
                </c:pt>
                <c:pt idx="23">
                  <c:v>4.8617280878304987</c:v>
                </c:pt>
                <c:pt idx="24">
                  <c:v>4.9482320074952026</c:v>
                </c:pt>
                <c:pt idx="25">
                  <c:v>5.0669896388289564</c:v>
                </c:pt>
                <c:pt idx="26">
                  <c:v>5.1995769058645536</c:v>
                </c:pt>
                <c:pt idx="27">
                  <c:v>5.3609700614720843</c:v>
                </c:pt>
                <c:pt idx="28">
                  <c:v>5.5642163868778507</c:v>
                </c:pt>
                <c:pt idx="29">
                  <c:v>5.8052438363948164</c:v>
                </c:pt>
                <c:pt idx="30">
                  <c:v>6.1081912216301806</c:v>
                </c:pt>
                <c:pt idx="31">
                  <c:v>6.5184660772301335</c:v>
                </c:pt>
                <c:pt idx="32">
                  <c:v>6.9064897017225766</c:v>
                </c:pt>
                <c:pt idx="33">
                  <c:v>7.3952687577937288</c:v>
                </c:pt>
                <c:pt idx="34">
                  <c:v>7.9686887252546139</c:v>
                </c:pt>
                <c:pt idx="35">
                  <c:v>8.7159853143520163</c:v>
                </c:pt>
                <c:pt idx="36">
                  <c:v>9.5084173236138518</c:v>
                </c:pt>
                <c:pt idx="37">
                  <c:v>10.428326807307107</c:v>
                </c:pt>
                <c:pt idx="38">
                  <c:v>11.535614417966649</c:v>
                </c:pt>
                <c:pt idx="39">
                  <c:v>12.796311968688478</c:v>
                </c:pt>
                <c:pt idx="40">
                  <c:v>14.326548781894402</c:v>
                </c:pt>
                <c:pt idx="41">
                  <c:v>16.339828640472337</c:v>
                </c:pt>
                <c:pt idx="42">
                  <c:v>18.210161998181125</c:v>
                </c:pt>
                <c:pt idx="43">
                  <c:v>20.548722588034519</c:v>
                </c:pt>
                <c:pt idx="44">
                  <c:v>23.296995514443491</c:v>
                </c:pt>
                <c:pt idx="45">
                  <c:v>26.923781309466918</c:v>
                </c:pt>
                <c:pt idx="46">
                  <c:v>30.858548248418945</c:v>
                </c:pt>
                <c:pt idx="47">
                  <c:v>35.57035282366482</c:v>
                </c:pt>
                <c:pt idx="48">
                  <c:v>41.472762145774666</c:v>
                </c:pt>
                <c:pt idx="49">
                  <c:v>48.517110383863546</c:v>
                </c:pt>
                <c:pt idx="50">
                  <c:v>57.534772094794988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D0-4F13-956B-A7477A511D08}"/>
            </c:ext>
          </c:extLst>
        </c:ser>
        <c:ser>
          <c:idx val="4"/>
          <c:order val="4"/>
          <c:tx>
            <c:strRef>
              <c:f>'Plot Data'!$H$3</c:f>
              <c:strCache>
                <c:ptCount val="1"/>
                <c:pt idx="0">
                  <c:v>AD797</c:v>
                </c:pt>
              </c:strCache>
            </c:strRef>
          </c:tx>
          <c:marker>
            <c:symbol val="none"/>
          </c:marker>
          <c:xVal>
            <c:numRef>
              <c:f>'Plot Data'!$C$4:$C$54</c:f>
              <c:numCache>
                <c:formatCode>General</c:formatCode>
                <c:ptCount val="51"/>
                <c:pt idx="0">
                  <c:v>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5</c:v>
                </c:pt>
                <c:pt idx="8">
                  <c:v>6.3</c:v>
                </c:pt>
                <c:pt idx="9">
                  <c:v>7.9</c:v>
                </c:pt>
                <c:pt idx="10">
                  <c:v>10</c:v>
                </c:pt>
                <c:pt idx="11">
                  <c:v>13</c:v>
                </c:pt>
                <c:pt idx="12">
                  <c:v>16</c:v>
                </c:pt>
                <c:pt idx="13">
                  <c:v>2</c:v>
                </c:pt>
                <c:pt idx="14">
                  <c:v>25</c:v>
                </c:pt>
                <c:pt idx="15">
                  <c:v>32</c:v>
                </c:pt>
                <c:pt idx="16">
                  <c:v>40</c:v>
                </c:pt>
                <c:pt idx="17">
                  <c:v>50</c:v>
                </c:pt>
                <c:pt idx="18">
                  <c:v>63</c:v>
                </c:pt>
                <c:pt idx="19">
                  <c:v>79</c:v>
                </c:pt>
                <c:pt idx="20">
                  <c:v>100</c:v>
                </c:pt>
                <c:pt idx="21">
                  <c:v>130</c:v>
                </c:pt>
                <c:pt idx="22">
                  <c:v>160</c:v>
                </c:pt>
                <c:pt idx="23">
                  <c:v>200</c:v>
                </c:pt>
                <c:pt idx="24">
                  <c:v>250</c:v>
                </c:pt>
                <c:pt idx="25">
                  <c:v>320</c:v>
                </c:pt>
                <c:pt idx="26">
                  <c:v>400</c:v>
                </c:pt>
                <c:pt idx="27">
                  <c:v>500</c:v>
                </c:pt>
                <c:pt idx="28">
                  <c:v>630</c:v>
                </c:pt>
                <c:pt idx="29">
                  <c:v>790</c:v>
                </c:pt>
                <c:pt idx="30">
                  <c:v>1000</c:v>
                </c:pt>
                <c:pt idx="31">
                  <c:v>1300</c:v>
                </c:pt>
                <c:pt idx="32">
                  <c:v>1600</c:v>
                </c:pt>
                <c:pt idx="33">
                  <c:v>2000</c:v>
                </c:pt>
                <c:pt idx="34">
                  <c:v>2500</c:v>
                </c:pt>
                <c:pt idx="35">
                  <c:v>3200</c:v>
                </c:pt>
                <c:pt idx="36">
                  <c:v>4000</c:v>
                </c:pt>
                <c:pt idx="37">
                  <c:v>5000</c:v>
                </c:pt>
                <c:pt idx="38">
                  <c:v>6300</c:v>
                </c:pt>
                <c:pt idx="39">
                  <c:v>7900</c:v>
                </c:pt>
                <c:pt idx="40">
                  <c:v>10000</c:v>
                </c:pt>
                <c:pt idx="41">
                  <c:v>13000</c:v>
                </c:pt>
                <c:pt idx="42">
                  <c:v>16000</c:v>
                </c:pt>
                <c:pt idx="43">
                  <c:v>20000</c:v>
                </c:pt>
                <c:pt idx="44">
                  <c:v>25000</c:v>
                </c:pt>
                <c:pt idx="45">
                  <c:v>32000</c:v>
                </c:pt>
                <c:pt idx="46">
                  <c:v>40000</c:v>
                </c:pt>
                <c:pt idx="47">
                  <c:v>50000</c:v>
                </c:pt>
                <c:pt idx="48">
                  <c:v>63000</c:v>
                </c:pt>
                <c:pt idx="49">
                  <c:v>79000</c:v>
                </c:pt>
                <c:pt idx="50">
                  <c:v>100000</c:v>
                </c:pt>
              </c:numCache>
            </c:numRef>
          </c:xVal>
          <c:yVal>
            <c:numRef>
              <c:f>'Plot Data'!$H$4:$H$54</c:f>
              <c:numCache>
                <c:formatCode>General</c:formatCode>
                <c:ptCount val="51"/>
                <c:pt idx="0">
                  <c:v>1.2070227835463587</c:v>
                </c:pt>
                <c:pt idx="1">
                  <c:v>1.2091223097768067</c:v>
                </c:pt>
                <c:pt idx="2">
                  <c:v>1.2112184939142896</c:v>
                </c:pt>
                <c:pt idx="3">
                  <c:v>1.2140082372043446</c:v>
                </c:pt>
                <c:pt idx="4">
                  <c:v>1.2174871662567945</c:v>
                </c:pt>
                <c:pt idx="5">
                  <c:v>1.222342407020226</c:v>
                </c:pt>
                <c:pt idx="6">
                  <c:v>1.2278696999274801</c:v>
                </c:pt>
                <c:pt idx="7">
                  <c:v>1.2347469376354006</c:v>
                </c:pt>
                <c:pt idx="8">
                  <c:v>1.2436353002387799</c:v>
                </c:pt>
                <c:pt idx="9">
                  <c:v>1.2544957712164677</c:v>
                </c:pt>
                <c:pt idx="10">
                  <c:v>1.2686212988910441</c:v>
                </c:pt>
                <c:pt idx="11">
                  <c:v>1.2885557807095507</c:v>
                </c:pt>
                <c:pt idx="12">
                  <c:v>1.3082140497640284</c:v>
                </c:pt>
                <c:pt idx="13">
                  <c:v>1.2140082372043446</c:v>
                </c:pt>
                <c:pt idx="14">
                  <c:v>1.3656500283747663</c:v>
                </c:pt>
                <c:pt idx="15">
                  <c:v>1.4088633716581604</c:v>
                </c:pt>
                <c:pt idx="16">
                  <c:v>1.456845908117945</c:v>
                </c:pt>
                <c:pt idx="17">
                  <c:v>1.5149257407543117</c:v>
                </c:pt>
                <c:pt idx="18">
                  <c:v>1.587632199219958</c:v>
                </c:pt>
                <c:pt idx="19">
                  <c:v>1.6733391766166237</c:v>
                </c:pt>
                <c:pt idx="20">
                  <c:v>1.7804493814764855</c:v>
                </c:pt>
                <c:pt idx="21">
                  <c:v>1.9247337478207214</c:v>
                </c:pt>
                <c:pt idx="22">
                  <c:v>2.0606794995826014</c:v>
                </c:pt>
                <c:pt idx="23">
                  <c:v>2.23159136044214</c:v>
                </c:pt>
                <c:pt idx="24">
                  <c:v>2.4320773014030617</c:v>
                </c:pt>
                <c:pt idx="25">
                  <c:v>2.6939933184772378</c:v>
                </c:pt>
                <c:pt idx="26">
                  <c:v>2.9732137494637012</c:v>
                </c:pt>
                <c:pt idx="27">
                  <c:v>3.3000000000000003</c:v>
                </c:pt>
                <c:pt idx="28">
                  <c:v>3.6979183333329573</c:v>
                </c:pt>
                <c:pt idx="29">
                  <c:v>4.1578119245583967</c:v>
                </c:pt>
                <c:pt idx="30">
                  <c:v>4.7265209192385891</c:v>
                </c:pt>
                <c:pt idx="31">
                  <c:v>5.4927224579437839</c:v>
                </c:pt>
                <c:pt idx="32">
                  <c:v>6.2225396744416184</c:v>
                </c:pt>
                <c:pt idx="33">
                  <c:v>7.1582120672693126</c:v>
                </c:pt>
                <c:pt idx="34">
                  <c:v>8.2879430499973878</c:v>
                </c:pt>
                <c:pt idx="35">
                  <c:v>9.8224233262469411</c:v>
                </c:pt>
                <c:pt idx="36">
                  <c:v>11.534296684236971</c:v>
                </c:pt>
                <c:pt idx="37">
                  <c:v>13.635981812836215</c:v>
                </c:pt>
                <c:pt idx="38">
                  <c:v>16.330033680308194</c:v>
                </c:pt>
                <c:pt idx="39">
                  <c:v>19.610966319893571</c:v>
                </c:pt>
                <c:pt idx="40">
                  <c:v>23.883885781003059</c:v>
                </c:pt>
                <c:pt idx="41">
                  <c:v>29.952295404526179</c:v>
                </c:pt>
                <c:pt idx="42">
                  <c:v>35.997777709186437</c:v>
                </c:pt>
                <c:pt idx="43">
                  <c:v>44.039073559737837</c:v>
                </c:pt>
                <c:pt idx="44">
                  <c:v>54.073468540495902</c:v>
                </c:pt>
                <c:pt idx="45">
                  <c:v>68.104625393581017</c:v>
                </c:pt>
                <c:pt idx="46">
                  <c:v>84.127522250450241</c:v>
                </c:pt>
                <c:pt idx="47">
                  <c:v>104.14624333119271</c:v>
                </c:pt>
                <c:pt idx="48">
                  <c:v>130.16197601450278</c:v>
                </c:pt>
                <c:pt idx="49">
                  <c:v>162.17441228504575</c:v>
                </c:pt>
                <c:pt idx="50">
                  <c:v>204.18481824073012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D0-4F13-956B-A7477A511D08}"/>
            </c:ext>
          </c:extLst>
        </c:ser>
        <c:ser>
          <c:idx val="5"/>
          <c:order val="5"/>
          <c:tx>
            <c:strRef>
              <c:f>'Plot Data'!$I$3</c:f>
              <c:strCache>
                <c:ptCount val="1"/>
                <c:pt idx="0">
                  <c:v>AD4898</c:v>
                </c:pt>
              </c:strCache>
            </c:strRef>
          </c:tx>
          <c:marker>
            <c:symbol val="none"/>
          </c:marker>
          <c:xVal>
            <c:numRef>
              <c:f>'Plot Data'!$C$4:$C$54</c:f>
              <c:numCache>
                <c:formatCode>General</c:formatCode>
                <c:ptCount val="51"/>
                <c:pt idx="0">
                  <c:v>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5</c:v>
                </c:pt>
                <c:pt idx="8">
                  <c:v>6.3</c:v>
                </c:pt>
                <c:pt idx="9">
                  <c:v>7.9</c:v>
                </c:pt>
                <c:pt idx="10">
                  <c:v>10</c:v>
                </c:pt>
                <c:pt idx="11">
                  <c:v>13</c:v>
                </c:pt>
                <c:pt idx="12">
                  <c:v>16</c:v>
                </c:pt>
                <c:pt idx="13">
                  <c:v>2</c:v>
                </c:pt>
                <c:pt idx="14">
                  <c:v>25</c:v>
                </c:pt>
                <c:pt idx="15">
                  <c:v>32</c:v>
                </c:pt>
                <c:pt idx="16">
                  <c:v>40</c:v>
                </c:pt>
                <c:pt idx="17">
                  <c:v>50</c:v>
                </c:pt>
                <c:pt idx="18">
                  <c:v>63</c:v>
                </c:pt>
                <c:pt idx="19">
                  <c:v>79</c:v>
                </c:pt>
                <c:pt idx="20">
                  <c:v>100</c:v>
                </c:pt>
                <c:pt idx="21">
                  <c:v>130</c:v>
                </c:pt>
                <c:pt idx="22">
                  <c:v>160</c:v>
                </c:pt>
                <c:pt idx="23">
                  <c:v>200</c:v>
                </c:pt>
                <c:pt idx="24">
                  <c:v>250</c:v>
                </c:pt>
                <c:pt idx="25">
                  <c:v>320</c:v>
                </c:pt>
                <c:pt idx="26">
                  <c:v>400</c:v>
                </c:pt>
                <c:pt idx="27">
                  <c:v>500</c:v>
                </c:pt>
                <c:pt idx="28">
                  <c:v>630</c:v>
                </c:pt>
                <c:pt idx="29">
                  <c:v>790</c:v>
                </c:pt>
                <c:pt idx="30">
                  <c:v>1000</c:v>
                </c:pt>
                <c:pt idx="31">
                  <c:v>1300</c:v>
                </c:pt>
                <c:pt idx="32">
                  <c:v>1600</c:v>
                </c:pt>
                <c:pt idx="33">
                  <c:v>2000</c:v>
                </c:pt>
                <c:pt idx="34">
                  <c:v>2500</c:v>
                </c:pt>
                <c:pt idx="35">
                  <c:v>3200</c:v>
                </c:pt>
                <c:pt idx="36">
                  <c:v>4000</c:v>
                </c:pt>
                <c:pt idx="37">
                  <c:v>5000</c:v>
                </c:pt>
                <c:pt idx="38">
                  <c:v>6300</c:v>
                </c:pt>
                <c:pt idx="39">
                  <c:v>7900</c:v>
                </c:pt>
                <c:pt idx="40">
                  <c:v>10000</c:v>
                </c:pt>
                <c:pt idx="41">
                  <c:v>13000</c:v>
                </c:pt>
                <c:pt idx="42">
                  <c:v>16000</c:v>
                </c:pt>
                <c:pt idx="43">
                  <c:v>20000</c:v>
                </c:pt>
                <c:pt idx="44">
                  <c:v>25000</c:v>
                </c:pt>
                <c:pt idx="45">
                  <c:v>32000</c:v>
                </c:pt>
                <c:pt idx="46">
                  <c:v>40000</c:v>
                </c:pt>
                <c:pt idx="47">
                  <c:v>50000</c:v>
                </c:pt>
                <c:pt idx="48">
                  <c:v>63000</c:v>
                </c:pt>
                <c:pt idx="49">
                  <c:v>79000</c:v>
                </c:pt>
                <c:pt idx="50">
                  <c:v>100000</c:v>
                </c:pt>
              </c:numCache>
            </c:numRef>
          </c:xVal>
          <c:yVal>
            <c:numRef>
              <c:f>'Plot Data'!$I$4:$I$54</c:f>
              <c:numCache>
                <c:formatCode>General</c:formatCode>
                <c:ptCount val="51"/>
                <c:pt idx="0">
                  <c:v>0.9093435874299659</c:v>
                </c:pt>
                <c:pt idx="1">
                  <c:v>0.91212923119479072</c:v>
                </c:pt>
                <c:pt idx="2">
                  <c:v>0.91490696007845518</c:v>
                </c:pt>
                <c:pt idx="3">
                  <c:v>0.91859841062348901</c:v>
                </c:pt>
                <c:pt idx="4">
                  <c:v>0.92319337086008157</c:v>
                </c:pt>
                <c:pt idx="5">
                  <c:v>0.92959076071140045</c:v>
                </c:pt>
                <c:pt idx="6">
                  <c:v>0.93685226156529078</c:v>
                </c:pt>
                <c:pt idx="7">
                  <c:v>0.94585622586099205</c:v>
                </c:pt>
                <c:pt idx="8">
                  <c:v>0.9574437917705666</c:v>
                </c:pt>
                <c:pt idx="9">
                  <c:v>0.97152945482882813</c:v>
                </c:pt>
                <c:pt idx="10">
                  <c:v>0.98973531815329296</c:v>
                </c:pt>
                <c:pt idx="11">
                  <c:v>1.0152208823699402</c:v>
                </c:pt>
                <c:pt idx="12">
                  <c:v>1.0401319916241401</c:v>
                </c:pt>
                <c:pt idx="13">
                  <c:v>0.91859841062348901</c:v>
                </c:pt>
                <c:pt idx="14">
                  <c:v>1.1118003417880389</c:v>
                </c:pt>
                <c:pt idx="15">
                  <c:v>1.1647739008065041</c:v>
                </c:pt>
                <c:pt idx="16">
                  <c:v>1.222790251842073</c:v>
                </c:pt>
                <c:pt idx="17">
                  <c:v>1.2920526305069775</c:v>
                </c:pt>
                <c:pt idx="18">
                  <c:v>1.3775200325222134</c:v>
                </c:pt>
                <c:pt idx="19">
                  <c:v>1.4768372151323923</c:v>
                </c:pt>
                <c:pt idx="20">
                  <c:v>1.5992498241363042</c:v>
                </c:pt>
                <c:pt idx="21">
                  <c:v>1.7619148674098872</c:v>
                </c:pt>
                <c:pt idx="22">
                  <c:v>1.9134931408290965</c:v>
                </c:pt>
                <c:pt idx="23">
                  <c:v>2.1024747323095232</c:v>
                </c:pt>
                <c:pt idx="24">
                  <c:v>2.3227139298673869</c:v>
                </c:pt>
                <c:pt idx="25">
                  <c:v>2.6091807143239429</c:v>
                </c:pt>
                <c:pt idx="26">
                  <c:v>2.9140350032214783</c:v>
                </c:pt>
                <c:pt idx="27">
                  <c:v>3.2710854467592254</c:v>
                </c:pt>
                <c:pt idx="28">
                  <c:v>3.7071746654291862</c:v>
                </c:pt>
                <c:pt idx="29">
                  <c:v>4.2137650622691343</c:v>
                </c:pt>
                <c:pt idx="30">
                  <c:v>4.8445846055157293</c:v>
                </c:pt>
                <c:pt idx="31">
                  <c:v>5.702139949176976</c:v>
                </c:pt>
                <c:pt idx="32">
                  <c:v>6.5265304718510277</c:v>
                </c:pt>
                <c:pt idx="33">
                  <c:v>7.5927597090912871</c:v>
                </c:pt>
                <c:pt idx="34">
                  <c:v>8.8915690403887666</c:v>
                </c:pt>
                <c:pt idx="35">
                  <c:v>10.671101161548417</c:v>
                </c:pt>
                <c:pt idx="36">
                  <c:v>12.671621837791719</c:v>
                </c:pt>
                <c:pt idx="37">
                  <c:v>15.142985174660907</c:v>
                </c:pt>
                <c:pt idx="38">
                  <c:v>18.327422077313546</c:v>
                </c:pt>
                <c:pt idx="39">
                  <c:v>22.221647103668982</c:v>
                </c:pt>
                <c:pt idx="40">
                  <c:v>27.309522148876937</c:v>
                </c:pt>
                <c:pt idx="41">
                  <c:v>34.553581579917292</c:v>
                </c:pt>
                <c:pt idx="42">
                  <c:v>41.78241256796931</c:v>
                </c:pt>
                <c:pt idx="43">
                  <c:v>51.408267817540789</c:v>
                </c:pt>
                <c:pt idx="44">
                  <c:v>63.429567238000288</c:v>
                </c:pt>
                <c:pt idx="45">
                  <c:v>80.248676001539124</c:v>
                </c:pt>
                <c:pt idx="46">
                  <c:v>99.462606038651529</c:v>
                </c:pt>
                <c:pt idx="47">
                  <c:v>123.47392437271928</c:v>
                </c:pt>
                <c:pt idx="48">
                  <c:v>154.68338630893754</c:v>
                </c:pt>
                <c:pt idx="49">
                  <c:v>193.090833547323</c:v>
                </c:pt>
                <c:pt idx="50">
                  <c:v>243.49704310319663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1D0-4F13-956B-A7477A511D08}"/>
            </c:ext>
          </c:extLst>
        </c:ser>
        <c:ser>
          <c:idx val="6"/>
          <c:order val="6"/>
          <c:tx>
            <c:strRef>
              <c:f>'Plot Data'!$J$3</c:f>
              <c:strCache>
                <c:ptCount val="1"/>
                <c:pt idx="0">
                  <c:v>OPA627</c:v>
                </c:pt>
              </c:strCache>
            </c:strRef>
          </c:tx>
          <c:marker>
            <c:symbol val="none"/>
          </c:marker>
          <c:xVal>
            <c:numRef>
              <c:f>'Plot Data'!$C$4:$C$54</c:f>
              <c:numCache>
                <c:formatCode>General</c:formatCode>
                <c:ptCount val="51"/>
                <c:pt idx="0">
                  <c:v>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5</c:v>
                </c:pt>
                <c:pt idx="8">
                  <c:v>6.3</c:v>
                </c:pt>
                <c:pt idx="9">
                  <c:v>7.9</c:v>
                </c:pt>
                <c:pt idx="10">
                  <c:v>10</c:v>
                </c:pt>
                <c:pt idx="11">
                  <c:v>13</c:v>
                </c:pt>
                <c:pt idx="12">
                  <c:v>16</c:v>
                </c:pt>
                <c:pt idx="13">
                  <c:v>2</c:v>
                </c:pt>
                <c:pt idx="14">
                  <c:v>25</c:v>
                </c:pt>
                <c:pt idx="15">
                  <c:v>32</c:v>
                </c:pt>
                <c:pt idx="16">
                  <c:v>40</c:v>
                </c:pt>
                <c:pt idx="17">
                  <c:v>50</c:v>
                </c:pt>
                <c:pt idx="18">
                  <c:v>63</c:v>
                </c:pt>
                <c:pt idx="19">
                  <c:v>79</c:v>
                </c:pt>
                <c:pt idx="20">
                  <c:v>100</c:v>
                </c:pt>
                <c:pt idx="21">
                  <c:v>130</c:v>
                </c:pt>
                <c:pt idx="22">
                  <c:v>160</c:v>
                </c:pt>
                <c:pt idx="23">
                  <c:v>200</c:v>
                </c:pt>
                <c:pt idx="24">
                  <c:v>250</c:v>
                </c:pt>
                <c:pt idx="25">
                  <c:v>320</c:v>
                </c:pt>
                <c:pt idx="26">
                  <c:v>400</c:v>
                </c:pt>
                <c:pt idx="27">
                  <c:v>500</c:v>
                </c:pt>
                <c:pt idx="28">
                  <c:v>630</c:v>
                </c:pt>
                <c:pt idx="29">
                  <c:v>790</c:v>
                </c:pt>
                <c:pt idx="30">
                  <c:v>1000</c:v>
                </c:pt>
                <c:pt idx="31">
                  <c:v>1300</c:v>
                </c:pt>
                <c:pt idx="32">
                  <c:v>1600</c:v>
                </c:pt>
                <c:pt idx="33">
                  <c:v>2000</c:v>
                </c:pt>
                <c:pt idx="34">
                  <c:v>2500</c:v>
                </c:pt>
                <c:pt idx="35">
                  <c:v>3200</c:v>
                </c:pt>
                <c:pt idx="36">
                  <c:v>4000</c:v>
                </c:pt>
                <c:pt idx="37">
                  <c:v>5000</c:v>
                </c:pt>
                <c:pt idx="38">
                  <c:v>6300</c:v>
                </c:pt>
                <c:pt idx="39">
                  <c:v>7900</c:v>
                </c:pt>
                <c:pt idx="40">
                  <c:v>10000</c:v>
                </c:pt>
                <c:pt idx="41">
                  <c:v>13000</c:v>
                </c:pt>
                <c:pt idx="42">
                  <c:v>16000</c:v>
                </c:pt>
                <c:pt idx="43">
                  <c:v>20000</c:v>
                </c:pt>
                <c:pt idx="44">
                  <c:v>25000</c:v>
                </c:pt>
                <c:pt idx="45">
                  <c:v>32000</c:v>
                </c:pt>
                <c:pt idx="46">
                  <c:v>40000</c:v>
                </c:pt>
                <c:pt idx="47">
                  <c:v>50000</c:v>
                </c:pt>
                <c:pt idx="48">
                  <c:v>63000</c:v>
                </c:pt>
                <c:pt idx="49">
                  <c:v>79000</c:v>
                </c:pt>
                <c:pt idx="50">
                  <c:v>100000</c:v>
                </c:pt>
              </c:numCache>
            </c:numRef>
          </c:xVal>
          <c:yVal>
            <c:numRef>
              <c:f>'Plot Data'!$J$4:$J$54</c:f>
              <c:numCache>
                <c:formatCode>0.00</c:formatCode>
                <c:ptCount val="51"/>
                <c:pt idx="0">
                  <c:v>8.0010561802805924</c:v>
                </c:pt>
                <c:pt idx="1">
                  <c:v>8.0013730071788647</c:v>
                </c:pt>
                <c:pt idx="2">
                  <c:v>8.0016898215324499</c:v>
                </c:pt>
                <c:pt idx="3">
                  <c:v>8.0021122211591731</c:v>
                </c:pt>
                <c:pt idx="4">
                  <c:v>8.0026401893399566</c:v>
                </c:pt>
                <c:pt idx="5">
                  <c:v>8.0033792862805146</c:v>
                </c:pt>
                <c:pt idx="6">
                  <c:v>8.0042238849310063</c:v>
                </c:pt>
                <c:pt idx="7">
                  <c:v>8.0052795079345138</c:v>
                </c:pt>
                <c:pt idx="8">
                  <c:v>8.0066516097709695</c:v>
                </c:pt>
                <c:pt idx="9">
                  <c:v>8.0083400277704282</c:v>
                </c:pt>
                <c:pt idx="10">
                  <c:v>8.0105555363298606</c:v>
                </c:pt>
                <c:pt idx="11">
                  <c:v>8.0137194860474281</c:v>
                </c:pt>
                <c:pt idx="12">
                  <c:v>8.0168821870849509</c:v>
                </c:pt>
                <c:pt idx="13">
                  <c:v>8.0021122211591731</c:v>
                </c:pt>
                <c:pt idx="14">
                  <c:v>8.026362812875222</c:v>
                </c:pt>
                <c:pt idx="15">
                  <c:v>8.0337288979900237</c:v>
                </c:pt>
                <c:pt idx="16">
                  <c:v>8.0421390195643845</c:v>
                </c:pt>
                <c:pt idx="17">
                  <c:v>8.0526393198519077</c:v>
                </c:pt>
                <c:pt idx="18">
                  <c:v>8.0662692754957206</c:v>
                </c:pt>
                <c:pt idx="19">
                  <c:v>8.083013054486937</c:v>
                </c:pt>
                <c:pt idx="20">
                  <c:v>8.1049367710365274</c:v>
                </c:pt>
                <c:pt idx="21">
                  <c:v>8.1361538890083072</c:v>
                </c:pt>
                <c:pt idx="22">
                  <c:v>8.1672516895220024</c:v>
                </c:pt>
                <c:pt idx="23">
                  <c:v>8.2085321617205107</c:v>
                </c:pt>
                <c:pt idx="24">
                  <c:v>8.2598426371587124</c:v>
                </c:pt>
                <c:pt idx="25">
                  <c:v>8.3311464181107748</c:v>
                </c:pt>
                <c:pt idx="26">
                  <c:v>8.4118963973648651</c:v>
                </c:pt>
                <c:pt idx="27">
                  <c:v>8.5117566672514791</c:v>
                </c:pt>
                <c:pt idx="28">
                  <c:v>8.6398496792840671</c:v>
                </c:pt>
                <c:pt idx="29">
                  <c:v>8.7949419498155308</c:v>
                </c:pt>
                <c:pt idx="30">
                  <c:v>8.9944430761442913</c:v>
                </c:pt>
                <c:pt idx="31">
                  <c:v>9.2720014324039006</c:v>
                </c:pt>
                <c:pt idx="32">
                  <c:v>9.5414891919448301</c:v>
                </c:pt>
                <c:pt idx="33">
                  <c:v>9.8893895160419287</c:v>
                </c:pt>
                <c:pt idx="34">
                  <c:v>10.307765958853548</c:v>
                </c:pt>
                <c:pt idx="35">
                  <c:v>10.866465110605196</c:v>
                </c:pt>
                <c:pt idx="36">
                  <c:v>11.471708678309435</c:v>
                </c:pt>
                <c:pt idx="37">
                  <c:v>12.186064017967411</c:v>
                </c:pt>
                <c:pt idx="38">
                  <c:v>13.05642554692899</c:v>
                </c:pt>
                <c:pt idx="39">
                  <c:v>14.053838979527978</c:v>
                </c:pt>
                <c:pt idx="40">
                  <c:v>15.264357995015709</c:v>
                </c:pt>
                <c:pt idx="41">
                  <c:v>16.843427687083171</c:v>
                </c:pt>
                <c:pt idx="42">
                  <c:v>18.286650868871533</c:v>
                </c:pt>
                <c:pt idx="43">
                  <c:v>20.050000000000004</c:v>
                </c:pt>
                <c:pt idx="44">
                  <c:v>22.05683354994547</c:v>
                </c:pt>
                <c:pt idx="45">
                  <c:v>24.592811957968532</c:v>
                </c:pt>
                <c:pt idx="46">
                  <c:v>27.203124820505455</c:v>
                </c:pt>
                <c:pt idx="47">
                  <c:v>30.149885986517429</c:v>
                </c:pt>
                <c:pt idx="48">
                  <c:v>33.596499910704985</c:v>
                </c:pt>
                <c:pt idx="49">
                  <c:v>37.405066585290285</c:v>
                </c:pt>
                <c:pt idx="50">
                  <c:v>41.881529341703846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1D0-4F13-956B-A7477A511D08}"/>
            </c:ext>
          </c:extLst>
        </c:ser>
        <c:ser>
          <c:idx val="7"/>
          <c:order val="7"/>
          <c:tx>
            <c:strRef>
              <c:f>'Plot Data'!$K$3</c:f>
              <c:strCache>
                <c:ptCount val="1"/>
                <c:pt idx="0">
                  <c:v>Resistor Noise (nV/rt-Hz)</c:v>
                </c:pt>
              </c:strCache>
            </c:strRef>
          </c:tx>
          <c:marker>
            <c:symbol val="none"/>
          </c:marker>
          <c:xVal>
            <c:numRef>
              <c:f>'Plot Data'!$C$4:$C$54</c:f>
              <c:numCache>
                <c:formatCode>General</c:formatCode>
                <c:ptCount val="51"/>
                <c:pt idx="0">
                  <c:v>1</c:v>
                </c:pt>
                <c:pt idx="1">
                  <c:v>1.3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5</c:v>
                </c:pt>
                <c:pt idx="8">
                  <c:v>6.3</c:v>
                </c:pt>
                <c:pt idx="9">
                  <c:v>7.9</c:v>
                </c:pt>
                <c:pt idx="10">
                  <c:v>10</c:v>
                </c:pt>
                <c:pt idx="11">
                  <c:v>13</c:v>
                </c:pt>
                <c:pt idx="12">
                  <c:v>16</c:v>
                </c:pt>
                <c:pt idx="13">
                  <c:v>2</c:v>
                </c:pt>
                <c:pt idx="14">
                  <c:v>25</c:v>
                </c:pt>
                <c:pt idx="15">
                  <c:v>32</c:v>
                </c:pt>
                <c:pt idx="16">
                  <c:v>40</c:v>
                </c:pt>
                <c:pt idx="17">
                  <c:v>50</c:v>
                </c:pt>
                <c:pt idx="18">
                  <c:v>63</c:v>
                </c:pt>
                <c:pt idx="19">
                  <c:v>79</c:v>
                </c:pt>
                <c:pt idx="20">
                  <c:v>100</c:v>
                </c:pt>
                <c:pt idx="21">
                  <c:v>130</c:v>
                </c:pt>
                <c:pt idx="22">
                  <c:v>160</c:v>
                </c:pt>
                <c:pt idx="23">
                  <c:v>200</c:v>
                </c:pt>
                <c:pt idx="24">
                  <c:v>250</c:v>
                </c:pt>
                <c:pt idx="25">
                  <c:v>320</c:v>
                </c:pt>
                <c:pt idx="26">
                  <c:v>400</c:v>
                </c:pt>
                <c:pt idx="27">
                  <c:v>500</c:v>
                </c:pt>
                <c:pt idx="28">
                  <c:v>630</c:v>
                </c:pt>
                <c:pt idx="29">
                  <c:v>790</c:v>
                </c:pt>
                <c:pt idx="30">
                  <c:v>1000</c:v>
                </c:pt>
                <c:pt idx="31">
                  <c:v>1300</c:v>
                </c:pt>
                <c:pt idx="32">
                  <c:v>1600</c:v>
                </c:pt>
                <c:pt idx="33">
                  <c:v>2000</c:v>
                </c:pt>
                <c:pt idx="34">
                  <c:v>2500</c:v>
                </c:pt>
                <c:pt idx="35">
                  <c:v>3200</c:v>
                </c:pt>
                <c:pt idx="36">
                  <c:v>4000</c:v>
                </c:pt>
                <c:pt idx="37">
                  <c:v>5000</c:v>
                </c:pt>
                <c:pt idx="38">
                  <c:v>6300</c:v>
                </c:pt>
                <c:pt idx="39">
                  <c:v>7900</c:v>
                </c:pt>
                <c:pt idx="40">
                  <c:v>10000</c:v>
                </c:pt>
                <c:pt idx="41">
                  <c:v>13000</c:v>
                </c:pt>
                <c:pt idx="42">
                  <c:v>16000</c:v>
                </c:pt>
                <c:pt idx="43">
                  <c:v>20000</c:v>
                </c:pt>
                <c:pt idx="44">
                  <c:v>25000</c:v>
                </c:pt>
                <c:pt idx="45">
                  <c:v>32000</c:v>
                </c:pt>
                <c:pt idx="46">
                  <c:v>40000</c:v>
                </c:pt>
                <c:pt idx="47">
                  <c:v>50000</c:v>
                </c:pt>
                <c:pt idx="48">
                  <c:v>63000</c:v>
                </c:pt>
                <c:pt idx="49">
                  <c:v>79000</c:v>
                </c:pt>
                <c:pt idx="50">
                  <c:v>100000</c:v>
                </c:pt>
              </c:numCache>
            </c:numRef>
          </c:xVal>
          <c:yVal>
            <c:numRef>
              <c:f>'Plot Data'!$K$4:$K$54</c:f>
              <c:numCache>
                <c:formatCode>General</c:formatCode>
                <c:ptCount val="51"/>
                <c:pt idx="0">
                  <c:v>0.13</c:v>
                </c:pt>
                <c:pt idx="1">
                  <c:v>0.14822280526288795</c:v>
                </c:pt>
                <c:pt idx="2">
                  <c:v>0.16443843832875574</c:v>
                </c:pt>
                <c:pt idx="3">
                  <c:v>0.18384776310850237</c:v>
                </c:pt>
                <c:pt idx="4">
                  <c:v>0.20554804791094466</c:v>
                </c:pt>
                <c:pt idx="5">
                  <c:v>0.23255106965997813</c:v>
                </c:pt>
                <c:pt idx="6">
                  <c:v>0.26</c:v>
                </c:pt>
                <c:pt idx="7">
                  <c:v>0.29068883707497267</c:v>
                </c:pt>
                <c:pt idx="8">
                  <c:v>0.32629741034828946</c:v>
                </c:pt>
                <c:pt idx="9">
                  <c:v>0.3653902023864351</c:v>
                </c:pt>
                <c:pt idx="10">
                  <c:v>0.41109609582188933</c:v>
                </c:pt>
                <c:pt idx="11">
                  <c:v>0.4687216658103186</c:v>
                </c:pt>
                <c:pt idx="12">
                  <c:v>0.52</c:v>
                </c:pt>
                <c:pt idx="13">
                  <c:v>0.18384776310850237</c:v>
                </c:pt>
                <c:pt idx="14">
                  <c:v>0.65</c:v>
                </c:pt>
                <c:pt idx="15">
                  <c:v>0.73539105243400948</c:v>
                </c:pt>
                <c:pt idx="16">
                  <c:v>0.82219219164377866</c:v>
                </c:pt>
                <c:pt idx="17">
                  <c:v>0.91923881554251186</c:v>
                </c:pt>
                <c:pt idx="18">
                  <c:v>1.0318430113151904</c:v>
                </c:pt>
                <c:pt idx="19">
                  <c:v>1.1554652742510265</c:v>
                </c:pt>
                <c:pt idx="20">
                  <c:v>1.3</c:v>
                </c:pt>
                <c:pt idx="21">
                  <c:v>1.4822280526288794</c:v>
                </c:pt>
                <c:pt idx="22">
                  <c:v>1.6443843832875573</c:v>
                </c:pt>
                <c:pt idx="23">
                  <c:v>1.8384776310850237</c:v>
                </c:pt>
                <c:pt idx="24">
                  <c:v>2.0554804791094465</c:v>
                </c:pt>
                <c:pt idx="25">
                  <c:v>2.3255106965997814</c:v>
                </c:pt>
                <c:pt idx="26">
                  <c:v>2.6</c:v>
                </c:pt>
                <c:pt idx="27">
                  <c:v>2.9068883707497268</c:v>
                </c:pt>
                <c:pt idx="28">
                  <c:v>3.2629741034828945</c:v>
                </c:pt>
                <c:pt idx="29">
                  <c:v>3.6539020238643514</c:v>
                </c:pt>
                <c:pt idx="30">
                  <c:v>4.1109609582188931</c:v>
                </c:pt>
                <c:pt idx="31">
                  <c:v>4.6872166581031864</c:v>
                </c:pt>
                <c:pt idx="32">
                  <c:v>5.2</c:v>
                </c:pt>
                <c:pt idx="33">
                  <c:v>5.8137767414994537</c:v>
                </c:pt>
                <c:pt idx="34">
                  <c:v>6.5</c:v>
                </c:pt>
                <c:pt idx="35">
                  <c:v>7.3539105243400948</c:v>
                </c:pt>
                <c:pt idx="36">
                  <c:v>8.2219219164377861</c:v>
                </c:pt>
                <c:pt idx="37">
                  <c:v>9.1923881554251192</c:v>
                </c:pt>
                <c:pt idx="38">
                  <c:v>10.318430113151903</c:v>
                </c:pt>
                <c:pt idx="39">
                  <c:v>11.554652742510266</c:v>
                </c:pt>
                <c:pt idx="40">
                  <c:v>13</c:v>
                </c:pt>
                <c:pt idx="41">
                  <c:v>14.822280526288793</c:v>
                </c:pt>
                <c:pt idx="42">
                  <c:v>16.443843832875572</c:v>
                </c:pt>
                <c:pt idx="43">
                  <c:v>18.384776310850238</c:v>
                </c:pt>
                <c:pt idx="44">
                  <c:v>20.554804791094469</c:v>
                </c:pt>
                <c:pt idx="45">
                  <c:v>23.255106965997815</c:v>
                </c:pt>
                <c:pt idx="46">
                  <c:v>26</c:v>
                </c:pt>
                <c:pt idx="47">
                  <c:v>29.068883707497267</c:v>
                </c:pt>
                <c:pt idx="48">
                  <c:v>32.629741034828946</c:v>
                </c:pt>
                <c:pt idx="49">
                  <c:v>36.539020238643509</c:v>
                </c:pt>
                <c:pt idx="50">
                  <c:v>41.109609582188938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1D0-4F13-956B-A7477A511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700720"/>
        <c:axId val="1"/>
      </c:scatterChart>
      <c:valAx>
        <c:axId val="1480700720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Source Resistance in Ohms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6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Equivalent Input Refeered Noise</a:t>
                </a:r>
              </a:p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6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nV/rt Hz </a:t>
                </a:r>
              </a:p>
            </c:rich>
          </c:tx>
          <c:layout>
            <c:manualLayout>
              <c:xMode val="edge"/>
              <c:yMode val="edge"/>
              <c:x val="1.3530135301353014E-2"/>
              <c:y val="0.388610685409290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0700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761939351676981"/>
          <c:y val="0.12444002888900633"/>
          <c:w val="0.16111369381410354"/>
          <c:h val="0.2589052475823072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19966491128983"/>
          <c:y val="0.13052120843924811"/>
          <c:w val="0.57969969979445224"/>
          <c:h val="0.7613946312993054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'Data Entry'!$H$31</c:f>
              <c:strCache>
                <c:ptCount val="1"/>
                <c:pt idx="0">
                  <c:v>S/N Ratio ref 1V input 100 Ohm</c:v>
                </c:pt>
              </c:strCache>
            </c:strRef>
          </c:tx>
          <c:invertIfNegative val="0"/>
          <c:cat>
            <c:strRef>
              <c:f>'Data Entry'!$E$32:$E$38</c:f>
              <c:strCache>
                <c:ptCount val="7"/>
                <c:pt idx="0">
                  <c:v>OPA1641</c:v>
                </c:pt>
                <c:pt idx="1">
                  <c:v>LM4562</c:v>
                </c:pt>
                <c:pt idx="2">
                  <c:v>OPA1622</c:v>
                </c:pt>
                <c:pt idx="3">
                  <c:v>NE5534A</c:v>
                </c:pt>
                <c:pt idx="4">
                  <c:v>AD797</c:v>
                </c:pt>
                <c:pt idx="5">
                  <c:v>AD4898</c:v>
                </c:pt>
                <c:pt idx="6">
                  <c:v>OPA627</c:v>
                </c:pt>
              </c:strCache>
            </c:strRef>
          </c:cat>
          <c:val>
            <c:numRef>
              <c:f>'Data Entry'!$H$32:$H$38</c:f>
              <c:numCache>
                <c:formatCode>General</c:formatCode>
                <c:ptCount val="7"/>
                <c:pt idx="0">
                  <c:v>122.4079524664471</c:v>
                </c:pt>
                <c:pt idx="1">
                  <c:v>123.06595883836178</c:v>
                </c:pt>
                <c:pt idx="2">
                  <c:v>127.03890556744982</c:v>
                </c:pt>
                <c:pt idx="3">
                  <c:v>123.42006722295734</c:v>
                </c:pt>
                <c:pt idx="4">
                  <c:v>131.82215753591748</c:v>
                </c:pt>
                <c:pt idx="5">
                  <c:v>132.7544239254587</c:v>
                </c:pt>
                <c:pt idx="6">
                  <c:v>118.65775753528538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8-48B2-B305-A960D438A41E}"/>
            </c:ext>
          </c:extLst>
        </c:ser>
        <c:ser>
          <c:idx val="3"/>
          <c:order val="2"/>
          <c:tx>
            <c:strRef>
              <c:f>'Data Entry'!$I$31</c:f>
              <c:strCache>
                <c:ptCount val="1"/>
                <c:pt idx="0">
                  <c:v>S/N Ratio ref 1V input 1k Ohm</c:v>
                </c:pt>
              </c:strCache>
            </c:strRef>
          </c:tx>
          <c:invertIfNegative val="0"/>
          <c:cat>
            <c:strRef>
              <c:f>'Data Entry'!$E$32:$E$38</c:f>
              <c:strCache>
                <c:ptCount val="7"/>
                <c:pt idx="0">
                  <c:v>OPA1641</c:v>
                </c:pt>
                <c:pt idx="1">
                  <c:v>LM4562</c:v>
                </c:pt>
                <c:pt idx="2">
                  <c:v>OPA1622</c:v>
                </c:pt>
                <c:pt idx="3">
                  <c:v>NE5534A</c:v>
                </c:pt>
                <c:pt idx="4">
                  <c:v>AD797</c:v>
                </c:pt>
                <c:pt idx="5">
                  <c:v>AD4898</c:v>
                </c:pt>
                <c:pt idx="6">
                  <c:v>OPA627</c:v>
                </c:pt>
              </c:strCache>
            </c:strRef>
          </c:cat>
          <c:val>
            <c:numRef>
              <c:f>'Data Entry'!$I$32:$I$38</c:f>
              <c:numCache>
                <c:formatCode>General</c:formatCode>
                <c:ptCount val="7"/>
                <c:pt idx="0">
                  <c:v>120.50716494799353</c:v>
                </c:pt>
                <c:pt idx="1">
                  <c:v>120.64703987689371</c:v>
                </c:pt>
                <c:pt idx="2">
                  <c:v>122.78783398050814</c:v>
                </c:pt>
                <c:pt idx="3">
                  <c:v>121.11449766768672</c:v>
                </c:pt>
                <c:pt idx="4">
                  <c:v>123.34191847029911</c:v>
                </c:pt>
                <c:pt idx="5">
                  <c:v>123.12761926210909</c:v>
                </c:pt>
                <c:pt idx="6">
                  <c:v>117.75326460645431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A8-48B2-B305-A960D438A41E}"/>
            </c:ext>
          </c:extLst>
        </c:ser>
        <c:ser>
          <c:idx val="4"/>
          <c:order val="3"/>
          <c:tx>
            <c:strRef>
              <c:f>'Data Entry'!$J$31</c:f>
              <c:strCache>
                <c:ptCount val="1"/>
                <c:pt idx="0">
                  <c:v>S/N Ratio ref 1V input 10k Ohm</c:v>
                </c:pt>
              </c:strCache>
            </c:strRef>
          </c:tx>
          <c:invertIfNegative val="0"/>
          <c:cat>
            <c:strRef>
              <c:f>'Data Entry'!$E$32:$E$38</c:f>
              <c:strCache>
                <c:ptCount val="7"/>
                <c:pt idx="0">
                  <c:v>OPA1641</c:v>
                </c:pt>
                <c:pt idx="1">
                  <c:v>LM4562</c:v>
                </c:pt>
                <c:pt idx="2">
                  <c:v>OPA1622</c:v>
                </c:pt>
                <c:pt idx="3">
                  <c:v>NE5534A</c:v>
                </c:pt>
                <c:pt idx="4">
                  <c:v>AD797</c:v>
                </c:pt>
                <c:pt idx="5">
                  <c:v>AD4898</c:v>
                </c:pt>
                <c:pt idx="6">
                  <c:v>OPA627</c:v>
                </c:pt>
              </c:strCache>
            </c:strRef>
          </c:cat>
          <c:val>
            <c:numRef>
              <c:f>'Data Entry'!$J$32:$J$38</c:f>
              <c:numCache>
                <c:formatCode>General</c:formatCode>
                <c:ptCount val="7"/>
                <c:pt idx="0">
                  <c:v>113.93217990975792</c:v>
                </c:pt>
                <c:pt idx="1">
                  <c:v>110.32880059637259</c:v>
                </c:pt>
                <c:pt idx="2">
                  <c:v>113.0154639727439</c:v>
                </c:pt>
                <c:pt idx="3">
                  <c:v>113.70991850018022</c:v>
                </c:pt>
                <c:pt idx="4">
                  <c:v>109.27065044599991</c:v>
                </c:pt>
                <c:pt idx="5">
                  <c:v>108.10646813620222</c:v>
                </c:pt>
                <c:pt idx="6">
                  <c:v>113.15917929832034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A8-48B2-B305-A960D438A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5039568"/>
        <c:axId val="1"/>
      </c:barChart>
      <c:lineChart>
        <c:grouping val="standard"/>
        <c:varyColors val="0"/>
        <c:ser>
          <c:idx val="1"/>
          <c:order val="0"/>
          <c:tx>
            <c:strRef>
              <c:f>'Data Entry'!$G$31</c:f>
              <c:strCache>
                <c:ptCount val="1"/>
                <c:pt idx="0">
                  <c:v>entot for 1k source resistance uV</c:v>
                </c:pt>
              </c:strCache>
            </c:strRef>
          </c:tx>
          <c:marker>
            <c:symbol val="none"/>
          </c:marker>
          <c:cat>
            <c:strRef>
              <c:f>'Data Entry'!$E$32:$E$38</c:f>
              <c:strCache>
                <c:ptCount val="7"/>
                <c:pt idx="0">
                  <c:v>OPA1641</c:v>
                </c:pt>
                <c:pt idx="1">
                  <c:v>LM4562</c:v>
                </c:pt>
                <c:pt idx="2">
                  <c:v>OPA1622</c:v>
                </c:pt>
                <c:pt idx="3">
                  <c:v>NE5534A</c:v>
                </c:pt>
                <c:pt idx="4">
                  <c:v>AD797</c:v>
                </c:pt>
                <c:pt idx="5">
                  <c:v>AD4898</c:v>
                </c:pt>
                <c:pt idx="6">
                  <c:v>OPA627</c:v>
                </c:pt>
              </c:strCache>
            </c:strRef>
          </c:cat>
          <c:val>
            <c:numRef>
              <c:f>'Data Entry'!$G$32:$G$38</c:f>
              <c:numCache>
                <c:formatCode>General</c:formatCode>
                <c:ptCount val="7"/>
                <c:pt idx="0">
                  <c:v>0.94328244617984902</c:v>
                </c:pt>
                <c:pt idx="1">
                  <c:v>0.92821376848223924</c:v>
                </c:pt>
                <c:pt idx="2">
                  <c:v>0.72545136294585588</c:v>
                </c:pt>
                <c:pt idx="3">
                  <c:v>0.87957953591474602</c:v>
                </c:pt>
                <c:pt idx="4">
                  <c:v>0.68061901237035682</c:v>
                </c:pt>
                <c:pt idx="5">
                  <c:v>0.697620183194265</c:v>
                </c:pt>
                <c:pt idx="6">
                  <c:v>1.295199802964778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A8-48B2-B305-A960D438A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3503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3503956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78943854779133793"/>
          <c:y val="5.6568146373007729E-2"/>
          <c:w val="0.19758428371011516"/>
          <c:h val="0.84146753394956064"/>
        </c:manualLayout>
      </c:layout>
      <c:overlay val="0"/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6</xdr:row>
      <xdr:rowOff>142875</xdr:rowOff>
    </xdr:from>
    <xdr:to>
      <xdr:col>21</xdr:col>
      <xdr:colOff>333375</xdr:colOff>
      <xdr:row>50</xdr:row>
      <xdr:rowOff>114300</xdr:rowOff>
    </xdr:to>
    <xdr:graphicFrame macro="">
      <xdr:nvGraphicFramePr>
        <xdr:cNvPr id="26787" name="Chart 1">
          <a:extLst>
            <a:ext uri="{FF2B5EF4-FFF2-40B4-BE49-F238E27FC236}">
              <a16:creationId xmlns:a16="http://schemas.microsoft.com/office/drawing/2014/main" id="{8CF4BE08-08E1-446F-9796-6F9DC2F3E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38100</xdr:rowOff>
    </xdr:from>
    <xdr:to>
      <xdr:col>4</xdr:col>
      <xdr:colOff>2019300</xdr:colOff>
      <xdr:row>12</xdr:row>
      <xdr:rowOff>323850</xdr:rowOff>
    </xdr:to>
    <xdr:sp macro="" textlink="">
      <xdr:nvSpPr>
        <xdr:cNvPr id="1393" name="Right Brace 2">
          <a:extLst>
            <a:ext uri="{FF2B5EF4-FFF2-40B4-BE49-F238E27FC236}">
              <a16:creationId xmlns:a16="http://schemas.microsoft.com/office/drawing/2014/main" id="{8EF22341-D77D-48A7-8CE3-AF51CE624A5D}"/>
            </a:ext>
          </a:extLst>
        </xdr:cNvPr>
        <xdr:cNvSpPr>
          <a:spLocks/>
        </xdr:cNvSpPr>
      </xdr:nvSpPr>
      <xdr:spPr bwMode="auto">
        <a:xfrm rot="5400000">
          <a:off x="5767388" y="2624137"/>
          <a:ext cx="285750" cy="6257925"/>
        </a:xfrm>
        <a:prstGeom prst="rightBrace">
          <a:avLst>
            <a:gd name="adj1" fmla="val 8415"/>
            <a:gd name="adj2" fmla="val 50000"/>
          </a:avLst>
        </a:prstGeom>
        <a:solidFill>
          <a:srgbClr val="FFFFFF"/>
        </a:solidFill>
        <a:ln w="41275" algn="ctr">
          <a:solidFill>
            <a:srgbClr val="FF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3</xdr:row>
      <xdr:rowOff>152400</xdr:rowOff>
    </xdr:from>
    <xdr:to>
      <xdr:col>19</xdr:col>
      <xdr:colOff>38100</xdr:colOff>
      <xdr:row>47</xdr:row>
      <xdr:rowOff>123825</xdr:rowOff>
    </xdr:to>
    <xdr:graphicFrame macro="">
      <xdr:nvGraphicFramePr>
        <xdr:cNvPr id="72850" name="Chart 2">
          <a:extLst>
            <a:ext uri="{FF2B5EF4-FFF2-40B4-BE49-F238E27FC236}">
              <a16:creationId xmlns:a16="http://schemas.microsoft.com/office/drawing/2014/main" id="{EF0ABA35-DCF5-4938-9737-7F9E0C5A7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3</xdr:row>
      <xdr:rowOff>0</xdr:rowOff>
    </xdr:from>
    <xdr:to>
      <xdr:col>29</xdr:col>
      <xdr:colOff>66675</xdr:colOff>
      <xdr:row>58</xdr:row>
      <xdr:rowOff>123825</xdr:rowOff>
    </xdr:to>
    <xdr:graphicFrame macro="">
      <xdr:nvGraphicFramePr>
        <xdr:cNvPr id="193624" name="Chart 7">
          <a:extLst>
            <a:ext uri="{FF2B5EF4-FFF2-40B4-BE49-F238E27FC236}">
              <a16:creationId xmlns:a16="http://schemas.microsoft.com/office/drawing/2014/main" id="{62F143AE-9592-4444-946D-2F548A331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0.10077</cdr:x>
      <cdr:y>0.04195</cdr:y>
    </cdr:from>
    <cdr:to>
      <cdr:x>0.72195</cdr:x>
      <cdr:y>0.10621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2260" y="386265"/>
          <a:ext cx="10370072" cy="591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3200" b="1"/>
            <a:t>Opamp Noise Performance Over 20Hz-20kHz Bandwidth</a:t>
          </a:r>
        </a:p>
      </cdr:txBody>
    </cdr:sp>
  </cdr:relSizeAnchor>
  <cdr:relSizeAnchor xmlns:cdr="http://schemas.openxmlformats.org/drawingml/2006/chartDrawing">
    <cdr:from>
      <cdr:x>0.03097</cdr:x>
      <cdr:y>0.31757</cdr:y>
    </cdr:from>
    <cdr:to>
      <cdr:x>0.0985</cdr:x>
      <cdr:y>0.79429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1113057" y="4553192"/>
          <a:ext cx="4387886" cy="11275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3200" b="1"/>
            <a:t>Signal to Noise</a:t>
          </a:r>
          <a:r>
            <a:rPr lang="en-US" sz="3200" b="1" baseline="0"/>
            <a:t> Ratio dBV</a:t>
          </a:r>
          <a:endParaRPr lang="en-US" sz="3200" b="1"/>
        </a:p>
      </cdr:txBody>
    </cdr:sp>
  </cdr:relSizeAnchor>
  <cdr:relSizeAnchor xmlns:cdr="http://schemas.openxmlformats.org/drawingml/2006/chartDrawing">
    <cdr:from>
      <cdr:x>0.73215</cdr:x>
      <cdr:y>0.27171</cdr:y>
    </cdr:from>
    <cdr:to>
      <cdr:x>0.80586</cdr:x>
      <cdr:y>0.74844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10646311" y="4079543"/>
          <a:ext cx="4387978" cy="1230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3600" b="1"/>
            <a:t>entot at  1kHz  1k Ohm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666750</xdr:colOff>
      <xdr:row>2</xdr:row>
      <xdr:rowOff>152400</xdr:rowOff>
    </xdr:from>
    <xdr:to>
      <xdr:col>8</xdr:col>
      <xdr:colOff>1524000</xdr:colOff>
      <xdr:row>19</xdr:row>
      <xdr:rowOff>152399</xdr:rowOff>
    </xdr:to>
    <xdr:pic>
      <xdr:nvPicPr>
        <xdr:cNvPr id="258325" name="Picture 1">
          <a:extLst>
            <a:ext uri="{FF2B5EF4-FFF2-40B4-BE49-F238E27FC236}">
              <a16:creationId xmlns:a16="http://schemas.microsoft.com/office/drawing/2014/main" id="{55379ADA-1688-450F-A9E6-4E980FDF4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466725"/>
          <a:ext cx="6572250" cy="3238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9525</xdr:colOff>
      <xdr:row>0</xdr:row>
      <xdr:rowOff>133350</xdr:rowOff>
    </xdr:from>
    <xdr:to>
      <xdr:col>10</xdr:col>
      <xdr:colOff>9525</xdr:colOff>
      <xdr:row>6</xdr:row>
      <xdr:rowOff>171450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A56EF808-2DBE-49A1-B226-D8CAC56272C3}"/>
            </a:ext>
          </a:extLst>
        </xdr:cNvPr>
        <xdr:cNvSpPr/>
      </xdr:nvSpPr>
      <xdr:spPr bwMode="auto">
        <a:xfrm>
          <a:off x="5257800" y="133350"/>
          <a:ext cx="8315325" cy="1114425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sz="6000" b="1">
              <a:solidFill>
                <a:schemeClr val="bg1"/>
              </a:solidFill>
            </a:rPr>
            <a:t>System Noise Modeller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hifisonix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hifisonix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3"/>
  <sheetViews>
    <sheetView workbookViewId="0">
      <pane ySplit="5940" topLeftCell="A16" activePane="bottomLeft"/>
      <selection pane="bottomLeft" activeCell="Q19" sqref="Q19"/>
    </sheetView>
  </sheetViews>
  <sheetFormatPr defaultColWidth="11.5703125" defaultRowHeight="12.75" x14ac:dyDescent="0.2"/>
  <cols>
    <col min="2" max="2" width="13" customWidth="1"/>
    <col min="3" max="3" width="12.42578125" customWidth="1"/>
    <col min="4" max="4" width="13.42578125" customWidth="1"/>
    <col min="5" max="15" width="13.85546875" customWidth="1"/>
    <col min="16" max="16" width="13.7109375" customWidth="1"/>
    <col min="17" max="17" width="23.5703125" customWidth="1"/>
    <col min="19" max="22" width="0" hidden="1" customWidth="1"/>
  </cols>
  <sheetData>
    <row r="1" spans="1:20" x14ac:dyDescent="0.2">
      <c r="B1" s="1" t="s">
        <v>2</v>
      </c>
    </row>
    <row r="3" spans="1:20" x14ac:dyDescent="0.2">
      <c r="B3" t="s">
        <v>3</v>
      </c>
    </row>
    <row r="4" spans="1:20" x14ac:dyDescent="0.2">
      <c r="B4" s="1"/>
      <c r="C4" s="1"/>
    </row>
    <row r="8" spans="1:20" s="3" customFormat="1" ht="25.5" x14ac:dyDescent="0.2">
      <c r="B8" s="2" t="s">
        <v>4</v>
      </c>
      <c r="C8" s="2" t="s">
        <v>5</v>
      </c>
      <c r="D8" s="2" t="s">
        <v>6</v>
      </c>
    </row>
    <row r="9" spans="1:20" x14ac:dyDescent="0.2">
      <c r="A9" t="str">
        <f>'Data Entry'!C6</f>
        <v>OPA1641</v>
      </c>
      <c r="B9">
        <f>'Data Entry'!D6</f>
        <v>5.0999999999999996</v>
      </c>
      <c r="C9">
        <f>'Data Entry'!E6</f>
        <v>8.0000000000000004E-4</v>
      </c>
      <c r="D9">
        <f>'Data Entry'!F6</f>
        <v>6375000</v>
      </c>
    </row>
    <row r="10" spans="1:20" x14ac:dyDescent="0.2">
      <c r="A10" t="str">
        <f>'Data Entry'!C7</f>
        <v>LM4562</v>
      </c>
      <c r="B10">
        <f>'Data Entry'!D7</f>
        <v>4.7</v>
      </c>
      <c r="C10">
        <f>'Data Entry'!E7</f>
        <v>1.6</v>
      </c>
      <c r="D10">
        <f>'Data Entry'!F7</f>
        <v>2937.5000000000005</v>
      </c>
    </row>
    <row r="11" spans="1:20" x14ac:dyDescent="0.2">
      <c r="A11" t="str">
        <f>'Data Entry'!C8</f>
        <v>OPA1622</v>
      </c>
      <c r="B11">
        <f>'Data Entry'!D8</f>
        <v>2.8</v>
      </c>
      <c r="C11">
        <f>'Data Entry'!E8</f>
        <v>0.8</v>
      </c>
      <c r="D11">
        <f>'Data Entry'!F8</f>
        <v>3499.9999999999995</v>
      </c>
    </row>
    <row r="12" spans="1:20" x14ac:dyDescent="0.2">
      <c r="A12" t="str">
        <f>'Data Entry'!C9</f>
        <v>NE5534A</v>
      </c>
      <c r="B12">
        <f>'Data Entry'!D9</f>
        <v>4.5</v>
      </c>
      <c r="C12">
        <f>'Data Entry'!E9</f>
        <v>0.4</v>
      </c>
      <c r="D12">
        <f>'Data Entry'!F9</f>
        <v>11250.000000000002</v>
      </c>
    </row>
    <row r="13" spans="1:20" x14ac:dyDescent="0.2">
      <c r="A13" t="str">
        <f>'Data Entry'!C10</f>
        <v>AD797</v>
      </c>
      <c r="B13">
        <f>'Data Entry'!D10</f>
        <v>1.2</v>
      </c>
      <c r="C13">
        <f>'Data Entry'!E10</f>
        <v>2</v>
      </c>
      <c r="D13">
        <f>'Data Entry'!F10</f>
        <v>600</v>
      </c>
    </row>
    <row r="14" spans="1:20" x14ac:dyDescent="0.2">
      <c r="A14" t="str">
        <f>'Data Entry'!C11</f>
        <v>AD4898</v>
      </c>
      <c r="B14">
        <f>'Data Entry'!D11</f>
        <v>0.9</v>
      </c>
      <c r="C14">
        <f>'Data Entry'!E11</f>
        <v>2.4</v>
      </c>
      <c r="D14">
        <f>'Data Entry'!F11</f>
        <v>375.00000000000006</v>
      </c>
    </row>
    <row r="15" spans="1:20" x14ac:dyDescent="0.2">
      <c r="A15" t="str">
        <f>'Data Entry'!C12</f>
        <v>OPA627</v>
      </c>
      <c r="B15">
        <f>'Data Entry'!D12</f>
        <v>8</v>
      </c>
      <c r="C15">
        <f>'Data Entry'!E12</f>
        <v>2.5000000000000001E-3</v>
      </c>
      <c r="D15">
        <f>'Data Entry'!F12</f>
        <v>3200000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0" ht="38.25" x14ac:dyDescent="0.2">
      <c r="C16" s="6" t="s">
        <v>11</v>
      </c>
      <c r="D16" s="6" t="s">
        <v>12</v>
      </c>
      <c r="E16" s="6" t="s">
        <v>11</v>
      </c>
      <c r="F16" s="6" t="s">
        <v>18</v>
      </c>
      <c r="G16" s="6" t="s">
        <v>11</v>
      </c>
      <c r="H16" s="6" t="s">
        <v>18</v>
      </c>
      <c r="I16" s="6" t="s">
        <v>11</v>
      </c>
      <c r="J16" s="6" t="s">
        <v>18</v>
      </c>
      <c r="K16" s="6" t="s">
        <v>11</v>
      </c>
      <c r="L16" s="6" t="s">
        <v>18</v>
      </c>
      <c r="M16" s="6" t="s">
        <v>11</v>
      </c>
      <c r="N16" s="6" t="s">
        <v>18</v>
      </c>
      <c r="O16" s="6" t="s">
        <v>11</v>
      </c>
      <c r="P16" s="6" t="s">
        <v>18</v>
      </c>
      <c r="Q16" s="6" t="s">
        <v>13</v>
      </c>
      <c r="T16" s="1" t="s">
        <v>7</v>
      </c>
    </row>
    <row r="17" spans="1:54" s="4" customFormat="1" ht="15" customHeight="1" x14ac:dyDescent="0.2">
      <c r="T17" s="5" t="s">
        <v>8</v>
      </c>
      <c r="U17" s="5" t="s">
        <v>9</v>
      </c>
    </row>
    <row r="18" spans="1:54" s="7" customFormat="1" ht="27" customHeight="1" x14ac:dyDescent="0.2">
      <c r="A18" s="8"/>
      <c r="B18" s="9" t="s">
        <v>10</v>
      </c>
      <c r="C18" s="8"/>
      <c r="D18" s="5" t="str">
        <f>A9</f>
        <v>OPA1641</v>
      </c>
      <c r="E18" s="8"/>
      <c r="F18" s="5" t="str">
        <f>A10</f>
        <v>LM4562</v>
      </c>
      <c r="G18" s="5"/>
      <c r="H18" s="5" t="str">
        <f>A11</f>
        <v>OPA1622</v>
      </c>
      <c r="I18" s="5"/>
      <c r="J18" s="5" t="str">
        <f>A12</f>
        <v>NE5534A</v>
      </c>
      <c r="K18" s="5"/>
      <c r="L18" s="5" t="str">
        <f>A13</f>
        <v>AD797</v>
      </c>
      <c r="M18" s="5"/>
      <c r="N18" s="5" t="str">
        <f>A14</f>
        <v>AD4898</v>
      </c>
      <c r="O18" s="5"/>
      <c r="P18" s="5" t="str">
        <f>A15</f>
        <v>OPA627</v>
      </c>
      <c r="Q18" s="8"/>
      <c r="R18" s="8"/>
      <c r="S18" s="8"/>
      <c r="T18" s="9" t="s">
        <v>14</v>
      </c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x14ac:dyDescent="0.2">
      <c r="B19">
        <v>1</v>
      </c>
      <c r="C19">
        <f t="shared" ref="C19:C50" si="0">$C$9*$B19*0.001</f>
        <v>8.0000000000000007E-7</v>
      </c>
      <c r="D19">
        <f t="shared" ref="D19:D50" si="1">SQRT(($B$9^2)+(C19^2)+(Q19^2))</f>
        <v>5.1016565936958784</v>
      </c>
      <c r="E19">
        <f t="shared" ref="E19:E50" si="2">$C$10*$B19*0.001</f>
        <v>1.6000000000000001E-3</v>
      </c>
      <c r="F19">
        <f>SQRT(($B$10^2)+(E19^2)+(Q19^2))</f>
        <v>4.7017978008417165</v>
      </c>
      <c r="G19" s="10">
        <f t="shared" ref="G19:G50" si="3">$C$11*$B19*0.001</f>
        <v>8.0000000000000004E-4</v>
      </c>
      <c r="H19" s="10">
        <f>SQRT(($B$11^2)+(G19^2)+(Q19^2))</f>
        <v>2.8030163467236502</v>
      </c>
      <c r="I19" s="10">
        <f t="shared" ref="I19:I50" si="4">$C$12*$B19*0.001</f>
        <v>4.0000000000000002E-4</v>
      </c>
      <c r="J19" s="10">
        <f>SQRT(($B$12^2)+(I19^2)+(Q19^2))</f>
        <v>4.501877403928277</v>
      </c>
      <c r="K19" s="10">
        <f t="shared" ref="K19:K50" si="5">$C$13*$B19*0.001</f>
        <v>2E-3</v>
      </c>
      <c r="L19" s="10">
        <f>SQRT(($B$13^2)+(K19^2)+(Q19^2))</f>
        <v>1.2070227835463587</v>
      </c>
      <c r="M19" s="10">
        <f t="shared" ref="M19:M50" si="6">$C$14*$B19*0.001</f>
        <v>2.3999999999999998E-3</v>
      </c>
      <c r="N19" s="10">
        <f>SQRT(($B$14^2)+(M19^2)+(Q19^2))</f>
        <v>0.9093435874299659</v>
      </c>
      <c r="O19" s="10">
        <f t="shared" ref="O19:O50" si="7">$C$15*$B19*0.001</f>
        <v>2.5000000000000002E-6</v>
      </c>
      <c r="P19" s="10">
        <f>SQRT(($B$15^2)+(O19^2)+(Q19^2))</f>
        <v>8.0010561802805924</v>
      </c>
      <c r="Q19" s="10">
        <f t="shared" ref="Q19:Q50" si="8">SQRT(B19)*0.13</f>
        <v>0.13</v>
      </c>
      <c r="T19">
        <f>D9-0.1</f>
        <v>6374999.9000000004</v>
      </c>
      <c r="U19">
        <v>0.1</v>
      </c>
    </row>
    <row r="20" spans="1:54" x14ac:dyDescent="0.2">
      <c r="B20">
        <v>1.3</v>
      </c>
      <c r="C20">
        <f t="shared" si="0"/>
        <v>1.0400000000000002E-6</v>
      </c>
      <c r="D20">
        <f t="shared" si="1"/>
        <v>5.1021534669197353</v>
      </c>
      <c r="E20">
        <f t="shared" si="2"/>
        <v>2.0800000000000003E-3</v>
      </c>
      <c r="F20">
        <f t="shared" ref="F20:F69" si="9">SQRT(($B$10^2)+(E20^2)+(Q20^2))</f>
        <v>4.702337113223594</v>
      </c>
      <c r="G20" s="10">
        <f t="shared" si="3"/>
        <v>1.0400000000000001E-3</v>
      </c>
      <c r="H20" s="10">
        <f t="shared" ref="H20:H69" si="10">SQRT(($B$11^2)+(G20^2)+(Q20^2))</f>
        <v>2.8039206625009916</v>
      </c>
      <c r="I20" s="10">
        <f t="shared" si="4"/>
        <v>5.2000000000000006E-4</v>
      </c>
      <c r="J20" s="10">
        <f t="shared" ref="J20:J69" si="11">SQRT(($B$12^2)+(I20^2)+(Q20^2))</f>
        <v>4.5024404793844859</v>
      </c>
      <c r="K20" s="10">
        <f t="shared" si="5"/>
        <v>2.6000000000000003E-3</v>
      </c>
      <c r="L20" s="10">
        <f t="shared" ref="L20:L69" si="12">SQRT(($B$13^2)+(K20^2)+(Q20^2))</f>
        <v>1.2091223097768067</v>
      </c>
      <c r="M20" s="10">
        <f t="shared" si="6"/>
        <v>3.1200000000000004E-3</v>
      </c>
      <c r="N20" s="10">
        <f t="shared" ref="N20:N69" si="13">SQRT(($B$14^2)+(M20^2)+(Q20^2))</f>
        <v>0.91212923119479072</v>
      </c>
      <c r="O20" s="10">
        <f t="shared" si="7"/>
        <v>3.2500000000000002E-6</v>
      </c>
      <c r="P20" s="10">
        <f t="shared" ref="P20:P69" si="14">SQRT(($B$15^2)+(O20^2)+(Q20^2))</f>
        <v>8.0013730071788647</v>
      </c>
      <c r="Q20" s="10">
        <f t="shared" si="8"/>
        <v>0.14822280526288795</v>
      </c>
      <c r="T20">
        <f>D9+0.1</f>
        <v>6375000.0999999996</v>
      </c>
      <c r="U20">
        <v>100</v>
      </c>
    </row>
    <row r="21" spans="1:54" x14ac:dyDescent="0.2">
      <c r="B21">
        <v>1.6</v>
      </c>
      <c r="C21">
        <f t="shared" si="0"/>
        <v>1.28E-6</v>
      </c>
      <c r="D21">
        <f t="shared" si="1"/>
        <v>5.102650291760316</v>
      </c>
      <c r="E21">
        <f t="shared" si="2"/>
        <v>2.5600000000000006E-3</v>
      </c>
      <c r="F21">
        <f t="shared" si="9"/>
        <v>4.7028764127499674</v>
      </c>
      <c r="G21" s="10">
        <f t="shared" si="3"/>
        <v>1.2800000000000003E-3</v>
      </c>
      <c r="H21" s="10">
        <f t="shared" si="10"/>
        <v>2.8048247072499914</v>
      </c>
      <c r="I21" s="10">
        <f t="shared" si="4"/>
        <v>6.4000000000000016E-4</v>
      </c>
      <c r="J21" s="10">
        <f t="shared" si="11"/>
        <v>4.5030034876291181</v>
      </c>
      <c r="K21" s="10">
        <f t="shared" si="5"/>
        <v>3.2000000000000002E-3</v>
      </c>
      <c r="L21" s="10">
        <f t="shared" si="12"/>
        <v>1.2112184939142896</v>
      </c>
      <c r="M21" s="10">
        <f t="shared" si="6"/>
        <v>3.8400000000000001E-3</v>
      </c>
      <c r="N21" s="10">
        <f t="shared" si="13"/>
        <v>0.91490696007845518</v>
      </c>
      <c r="O21" s="10">
        <f t="shared" si="7"/>
        <v>3.9999999999999998E-6</v>
      </c>
      <c r="P21" s="10">
        <f t="shared" si="14"/>
        <v>8.0016898215324499</v>
      </c>
      <c r="Q21" s="10">
        <f t="shared" si="8"/>
        <v>0.16443843832875574</v>
      </c>
    </row>
    <row r="22" spans="1:54" x14ac:dyDescent="0.2">
      <c r="B22">
        <v>2</v>
      </c>
      <c r="C22">
        <f t="shared" si="0"/>
        <v>1.6000000000000001E-6</v>
      </c>
      <c r="D22">
        <f t="shared" si="1"/>
        <v>5.1033126496426373</v>
      </c>
      <c r="E22">
        <f t="shared" si="2"/>
        <v>3.2000000000000002E-3</v>
      </c>
      <c r="F22">
        <f t="shared" si="9"/>
        <v>4.7035954587953253</v>
      </c>
      <c r="G22" s="10">
        <f t="shared" si="3"/>
        <v>1.6000000000000001E-3</v>
      </c>
      <c r="H22" s="10">
        <f t="shared" si="10"/>
        <v>2.8060296791017731</v>
      </c>
      <c r="I22" s="10">
        <f t="shared" si="4"/>
        <v>8.0000000000000004E-4</v>
      </c>
      <c r="J22" s="10">
        <f t="shared" si="11"/>
        <v>4.5037540607808504</v>
      </c>
      <c r="K22" s="10">
        <f t="shared" si="5"/>
        <v>4.0000000000000001E-3</v>
      </c>
      <c r="L22" s="10">
        <f t="shared" si="12"/>
        <v>1.2140082372043446</v>
      </c>
      <c r="M22" s="10">
        <f t="shared" si="6"/>
        <v>4.7999999999999996E-3</v>
      </c>
      <c r="N22" s="10">
        <f t="shared" si="13"/>
        <v>0.91859841062348901</v>
      </c>
      <c r="O22" s="10">
        <f t="shared" si="7"/>
        <v>5.0000000000000004E-6</v>
      </c>
      <c r="P22" s="10">
        <f t="shared" si="14"/>
        <v>8.0021122211591731</v>
      </c>
      <c r="Q22" s="10">
        <f t="shared" si="8"/>
        <v>0.18384776310850237</v>
      </c>
      <c r="T22" t="s">
        <v>15</v>
      </c>
    </row>
    <row r="23" spans="1:54" x14ac:dyDescent="0.2">
      <c r="B23">
        <v>2.5</v>
      </c>
      <c r="C23">
        <f t="shared" si="0"/>
        <v>1.9999999999999999E-6</v>
      </c>
      <c r="D23">
        <f t="shared" si="1"/>
        <v>5.1041404761236731</v>
      </c>
      <c r="E23">
        <f t="shared" si="2"/>
        <v>4.0000000000000001E-3</v>
      </c>
      <c r="F23">
        <f t="shared" si="9"/>
        <v>4.7044942342402765</v>
      </c>
      <c r="G23" s="10">
        <f t="shared" si="3"/>
        <v>2E-3</v>
      </c>
      <c r="H23" s="10">
        <f t="shared" si="10"/>
        <v>2.8075352179447366</v>
      </c>
      <c r="I23" s="10">
        <f t="shared" si="4"/>
        <v>1E-3</v>
      </c>
      <c r="J23" s="10">
        <f t="shared" si="11"/>
        <v>4.5046921093455436</v>
      </c>
      <c r="K23" s="10">
        <f t="shared" si="5"/>
        <v>5.0000000000000001E-3</v>
      </c>
      <c r="L23" s="10">
        <f t="shared" si="12"/>
        <v>1.2174871662567945</v>
      </c>
      <c r="M23" s="10">
        <f t="shared" si="6"/>
        <v>6.0000000000000001E-3</v>
      </c>
      <c r="N23" s="10">
        <f t="shared" si="13"/>
        <v>0.92319337086008157</v>
      </c>
      <c r="O23" s="10">
        <f t="shared" si="7"/>
        <v>6.2500000000000003E-6</v>
      </c>
      <c r="P23" s="10">
        <f t="shared" si="14"/>
        <v>8.0026401893399566</v>
      </c>
      <c r="Q23" s="10">
        <f t="shared" si="8"/>
        <v>0.20554804791094466</v>
      </c>
    </row>
    <row r="24" spans="1:54" x14ac:dyDescent="0.2">
      <c r="B24">
        <v>3.2</v>
      </c>
      <c r="C24">
        <f t="shared" si="0"/>
        <v>2.5600000000000001E-6</v>
      </c>
      <c r="D24">
        <f t="shared" si="1"/>
        <v>5.1052992076867101</v>
      </c>
      <c r="E24">
        <f t="shared" si="2"/>
        <v>5.1200000000000013E-3</v>
      </c>
      <c r="F24">
        <f t="shared" si="9"/>
        <v>4.7057524599579184</v>
      </c>
      <c r="G24" s="10">
        <f t="shared" si="3"/>
        <v>2.5600000000000006E-3</v>
      </c>
      <c r="H24" s="10">
        <f t="shared" si="10"/>
        <v>2.8096417126744111</v>
      </c>
      <c r="I24" s="10">
        <f t="shared" si="4"/>
        <v>1.2800000000000003E-3</v>
      </c>
      <c r="J24" s="10">
        <f t="shared" si="11"/>
        <v>4.5060050641782459</v>
      </c>
      <c r="K24" s="10">
        <f t="shared" si="5"/>
        <v>6.4000000000000003E-3</v>
      </c>
      <c r="L24" s="10">
        <f t="shared" si="12"/>
        <v>1.222342407020226</v>
      </c>
      <c r="M24" s="10">
        <f t="shared" si="6"/>
        <v>7.6800000000000002E-3</v>
      </c>
      <c r="N24" s="10">
        <f t="shared" si="13"/>
        <v>0.92959076071140045</v>
      </c>
      <c r="O24" s="10">
        <f t="shared" si="7"/>
        <v>7.9999999999999996E-6</v>
      </c>
      <c r="P24" s="10">
        <f t="shared" si="14"/>
        <v>8.0033792862805146</v>
      </c>
      <c r="Q24" s="10">
        <f>SQRT(B24)*0.13</f>
        <v>0.23255106965997813</v>
      </c>
    </row>
    <row r="25" spans="1:54" x14ac:dyDescent="0.2">
      <c r="B25">
        <v>4</v>
      </c>
      <c r="C25">
        <f t="shared" si="0"/>
        <v>3.2000000000000003E-6</v>
      </c>
      <c r="D25">
        <f t="shared" si="1"/>
        <v>5.1066231503813002</v>
      </c>
      <c r="E25">
        <f t="shared" si="2"/>
        <v>6.4000000000000003E-3</v>
      </c>
      <c r="F25">
        <f t="shared" si="9"/>
        <v>4.7071903466930252</v>
      </c>
      <c r="G25" s="10">
        <f t="shared" si="3"/>
        <v>3.2000000000000002E-3</v>
      </c>
      <c r="H25" s="10">
        <f t="shared" si="10"/>
        <v>2.812047339573073</v>
      </c>
      <c r="I25" s="10">
        <f t="shared" si="4"/>
        <v>1.6000000000000001E-3</v>
      </c>
      <c r="J25" s="10">
        <f t="shared" si="11"/>
        <v>4.5075051369909716</v>
      </c>
      <c r="K25" s="10">
        <f t="shared" si="5"/>
        <v>8.0000000000000002E-3</v>
      </c>
      <c r="L25" s="10">
        <f t="shared" si="12"/>
        <v>1.2278696999274801</v>
      </c>
      <c r="M25" s="10">
        <f t="shared" si="6"/>
        <v>9.5999999999999992E-3</v>
      </c>
      <c r="N25" s="10">
        <f t="shared" si="13"/>
        <v>0.93685226156529078</v>
      </c>
      <c r="O25" s="10">
        <f t="shared" si="7"/>
        <v>1.0000000000000001E-5</v>
      </c>
      <c r="P25" s="10">
        <f t="shared" si="14"/>
        <v>8.0042238849310063</v>
      </c>
      <c r="Q25" s="10">
        <f t="shared" si="8"/>
        <v>0.26</v>
      </c>
    </row>
    <row r="26" spans="1:54" x14ac:dyDescent="0.2">
      <c r="B26">
        <v>5</v>
      </c>
      <c r="C26">
        <f t="shared" si="0"/>
        <v>3.9999999999999998E-6</v>
      </c>
      <c r="D26">
        <f t="shared" si="1"/>
        <v>5.1082775962173397</v>
      </c>
      <c r="E26">
        <f t="shared" si="2"/>
        <v>8.0000000000000002E-3</v>
      </c>
      <c r="F26">
        <f t="shared" si="9"/>
        <v>4.7089875769638638</v>
      </c>
      <c r="G26" s="10">
        <f t="shared" si="3"/>
        <v>4.0000000000000001E-3</v>
      </c>
      <c r="H26" s="10">
        <f t="shared" si="10"/>
        <v>2.8150516869144693</v>
      </c>
      <c r="I26" s="10">
        <f t="shared" si="4"/>
        <v>2E-3</v>
      </c>
      <c r="J26" s="10">
        <f t="shared" si="11"/>
        <v>4.509379558209754</v>
      </c>
      <c r="K26" s="10">
        <f t="shared" si="5"/>
        <v>0.01</v>
      </c>
      <c r="L26" s="10">
        <f t="shared" si="12"/>
        <v>1.2347469376354006</v>
      </c>
      <c r="M26" s="10">
        <f t="shared" si="6"/>
        <v>1.2E-2</v>
      </c>
      <c r="N26" s="10">
        <f t="shared" si="13"/>
        <v>0.94585622586099205</v>
      </c>
      <c r="O26" s="10">
        <f t="shared" si="7"/>
        <v>1.2500000000000001E-5</v>
      </c>
      <c r="P26" s="10">
        <f t="shared" si="14"/>
        <v>8.0052795079345138</v>
      </c>
      <c r="Q26" s="10">
        <f t="shared" si="8"/>
        <v>0.29068883707497267</v>
      </c>
    </row>
    <row r="27" spans="1:54" x14ac:dyDescent="0.2">
      <c r="B27">
        <v>6.3</v>
      </c>
      <c r="C27">
        <f t="shared" si="0"/>
        <v>5.04E-6</v>
      </c>
      <c r="D27">
        <f t="shared" si="1"/>
        <v>5.1104275750689787</v>
      </c>
      <c r="E27">
        <f t="shared" si="2"/>
        <v>1.008E-2</v>
      </c>
      <c r="F27">
        <f t="shared" si="9"/>
        <v>4.7113237636995411</v>
      </c>
      <c r="G27" s="10">
        <f t="shared" si="3"/>
        <v>5.0400000000000002E-3</v>
      </c>
      <c r="H27" s="10">
        <f t="shared" si="10"/>
        <v>2.8189528909862966</v>
      </c>
      <c r="I27" s="10">
        <f t="shared" si="4"/>
        <v>2.5200000000000001E-3</v>
      </c>
      <c r="J27" s="10">
        <f t="shared" si="11"/>
        <v>4.511815194619567</v>
      </c>
      <c r="K27" s="10">
        <f t="shared" si="5"/>
        <v>1.26E-2</v>
      </c>
      <c r="L27" s="10">
        <f t="shared" si="12"/>
        <v>1.2436353002387799</v>
      </c>
      <c r="M27" s="10">
        <f t="shared" si="6"/>
        <v>1.512E-2</v>
      </c>
      <c r="N27" s="10">
        <f t="shared" si="13"/>
        <v>0.9574437917705666</v>
      </c>
      <c r="O27" s="10">
        <f t="shared" si="7"/>
        <v>1.575E-5</v>
      </c>
      <c r="P27" s="10">
        <f t="shared" si="14"/>
        <v>8.0066516097709695</v>
      </c>
      <c r="Q27" s="10">
        <f t="shared" si="8"/>
        <v>0.32629741034828946</v>
      </c>
    </row>
    <row r="28" spans="1:54" x14ac:dyDescent="0.2">
      <c r="B28">
        <v>7.9</v>
      </c>
      <c r="C28">
        <f t="shared" si="0"/>
        <v>6.3200000000000013E-6</v>
      </c>
      <c r="D28">
        <f t="shared" si="1"/>
        <v>5.113072461841309</v>
      </c>
      <c r="E28">
        <f t="shared" si="2"/>
        <v>1.264E-2</v>
      </c>
      <c r="F28">
        <f t="shared" si="9"/>
        <v>4.7141987409951236</v>
      </c>
      <c r="G28" s="10">
        <f t="shared" si="3"/>
        <v>6.3200000000000001E-3</v>
      </c>
      <c r="H28" s="10">
        <f t="shared" si="10"/>
        <v>2.8237474997598491</v>
      </c>
      <c r="I28" s="10">
        <f t="shared" si="4"/>
        <v>3.16E-3</v>
      </c>
      <c r="J28" s="10">
        <f t="shared" si="11"/>
        <v>4.5148111793960997</v>
      </c>
      <c r="K28" s="10">
        <f t="shared" si="5"/>
        <v>1.5800000000000002E-2</v>
      </c>
      <c r="L28" s="10">
        <f t="shared" si="12"/>
        <v>1.2544957712164677</v>
      </c>
      <c r="M28" s="10">
        <f t="shared" si="6"/>
        <v>1.8960000000000001E-2</v>
      </c>
      <c r="N28" s="10">
        <f t="shared" si="13"/>
        <v>0.97152945482882813</v>
      </c>
      <c r="O28" s="10">
        <f t="shared" si="7"/>
        <v>1.9749999999999999E-5</v>
      </c>
      <c r="P28" s="10">
        <f t="shared" si="14"/>
        <v>8.0083400277704282</v>
      </c>
      <c r="Q28" s="10">
        <f t="shared" si="8"/>
        <v>0.3653902023864351</v>
      </c>
    </row>
    <row r="29" spans="1:54" x14ac:dyDescent="0.2">
      <c r="B29">
        <v>10</v>
      </c>
      <c r="C29">
        <f t="shared" si="0"/>
        <v>7.9999999999999996E-6</v>
      </c>
      <c r="D29">
        <f t="shared" si="1"/>
        <v>5.1165418008713655</v>
      </c>
      <c r="E29">
        <f t="shared" si="2"/>
        <v>1.6E-2</v>
      </c>
      <c r="F29">
        <f t="shared" si="9"/>
        <v>4.7179715980493144</v>
      </c>
      <c r="G29" s="10">
        <f t="shared" si="3"/>
        <v>8.0000000000000002E-3</v>
      </c>
      <c r="H29" s="10">
        <f t="shared" si="10"/>
        <v>2.8300289751166856</v>
      </c>
      <c r="I29" s="10">
        <f t="shared" si="4"/>
        <v>4.0000000000000001E-3</v>
      </c>
      <c r="J29" s="10">
        <f t="shared" si="11"/>
        <v>4.5187405324935401</v>
      </c>
      <c r="K29" s="10">
        <f t="shared" si="5"/>
        <v>0.02</v>
      </c>
      <c r="L29" s="10">
        <f t="shared" si="12"/>
        <v>1.2686212988910441</v>
      </c>
      <c r="M29" s="10">
        <f t="shared" si="6"/>
        <v>2.4E-2</v>
      </c>
      <c r="N29" s="10">
        <f t="shared" si="13"/>
        <v>0.98973531815329296</v>
      </c>
      <c r="O29" s="10">
        <f t="shared" si="7"/>
        <v>2.5000000000000001E-5</v>
      </c>
      <c r="P29" s="10">
        <f t="shared" si="14"/>
        <v>8.0105555363298606</v>
      </c>
      <c r="Q29" s="10">
        <f t="shared" si="8"/>
        <v>0.41109609582188933</v>
      </c>
    </row>
    <row r="30" spans="1:54" x14ac:dyDescent="0.2">
      <c r="B30">
        <v>13</v>
      </c>
      <c r="C30">
        <f t="shared" si="0"/>
        <v>1.0400000000000002E-5</v>
      </c>
      <c r="D30">
        <f t="shared" si="1"/>
        <v>5.1214939226858558</v>
      </c>
      <c r="E30">
        <f t="shared" si="2"/>
        <v>2.0800000000000003E-2</v>
      </c>
      <c r="F30">
        <f t="shared" si="9"/>
        <v>4.7233603123200334</v>
      </c>
      <c r="G30" s="10">
        <f t="shared" si="3"/>
        <v>1.0400000000000001E-2</v>
      </c>
      <c r="H30" s="10">
        <f t="shared" si="10"/>
        <v>2.8389801267356556</v>
      </c>
      <c r="I30" s="10">
        <f t="shared" si="4"/>
        <v>5.2000000000000006E-3</v>
      </c>
      <c r="J30" s="10">
        <f t="shared" si="11"/>
        <v>4.524348244775152</v>
      </c>
      <c r="K30" s="10">
        <f t="shared" si="5"/>
        <v>2.6000000000000002E-2</v>
      </c>
      <c r="L30" s="10">
        <f t="shared" si="12"/>
        <v>1.2885557807095507</v>
      </c>
      <c r="M30" s="10">
        <f t="shared" si="6"/>
        <v>3.1199999999999999E-2</v>
      </c>
      <c r="N30" s="10">
        <f t="shared" si="13"/>
        <v>1.0152208823699402</v>
      </c>
      <c r="O30" s="10">
        <f t="shared" si="7"/>
        <v>3.2500000000000004E-5</v>
      </c>
      <c r="P30" s="10">
        <f t="shared" si="14"/>
        <v>8.0137194860474281</v>
      </c>
      <c r="Q30" s="10">
        <f t="shared" si="8"/>
        <v>0.4687216658103186</v>
      </c>
    </row>
    <row r="31" spans="1:54" x14ac:dyDescent="0.2">
      <c r="B31">
        <v>16</v>
      </c>
      <c r="C31">
        <f t="shared" si="0"/>
        <v>1.2800000000000001E-5</v>
      </c>
      <c r="D31">
        <f t="shared" si="1"/>
        <v>5.1264412607737775</v>
      </c>
      <c r="E31">
        <f t="shared" si="2"/>
        <v>2.5600000000000001E-2</v>
      </c>
      <c r="F31">
        <f t="shared" si="9"/>
        <v>4.7287477581279385</v>
      </c>
      <c r="G31" s="10">
        <f t="shared" si="3"/>
        <v>1.2800000000000001E-2</v>
      </c>
      <c r="H31" s="10">
        <f t="shared" si="10"/>
        <v>2.8479051669604449</v>
      </c>
      <c r="I31" s="10">
        <f t="shared" si="4"/>
        <v>6.4000000000000003E-3</v>
      </c>
      <c r="J31" s="10">
        <f t="shared" si="11"/>
        <v>4.5299493330499843</v>
      </c>
      <c r="K31" s="10">
        <f t="shared" si="5"/>
        <v>3.2000000000000001E-2</v>
      </c>
      <c r="L31" s="10">
        <f t="shared" si="12"/>
        <v>1.3082140497640284</v>
      </c>
      <c r="M31" s="10">
        <f t="shared" si="6"/>
        <v>3.8399999999999997E-2</v>
      </c>
      <c r="N31" s="10">
        <f t="shared" si="13"/>
        <v>1.0401319916241401</v>
      </c>
      <c r="O31" s="10">
        <f t="shared" si="7"/>
        <v>4.0000000000000003E-5</v>
      </c>
      <c r="P31" s="10">
        <f t="shared" si="14"/>
        <v>8.0168821870849509</v>
      </c>
      <c r="Q31" s="10">
        <f t="shared" si="8"/>
        <v>0.52</v>
      </c>
    </row>
    <row r="32" spans="1:54" x14ac:dyDescent="0.2">
      <c r="B32">
        <v>2</v>
      </c>
      <c r="C32">
        <f t="shared" si="0"/>
        <v>1.6000000000000001E-6</v>
      </c>
      <c r="D32">
        <f t="shared" si="1"/>
        <v>5.1033126496426373</v>
      </c>
      <c r="E32">
        <f t="shared" si="2"/>
        <v>3.2000000000000002E-3</v>
      </c>
      <c r="F32">
        <f t="shared" si="9"/>
        <v>4.7035954587953253</v>
      </c>
      <c r="G32" s="10">
        <f t="shared" si="3"/>
        <v>1.6000000000000001E-3</v>
      </c>
      <c r="H32" s="10">
        <f t="shared" si="10"/>
        <v>2.8060296791017731</v>
      </c>
      <c r="I32" s="10">
        <f t="shared" si="4"/>
        <v>8.0000000000000004E-4</v>
      </c>
      <c r="J32" s="10">
        <f t="shared" si="11"/>
        <v>4.5037540607808504</v>
      </c>
      <c r="K32" s="10">
        <f t="shared" si="5"/>
        <v>4.0000000000000001E-3</v>
      </c>
      <c r="L32" s="10">
        <f t="shared" si="12"/>
        <v>1.2140082372043446</v>
      </c>
      <c r="M32" s="10">
        <f t="shared" si="6"/>
        <v>4.7999999999999996E-3</v>
      </c>
      <c r="N32" s="10">
        <f t="shared" si="13"/>
        <v>0.91859841062348901</v>
      </c>
      <c r="O32" s="10">
        <f t="shared" si="7"/>
        <v>5.0000000000000004E-6</v>
      </c>
      <c r="P32" s="10">
        <f t="shared" si="14"/>
        <v>8.0021122211591731</v>
      </c>
      <c r="Q32" s="10">
        <f t="shared" si="8"/>
        <v>0.18384776310850237</v>
      </c>
    </row>
    <row r="33" spans="2:17" x14ac:dyDescent="0.2">
      <c r="B33">
        <v>25</v>
      </c>
      <c r="C33">
        <f t="shared" si="0"/>
        <v>2.0000000000000002E-5</v>
      </c>
      <c r="D33">
        <f t="shared" si="1"/>
        <v>5.1412547107102169</v>
      </c>
      <c r="E33">
        <f t="shared" si="2"/>
        <v>0.04</v>
      </c>
      <c r="F33">
        <f t="shared" si="9"/>
        <v>4.7449025279767341</v>
      </c>
      <c r="G33" s="10">
        <f t="shared" si="3"/>
        <v>0.02</v>
      </c>
      <c r="H33" s="10">
        <f t="shared" si="10"/>
        <v>2.8745260478903298</v>
      </c>
      <c r="I33" s="10">
        <f t="shared" si="4"/>
        <v>0.01</v>
      </c>
      <c r="J33" s="10">
        <f t="shared" si="11"/>
        <v>4.5467130984921402</v>
      </c>
      <c r="K33" s="10">
        <f t="shared" si="5"/>
        <v>0.05</v>
      </c>
      <c r="L33" s="10">
        <f t="shared" si="12"/>
        <v>1.3656500283747663</v>
      </c>
      <c r="M33" s="10">
        <f t="shared" si="6"/>
        <v>0.06</v>
      </c>
      <c r="N33" s="10">
        <f t="shared" si="13"/>
        <v>1.1118003417880389</v>
      </c>
      <c r="O33" s="10">
        <f t="shared" si="7"/>
        <v>6.2500000000000001E-5</v>
      </c>
      <c r="P33" s="10">
        <f t="shared" si="14"/>
        <v>8.026362812875222</v>
      </c>
      <c r="Q33" s="10">
        <f t="shared" si="8"/>
        <v>0.65</v>
      </c>
    </row>
    <row r="34" spans="2:17" x14ac:dyDescent="0.2">
      <c r="B34">
        <v>32</v>
      </c>
      <c r="C34">
        <f t="shared" si="0"/>
        <v>2.5600000000000002E-5</v>
      </c>
      <c r="D34">
        <f t="shared" si="1"/>
        <v>5.1527468403420871</v>
      </c>
      <c r="E34">
        <f t="shared" si="2"/>
        <v>5.1200000000000002E-2</v>
      </c>
      <c r="F34">
        <f t="shared" si="9"/>
        <v>4.7574595573688274</v>
      </c>
      <c r="G34" s="10">
        <f t="shared" si="3"/>
        <v>2.5600000000000001E-2</v>
      </c>
      <c r="H34" s="10">
        <f t="shared" si="10"/>
        <v>2.8950743271978352</v>
      </c>
      <c r="I34" s="10">
        <f t="shared" si="4"/>
        <v>1.2800000000000001E-2</v>
      </c>
      <c r="J34" s="10">
        <f t="shared" si="11"/>
        <v>4.5597109382065</v>
      </c>
      <c r="K34" s="10">
        <f t="shared" si="5"/>
        <v>6.4000000000000001E-2</v>
      </c>
      <c r="L34" s="10">
        <f t="shared" si="12"/>
        <v>1.4088633716581604</v>
      </c>
      <c r="M34" s="10">
        <f t="shared" si="6"/>
        <v>7.6799999999999993E-2</v>
      </c>
      <c r="N34" s="10">
        <f t="shared" si="13"/>
        <v>1.1647739008065041</v>
      </c>
      <c r="O34" s="10">
        <f t="shared" si="7"/>
        <v>8.0000000000000007E-5</v>
      </c>
      <c r="P34" s="10">
        <f t="shared" si="14"/>
        <v>8.0337288979900237</v>
      </c>
      <c r="Q34" s="10">
        <f t="shared" si="8"/>
        <v>0.73539105243400948</v>
      </c>
    </row>
    <row r="35" spans="2:17" x14ac:dyDescent="0.2">
      <c r="B35">
        <v>40</v>
      </c>
      <c r="C35">
        <f t="shared" si="0"/>
        <v>3.1999999999999999E-5</v>
      </c>
      <c r="D35">
        <f t="shared" si="1"/>
        <v>5.1658493978264595</v>
      </c>
      <c r="E35">
        <f t="shared" si="2"/>
        <v>6.4000000000000001E-2</v>
      </c>
      <c r="F35">
        <f t="shared" si="9"/>
        <v>4.771802175279273</v>
      </c>
      <c r="G35" s="10">
        <f t="shared" si="3"/>
        <v>3.2000000000000001E-2</v>
      </c>
      <c r="H35" s="10">
        <f t="shared" si="10"/>
        <v>2.9183940789413616</v>
      </c>
      <c r="I35" s="10">
        <f t="shared" si="4"/>
        <v>1.6E-2</v>
      </c>
      <c r="J35" s="10">
        <f t="shared" si="11"/>
        <v>4.5745224887413114</v>
      </c>
      <c r="K35" s="10">
        <f t="shared" si="5"/>
        <v>0.08</v>
      </c>
      <c r="L35" s="10">
        <f t="shared" si="12"/>
        <v>1.456845908117945</v>
      </c>
      <c r="M35" s="10">
        <f t="shared" si="6"/>
        <v>9.6000000000000002E-2</v>
      </c>
      <c r="N35" s="10">
        <f t="shared" si="13"/>
        <v>1.222790251842073</v>
      </c>
      <c r="O35" s="10">
        <f t="shared" si="7"/>
        <v>1E-4</v>
      </c>
      <c r="P35" s="10">
        <f t="shared" si="14"/>
        <v>8.0421390195643845</v>
      </c>
      <c r="Q35" s="10">
        <f t="shared" si="8"/>
        <v>0.82219219164377866</v>
      </c>
    </row>
    <row r="36" spans="2:17" x14ac:dyDescent="0.2">
      <c r="B36">
        <v>50</v>
      </c>
      <c r="C36">
        <f t="shared" si="0"/>
        <v>4.0000000000000003E-5</v>
      </c>
      <c r="D36">
        <f t="shared" si="1"/>
        <v>5.1821810081856459</v>
      </c>
      <c r="E36">
        <f t="shared" si="2"/>
        <v>0.08</v>
      </c>
      <c r="F36">
        <f t="shared" si="9"/>
        <v>4.7897181545473009</v>
      </c>
      <c r="G36" s="10">
        <f t="shared" si="3"/>
        <v>0.04</v>
      </c>
      <c r="H36" s="10">
        <f t="shared" si="10"/>
        <v>2.9473038526762045</v>
      </c>
      <c r="I36" s="10">
        <f t="shared" si="4"/>
        <v>0.02</v>
      </c>
      <c r="J36" s="10">
        <f t="shared" si="11"/>
        <v>4.5929728934536502</v>
      </c>
      <c r="K36" s="10">
        <f t="shared" si="5"/>
        <v>0.1</v>
      </c>
      <c r="L36" s="10">
        <f t="shared" si="12"/>
        <v>1.5149257407543117</v>
      </c>
      <c r="M36" s="10">
        <f t="shared" si="6"/>
        <v>0.12</v>
      </c>
      <c r="N36" s="10">
        <f t="shared" si="13"/>
        <v>1.2920526305069775</v>
      </c>
      <c r="O36" s="10">
        <f t="shared" si="7"/>
        <v>1.25E-4</v>
      </c>
      <c r="P36" s="10">
        <f t="shared" si="14"/>
        <v>8.0526393198519077</v>
      </c>
      <c r="Q36" s="10">
        <f t="shared" si="8"/>
        <v>0.91923881554251186</v>
      </c>
    </row>
    <row r="37" spans="2:17" x14ac:dyDescent="0.2">
      <c r="B37">
        <v>63</v>
      </c>
      <c r="C37">
        <f t="shared" si="0"/>
        <v>5.0399999999999999E-5</v>
      </c>
      <c r="D37">
        <f t="shared" si="1"/>
        <v>5.2033354689602858</v>
      </c>
      <c r="E37">
        <f t="shared" si="2"/>
        <v>0.10080000000000001</v>
      </c>
      <c r="F37">
        <f t="shared" si="9"/>
        <v>4.8129887429745768</v>
      </c>
      <c r="G37" s="10">
        <f t="shared" si="3"/>
        <v>5.0400000000000007E-2</v>
      </c>
      <c r="H37" s="10">
        <f t="shared" si="10"/>
        <v>2.9844999849220972</v>
      </c>
      <c r="I37" s="10">
        <f t="shared" si="4"/>
        <v>2.5200000000000004E-2</v>
      </c>
      <c r="J37" s="10">
        <f t="shared" si="11"/>
        <v>4.6168533699912979</v>
      </c>
      <c r="K37" s="10">
        <f t="shared" si="5"/>
        <v>0.126</v>
      </c>
      <c r="L37" s="10">
        <f t="shared" si="12"/>
        <v>1.587632199219958</v>
      </c>
      <c r="M37" s="10">
        <f t="shared" si="6"/>
        <v>0.1512</v>
      </c>
      <c r="N37" s="10">
        <f t="shared" si="13"/>
        <v>1.3775200325222134</v>
      </c>
      <c r="O37" s="10">
        <f t="shared" si="7"/>
        <v>1.5750000000000001E-4</v>
      </c>
      <c r="P37" s="10">
        <f t="shared" si="14"/>
        <v>8.0662692754957206</v>
      </c>
      <c r="Q37" s="10">
        <f t="shared" si="8"/>
        <v>1.0318430113151904</v>
      </c>
    </row>
    <row r="38" spans="2:17" x14ac:dyDescent="0.2">
      <c r="B38">
        <v>79</v>
      </c>
      <c r="C38">
        <f t="shared" si="0"/>
        <v>6.3200000000000005E-5</v>
      </c>
      <c r="D38">
        <f t="shared" si="1"/>
        <v>5.2292542493164591</v>
      </c>
      <c r="E38">
        <f t="shared" si="2"/>
        <v>0.12640000000000001</v>
      </c>
      <c r="F38">
        <f t="shared" si="9"/>
        <v>4.841598595505415</v>
      </c>
      <c r="G38" s="10">
        <f t="shared" si="3"/>
        <v>6.3200000000000006E-2</v>
      </c>
      <c r="H38" s="10">
        <f t="shared" si="10"/>
        <v>3.0297020051483612</v>
      </c>
      <c r="I38" s="10">
        <f t="shared" si="4"/>
        <v>3.1600000000000003E-2</v>
      </c>
      <c r="J38" s="10">
        <f t="shared" si="11"/>
        <v>4.6460842179194302</v>
      </c>
      <c r="K38" s="10">
        <f t="shared" si="5"/>
        <v>0.158</v>
      </c>
      <c r="L38" s="10">
        <f t="shared" si="12"/>
        <v>1.6733391766166237</v>
      </c>
      <c r="M38" s="10">
        <f t="shared" si="6"/>
        <v>0.18959999999999999</v>
      </c>
      <c r="N38" s="10">
        <f t="shared" si="13"/>
        <v>1.4768372151323923</v>
      </c>
      <c r="O38" s="10">
        <f t="shared" si="7"/>
        <v>1.975E-4</v>
      </c>
      <c r="P38" s="10">
        <f t="shared" si="14"/>
        <v>8.083013054486937</v>
      </c>
      <c r="Q38" s="10">
        <f t="shared" si="8"/>
        <v>1.1554652742510265</v>
      </c>
    </row>
    <row r="39" spans="2:17" s="11" customFormat="1" x14ac:dyDescent="0.2">
      <c r="B39" s="11">
        <v>100</v>
      </c>
      <c r="C39" s="11">
        <f t="shared" si="0"/>
        <v>8.0000000000000007E-5</v>
      </c>
      <c r="D39" s="11">
        <f t="shared" si="1"/>
        <v>5.263078947384316</v>
      </c>
      <c r="E39" s="11">
        <f t="shared" si="2"/>
        <v>0.16</v>
      </c>
      <c r="F39" s="11">
        <f t="shared" si="9"/>
        <v>4.8790982773459284</v>
      </c>
      <c r="G39" s="12">
        <f t="shared" si="3"/>
        <v>0.08</v>
      </c>
      <c r="H39" s="12">
        <f t="shared" si="10"/>
        <v>3.0881062157898649</v>
      </c>
      <c r="I39" s="12">
        <f t="shared" si="4"/>
        <v>0.04</v>
      </c>
      <c r="J39" s="12">
        <f t="shared" si="11"/>
        <v>4.6841861619709348</v>
      </c>
      <c r="K39" s="12">
        <f t="shared" si="5"/>
        <v>0.2</v>
      </c>
      <c r="L39" s="12">
        <f t="shared" si="12"/>
        <v>1.7804493814764855</v>
      </c>
      <c r="M39" s="12">
        <f t="shared" si="6"/>
        <v>0.24</v>
      </c>
      <c r="N39" s="12">
        <f t="shared" si="13"/>
        <v>1.5992498241363042</v>
      </c>
      <c r="O39" s="12">
        <f t="shared" si="7"/>
        <v>2.5000000000000001E-4</v>
      </c>
      <c r="P39" s="12">
        <f t="shared" si="14"/>
        <v>8.1049367710365274</v>
      </c>
      <c r="Q39" s="12">
        <f t="shared" si="8"/>
        <v>1.3</v>
      </c>
    </row>
    <row r="40" spans="2:17" x14ac:dyDescent="0.2">
      <c r="B40">
        <v>130</v>
      </c>
      <c r="C40">
        <f t="shared" si="0"/>
        <v>1.0400000000000001E-4</v>
      </c>
      <c r="D40">
        <f t="shared" si="1"/>
        <v>5.3110262671931867</v>
      </c>
      <c r="E40">
        <f t="shared" si="2"/>
        <v>0.20800000000000002</v>
      </c>
      <c r="F40">
        <f t="shared" si="9"/>
        <v>4.9325717430160108</v>
      </c>
      <c r="G40" s="10">
        <f t="shared" si="3"/>
        <v>0.10400000000000001</v>
      </c>
      <c r="H40" s="10">
        <f t="shared" si="10"/>
        <v>3.1698290174708159</v>
      </c>
      <c r="I40" s="10">
        <f t="shared" si="4"/>
        <v>5.2000000000000005E-2</v>
      </c>
      <c r="J40" s="10">
        <f t="shared" si="11"/>
        <v>4.7381118602244925</v>
      </c>
      <c r="K40" s="10">
        <f t="shared" si="5"/>
        <v>0.26</v>
      </c>
      <c r="L40" s="10">
        <f t="shared" si="12"/>
        <v>1.9247337478207214</v>
      </c>
      <c r="M40" s="10">
        <f t="shared" si="6"/>
        <v>0.312</v>
      </c>
      <c r="N40" s="10">
        <f t="shared" si="13"/>
        <v>1.7619148674098872</v>
      </c>
      <c r="O40" s="10">
        <f t="shared" si="7"/>
        <v>3.2500000000000004E-4</v>
      </c>
      <c r="P40" s="10">
        <f t="shared" si="14"/>
        <v>8.1361538890083072</v>
      </c>
      <c r="Q40" s="10">
        <f t="shared" si="8"/>
        <v>1.4822280526288794</v>
      </c>
    </row>
    <row r="41" spans="2:17" x14ac:dyDescent="0.2">
      <c r="B41">
        <v>160</v>
      </c>
      <c r="C41">
        <f t="shared" si="0"/>
        <v>1.2799999999999999E-4</v>
      </c>
      <c r="D41">
        <f t="shared" si="1"/>
        <v>5.3585445800500713</v>
      </c>
      <c r="E41">
        <f t="shared" si="2"/>
        <v>0.25600000000000001</v>
      </c>
      <c r="F41">
        <f t="shared" si="9"/>
        <v>4.9859338142418226</v>
      </c>
      <c r="G41" s="10">
        <f t="shared" si="3"/>
        <v>0.128</v>
      </c>
      <c r="H41" s="10">
        <f t="shared" si="10"/>
        <v>3.2496744452329374</v>
      </c>
      <c r="I41" s="10">
        <f t="shared" si="4"/>
        <v>6.4000000000000001E-2</v>
      </c>
      <c r="J41" s="10">
        <f t="shared" si="11"/>
        <v>4.7914607376039307</v>
      </c>
      <c r="K41" s="10">
        <f t="shared" si="5"/>
        <v>0.32</v>
      </c>
      <c r="L41" s="10">
        <f t="shared" si="12"/>
        <v>2.0606794995826014</v>
      </c>
      <c r="M41" s="10">
        <f t="shared" si="6"/>
        <v>0.38400000000000001</v>
      </c>
      <c r="N41" s="10">
        <f t="shared" si="13"/>
        <v>1.9134931408290965</v>
      </c>
      <c r="O41" s="10">
        <f t="shared" si="7"/>
        <v>4.0000000000000002E-4</v>
      </c>
      <c r="P41" s="10">
        <f t="shared" si="14"/>
        <v>8.1672516895220024</v>
      </c>
      <c r="Q41" s="10">
        <f t="shared" si="8"/>
        <v>1.6443843832875573</v>
      </c>
    </row>
    <row r="42" spans="2:17" x14ac:dyDescent="0.2">
      <c r="B42">
        <v>200</v>
      </c>
      <c r="C42">
        <f t="shared" si="0"/>
        <v>1.6000000000000001E-4</v>
      </c>
      <c r="D42">
        <f t="shared" si="1"/>
        <v>5.4212544697329967</v>
      </c>
      <c r="E42">
        <f t="shared" si="2"/>
        <v>0.32</v>
      </c>
      <c r="F42">
        <f t="shared" si="9"/>
        <v>5.0569160562540487</v>
      </c>
      <c r="G42" s="10">
        <f t="shared" si="3"/>
        <v>0.16</v>
      </c>
      <c r="H42" s="10">
        <f t="shared" si="10"/>
        <v>3.3534459888299977</v>
      </c>
      <c r="I42" s="10">
        <f t="shared" si="4"/>
        <v>0.08</v>
      </c>
      <c r="J42" s="10">
        <f t="shared" si="11"/>
        <v>4.8617280878304987</v>
      </c>
      <c r="K42" s="10">
        <f t="shared" si="5"/>
        <v>0.4</v>
      </c>
      <c r="L42" s="10">
        <f t="shared" si="12"/>
        <v>2.23159136044214</v>
      </c>
      <c r="M42" s="10">
        <f t="shared" si="6"/>
        <v>0.48</v>
      </c>
      <c r="N42" s="10">
        <f t="shared" si="13"/>
        <v>2.1024747323095232</v>
      </c>
      <c r="O42" s="10">
        <f t="shared" si="7"/>
        <v>5.0000000000000001E-4</v>
      </c>
      <c r="P42" s="10">
        <f t="shared" si="14"/>
        <v>8.2085321617205107</v>
      </c>
      <c r="Q42" s="10">
        <f t="shared" si="8"/>
        <v>1.8384776310850237</v>
      </c>
    </row>
    <row r="43" spans="2:17" x14ac:dyDescent="0.2">
      <c r="B43">
        <v>250</v>
      </c>
      <c r="C43">
        <f t="shared" si="0"/>
        <v>2.0000000000000001E-4</v>
      </c>
      <c r="D43">
        <f t="shared" si="1"/>
        <v>5.4986361981858733</v>
      </c>
      <c r="E43">
        <f t="shared" si="2"/>
        <v>0.4</v>
      </c>
      <c r="F43">
        <f t="shared" si="9"/>
        <v>5.1453862828751742</v>
      </c>
      <c r="G43" s="10">
        <f t="shared" si="3"/>
        <v>0.2</v>
      </c>
      <c r="H43" s="10">
        <f t="shared" si="10"/>
        <v>3.4792240514229604</v>
      </c>
      <c r="I43" s="10">
        <f t="shared" si="4"/>
        <v>0.1</v>
      </c>
      <c r="J43" s="10">
        <f t="shared" si="11"/>
        <v>4.9482320074952026</v>
      </c>
      <c r="K43" s="10">
        <f t="shared" si="5"/>
        <v>0.5</v>
      </c>
      <c r="L43" s="10">
        <f t="shared" si="12"/>
        <v>2.4320773014030617</v>
      </c>
      <c r="M43" s="10">
        <f t="shared" si="6"/>
        <v>0.6</v>
      </c>
      <c r="N43" s="10">
        <f t="shared" si="13"/>
        <v>2.3227139298673869</v>
      </c>
      <c r="O43" s="10">
        <f t="shared" si="7"/>
        <v>6.2500000000000001E-4</v>
      </c>
      <c r="P43" s="10">
        <f t="shared" si="14"/>
        <v>8.2598426371587124</v>
      </c>
      <c r="Q43" s="10">
        <f t="shared" si="8"/>
        <v>2.0554804791094465</v>
      </c>
    </row>
    <row r="44" spans="2:17" x14ac:dyDescent="0.2">
      <c r="B44">
        <v>320</v>
      </c>
      <c r="C44">
        <f t="shared" si="0"/>
        <v>2.5599999999999999E-4</v>
      </c>
      <c r="D44">
        <f t="shared" si="1"/>
        <v>5.6051761850575224</v>
      </c>
      <c r="E44">
        <f t="shared" si="2"/>
        <v>0.51200000000000001</v>
      </c>
      <c r="F44">
        <f t="shared" si="9"/>
        <v>5.2687896143231994</v>
      </c>
      <c r="G44" s="10">
        <f t="shared" si="3"/>
        <v>0.25600000000000001</v>
      </c>
      <c r="H44" s="10">
        <f t="shared" si="10"/>
        <v>3.6487718481702851</v>
      </c>
      <c r="I44" s="10">
        <f t="shared" si="4"/>
        <v>0.128</v>
      </c>
      <c r="J44" s="10">
        <f t="shared" si="11"/>
        <v>5.0669896388289564</v>
      </c>
      <c r="K44" s="10">
        <f t="shared" si="5"/>
        <v>0.64</v>
      </c>
      <c r="L44" s="10">
        <f t="shared" si="12"/>
        <v>2.6939933184772378</v>
      </c>
      <c r="M44" s="10">
        <f t="shared" si="6"/>
        <v>0.76800000000000002</v>
      </c>
      <c r="N44" s="10">
        <f t="shared" si="13"/>
        <v>2.6091807143239429</v>
      </c>
      <c r="O44" s="10">
        <f t="shared" si="7"/>
        <v>8.0000000000000004E-4</v>
      </c>
      <c r="P44" s="10">
        <f t="shared" si="14"/>
        <v>8.3311464181107748</v>
      </c>
      <c r="Q44" s="10">
        <f t="shared" si="8"/>
        <v>2.3255106965997814</v>
      </c>
    </row>
    <row r="45" spans="2:17" x14ac:dyDescent="0.2">
      <c r="B45">
        <v>400</v>
      </c>
      <c r="C45">
        <f t="shared" si="0"/>
        <v>3.2000000000000003E-4</v>
      </c>
      <c r="D45">
        <f t="shared" si="1"/>
        <v>5.7245087214886832</v>
      </c>
      <c r="E45">
        <f t="shared" si="2"/>
        <v>0.64</v>
      </c>
      <c r="F45">
        <f t="shared" si="9"/>
        <v>5.4092143606997132</v>
      </c>
      <c r="G45" s="10">
        <f t="shared" si="3"/>
        <v>0.32</v>
      </c>
      <c r="H45" s="10">
        <f t="shared" si="10"/>
        <v>3.8343708740809097</v>
      </c>
      <c r="I45" s="10">
        <f t="shared" si="4"/>
        <v>0.16</v>
      </c>
      <c r="J45" s="10">
        <f t="shared" si="11"/>
        <v>5.1995769058645536</v>
      </c>
      <c r="K45" s="10">
        <f t="shared" si="5"/>
        <v>0.8</v>
      </c>
      <c r="L45" s="10">
        <f t="shared" si="12"/>
        <v>2.9732137494637012</v>
      </c>
      <c r="M45" s="10">
        <f t="shared" si="6"/>
        <v>0.96</v>
      </c>
      <c r="N45" s="10">
        <f t="shared" si="13"/>
        <v>2.9140350032214783</v>
      </c>
      <c r="O45" s="10">
        <f t="shared" si="7"/>
        <v>1E-3</v>
      </c>
      <c r="P45" s="10">
        <f t="shared" si="14"/>
        <v>8.4118963973648651</v>
      </c>
      <c r="Q45" s="10">
        <f t="shared" si="8"/>
        <v>2.6</v>
      </c>
    </row>
    <row r="46" spans="2:17" x14ac:dyDescent="0.2">
      <c r="B46">
        <v>500</v>
      </c>
      <c r="C46">
        <f t="shared" si="0"/>
        <v>4.0000000000000002E-4</v>
      </c>
      <c r="D46">
        <f t="shared" si="1"/>
        <v>5.8702640622036757</v>
      </c>
      <c r="E46">
        <f t="shared" si="2"/>
        <v>0.8</v>
      </c>
      <c r="F46">
        <f t="shared" si="9"/>
        <v>5.5839054433254871</v>
      </c>
      <c r="G46" s="10">
        <f t="shared" si="3"/>
        <v>0.4</v>
      </c>
      <c r="H46" s="10">
        <f t="shared" si="10"/>
        <v>4.0558599581346497</v>
      </c>
      <c r="I46" s="10">
        <f t="shared" si="4"/>
        <v>0.2</v>
      </c>
      <c r="J46" s="10">
        <f t="shared" si="11"/>
        <v>5.3609700614720843</v>
      </c>
      <c r="K46" s="10">
        <f t="shared" si="5"/>
        <v>1</v>
      </c>
      <c r="L46" s="10">
        <f t="shared" si="12"/>
        <v>3.3000000000000003</v>
      </c>
      <c r="M46" s="10">
        <f t="shared" si="6"/>
        <v>1.2</v>
      </c>
      <c r="N46" s="10">
        <f t="shared" si="13"/>
        <v>3.2710854467592254</v>
      </c>
      <c r="O46" s="10">
        <f t="shared" si="7"/>
        <v>1.25E-3</v>
      </c>
      <c r="P46" s="10">
        <f t="shared" si="14"/>
        <v>8.5117566672514791</v>
      </c>
      <c r="Q46" s="10">
        <f t="shared" si="8"/>
        <v>2.9068883707497268</v>
      </c>
    </row>
    <row r="47" spans="2:17" x14ac:dyDescent="0.2">
      <c r="B47">
        <v>630</v>
      </c>
      <c r="C47">
        <f t="shared" si="0"/>
        <v>5.04E-4</v>
      </c>
      <c r="D47">
        <f t="shared" si="1"/>
        <v>6.0545024778272243</v>
      </c>
      <c r="E47">
        <f t="shared" si="2"/>
        <v>1.008</v>
      </c>
      <c r="F47">
        <f t="shared" si="9"/>
        <v>5.8097387204589506</v>
      </c>
      <c r="G47" s="10">
        <f t="shared" si="3"/>
        <v>0.504</v>
      </c>
      <c r="H47" s="10">
        <f t="shared" si="10"/>
        <v>4.3290895116640868</v>
      </c>
      <c r="I47" s="10">
        <f t="shared" si="4"/>
        <v>0.252</v>
      </c>
      <c r="J47" s="10">
        <f t="shared" si="11"/>
        <v>5.5642163868778507</v>
      </c>
      <c r="K47" s="10">
        <f t="shared" si="5"/>
        <v>1.26</v>
      </c>
      <c r="L47" s="10">
        <f t="shared" si="12"/>
        <v>3.6979183333329573</v>
      </c>
      <c r="M47" s="10">
        <f t="shared" si="6"/>
        <v>1.512</v>
      </c>
      <c r="N47" s="10">
        <f t="shared" si="13"/>
        <v>3.7071746654291862</v>
      </c>
      <c r="O47" s="10">
        <f t="shared" si="7"/>
        <v>1.575E-3</v>
      </c>
      <c r="P47" s="10">
        <f t="shared" si="14"/>
        <v>8.6398496792840671</v>
      </c>
      <c r="Q47" s="10">
        <f t="shared" si="8"/>
        <v>3.2629741034828945</v>
      </c>
    </row>
    <row r="48" spans="2:17" x14ac:dyDescent="0.2">
      <c r="B48">
        <v>790</v>
      </c>
      <c r="C48">
        <f t="shared" si="0"/>
        <v>6.3199999999999997E-4</v>
      </c>
      <c r="D48">
        <f t="shared" si="1"/>
        <v>6.273834584958708</v>
      </c>
      <c r="E48">
        <f t="shared" si="2"/>
        <v>1.264</v>
      </c>
      <c r="F48">
        <f t="shared" si="9"/>
        <v>6.0859424906911501</v>
      </c>
      <c r="G48" s="10">
        <f t="shared" si="3"/>
        <v>0.63200000000000001</v>
      </c>
      <c r="H48" s="10">
        <f t="shared" si="10"/>
        <v>4.646549687671488</v>
      </c>
      <c r="I48" s="10">
        <f t="shared" si="4"/>
        <v>0.316</v>
      </c>
      <c r="J48" s="10">
        <f t="shared" si="11"/>
        <v>5.8052438363948164</v>
      </c>
      <c r="K48" s="10">
        <f t="shared" si="5"/>
        <v>1.58</v>
      </c>
      <c r="L48" s="10">
        <f t="shared" si="12"/>
        <v>4.1578119245583967</v>
      </c>
      <c r="M48" s="10">
        <f t="shared" si="6"/>
        <v>1.8960000000000001</v>
      </c>
      <c r="N48" s="10">
        <f t="shared" si="13"/>
        <v>4.2137650622691343</v>
      </c>
      <c r="O48" s="10">
        <f t="shared" si="7"/>
        <v>1.9750000000000002E-3</v>
      </c>
      <c r="P48" s="10">
        <f t="shared" si="14"/>
        <v>8.7949419498155308</v>
      </c>
      <c r="Q48" s="10">
        <f t="shared" si="8"/>
        <v>3.6539020238643514</v>
      </c>
    </row>
    <row r="49" spans="2:17" x14ac:dyDescent="0.2">
      <c r="B49">
        <v>1000</v>
      </c>
      <c r="C49">
        <f t="shared" si="0"/>
        <v>8.0000000000000004E-4</v>
      </c>
      <c r="D49">
        <f t="shared" si="1"/>
        <v>6.5505725429156181</v>
      </c>
      <c r="E49">
        <f t="shared" si="2"/>
        <v>1.6</v>
      </c>
      <c r="F49">
        <f t="shared" si="9"/>
        <v>6.4459289477933286</v>
      </c>
      <c r="G49" s="10">
        <f t="shared" si="3"/>
        <v>0.8</v>
      </c>
      <c r="H49" s="10">
        <f t="shared" si="10"/>
        <v>5.0378566871239991</v>
      </c>
      <c r="I49" s="10">
        <f t="shared" si="4"/>
        <v>0.4</v>
      </c>
      <c r="J49" s="10">
        <f t="shared" si="11"/>
        <v>6.1081912216301806</v>
      </c>
      <c r="K49" s="10">
        <f t="shared" si="5"/>
        <v>2</v>
      </c>
      <c r="L49" s="10">
        <f t="shared" si="12"/>
        <v>4.7265209192385891</v>
      </c>
      <c r="M49" s="10">
        <f t="shared" si="6"/>
        <v>2.4</v>
      </c>
      <c r="N49" s="10">
        <f t="shared" si="13"/>
        <v>4.8445846055157293</v>
      </c>
      <c r="O49" s="10">
        <f t="shared" si="7"/>
        <v>2.5000000000000001E-3</v>
      </c>
      <c r="P49" s="10">
        <f t="shared" si="14"/>
        <v>8.9944430761442913</v>
      </c>
      <c r="Q49" s="10">
        <f t="shared" si="8"/>
        <v>4.1109609582188931</v>
      </c>
    </row>
    <row r="50" spans="2:17" x14ac:dyDescent="0.2">
      <c r="B50">
        <v>1300</v>
      </c>
      <c r="C50">
        <f t="shared" si="0"/>
        <v>1.0400000000000001E-3</v>
      </c>
      <c r="D50">
        <f t="shared" si="1"/>
        <v>6.926759782293594</v>
      </c>
      <c r="E50">
        <f t="shared" si="2"/>
        <v>2.08</v>
      </c>
      <c r="F50">
        <f t="shared" si="9"/>
        <v>6.9560333524214792</v>
      </c>
      <c r="G50" s="10">
        <f t="shared" si="3"/>
        <v>1.04</v>
      </c>
      <c r="H50" s="10">
        <f t="shared" si="10"/>
        <v>5.5580212306179622</v>
      </c>
      <c r="I50" s="10">
        <f t="shared" si="4"/>
        <v>0.52</v>
      </c>
      <c r="J50" s="10">
        <f t="shared" si="11"/>
        <v>6.5184660772301335</v>
      </c>
      <c r="K50" s="10">
        <f t="shared" si="5"/>
        <v>2.6</v>
      </c>
      <c r="L50" s="10">
        <f t="shared" si="12"/>
        <v>5.4927224579437839</v>
      </c>
      <c r="M50" s="10">
        <f t="shared" si="6"/>
        <v>3.12</v>
      </c>
      <c r="N50" s="10">
        <f t="shared" si="13"/>
        <v>5.702139949176976</v>
      </c>
      <c r="O50" s="10">
        <f t="shared" si="7"/>
        <v>3.2500000000000003E-3</v>
      </c>
      <c r="P50" s="10">
        <f t="shared" si="14"/>
        <v>9.2720014324039006</v>
      </c>
      <c r="Q50" s="10">
        <f t="shared" si="8"/>
        <v>4.6872166581031864</v>
      </c>
    </row>
    <row r="51" spans="2:17" x14ac:dyDescent="0.2">
      <c r="B51">
        <v>1600</v>
      </c>
      <c r="C51">
        <f t="shared" ref="C51:C69" si="15">$C$9*$B51*0.001</f>
        <v>1.2800000000000001E-3</v>
      </c>
      <c r="D51">
        <f t="shared" ref="D51:D69" si="16">SQRT(($B$9^2)+(C51^2)+(Q51^2))</f>
        <v>7.28354320632479</v>
      </c>
      <c r="E51">
        <f t="shared" ref="E51:E69" si="17">$C$10*$B51*0.001</f>
        <v>2.56</v>
      </c>
      <c r="F51">
        <f t="shared" si="9"/>
        <v>7.4621444638924004</v>
      </c>
      <c r="G51" s="10">
        <f t="shared" ref="G51:G69" si="18">$C$11*$B51*0.001</f>
        <v>1.28</v>
      </c>
      <c r="H51" s="10">
        <f t="shared" si="10"/>
        <v>6.0430455897668027</v>
      </c>
      <c r="I51" s="10">
        <f t="shared" ref="I51:I69" si="19">$C$12*$B51*0.001</f>
        <v>0.64</v>
      </c>
      <c r="J51" s="10">
        <f t="shared" si="11"/>
        <v>6.9064897017225766</v>
      </c>
      <c r="K51" s="10">
        <f t="shared" ref="K51:K69" si="20">$C$13*$B51*0.001</f>
        <v>3.2</v>
      </c>
      <c r="L51" s="10">
        <f t="shared" si="12"/>
        <v>6.2225396744416184</v>
      </c>
      <c r="M51" s="10">
        <f t="shared" ref="M51:M69" si="21">$C$14*$B51*0.001</f>
        <v>3.84</v>
      </c>
      <c r="N51" s="10">
        <f t="shared" si="13"/>
        <v>6.5265304718510277</v>
      </c>
      <c r="O51" s="10">
        <f t="shared" ref="O51:O69" si="22">$C$15*$B51*0.001</f>
        <v>4.0000000000000001E-3</v>
      </c>
      <c r="P51" s="10">
        <f t="shared" si="14"/>
        <v>9.5414891919448301</v>
      </c>
      <c r="Q51" s="10">
        <f t="shared" ref="Q51:Q69" si="23">SQRT(B51)*0.13</f>
        <v>5.2</v>
      </c>
    </row>
    <row r="52" spans="2:17" x14ac:dyDescent="0.2">
      <c r="B52">
        <v>2000</v>
      </c>
      <c r="C52">
        <f t="shared" si="15"/>
        <v>1.6000000000000001E-3</v>
      </c>
      <c r="D52">
        <f t="shared" si="16"/>
        <v>7.7336926859036748</v>
      </c>
      <c r="E52">
        <f t="shared" si="17"/>
        <v>3.2</v>
      </c>
      <c r="F52">
        <f t="shared" si="9"/>
        <v>8.1320354155647898</v>
      </c>
      <c r="G52" s="10">
        <f t="shared" si="18"/>
        <v>1.6</v>
      </c>
      <c r="H52" s="10">
        <f t="shared" si="10"/>
        <v>6.6483080554378651</v>
      </c>
      <c r="I52" s="10">
        <f t="shared" si="19"/>
        <v>0.8</v>
      </c>
      <c r="J52" s="10">
        <f t="shared" si="11"/>
        <v>7.3952687577937288</v>
      </c>
      <c r="K52" s="10">
        <f t="shared" si="20"/>
        <v>4</v>
      </c>
      <c r="L52" s="10">
        <f t="shared" si="12"/>
        <v>7.1582120672693126</v>
      </c>
      <c r="M52" s="10">
        <f t="shared" si="21"/>
        <v>4.8</v>
      </c>
      <c r="N52" s="10">
        <f t="shared" si="13"/>
        <v>7.5927597090912871</v>
      </c>
      <c r="O52" s="10">
        <f t="shared" si="22"/>
        <v>5.0000000000000001E-3</v>
      </c>
      <c r="P52" s="10">
        <f t="shared" si="14"/>
        <v>9.8893895160419287</v>
      </c>
      <c r="Q52" s="10">
        <f t="shared" si="23"/>
        <v>5.8137767414994537</v>
      </c>
    </row>
    <row r="53" spans="2:17" x14ac:dyDescent="0.2">
      <c r="B53">
        <v>2500</v>
      </c>
      <c r="C53">
        <f t="shared" si="15"/>
        <v>2E-3</v>
      </c>
      <c r="D53">
        <f t="shared" si="16"/>
        <v>8.2619612683672141</v>
      </c>
      <c r="E53">
        <f t="shared" si="17"/>
        <v>4</v>
      </c>
      <c r="F53">
        <f t="shared" si="9"/>
        <v>8.9632583361186242</v>
      </c>
      <c r="G53" s="10">
        <f t="shared" si="18"/>
        <v>2</v>
      </c>
      <c r="H53" s="10">
        <f t="shared" si="10"/>
        <v>7.3545904032787579</v>
      </c>
      <c r="I53" s="10">
        <f t="shared" si="19"/>
        <v>1</v>
      </c>
      <c r="J53" s="10">
        <f t="shared" si="11"/>
        <v>7.9686887252546139</v>
      </c>
      <c r="K53" s="10">
        <f t="shared" si="20"/>
        <v>5</v>
      </c>
      <c r="L53" s="10">
        <f t="shared" si="12"/>
        <v>8.2879430499973878</v>
      </c>
      <c r="M53" s="10">
        <f t="shared" si="21"/>
        <v>6</v>
      </c>
      <c r="N53" s="10">
        <f t="shared" si="13"/>
        <v>8.8915690403887666</v>
      </c>
      <c r="O53" s="10">
        <f t="shared" si="22"/>
        <v>6.2500000000000003E-3</v>
      </c>
      <c r="P53" s="10">
        <f t="shared" si="14"/>
        <v>10.307765958853548</v>
      </c>
      <c r="Q53" s="10">
        <f t="shared" si="23"/>
        <v>6.5</v>
      </c>
    </row>
    <row r="54" spans="2:17" x14ac:dyDescent="0.2">
      <c r="B54">
        <v>3200</v>
      </c>
      <c r="C54">
        <f t="shared" si="15"/>
        <v>2.5600000000000002E-3</v>
      </c>
      <c r="D54">
        <f t="shared" si="16"/>
        <v>8.9493020148836191</v>
      </c>
      <c r="E54">
        <f t="shared" si="17"/>
        <v>5.12</v>
      </c>
      <c r="F54">
        <f t="shared" si="9"/>
        <v>10.118517678000073</v>
      </c>
      <c r="G54" s="10">
        <f t="shared" si="18"/>
        <v>2.56</v>
      </c>
      <c r="H54" s="10">
        <f t="shared" si="10"/>
        <v>8.27487764259992</v>
      </c>
      <c r="I54" s="10">
        <f t="shared" si="19"/>
        <v>1.28</v>
      </c>
      <c r="J54" s="10">
        <f t="shared" si="11"/>
        <v>8.7159853143520163</v>
      </c>
      <c r="K54" s="10">
        <f t="shared" si="20"/>
        <v>6.4</v>
      </c>
      <c r="L54" s="10">
        <f t="shared" si="12"/>
        <v>9.8224233262469411</v>
      </c>
      <c r="M54" s="10">
        <f t="shared" si="21"/>
        <v>7.68</v>
      </c>
      <c r="N54" s="10">
        <f t="shared" si="13"/>
        <v>10.671101161548417</v>
      </c>
      <c r="O54" s="10">
        <f t="shared" si="22"/>
        <v>8.0000000000000002E-3</v>
      </c>
      <c r="P54" s="10">
        <f t="shared" si="14"/>
        <v>10.866465110605196</v>
      </c>
      <c r="Q54" s="10">
        <f t="shared" si="23"/>
        <v>7.3539105243400948</v>
      </c>
    </row>
    <row r="55" spans="2:17" x14ac:dyDescent="0.2">
      <c r="B55">
        <v>4000</v>
      </c>
      <c r="C55">
        <f t="shared" si="15"/>
        <v>3.2000000000000002E-3</v>
      </c>
      <c r="D55">
        <f t="shared" si="16"/>
        <v>9.6752266247359806</v>
      </c>
      <c r="E55">
        <f t="shared" si="17"/>
        <v>6.4</v>
      </c>
      <c r="F55">
        <f t="shared" si="9"/>
        <v>11.430223094935636</v>
      </c>
      <c r="G55" s="10">
        <f t="shared" si="18"/>
        <v>3.2</v>
      </c>
      <c r="H55" s="10">
        <f t="shared" si="10"/>
        <v>9.2563491723249065</v>
      </c>
      <c r="I55" s="10">
        <f t="shared" si="19"/>
        <v>1.6</v>
      </c>
      <c r="J55" s="10">
        <f t="shared" si="11"/>
        <v>9.5084173236138518</v>
      </c>
      <c r="K55" s="10">
        <f t="shared" si="20"/>
        <v>8</v>
      </c>
      <c r="L55" s="10">
        <f t="shared" si="12"/>
        <v>11.534296684236971</v>
      </c>
      <c r="M55" s="10">
        <f t="shared" si="21"/>
        <v>9.6</v>
      </c>
      <c r="N55" s="10">
        <f t="shared" si="13"/>
        <v>12.671621837791719</v>
      </c>
      <c r="O55" s="10">
        <f t="shared" si="22"/>
        <v>0.01</v>
      </c>
      <c r="P55" s="10">
        <f t="shared" si="14"/>
        <v>11.471708678309435</v>
      </c>
      <c r="Q55" s="10">
        <f t="shared" si="23"/>
        <v>8.2219219164377861</v>
      </c>
    </row>
    <row r="56" spans="2:17" x14ac:dyDescent="0.2">
      <c r="B56">
        <v>5000</v>
      </c>
      <c r="C56">
        <f t="shared" si="15"/>
        <v>4.0000000000000001E-3</v>
      </c>
      <c r="D56">
        <f t="shared" si="16"/>
        <v>10.512374422555546</v>
      </c>
      <c r="E56">
        <f t="shared" si="17"/>
        <v>8</v>
      </c>
      <c r="F56">
        <f t="shared" si="9"/>
        <v>13.061010680647957</v>
      </c>
      <c r="G56" s="10">
        <f t="shared" si="18"/>
        <v>4</v>
      </c>
      <c r="H56" s="10">
        <f t="shared" si="10"/>
        <v>10.408650248711407</v>
      </c>
      <c r="I56" s="10">
        <f t="shared" si="19"/>
        <v>2</v>
      </c>
      <c r="J56" s="10">
        <f t="shared" si="11"/>
        <v>10.428326807307107</v>
      </c>
      <c r="K56" s="10">
        <f t="shared" si="20"/>
        <v>10</v>
      </c>
      <c r="L56" s="10">
        <f t="shared" si="12"/>
        <v>13.635981812836215</v>
      </c>
      <c r="M56" s="10">
        <f t="shared" si="21"/>
        <v>12</v>
      </c>
      <c r="N56" s="10">
        <f t="shared" si="13"/>
        <v>15.142985174660907</v>
      </c>
      <c r="O56" s="10">
        <f t="shared" si="22"/>
        <v>1.2500000000000001E-2</v>
      </c>
      <c r="P56" s="10">
        <f t="shared" si="14"/>
        <v>12.186064017967411</v>
      </c>
      <c r="Q56" s="10">
        <f t="shared" si="23"/>
        <v>9.1923881554251192</v>
      </c>
    </row>
    <row r="57" spans="2:17" x14ac:dyDescent="0.2">
      <c r="B57">
        <v>6300</v>
      </c>
      <c r="C57">
        <f t="shared" si="15"/>
        <v>5.0400000000000002E-3</v>
      </c>
      <c r="D57">
        <f t="shared" si="16"/>
        <v>11.509996759408752</v>
      </c>
      <c r="E57">
        <f t="shared" si="17"/>
        <v>10.08</v>
      </c>
      <c r="F57">
        <f t="shared" si="9"/>
        <v>15.171235941741859</v>
      </c>
      <c r="G57" s="10">
        <f t="shared" si="18"/>
        <v>5.04</v>
      </c>
      <c r="H57" s="10">
        <f t="shared" si="10"/>
        <v>11.819966159004009</v>
      </c>
      <c r="I57" s="10">
        <f t="shared" si="19"/>
        <v>2.52</v>
      </c>
      <c r="J57" s="10">
        <f t="shared" si="11"/>
        <v>11.535614417966649</v>
      </c>
      <c r="K57" s="10">
        <f t="shared" si="20"/>
        <v>12.6</v>
      </c>
      <c r="L57" s="10">
        <f t="shared" si="12"/>
        <v>16.330033680308194</v>
      </c>
      <c r="M57" s="10">
        <f t="shared" si="21"/>
        <v>15.120000000000001</v>
      </c>
      <c r="N57" s="10">
        <f t="shared" si="13"/>
        <v>18.327422077313546</v>
      </c>
      <c r="O57" s="10">
        <f t="shared" si="22"/>
        <v>1.575E-2</v>
      </c>
      <c r="P57" s="10">
        <f t="shared" si="14"/>
        <v>13.05642554692899</v>
      </c>
      <c r="Q57" s="10">
        <f t="shared" si="23"/>
        <v>10.318430113151903</v>
      </c>
    </row>
    <row r="58" spans="2:17" x14ac:dyDescent="0.2">
      <c r="B58">
        <v>7900</v>
      </c>
      <c r="C58">
        <f t="shared" si="15"/>
        <v>6.3200000000000001E-3</v>
      </c>
      <c r="D58">
        <f t="shared" si="16"/>
        <v>12.630124304313082</v>
      </c>
      <c r="E58">
        <f t="shared" si="17"/>
        <v>12.64</v>
      </c>
      <c r="F58">
        <f t="shared" si="9"/>
        <v>17.758648597232842</v>
      </c>
      <c r="G58" s="10">
        <f t="shared" si="18"/>
        <v>6.32</v>
      </c>
      <c r="H58" s="10">
        <f t="shared" si="10"/>
        <v>13.464486622222177</v>
      </c>
      <c r="I58" s="10">
        <f t="shared" si="19"/>
        <v>3.16</v>
      </c>
      <c r="J58" s="10">
        <f t="shared" si="11"/>
        <v>12.796311968688478</v>
      </c>
      <c r="K58" s="10">
        <f t="shared" si="20"/>
        <v>15.8</v>
      </c>
      <c r="L58" s="10">
        <f t="shared" si="12"/>
        <v>19.610966319893571</v>
      </c>
      <c r="M58" s="10">
        <f t="shared" si="21"/>
        <v>18.96</v>
      </c>
      <c r="N58" s="10">
        <f t="shared" si="13"/>
        <v>22.221647103668982</v>
      </c>
      <c r="O58" s="10">
        <f t="shared" si="22"/>
        <v>1.975E-2</v>
      </c>
      <c r="P58" s="10">
        <f t="shared" si="14"/>
        <v>14.053838979527978</v>
      </c>
      <c r="Q58" s="10">
        <f t="shared" si="23"/>
        <v>11.554652742510266</v>
      </c>
    </row>
    <row r="59" spans="2:17" s="14" customFormat="1" x14ac:dyDescent="0.2">
      <c r="B59" s="14">
        <v>10000</v>
      </c>
      <c r="C59" s="14">
        <f t="shared" si="15"/>
        <v>8.0000000000000002E-3</v>
      </c>
      <c r="D59" s="14">
        <f t="shared" si="16"/>
        <v>13.964600388124252</v>
      </c>
      <c r="E59" s="14">
        <f t="shared" si="17"/>
        <v>16</v>
      </c>
      <c r="F59" s="14">
        <f t="shared" si="9"/>
        <v>21.144502831705456</v>
      </c>
      <c r="G59" s="15">
        <f t="shared" si="18"/>
        <v>8</v>
      </c>
      <c r="H59" s="15">
        <f t="shared" si="10"/>
        <v>15.519020587653076</v>
      </c>
      <c r="I59" s="15">
        <f t="shared" si="19"/>
        <v>4</v>
      </c>
      <c r="J59" s="15">
        <f t="shared" si="11"/>
        <v>14.326548781894402</v>
      </c>
      <c r="K59" s="15">
        <f t="shared" si="20"/>
        <v>20</v>
      </c>
      <c r="L59" s="15">
        <f t="shared" si="12"/>
        <v>23.883885781003059</v>
      </c>
      <c r="M59" s="15">
        <f t="shared" si="21"/>
        <v>24</v>
      </c>
      <c r="N59" s="15">
        <f t="shared" si="13"/>
        <v>27.309522148876937</v>
      </c>
      <c r="O59" s="15">
        <f t="shared" si="22"/>
        <v>2.5000000000000001E-2</v>
      </c>
      <c r="P59" s="15">
        <f t="shared" si="14"/>
        <v>15.264357995015709</v>
      </c>
      <c r="Q59" s="15">
        <f t="shared" si="23"/>
        <v>13</v>
      </c>
    </row>
    <row r="60" spans="2:17" x14ac:dyDescent="0.2">
      <c r="B60">
        <v>13000</v>
      </c>
      <c r="C60">
        <f t="shared" si="15"/>
        <v>1.0400000000000001E-2</v>
      </c>
      <c r="D60">
        <f t="shared" si="16"/>
        <v>15.675143002856464</v>
      </c>
      <c r="E60">
        <f t="shared" si="17"/>
        <v>20.8</v>
      </c>
      <c r="F60">
        <f t="shared" si="9"/>
        <v>25.969790141624173</v>
      </c>
      <c r="G60" s="10">
        <f t="shared" si="18"/>
        <v>10.4</v>
      </c>
      <c r="H60" s="10">
        <f t="shared" si="10"/>
        <v>18.322117781522966</v>
      </c>
      <c r="I60" s="10">
        <f t="shared" si="19"/>
        <v>5.2</v>
      </c>
      <c r="J60" s="10">
        <f t="shared" si="11"/>
        <v>16.339828640472337</v>
      </c>
      <c r="K60" s="10">
        <f t="shared" si="20"/>
        <v>26</v>
      </c>
      <c r="L60" s="10">
        <f t="shared" si="12"/>
        <v>29.952295404526179</v>
      </c>
      <c r="M60" s="10">
        <f t="shared" si="21"/>
        <v>31.2</v>
      </c>
      <c r="N60" s="10">
        <f t="shared" si="13"/>
        <v>34.553581579917292</v>
      </c>
      <c r="O60" s="10">
        <f t="shared" si="22"/>
        <v>3.2500000000000001E-2</v>
      </c>
      <c r="P60" s="10">
        <f t="shared" si="14"/>
        <v>16.843427687083171</v>
      </c>
      <c r="Q60" s="10">
        <f t="shared" si="23"/>
        <v>14.822280526288793</v>
      </c>
    </row>
    <row r="61" spans="2:17" x14ac:dyDescent="0.2">
      <c r="B61">
        <v>16000</v>
      </c>
      <c r="C61">
        <f t="shared" si="15"/>
        <v>1.2800000000000001E-2</v>
      </c>
      <c r="D61">
        <f t="shared" si="16"/>
        <v>17.216566552016115</v>
      </c>
      <c r="E61">
        <f t="shared" si="17"/>
        <v>25.6</v>
      </c>
      <c r="F61">
        <f t="shared" si="9"/>
        <v>30.787172653558173</v>
      </c>
      <c r="G61" s="10">
        <f t="shared" si="18"/>
        <v>12.8</v>
      </c>
      <c r="H61" s="10">
        <f t="shared" si="10"/>
        <v>21.02569856152228</v>
      </c>
      <c r="I61" s="10">
        <f t="shared" si="19"/>
        <v>6.4</v>
      </c>
      <c r="J61" s="10">
        <f t="shared" si="11"/>
        <v>18.210161998181125</v>
      </c>
      <c r="K61" s="10">
        <f t="shared" si="20"/>
        <v>32</v>
      </c>
      <c r="L61" s="10">
        <f t="shared" si="12"/>
        <v>35.997777709186437</v>
      </c>
      <c r="M61" s="10">
        <f t="shared" si="21"/>
        <v>38.4</v>
      </c>
      <c r="N61" s="10">
        <f t="shared" si="13"/>
        <v>41.78241256796931</v>
      </c>
      <c r="O61" s="10">
        <f t="shared" si="22"/>
        <v>0.04</v>
      </c>
      <c r="P61" s="10">
        <f t="shared" si="14"/>
        <v>18.286650868871533</v>
      </c>
      <c r="Q61" s="10">
        <f t="shared" si="23"/>
        <v>16.443843832875572</v>
      </c>
    </row>
    <row r="62" spans="2:17" x14ac:dyDescent="0.2">
      <c r="B62">
        <v>20000</v>
      </c>
      <c r="C62">
        <f t="shared" si="15"/>
        <v>1.6E-2</v>
      </c>
      <c r="D62">
        <f t="shared" si="16"/>
        <v>19.079052806677804</v>
      </c>
      <c r="E62">
        <f t="shared" si="17"/>
        <v>32</v>
      </c>
      <c r="F62">
        <f t="shared" si="9"/>
        <v>37.203360063306114</v>
      </c>
      <c r="G62" s="10">
        <f t="shared" si="18"/>
        <v>16</v>
      </c>
      <c r="H62" s="10">
        <f t="shared" si="10"/>
        <v>24.532427519509767</v>
      </c>
      <c r="I62" s="10">
        <f t="shared" si="19"/>
        <v>8</v>
      </c>
      <c r="J62" s="10">
        <f t="shared" si="11"/>
        <v>20.548722588034519</v>
      </c>
      <c r="K62" s="10">
        <f t="shared" si="20"/>
        <v>40</v>
      </c>
      <c r="L62" s="10">
        <f t="shared" si="12"/>
        <v>44.039073559737837</v>
      </c>
      <c r="M62" s="10">
        <f t="shared" si="21"/>
        <v>48</v>
      </c>
      <c r="N62" s="10">
        <f t="shared" si="13"/>
        <v>51.408267817540789</v>
      </c>
      <c r="O62" s="10">
        <f t="shared" si="22"/>
        <v>0.05</v>
      </c>
      <c r="P62" s="10">
        <f t="shared" si="14"/>
        <v>20.050000000000004</v>
      </c>
      <c r="Q62" s="10">
        <f t="shared" si="23"/>
        <v>18.384776310850238</v>
      </c>
    </row>
    <row r="63" spans="2:17" x14ac:dyDescent="0.2">
      <c r="B63">
        <v>25000</v>
      </c>
      <c r="C63">
        <f t="shared" si="15"/>
        <v>0.02</v>
      </c>
      <c r="D63">
        <f t="shared" si="16"/>
        <v>21.178064123049587</v>
      </c>
      <c r="E63">
        <f t="shared" si="17"/>
        <v>40</v>
      </c>
      <c r="F63">
        <f t="shared" si="9"/>
        <v>45.21714276687549</v>
      </c>
      <c r="G63" s="10">
        <f t="shared" si="18"/>
        <v>20</v>
      </c>
      <c r="H63" s="10">
        <f t="shared" si="10"/>
        <v>28.815620763745489</v>
      </c>
      <c r="I63" s="10">
        <f t="shared" si="19"/>
        <v>10</v>
      </c>
      <c r="J63" s="10">
        <f t="shared" si="11"/>
        <v>23.296995514443491</v>
      </c>
      <c r="K63" s="10">
        <f t="shared" si="20"/>
        <v>50</v>
      </c>
      <c r="L63" s="10">
        <f t="shared" si="12"/>
        <v>54.073468540495902</v>
      </c>
      <c r="M63" s="10">
        <f t="shared" si="21"/>
        <v>60</v>
      </c>
      <c r="N63" s="10">
        <f t="shared" si="13"/>
        <v>63.429567238000288</v>
      </c>
      <c r="O63" s="10">
        <f t="shared" si="22"/>
        <v>6.25E-2</v>
      </c>
      <c r="P63" s="10">
        <f t="shared" si="14"/>
        <v>22.05683354994547</v>
      </c>
      <c r="Q63" s="10">
        <f t="shared" si="23"/>
        <v>20.554804791094469</v>
      </c>
    </row>
    <row r="64" spans="2:17" x14ac:dyDescent="0.2">
      <c r="B64">
        <v>32000</v>
      </c>
      <c r="C64">
        <f t="shared" si="15"/>
        <v>2.5600000000000001E-2</v>
      </c>
      <c r="D64">
        <f t="shared" si="16"/>
        <v>23.80778560387337</v>
      </c>
      <c r="E64">
        <f t="shared" si="17"/>
        <v>51.2</v>
      </c>
      <c r="F64">
        <f t="shared" si="9"/>
        <v>56.429867977871446</v>
      </c>
      <c r="G64" s="10">
        <f t="shared" si="18"/>
        <v>25.6</v>
      </c>
      <c r="H64" s="10">
        <f t="shared" si="10"/>
        <v>34.698703145794951</v>
      </c>
      <c r="I64" s="10">
        <f t="shared" si="19"/>
        <v>12.8</v>
      </c>
      <c r="J64" s="10">
        <f t="shared" si="11"/>
        <v>26.923781309466918</v>
      </c>
      <c r="K64" s="10">
        <f t="shared" si="20"/>
        <v>64</v>
      </c>
      <c r="L64" s="10">
        <f t="shared" si="12"/>
        <v>68.104625393581017</v>
      </c>
      <c r="M64" s="10">
        <f t="shared" si="21"/>
        <v>76.8</v>
      </c>
      <c r="N64" s="10">
        <f t="shared" si="13"/>
        <v>80.248676001539124</v>
      </c>
      <c r="O64" s="10">
        <f t="shared" si="22"/>
        <v>0.08</v>
      </c>
      <c r="P64" s="10">
        <f t="shared" si="14"/>
        <v>24.592811957968532</v>
      </c>
      <c r="Q64" s="10">
        <f t="shared" si="23"/>
        <v>23.255106965997815</v>
      </c>
    </row>
    <row r="65" spans="2:17" x14ac:dyDescent="0.2">
      <c r="B65">
        <v>40000</v>
      </c>
      <c r="C65">
        <f t="shared" si="15"/>
        <v>3.2000000000000001E-2</v>
      </c>
      <c r="D65">
        <f t="shared" si="16"/>
        <v>26.49549063520055</v>
      </c>
      <c r="E65">
        <f t="shared" si="17"/>
        <v>64</v>
      </c>
      <c r="F65">
        <f t="shared" si="9"/>
        <v>69.239367414787949</v>
      </c>
      <c r="G65" s="10">
        <f t="shared" si="18"/>
        <v>32</v>
      </c>
      <c r="H65" s="10">
        <f t="shared" si="10"/>
        <v>41.32602085853415</v>
      </c>
      <c r="I65" s="10">
        <f t="shared" si="19"/>
        <v>16</v>
      </c>
      <c r="J65" s="10">
        <f t="shared" si="11"/>
        <v>30.858548248418945</v>
      </c>
      <c r="K65" s="10">
        <f t="shared" si="20"/>
        <v>80</v>
      </c>
      <c r="L65" s="10">
        <f t="shared" si="12"/>
        <v>84.127522250450241</v>
      </c>
      <c r="M65" s="10">
        <f t="shared" si="21"/>
        <v>96</v>
      </c>
      <c r="N65" s="10">
        <f t="shared" si="13"/>
        <v>99.462606038651529</v>
      </c>
      <c r="O65" s="10">
        <f t="shared" si="22"/>
        <v>0.1</v>
      </c>
      <c r="P65" s="10">
        <f t="shared" si="14"/>
        <v>27.203124820505455</v>
      </c>
      <c r="Q65" s="10">
        <f t="shared" si="23"/>
        <v>26</v>
      </c>
    </row>
    <row r="66" spans="2:17" x14ac:dyDescent="0.2">
      <c r="B66">
        <v>50000</v>
      </c>
      <c r="C66">
        <f t="shared" si="15"/>
        <v>0.04</v>
      </c>
      <c r="D66">
        <f t="shared" si="16"/>
        <v>29.512905651595883</v>
      </c>
      <c r="E66">
        <f t="shared" si="17"/>
        <v>80</v>
      </c>
      <c r="F66">
        <f t="shared" si="9"/>
        <v>85.247228693958135</v>
      </c>
      <c r="G66" s="10">
        <f t="shared" si="18"/>
        <v>40</v>
      </c>
      <c r="H66" s="10">
        <f t="shared" si="10"/>
        <v>49.526154706377113</v>
      </c>
      <c r="I66" s="10">
        <f t="shared" si="19"/>
        <v>20</v>
      </c>
      <c r="J66" s="10">
        <f t="shared" si="11"/>
        <v>35.57035282366482</v>
      </c>
      <c r="K66" s="10">
        <f t="shared" si="20"/>
        <v>100</v>
      </c>
      <c r="L66" s="10">
        <f t="shared" si="12"/>
        <v>104.14624333119271</v>
      </c>
      <c r="M66" s="10">
        <f t="shared" si="21"/>
        <v>120</v>
      </c>
      <c r="N66" s="10">
        <f t="shared" si="13"/>
        <v>123.47392437271928</v>
      </c>
      <c r="O66" s="10">
        <f t="shared" si="22"/>
        <v>0.125</v>
      </c>
      <c r="P66" s="10">
        <f t="shared" si="14"/>
        <v>30.149885986517429</v>
      </c>
      <c r="Q66" s="10">
        <f t="shared" si="23"/>
        <v>29.068883707497267</v>
      </c>
    </row>
    <row r="67" spans="2:17" x14ac:dyDescent="0.2">
      <c r="B67">
        <v>63000</v>
      </c>
      <c r="C67">
        <f t="shared" si="15"/>
        <v>5.0400000000000007E-2</v>
      </c>
      <c r="D67">
        <f t="shared" si="16"/>
        <v>33.025937385031177</v>
      </c>
      <c r="E67">
        <f t="shared" si="17"/>
        <v>100.8</v>
      </c>
      <c r="F67">
        <f t="shared" si="9"/>
        <v>106.05390138981215</v>
      </c>
      <c r="G67" s="10">
        <f t="shared" si="18"/>
        <v>50.4</v>
      </c>
      <c r="H67" s="10">
        <f t="shared" si="10"/>
        <v>60.105740158490683</v>
      </c>
      <c r="I67" s="10">
        <f t="shared" si="19"/>
        <v>25.2</v>
      </c>
      <c r="J67" s="10">
        <f t="shared" si="11"/>
        <v>41.472762145774666</v>
      </c>
      <c r="K67" s="10">
        <f t="shared" si="20"/>
        <v>126</v>
      </c>
      <c r="L67" s="10">
        <f t="shared" si="12"/>
        <v>130.16197601450278</v>
      </c>
      <c r="M67" s="10">
        <f t="shared" si="21"/>
        <v>151.20000000000002</v>
      </c>
      <c r="N67" s="10">
        <f t="shared" si="13"/>
        <v>154.68338630893754</v>
      </c>
      <c r="O67" s="10">
        <f t="shared" si="22"/>
        <v>0.1575</v>
      </c>
      <c r="P67" s="10">
        <f t="shared" si="14"/>
        <v>33.596499910704985</v>
      </c>
      <c r="Q67" s="10">
        <f t="shared" si="23"/>
        <v>32.629741034828946</v>
      </c>
    </row>
    <row r="68" spans="2:17" x14ac:dyDescent="0.2">
      <c r="B68">
        <v>79000</v>
      </c>
      <c r="C68">
        <f t="shared" si="15"/>
        <v>6.3200000000000006E-2</v>
      </c>
      <c r="D68">
        <f t="shared" si="16"/>
        <v>36.893278442556444</v>
      </c>
      <c r="E68">
        <f t="shared" si="17"/>
        <v>126.4</v>
      </c>
      <c r="F68">
        <f t="shared" si="9"/>
        <v>131.65921919865696</v>
      </c>
      <c r="G68" s="10">
        <f t="shared" si="18"/>
        <v>63.2</v>
      </c>
      <c r="H68" s="10">
        <f t="shared" si="10"/>
        <v>73.056005913271775</v>
      </c>
      <c r="I68" s="10">
        <f t="shared" si="19"/>
        <v>31.6</v>
      </c>
      <c r="J68" s="10">
        <f t="shared" si="11"/>
        <v>48.517110383863546</v>
      </c>
      <c r="K68" s="10">
        <f t="shared" si="20"/>
        <v>158</v>
      </c>
      <c r="L68" s="10">
        <f t="shared" si="12"/>
        <v>162.17441228504575</v>
      </c>
      <c r="M68" s="10">
        <f t="shared" si="21"/>
        <v>189.6</v>
      </c>
      <c r="N68" s="10">
        <f t="shared" si="13"/>
        <v>193.090833547323</v>
      </c>
      <c r="O68" s="10">
        <f t="shared" si="22"/>
        <v>0.19750000000000001</v>
      </c>
      <c r="P68" s="10">
        <f t="shared" si="14"/>
        <v>37.405066585290285</v>
      </c>
      <c r="Q68" s="10">
        <f t="shared" si="23"/>
        <v>36.539020238643509</v>
      </c>
    </row>
    <row r="69" spans="2:17" s="14" customFormat="1" x14ac:dyDescent="0.2">
      <c r="B69" s="14">
        <v>100000</v>
      </c>
      <c r="C69" s="14">
        <f t="shared" si="15"/>
        <v>0.08</v>
      </c>
      <c r="D69" s="14">
        <f t="shared" si="16"/>
        <v>41.42482830380834</v>
      </c>
      <c r="E69" s="14">
        <f t="shared" si="17"/>
        <v>160</v>
      </c>
      <c r="F69" s="14">
        <f t="shared" si="9"/>
        <v>165.26369837323622</v>
      </c>
      <c r="G69" s="15">
        <f t="shared" si="18"/>
        <v>80</v>
      </c>
      <c r="H69" s="15">
        <f t="shared" si="10"/>
        <v>89.987999199893309</v>
      </c>
      <c r="I69" s="15">
        <f t="shared" si="19"/>
        <v>40</v>
      </c>
      <c r="J69" s="15">
        <f t="shared" si="11"/>
        <v>57.534772094794988</v>
      </c>
      <c r="K69" s="15">
        <f t="shared" si="20"/>
        <v>200</v>
      </c>
      <c r="L69" s="15">
        <f t="shared" si="12"/>
        <v>204.18481824073012</v>
      </c>
      <c r="M69" s="15">
        <f t="shared" si="21"/>
        <v>240</v>
      </c>
      <c r="N69" s="15">
        <f t="shared" si="13"/>
        <v>243.49704310319663</v>
      </c>
      <c r="O69" s="15">
        <f t="shared" si="22"/>
        <v>0.25</v>
      </c>
      <c r="P69" s="15">
        <f t="shared" si="14"/>
        <v>41.881529341703846</v>
      </c>
      <c r="Q69" s="15">
        <f t="shared" si="23"/>
        <v>41.109609582188938</v>
      </c>
    </row>
    <row r="70" spans="2:17" x14ac:dyDescent="0.2">
      <c r="C70" t="s">
        <v>1</v>
      </c>
      <c r="D70" t="s">
        <v>1</v>
      </c>
      <c r="Q70" t="s">
        <v>1</v>
      </c>
    </row>
    <row r="71" spans="2:17" x14ac:dyDescent="0.2">
      <c r="D71" t="s">
        <v>1</v>
      </c>
      <c r="Q71" t="s">
        <v>1</v>
      </c>
    </row>
    <row r="72" spans="2:17" x14ac:dyDescent="0.2">
      <c r="D72" t="s">
        <v>1</v>
      </c>
      <c r="Q72" t="s">
        <v>1</v>
      </c>
    </row>
    <row r="73" spans="2:17" x14ac:dyDescent="0.2">
      <c r="Q73" t="s">
        <v>1</v>
      </c>
    </row>
  </sheetData>
  <sheetProtection algorithmName="SHA-512" hashValue="snCmGoCNZoWCVGQZbO73l11jc2b6Fg3gTZjgGDY6yiRPSlXHkqrjGlmz+x9qZteKBEc/P+WItTcPaXdT9SlmIw==" saltValue="I1ncGTotzGnFXVoq1M51VA==" spinCount="100000" sheet="1"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54"/>
  <sheetViews>
    <sheetView workbookViewId="0">
      <selection activeCell="D8" sqref="D8"/>
    </sheetView>
  </sheetViews>
  <sheetFormatPr defaultRowHeight="12.75" x14ac:dyDescent="0.2"/>
  <cols>
    <col min="4" max="5" width="11.42578125" customWidth="1"/>
    <col min="8" max="8" width="11" customWidth="1"/>
  </cols>
  <sheetData>
    <row r="3" spans="3:11" x14ac:dyDescent="0.2">
      <c r="C3" t="str">
        <f>Data!B18</f>
        <v>Resistance (Ohms)</v>
      </c>
      <c r="D3" s="13" t="str">
        <f>Data!D18</f>
        <v>OPA1641</v>
      </c>
      <c r="E3" s="13" t="str">
        <f>Data!F18</f>
        <v>LM4562</v>
      </c>
      <c r="F3" s="13" t="str">
        <f>Data!H18</f>
        <v>OPA1622</v>
      </c>
      <c r="G3" s="13" t="str">
        <f>Data!J18</f>
        <v>NE5534A</v>
      </c>
      <c r="H3" s="13" t="str">
        <f>Data!L18</f>
        <v>AD797</v>
      </c>
      <c r="I3" s="13" t="str">
        <f>Data!N18</f>
        <v>AD4898</v>
      </c>
      <c r="J3" s="13" t="str">
        <f>Data!P18</f>
        <v>OPA627</v>
      </c>
      <c r="K3" t="s">
        <v>13</v>
      </c>
    </row>
    <row r="4" spans="3:11" x14ac:dyDescent="0.2">
      <c r="C4">
        <f>Data!B19</f>
        <v>1</v>
      </c>
      <c r="D4">
        <f>Data!D19</f>
        <v>5.1016565936958784</v>
      </c>
      <c r="E4">
        <f>Data!F19</f>
        <v>4.7017978008417165</v>
      </c>
      <c r="F4">
        <f>Data!H19</f>
        <v>2.8030163467236502</v>
      </c>
      <c r="G4">
        <f>Data!J19</f>
        <v>4.501877403928277</v>
      </c>
      <c r="H4">
        <f>Data!L19</f>
        <v>1.2070227835463587</v>
      </c>
      <c r="I4">
        <f>Data!N19</f>
        <v>0.9093435874299659</v>
      </c>
      <c r="J4" s="10">
        <f>Data!P19</f>
        <v>8.0010561802805924</v>
      </c>
      <c r="K4">
        <v>0.13</v>
      </c>
    </row>
    <row r="5" spans="3:11" x14ac:dyDescent="0.2">
      <c r="C5">
        <f>Data!B20</f>
        <v>1.3</v>
      </c>
      <c r="D5">
        <f>Data!D20</f>
        <v>5.1021534669197353</v>
      </c>
      <c r="E5">
        <f>Data!F20</f>
        <v>4.702337113223594</v>
      </c>
      <c r="F5">
        <f>Data!H20</f>
        <v>2.8039206625009916</v>
      </c>
      <c r="G5">
        <f>Data!J20</f>
        <v>4.5024404793844859</v>
      </c>
      <c r="H5">
        <f>Data!L20</f>
        <v>1.2091223097768067</v>
      </c>
      <c r="I5">
        <f>Data!N20</f>
        <v>0.91212923119479072</v>
      </c>
      <c r="J5" s="10">
        <f>Data!P20</f>
        <v>8.0013730071788647</v>
      </c>
      <c r="K5">
        <v>0.14822280526288795</v>
      </c>
    </row>
    <row r="6" spans="3:11" x14ac:dyDescent="0.2">
      <c r="C6">
        <f>Data!B21</f>
        <v>1.6</v>
      </c>
      <c r="D6">
        <f>Data!D21</f>
        <v>5.102650291760316</v>
      </c>
      <c r="E6">
        <f>Data!F21</f>
        <v>4.7028764127499674</v>
      </c>
      <c r="F6">
        <f>Data!H21</f>
        <v>2.8048247072499914</v>
      </c>
      <c r="G6">
        <f>Data!J21</f>
        <v>4.5030034876291181</v>
      </c>
      <c r="H6">
        <f>Data!L21</f>
        <v>1.2112184939142896</v>
      </c>
      <c r="I6">
        <f>Data!N21</f>
        <v>0.91490696007845518</v>
      </c>
      <c r="J6" s="10">
        <f>Data!P21</f>
        <v>8.0016898215324499</v>
      </c>
      <c r="K6">
        <v>0.16443843832875574</v>
      </c>
    </row>
    <row r="7" spans="3:11" x14ac:dyDescent="0.2">
      <c r="C7">
        <f>Data!B22</f>
        <v>2</v>
      </c>
      <c r="D7">
        <f>Data!D22</f>
        <v>5.1033126496426373</v>
      </c>
      <c r="E7">
        <f>Data!F22</f>
        <v>4.7035954587953253</v>
      </c>
      <c r="F7">
        <f>Data!H22</f>
        <v>2.8060296791017731</v>
      </c>
      <c r="G7">
        <f>Data!J22</f>
        <v>4.5037540607808504</v>
      </c>
      <c r="H7">
        <f>Data!L22</f>
        <v>1.2140082372043446</v>
      </c>
      <c r="I7">
        <f>Data!N22</f>
        <v>0.91859841062348901</v>
      </c>
      <c r="J7" s="10">
        <f>Data!P22</f>
        <v>8.0021122211591731</v>
      </c>
      <c r="K7">
        <v>0.18384776310850237</v>
      </c>
    </row>
    <row r="8" spans="3:11" x14ac:dyDescent="0.2">
      <c r="C8">
        <f>Data!B23</f>
        <v>2.5</v>
      </c>
      <c r="D8">
        <f>Data!D23</f>
        <v>5.1041404761236731</v>
      </c>
      <c r="E8">
        <f>Data!F23</f>
        <v>4.7044942342402765</v>
      </c>
      <c r="F8">
        <f>Data!H23</f>
        <v>2.8075352179447366</v>
      </c>
      <c r="G8">
        <f>Data!J23</f>
        <v>4.5046921093455436</v>
      </c>
      <c r="H8">
        <f>Data!L23</f>
        <v>1.2174871662567945</v>
      </c>
      <c r="I8">
        <f>Data!N23</f>
        <v>0.92319337086008157</v>
      </c>
      <c r="J8" s="10">
        <f>Data!P23</f>
        <v>8.0026401893399566</v>
      </c>
      <c r="K8">
        <v>0.20554804791094466</v>
      </c>
    </row>
    <row r="9" spans="3:11" x14ac:dyDescent="0.2">
      <c r="C9">
        <f>Data!B24</f>
        <v>3.2</v>
      </c>
      <c r="D9">
        <f>Data!D24</f>
        <v>5.1052992076867101</v>
      </c>
      <c r="E9">
        <f>Data!F24</f>
        <v>4.7057524599579184</v>
      </c>
      <c r="F9">
        <f>Data!H24</f>
        <v>2.8096417126744111</v>
      </c>
      <c r="G9">
        <f>Data!J24</f>
        <v>4.5060050641782459</v>
      </c>
      <c r="H9">
        <f>Data!L24</f>
        <v>1.222342407020226</v>
      </c>
      <c r="I9">
        <f>Data!N24</f>
        <v>0.92959076071140045</v>
      </c>
      <c r="J9" s="10">
        <f>Data!P24</f>
        <v>8.0033792862805146</v>
      </c>
      <c r="K9">
        <v>0.23255106965997813</v>
      </c>
    </row>
    <row r="10" spans="3:11" x14ac:dyDescent="0.2">
      <c r="C10">
        <f>Data!B25</f>
        <v>4</v>
      </c>
      <c r="D10">
        <f>Data!D25</f>
        <v>5.1066231503813002</v>
      </c>
      <c r="E10">
        <f>Data!F25</f>
        <v>4.7071903466930252</v>
      </c>
      <c r="F10">
        <f>Data!H25</f>
        <v>2.812047339573073</v>
      </c>
      <c r="G10">
        <f>Data!J25</f>
        <v>4.5075051369909716</v>
      </c>
      <c r="H10">
        <f>Data!L25</f>
        <v>1.2278696999274801</v>
      </c>
      <c r="I10">
        <f>Data!N25</f>
        <v>0.93685226156529078</v>
      </c>
      <c r="J10" s="10">
        <f>Data!P25</f>
        <v>8.0042238849310063</v>
      </c>
      <c r="K10">
        <v>0.26</v>
      </c>
    </row>
    <row r="11" spans="3:11" x14ac:dyDescent="0.2">
      <c r="C11">
        <f>Data!B26</f>
        <v>5</v>
      </c>
      <c r="D11">
        <f>Data!D26</f>
        <v>5.1082775962173397</v>
      </c>
      <c r="E11">
        <f>Data!F26</f>
        <v>4.7089875769638638</v>
      </c>
      <c r="F11">
        <f>Data!H26</f>
        <v>2.8150516869144693</v>
      </c>
      <c r="G11">
        <f>Data!J26</f>
        <v>4.509379558209754</v>
      </c>
      <c r="H11">
        <f>Data!L26</f>
        <v>1.2347469376354006</v>
      </c>
      <c r="I11">
        <f>Data!N26</f>
        <v>0.94585622586099205</v>
      </c>
      <c r="J11" s="10">
        <f>Data!P26</f>
        <v>8.0052795079345138</v>
      </c>
      <c r="K11">
        <v>0.29068883707497267</v>
      </c>
    </row>
    <row r="12" spans="3:11" x14ac:dyDescent="0.2">
      <c r="C12">
        <f>Data!B27</f>
        <v>6.3</v>
      </c>
      <c r="D12">
        <f>Data!D27</f>
        <v>5.1104275750689787</v>
      </c>
      <c r="E12">
        <f>Data!F27</f>
        <v>4.7113237636995411</v>
      </c>
      <c r="F12">
        <f>Data!H27</f>
        <v>2.8189528909862966</v>
      </c>
      <c r="G12">
        <f>Data!J27</f>
        <v>4.511815194619567</v>
      </c>
      <c r="H12">
        <f>Data!L27</f>
        <v>1.2436353002387799</v>
      </c>
      <c r="I12">
        <f>Data!N27</f>
        <v>0.9574437917705666</v>
      </c>
      <c r="J12" s="10">
        <f>Data!P27</f>
        <v>8.0066516097709695</v>
      </c>
      <c r="K12">
        <v>0.32629741034828946</v>
      </c>
    </row>
    <row r="13" spans="3:11" x14ac:dyDescent="0.2">
      <c r="C13">
        <f>Data!B28</f>
        <v>7.9</v>
      </c>
      <c r="D13">
        <f>Data!D28</f>
        <v>5.113072461841309</v>
      </c>
      <c r="E13">
        <f>Data!F28</f>
        <v>4.7141987409951236</v>
      </c>
      <c r="F13">
        <f>Data!H28</f>
        <v>2.8237474997598491</v>
      </c>
      <c r="G13">
        <f>Data!J28</f>
        <v>4.5148111793960997</v>
      </c>
      <c r="H13">
        <f>Data!L28</f>
        <v>1.2544957712164677</v>
      </c>
      <c r="I13">
        <f>Data!N28</f>
        <v>0.97152945482882813</v>
      </c>
      <c r="J13" s="10">
        <f>Data!P28</f>
        <v>8.0083400277704282</v>
      </c>
      <c r="K13">
        <v>0.3653902023864351</v>
      </c>
    </row>
    <row r="14" spans="3:11" x14ac:dyDescent="0.2">
      <c r="C14">
        <f>Data!B29</f>
        <v>10</v>
      </c>
      <c r="D14">
        <f>Data!D29</f>
        <v>5.1165418008713655</v>
      </c>
      <c r="E14">
        <f>Data!F29</f>
        <v>4.7179715980493144</v>
      </c>
      <c r="F14">
        <f>Data!H29</f>
        <v>2.8300289751166856</v>
      </c>
      <c r="G14">
        <f>Data!J29</f>
        <v>4.5187405324935401</v>
      </c>
      <c r="H14">
        <f>Data!L29</f>
        <v>1.2686212988910441</v>
      </c>
      <c r="I14">
        <f>Data!N29</f>
        <v>0.98973531815329296</v>
      </c>
      <c r="J14" s="10">
        <f>Data!P29</f>
        <v>8.0105555363298606</v>
      </c>
      <c r="K14">
        <v>0.41109609582188933</v>
      </c>
    </row>
    <row r="15" spans="3:11" x14ac:dyDescent="0.2">
      <c r="C15">
        <f>Data!B30</f>
        <v>13</v>
      </c>
      <c r="D15">
        <f>Data!D30</f>
        <v>5.1214939226858558</v>
      </c>
      <c r="E15">
        <f>Data!F30</f>
        <v>4.7233603123200334</v>
      </c>
      <c r="F15">
        <f>Data!H30</f>
        <v>2.8389801267356556</v>
      </c>
      <c r="G15">
        <f>Data!J30</f>
        <v>4.524348244775152</v>
      </c>
      <c r="H15">
        <f>Data!L30</f>
        <v>1.2885557807095507</v>
      </c>
      <c r="I15">
        <f>Data!N30</f>
        <v>1.0152208823699402</v>
      </c>
      <c r="J15" s="10">
        <f>Data!P30</f>
        <v>8.0137194860474281</v>
      </c>
      <c r="K15">
        <v>0.4687216658103186</v>
      </c>
    </row>
    <row r="16" spans="3:11" x14ac:dyDescent="0.2">
      <c r="C16">
        <f>Data!B31</f>
        <v>16</v>
      </c>
      <c r="D16">
        <f>Data!D31</f>
        <v>5.1264412607737775</v>
      </c>
      <c r="E16">
        <f>Data!F31</f>
        <v>4.7287477581279385</v>
      </c>
      <c r="F16">
        <f>Data!H31</f>
        <v>2.8479051669604449</v>
      </c>
      <c r="G16">
        <f>Data!J31</f>
        <v>4.5299493330499843</v>
      </c>
      <c r="H16">
        <f>Data!L31</f>
        <v>1.3082140497640284</v>
      </c>
      <c r="I16">
        <f>Data!N31</f>
        <v>1.0401319916241401</v>
      </c>
      <c r="J16" s="10">
        <f>Data!P31</f>
        <v>8.0168821870849509</v>
      </c>
      <c r="K16">
        <v>0.52</v>
      </c>
    </row>
    <row r="17" spans="3:11" x14ac:dyDescent="0.2">
      <c r="C17">
        <f>Data!B32</f>
        <v>2</v>
      </c>
      <c r="D17">
        <f>Data!D32</f>
        <v>5.1033126496426373</v>
      </c>
      <c r="E17">
        <f>Data!F32</f>
        <v>4.7035954587953253</v>
      </c>
      <c r="F17">
        <f>Data!H32</f>
        <v>2.8060296791017731</v>
      </c>
      <c r="G17">
        <f>Data!J32</f>
        <v>4.5037540607808504</v>
      </c>
      <c r="H17">
        <f>Data!L32</f>
        <v>1.2140082372043446</v>
      </c>
      <c r="I17">
        <f>Data!N32</f>
        <v>0.91859841062348901</v>
      </c>
      <c r="J17" s="10">
        <f>Data!P32</f>
        <v>8.0021122211591731</v>
      </c>
      <c r="K17">
        <v>0.18384776310850237</v>
      </c>
    </row>
    <row r="18" spans="3:11" x14ac:dyDescent="0.2">
      <c r="C18">
        <f>Data!B33</f>
        <v>25</v>
      </c>
      <c r="D18">
        <f>Data!D33</f>
        <v>5.1412547107102169</v>
      </c>
      <c r="E18">
        <f>Data!F33</f>
        <v>4.7449025279767341</v>
      </c>
      <c r="F18">
        <f>Data!H33</f>
        <v>2.8745260478903298</v>
      </c>
      <c r="G18">
        <f>Data!J33</f>
        <v>4.5467130984921402</v>
      </c>
      <c r="H18">
        <f>Data!L33</f>
        <v>1.3656500283747663</v>
      </c>
      <c r="I18">
        <f>Data!N33</f>
        <v>1.1118003417880389</v>
      </c>
      <c r="J18" s="10">
        <f>Data!P33</f>
        <v>8.026362812875222</v>
      </c>
      <c r="K18">
        <v>0.65</v>
      </c>
    </row>
    <row r="19" spans="3:11" x14ac:dyDescent="0.2">
      <c r="C19">
        <f>Data!B34</f>
        <v>32</v>
      </c>
      <c r="D19">
        <f>Data!D34</f>
        <v>5.1527468403420871</v>
      </c>
      <c r="E19">
        <f>Data!F34</f>
        <v>4.7574595573688274</v>
      </c>
      <c r="F19">
        <f>Data!H34</f>
        <v>2.8950743271978352</v>
      </c>
      <c r="G19">
        <f>Data!J34</f>
        <v>4.5597109382065</v>
      </c>
      <c r="H19">
        <f>Data!L34</f>
        <v>1.4088633716581604</v>
      </c>
      <c r="I19">
        <f>Data!N34</f>
        <v>1.1647739008065041</v>
      </c>
      <c r="J19" s="10">
        <f>Data!P34</f>
        <v>8.0337288979900237</v>
      </c>
      <c r="K19">
        <v>0.73539105243400948</v>
      </c>
    </row>
    <row r="20" spans="3:11" x14ac:dyDescent="0.2">
      <c r="C20">
        <f>Data!B35</f>
        <v>40</v>
      </c>
      <c r="D20">
        <f>Data!D35</f>
        <v>5.1658493978264595</v>
      </c>
      <c r="E20">
        <f>Data!F35</f>
        <v>4.771802175279273</v>
      </c>
      <c r="F20">
        <f>Data!H35</f>
        <v>2.9183940789413616</v>
      </c>
      <c r="G20">
        <f>Data!J35</f>
        <v>4.5745224887413114</v>
      </c>
      <c r="H20">
        <f>Data!L35</f>
        <v>1.456845908117945</v>
      </c>
      <c r="I20">
        <f>Data!N35</f>
        <v>1.222790251842073</v>
      </c>
      <c r="J20" s="10">
        <f>Data!P35</f>
        <v>8.0421390195643845</v>
      </c>
      <c r="K20">
        <v>0.82219219164377866</v>
      </c>
    </row>
    <row r="21" spans="3:11" x14ac:dyDescent="0.2">
      <c r="C21">
        <f>Data!B36</f>
        <v>50</v>
      </c>
      <c r="D21">
        <f>Data!D36</f>
        <v>5.1821810081856459</v>
      </c>
      <c r="E21">
        <f>Data!F36</f>
        <v>4.7897181545473009</v>
      </c>
      <c r="F21">
        <f>Data!H36</f>
        <v>2.9473038526762045</v>
      </c>
      <c r="G21">
        <f>Data!J36</f>
        <v>4.5929728934536502</v>
      </c>
      <c r="H21">
        <f>Data!L36</f>
        <v>1.5149257407543117</v>
      </c>
      <c r="I21">
        <f>Data!N36</f>
        <v>1.2920526305069775</v>
      </c>
      <c r="J21" s="10">
        <f>Data!P36</f>
        <v>8.0526393198519077</v>
      </c>
      <c r="K21">
        <v>0.91923881554251186</v>
      </c>
    </row>
    <row r="22" spans="3:11" x14ac:dyDescent="0.2">
      <c r="C22">
        <f>Data!B37</f>
        <v>63</v>
      </c>
      <c r="D22">
        <f>Data!D37</f>
        <v>5.2033354689602858</v>
      </c>
      <c r="E22">
        <f>Data!F37</f>
        <v>4.8129887429745768</v>
      </c>
      <c r="F22">
        <f>Data!H37</f>
        <v>2.9844999849220972</v>
      </c>
      <c r="G22">
        <f>Data!J37</f>
        <v>4.6168533699912979</v>
      </c>
      <c r="H22">
        <f>Data!L37</f>
        <v>1.587632199219958</v>
      </c>
      <c r="I22">
        <f>Data!N37</f>
        <v>1.3775200325222134</v>
      </c>
      <c r="J22" s="10">
        <f>Data!P37</f>
        <v>8.0662692754957206</v>
      </c>
      <c r="K22">
        <v>1.0318430113151904</v>
      </c>
    </row>
    <row r="23" spans="3:11" x14ac:dyDescent="0.2">
      <c r="C23">
        <f>Data!B38</f>
        <v>79</v>
      </c>
      <c r="D23">
        <f>Data!D38</f>
        <v>5.2292542493164591</v>
      </c>
      <c r="E23">
        <f>Data!F38</f>
        <v>4.841598595505415</v>
      </c>
      <c r="F23">
        <f>Data!H38</f>
        <v>3.0297020051483612</v>
      </c>
      <c r="G23">
        <f>Data!J38</f>
        <v>4.6460842179194302</v>
      </c>
      <c r="H23">
        <f>Data!L38</f>
        <v>1.6733391766166237</v>
      </c>
      <c r="I23">
        <f>Data!N38</f>
        <v>1.4768372151323923</v>
      </c>
      <c r="J23" s="10">
        <f>Data!P38</f>
        <v>8.083013054486937</v>
      </c>
      <c r="K23">
        <v>1.1554652742510265</v>
      </c>
    </row>
    <row r="24" spans="3:11" x14ac:dyDescent="0.2">
      <c r="C24">
        <f>Data!B39</f>
        <v>100</v>
      </c>
      <c r="D24">
        <f>Data!D39</f>
        <v>5.263078947384316</v>
      </c>
      <c r="E24">
        <f>Data!F39</f>
        <v>4.8790982773459284</v>
      </c>
      <c r="F24">
        <f>Data!H39</f>
        <v>3.0881062157898649</v>
      </c>
      <c r="G24">
        <f>Data!J39</f>
        <v>4.6841861619709348</v>
      </c>
      <c r="H24">
        <f>Data!L39</f>
        <v>1.7804493814764855</v>
      </c>
      <c r="I24">
        <f>Data!N39</f>
        <v>1.5992498241363042</v>
      </c>
      <c r="J24" s="10">
        <f>Data!P39</f>
        <v>8.1049367710365274</v>
      </c>
      <c r="K24">
        <v>1.3</v>
      </c>
    </row>
    <row r="25" spans="3:11" x14ac:dyDescent="0.2">
      <c r="C25">
        <f>Data!B40</f>
        <v>130</v>
      </c>
      <c r="D25">
        <f>Data!D40</f>
        <v>5.3110262671931867</v>
      </c>
      <c r="E25">
        <f>Data!F40</f>
        <v>4.9325717430160108</v>
      </c>
      <c r="F25">
        <f>Data!H40</f>
        <v>3.1698290174708159</v>
      </c>
      <c r="G25">
        <f>Data!J40</f>
        <v>4.7381118602244925</v>
      </c>
      <c r="H25">
        <f>Data!L40</f>
        <v>1.9247337478207214</v>
      </c>
      <c r="I25">
        <f>Data!N40</f>
        <v>1.7619148674098872</v>
      </c>
      <c r="J25" s="10">
        <f>Data!P40</f>
        <v>8.1361538890083072</v>
      </c>
      <c r="K25">
        <v>1.4822280526288794</v>
      </c>
    </row>
    <row r="26" spans="3:11" x14ac:dyDescent="0.2">
      <c r="C26">
        <f>Data!B41</f>
        <v>160</v>
      </c>
      <c r="D26">
        <f>Data!D41</f>
        <v>5.3585445800500713</v>
      </c>
      <c r="E26">
        <f>Data!F41</f>
        <v>4.9859338142418226</v>
      </c>
      <c r="F26">
        <f>Data!H41</f>
        <v>3.2496744452329374</v>
      </c>
      <c r="G26">
        <f>Data!J41</f>
        <v>4.7914607376039307</v>
      </c>
      <c r="H26">
        <f>Data!L41</f>
        <v>2.0606794995826014</v>
      </c>
      <c r="I26">
        <f>Data!N41</f>
        <v>1.9134931408290965</v>
      </c>
      <c r="J26" s="10">
        <f>Data!P41</f>
        <v>8.1672516895220024</v>
      </c>
      <c r="K26">
        <v>1.6443843832875573</v>
      </c>
    </row>
    <row r="27" spans="3:11" x14ac:dyDescent="0.2">
      <c r="C27">
        <f>Data!B42</f>
        <v>200</v>
      </c>
      <c r="D27">
        <f>Data!D42</f>
        <v>5.4212544697329967</v>
      </c>
      <c r="E27">
        <f>Data!F42</f>
        <v>5.0569160562540487</v>
      </c>
      <c r="F27">
        <f>Data!H42</f>
        <v>3.3534459888299977</v>
      </c>
      <c r="G27">
        <f>Data!J42</f>
        <v>4.8617280878304987</v>
      </c>
      <c r="H27">
        <f>Data!L42</f>
        <v>2.23159136044214</v>
      </c>
      <c r="I27">
        <f>Data!N42</f>
        <v>2.1024747323095232</v>
      </c>
      <c r="J27" s="10">
        <f>Data!P42</f>
        <v>8.2085321617205107</v>
      </c>
      <c r="K27">
        <v>1.8384776310850237</v>
      </c>
    </row>
    <row r="28" spans="3:11" x14ac:dyDescent="0.2">
      <c r="C28">
        <f>Data!B43</f>
        <v>250</v>
      </c>
      <c r="D28">
        <f>Data!D43</f>
        <v>5.4986361981858733</v>
      </c>
      <c r="E28">
        <f>Data!F43</f>
        <v>5.1453862828751742</v>
      </c>
      <c r="F28">
        <f>Data!H43</f>
        <v>3.4792240514229604</v>
      </c>
      <c r="G28">
        <f>Data!J43</f>
        <v>4.9482320074952026</v>
      </c>
      <c r="H28">
        <f>Data!L43</f>
        <v>2.4320773014030617</v>
      </c>
      <c r="I28">
        <f>Data!N43</f>
        <v>2.3227139298673869</v>
      </c>
      <c r="J28" s="10">
        <f>Data!P43</f>
        <v>8.2598426371587124</v>
      </c>
      <c r="K28">
        <v>2.0554804791094465</v>
      </c>
    </row>
    <row r="29" spans="3:11" x14ac:dyDescent="0.2">
      <c r="C29">
        <f>Data!B44</f>
        <v>320</v>
      </c>
      <c r="D29">
        <f>Data!D44</f>
        <v>5.6051761850575224</v>
      </c>
      <c r="E29">
        <f>Data!F44</f>
        <v>5.2687896143231994</v>
      </c>
      <c r="F29">
        <f>Data!H44</f>
        <v>3.6487718481702851</v>
      </c>
      <c r="G29">
        <f>Data!J44</f>
        <v>5.0669896388289564</v>
      </c>
      <c r="H29">
        <f>Data!L44</f>
        <v>2.6939933184772378</v>
      </c>
      <c r="I29">
        <f>Data!N44</f>
        <v>2.6091807143239429</v>
      </c>
      <c r="J29" s="10">
        <f>Data!P44</f>
        <v>8.3311464181107748</v>
      </c>
      <c r="K29">
        <v>2.3255106965997814</v>
      </c>
    </row>
    <row r="30" spans="3:11" x14ac:dyDescent="0.2">
      <c r="C30">
        <f>Data!B45</f>
        <v>400</v>
      </c>
      <c r="D30">
        <f>Data!D45</f>
        <v>5.7245087214886832</v>
      </c>
      <c r="E30">
        <f>Data!F45</f>
        <v>5.4092143606997132</v>
      </c>
      <c r="F30">
        <f>Data!H45</f>
        <v>3.8343708740809097</v>
      </c>
      <c r="G30">
        <f>Data!J45</f>
        <v>5.1995769058645536</v>
      </c>
      <c r="H30">
        <f>Data!L45</f>
        <v>2.9732137494637012</v>
      </c>
      <c r="I30">
        <f>Data!N45</f>
        <v>2.9140350032214783</v>
      </c>
      <c r="J30" s="10">
        <f>Data!P45</f>
        <v>8.4118963973648651</v>
      </c>
      <c r="K30">
        <v>2.6</v>
      </c>
    </row>
    <row r="31" spans="3:11" x14ac:dyDescent="0.2">
      <c r="C31">
        <f>Data!B46</f>
        <v>500</v>
      </c>
      <c r="D31">
        <f>Data!D46</f>
        <v>5.8702640622036757</v>
      </c>
      <c r="E31">
        <f>Data!F46</f>
        <v>5.5839054433254871</v>
      </c>
      <c r="F31">
        <f>Data!H46</f>
        <v>4.0558599581346497</v>
      </c>
      <c r="G31">
        <f>Data!J46</f>
        <v>5.3609700614720843</v>
      </c>
      <c r="H31">
        <f>Data!L46</f>
        <v>3.3000000000000003</v>
      </c>
      <c r="I31">
        <f>Data!N46</f>
        <v>3.2710854467592254</v>
      </c>
      <c r="J31" s="10">
        <f>Data!P46</f>
        <v>8.5117566672514791</v>
      </c>
      <c r="K31">
        <v>2.9068883707497268</v>
      </c>
    </row>
    <row r="32" spans="3:11" x14ac:dyDescent="0.2">
      <c r="C32">
        <f>Data!B47</f>
        <v>630</v>
      </c>
      <c r="D32">
        <f>Data!D47</f>
        <v>6.0545024778272243</v>
      </c>
      <c r="E32">
        <f>Data!F47</f>
        <v>5.8097387204589506</v>
      </c>
      <c r="F32">
        <f>Data!H47</f>
        <v>4.3290895116640868</v>
      </c>
      <c r="G32">
        <f>Data!J47</f>
        <v>5.5642163868778507</v>
      </c>
      <c r="H32">
        <f>Data!L47</f>
        <v>3.6979183333329573</v>
      </c>
      <c r="I32">
        <f>Data!N47</f>
        <v>3.7071746654291862</v>
      </c>
      <c r="J32" s="10">
        <f>Data!P47</f>
        <v>8.6398496792840671</v>
      </c>
      <c r="K32">
        <v>3.2629741034828945</v>
      </c>
    </row>
    <row r="33" spans="3:11" x14ac:dyDescent="0.2">
      <c r="C33">
        <f>Data!B48</f>
        <v>790</v>
      </c>
      <c r="D33">
        <f>Data!D48</f>
        <v>6.273834584958708</v>
      </c>
      <c r="E33">
        <f>Data!F48</f>
        <v>6.0859424906911501</v>
      </c>
      <c r="F33">
        <f>Data!H48</f>
        <v>4.646549687671488</v>
      </c>
      <c r="G33">
        <f>Data!J48</f>
        <v>5.8052438363948164</v>
      </c>
      <c r="H33">
        <f>Data!L48</f>
        <v>4.1578119245583967</v>
      </c>
      <c r="I33">
        <f>Data!N48</f>
        <v>4.2137650622691343</v>
      </c>
      <c r="J33" s="10">
        <f>Data!P48</f>
        <v>8.7949419498155308</v>
      </c>
      <c r="K33">
        <v>3.6539020238643514</v>
      </c>
    </row>
    <row r="34" spans="3:11" x14ac:dyDescent="0.2">
      <c r="C34">
        <f>Data!B49</f>
        <v>1000</v>
      </c>
      <c r="D34">
        <f>Data!D49</f>
        <v>6.5505725429156181</v>
      </c>
      <c r="E34">
        <f>Data!F49</f>
        <v>6.4459289477933286</v>
      </c>
      <c r="F34">
        <f>Data!H49</f>
        <v>5.0378566871239991</v>
      </c>
      <c r="G34">
        <f>Data!J49</f>
        <v>6.1081912216301806</v>
      </c>
      <c r="H34">
        <f>Data!L49</f>
        <v>4.7265209192385891</v>
      </c>
      <c r="I34">
        <f>Data!N49</f>
        <v>4.8445846055157293</v>
      </c>
      <c r="J34" s="10">
        <f>Data!P49</f>
        <v>8.9944430761442913</v>
      </c>
      <c r="K34">
        <v>4.1109609582188931</v>
      </c>
    </row>
    <row r="35" spans="3:11" x14ac:dyDescent="0.2">
      <c r="C35">
        <f>Data!B50</f>
        <v>1300</v>
      </c>
      <c r="D35">
        <f>Data!D50</f>
        <v>6.926759782293594</v>
      </c>
      <c r="E35">
        <f>Data!F50</f>
        <v>6.9560333524214792</v>
      </c>
      <c r="F35">
        <f>Data!H50</f>
        <v>5.5580212306179622</v>
      </c>
      <c r="G35">
        <f>Data!J50</f>
        <v>6.5184660772301335</v>
      </c>
      <c r="H35">
        <f>Data!L50</f>
        <v>5.4927224579437839</v>
      </c>
      <c r="I35">
        <f>Data!N50</f>
        <v>5.702139949176976</v>
      </c>
      <c r="J35" s="10">
        <f>Data!P50</f>
        <v>9.2720014324039006</v>
      </c>
      <c r="K35">
        <v>4.6872166581031864</v>
      </c>
    </row>
    <row r="36" spans="3:11" x14ac:dyDescent="0.2">
      <c r="C36">
        <f>Data!B51</f>
        <v>1600</v>
      </c>
      <c r="D36">
        <f>Data!D51</f>
        <v>7.28354320632479</v>
      </c>
      <c r="E36">
        <f>Data!F51</f>
        <v>7.4621444638924004</v>
      </c>
      <c r="F36">
        <f>Data!H51</f>
        <v>6.0430455897668027</v>
      </c>
      <c r="G36">
        <f>Data!J51</f>
        <v>6.9064897017225766</v>
      </c>
      <c r="H36">
        <f>Data!L51</f>
        <v>6.2225396744416184</v>
      </c>
      <c r="I36">
        <f>Data!N51</f>
        <v>6.5265304718510277</v>
      </c>
      <c r="J36" s="10">
        <f>Data!P51</f>
        <v>9.5414891919448301</v>
      </c>
      <c r="K36">
        <v>5.2</v>
      </c>
    </row>
    <row r="37" spans="3:11" x14ac:dyDescent="0.2">
      <c r="C37">
        <f>Data!B52</f>
        <v>2000</v>
      </c>
      <c r="D37">
        <f>Data!D52</f>
        <v>7.7336926859036748</v>
      </c>
      <c r="E37">
        <f>Data!F52</f>
        <v>8.1320354155647898</v>
      </c>
      <c r="F37">
        <f>Data!H52</f>
        <v>6.6483080554378651</v>
      </c>
      <c r="G37">
        <f>Data!J52</f>
        <v>7.3952687577937288</v>
      </c>
      <c r="H37">
        <f>Data!L52</f>
        <v>7.1582120672693126</v>
      </c>
      <c r="I37">
        <f>Data!N52</f>
        <v>7.5927597090912871</v>
      </c>
      <c r="J37" s="10">
        <f>Data!P52</f>
        <v>9.8893895160419287</v>
      </c>
      <c r="K37">
        <v>5.8137767414994537</v>
      </c>
    </row>
    <row r="38" spans="3:11" x14ac:dyDescent="0.2">
      <c r="C38">
        <f>Data!B53</f>
        <v>2500</v>
      </c>
      <c r="D38">
        <f>Data!D53</f>
        <v>8.2619612683672141</v>
      </c>
      <c r="E38">
        <f>Data!F53</f>
        <v>8.9632583361186242</v>
      </c>
      <c r="F38">
        <f>Data!H53</f>
        <v>7.3545904032787579</v>
      </c>
      <c r="G38">
        <f>Data!J53</f>
        <v>7.9686887252546139</v>
      </c>
      <c r="H38">
        <f>Data!L53</f>
        <v>8.2879430499973878</v>
      </c>
      <c r="I38">
        <f>Data!N53</f>
        <v>8.8915690403887666</v>
      </c>
      <c r="J38" s="10">
        <f>Data!P53</f>
        <v>10.307765958853548</v>
      </c>
      <c r="K38">
        <v>6.5</v>
      </c>
    </row>
    <row r="39" spans="3:11" x14ac:dyDescent="0.2">
      <c r="C39">
        <f>Data!B54</f>
        <v>3200</v>
      </c>
      <c r="D39">
        <f>Data!D54</f>
        <v>8.9493020148836191</v>
      </c>
      <c r="E39">
        <f>Data!F54</f>
        <v>10.118517678000073</v>
      </c>
      <c r="F39">
        <f>Data!H54</f>
        <v>8.27487764259992</v>
      </c>
      <c r="G39">
        <f>Data!J54</f>
        <v>8.7159853143520163</v>
      </c>
      <c r="H39">
        <f>Data!L54</f>
        <v>9.8224233262469411</v>
      </c>
      <c r="I39">
        <f>Data!N54</f>
        <v>10.671101161548417</v>
      </c>
      <c r="J39" s="10">
        <f>Data!P54</f>
        <v>10.866465110605196</v>
      </c>
      <c r="K39">
        <v>7.3539105243400948</v>
      </c>
    </row>
    <row r="40" spans="3:11" x14ac:dyDescent="0.2">
      <c r="C40">
        <f>Data!B55</f>
        <v>4000</v>
      </c>
      <c r="D40">
        <f>Data!D55</f>
        <v>9.6752266247359806</v>
      </c>
      <c r="E40">
        <f>Data!F55</f>
        <v>11.430223094935636</v>
      </c>
      <c r="F40">
        <f>Data!H55</f>
        <v>9.2563491723249065</v>
      </c>
      <c r="G40">
        <f>Data!J55</f>
        <v>9.5084173236138518</v>
      </c>
      <c r="H40">
        <f>Data!L55</f>
        <v>11.534296684236971</v>
      </c>
      <c r="I40">
        <f>Data!N55</f>
        <v>12.671621837791719</v>
      </c>
      <c r="J40" s="10">
        <f>Data!P55</f>
        <v>11.471708678309435</v>
      </c>
      <c r="K40">
        <v>8.2219219164377861</v>
      </c>
    </row>
    <row r="41" spans="3:11" x14ac:dyDescent="0.2">
      <c r="C41">
        <f>Data!B56</f>
        <v>5000</v>
      </c>
      <c r="D41">
        <f>Data!D56</f>
        <v>10.512374422555546</v>
      </c>
      <c r="E41">
        <f>Data!F56</f>
        <v>13.061010680647957</v>
      </c>
      <c r="F41">
        <f>Data!H56</f>
        <v>10.408650248711407</v>
      </c>
      <c r="G41">
        <f>Data!J56</f>
        <v>10.428326807307107</v>
      </c>
      <c r="H41">
        <f>Data!L56</f>
        <v>13.635981812836215</v>
      </c>
      <c r="I41">
        <f>Data!N56</f>
        <v>15.142985174660907</v>
      </c>
      <c r="J41" s="10">
        <f>Data!P56</f>
        <v>12.186064017967411</v>
      </c>
      <c r="K41">
        <v>9.1923881554251192</v>
      </c>
    </row>
    <row r="42" spans="3:11" x14ac:dyDescent="0.2">
      <c r="C42">
        <f>Data!B57</f>
        <v>6300</v>
      </c>
      <c r="D42">
        <f>Data!D57</f>
        <v>11.509996759408752</v>
      </c>
      <c r="E42">
        <f>Data!F57</f>
        <v>15.171235941741859</v>
      </c>
      <c r="F42">
        <f>Data!H57</f>
        <v>11.819966159004009</v>
      </c>
      <c r="G42">
        <f>Data!J57</f>
        <v>11.535614417966649</v>
      </c>
      <c r="H42">
        <f>Data!L57</f>
        <v>16.330033680308194</v>
      </c>
      <c r="I42">
        <f>Data!N57</f>
        <v>18.327422077313546</v>
      </c>
      <c r="J42" s="10">
        <f>Data!P57</f>
        <v>13.05642554692899</v>
      </c>
      <c r="K42">
        <v>10.318430113151903</v>
      </c>
    </row>
    <row r="43" spans="3:11" x14ac:dyDescent="0.2">
      <c r="C43">
        <f>Data!B58</f>
        <v>7900</v>
      </c>
      <c r="D43">
        <f>Data!D58</f>
        <v>12.630124304313082</v>
      </c>
      <c r="E43">
        <f>Data!F58</f>
        <v>17.758648597232842</v>
      </c>
      <c r="F43">
        <f>Data!H58</f>
        <v>13.464486622222177</v>
      </c>
      <c r="G43">
        <f>Data!J58</f>
        <v>12.796311968688478</v>
      </c>
      <c r="H43">
        <f>Data!L58</f>
        <v>19.610966319893571</v>
      </c>
      <c r="I43">
        <f>Data!N58</f>
        <v>22.221647103668982</v>
      </c>
      <c r="J43" s="10">
        <f>Data!P58</f>
        <v>14.053838979527978</v>
      </c>
      <c r="K43">
        <v>11.554652742510266</v>
      </c>
    </row>
    <row r="44" spans="3:11" x14ac:dyDescent="0.2">
      <c r="C44">
        <f>Data!B59</f>
        <v>10000</v>
      </c>
      <c r="D44">
        <f>Data!D59</f>
        <v>13.964600388124252</v>
      </c>
      <c r="E44">
        <f>Data!F59</f>
        <v>21.144502831705456</v>
      </c>
      <c r="F44">
        <f>Data!H59</f>
        <v>15.519020587653076</v>
      </c>
      <c r="G44">
        <f>Data!J59</f>
        <v>14.326548781894402</v>
      </c>
      <c r="H44">
        <f>Data!L59</f>
        <v>23.883885781003059</v>
      </c>
      <c r="I44">
        <f>Data!N59</f>
        <v>27.309522148876937</v>
      </c>
      <c r="J44" s="10">
        <f>Data!P59</f>
        <v>15.264357995015709</v>
      </c>
      <c r="K44">
        <v>13</v>
      </c>
    </row>
    <row r="45" spans="3:11" x14ac:dyDescent="0.2">
      <c r="C45">
        <f>Data!B60</f>
        <v>13000</v>
      </c>
      <c r="D45">
        <f>Data!D60</f>
        <v>15.675143002856464</v>
      </c>
      <c r="E45">
        <f>Data!F60</f>
        <v>25.969790141624173</v>
      </c>
      <c r="F45">
        <f>Data!H60</f>
        <v>18.322117781522966</v>
      </c>
      <c r="G45">
        <f>Data!J60</f>
        <v>16.339828640472337</v>
      </c>
      <c r="H45">
        <f>Data!L60</f>
        <v>29.952295404526179</v>
      </c>
      <c r="I45">
        <f>Data!N60</f>
        <v>34.553581579917292</v>
      </c>
      <c r="J45" s="10">
        <f>Data!P60</f>
        <v>16.843427687083171</v>
      </c>
      <c r="K45">
        <v>14.822280526288793</v>
      </c>
    </row>
    <row r="46" spans="3:11" x14ac:dyDescent="0.2">
      <c r="C46">
        <f>Data!B61</f>
        <v>16000</v>
      </c>
      <c r="D46">
        <f>Data!D61</f>
        <v>17.216566552016115</v>
      </c>
      <c r="E46">
        <f>Data!F61</f>
        <v>30.787172653558173</v>
      </c>
      <c r="F46">
        <f>Data!H61</f>
        <v>21.02569856152228</v>
      </c>
      <c r="G46">
        <f>Data!J61</f>
        <v>18.210161998181125</v>
      </c>
      <c r="H46">
        <f>Data!L61</f>
        <v>35.997777709186437</v>
      </c>
      <c r="I46">
        <f>Data!N61</f>
        <v>41.78241256796931</v>
      </c>
      <c r="J46" s="10">
        <f>Data!P61</f>
        <v>18.286650868871533</v>
      </c>
      <c r="K46">
        <v>16.443843832875572</v>
      </c>
    </row>
    <row r="47" spans="3:11" x14ac:dyDescent="0.2">
      <c r="C47">
        <f>Data!B62</f>
        <v>20000</v>
      </c>
      <c r="D47">
        <f>Data!D62</f>
        <v>19.079052806677804</v>
      </c>
      <c r="E47">
        <f>Data!F62</f>
        <v>37.203360063306114</v>
      </c>
      <c r="F47">
        <f>Data!H62</f>
        <v>24.532427519509767</v>
      </c>
      <c r="G47">
        <f>Data!J62</f>
        <v>20.548722588034519</v>
      </c>
      <c r="H47">
        <f>Data!L62</f>
        <v>44.039073559737837</v>
      </c>
      <c r="I47">
        <f>Data!N62</f>
        <v>51.408267817540789</v>
      </c>
      <c r="J47" s="10">
        <f>Data!P62</f>
        <v>20.050000000000004</v>
      </c>
      <c r="K47">
        <v>18.384776310850238</v>
      </c>
    </row>
    <row r="48" spans="3:11" x14ac:dyDescent="0.2">
      <c r="C48">
        <f>Data!B63</f>
        <v>25000</v>
      </c>
      <c r="D48">
        <f>Data!D63</f>
        <v>21.178064123049587</v>
      </c>
      <c r="E48">
        <f>Data!F63</f>
        <v>45.21714276687549</v>
      </c>
      <c r="F48">
        <f>Data!H63</f>
        <v>28.815620763745489</v>
      </c>
      <c r="G48">
        <f>Data!J63</f>
        <v>23.296995514443491</v>
      </c>
      <c r="H48">
        <f>Data!L63</f>
        <v>54.073468540495902</v>
      </c>
      <c r="I48">
        <f>Data!N63</f>
        <v>63.429567238000288</v>
      </c>
      <c r="J48" s="10">
        <f>Data!P63</f>
        <v>22.05683354994547</v>
      </c>
      <c r="K48">
        <v>20.554804791094469</v>
      </c>
    </row>
    <row r="49" spans="3:11" x14ac:dyDescent="0.2">
      <c r="C49">
        <f>Data!B64</f>
        <v>32000</v>
      </c>
      <c r="D49">
        <f>Data!D64</f>
        <v>23.80778560387337</v>
      </c>
      <c r="E49">
        <f>Data!F64</f>
        <v>56.429867977871446</v>
      </c>
      <c r="F49">
        <f>Data!H64</f>
        <v>34.698703145794951</v>
      </c>
      <c r="G49">
        <f>Data!J64</f>
        <v>26.923781309466918</v>
      </c>
      <c r="H49">
        <f>Data!L64</f>
        <v>68.104625393581017</v>
      </c>
      <c r="I49">
        <f>Data!N64</f>
        <v>80.248676001539124</v>
      </c>
      <c r="J49" s="10">
        <f>Data!P64</f>
        <v>24.592811957968532</v>
      </c>
      <c r="K49">
        <v>23.255106965997815</v>
      </c>
    </row>
    <row r="50" spans="3:11" x14ac:dyDescent="0.2">
      <c r="C50">
        <f>Data!B65</f>
        <v>40000</v>
      </c>
      <c r="D50">
        <f>Data!D65</f>
        <v>26.49549063520055</v>
      </c>
      <c r="E50">
        <f>Data!F65</f>
        <v>69.239367414787949</v>
      </c>
      <c r="F50">
        <f>Data!H65</f>
        <v>41.32602085853415</v>
      </c>
      <c r="G50">
        <f>Data!J65</f>
        <v>30.858548248418945</v>
      </c>
      <c r="H50">
        <f>Data!L65</f>
        <v>84.127522250450241</v>
      </c>
      <c r="I50">
        <f>Data!N65</f>
        <v>99.462606038651529</v>
      </c>
      <c r="J50" s="10">
        <f>Data!P65</f>
        <v>27.203124820505455</v>
      </c>
      <c r="K50">
        <v>26</v>
      </c>
    </row>
    <row r="51" spans="3:11" x14ac:dyDescent="0.2">
      <c r="C51">
        <f>Data!B66</f>
        <v>50000</v>
      </c>
      <c r="D51">
        <f>Data!D66</f>
        <v>29.512905651595883</v>
      </c>
      <c r="E51">
        <f>Data!F66</f>
        <v>85.247228693958135</v>
      </c>
      <c r="F51">
        <f>Data!H66</f>
        <v>49.526154706377113</v>
      </c>
      <c r="G51">
        <f>Data!J66</f>
        <v>35.57035282366482</v>
      </c>
      <c r="H51">
        <f>Data!L66</f>
        <v>104.14624333119271</v>
      </c>
      <c r="I51">
        <f>Data!N66</f>
        <v>123.47392437271928</v>
      </c>
      <c r="J51" s="10">
        <f>Data!P66</f>
        <v>30.149885986517429</v>
      </c>
      <c r="K51">
        <v>29.068883707497267</v>
      </c>
    </row>
    <row r="52" spans="3:11" x14ac:dyDescent="0.2">
      <c r="C52">
        <f>Data!B67</f>
        <v>63000</v>
      </c>
      <c r="D52">
        <f>Data!D67</f>
        <v>33.025937385031177</v>
      </c>
      <c r="E52">
        <f>Data!F67</f>
        <v>106.05390138981215</v>
      </c>
      <c r="F52">
        <f>Data!H67</f>
        <v>60.105740158490683</v>
      </c>
      <c r="G52">
        <f>Data!J67</f>
        <v>41.472762145774666</v>
      </c>
      <c r="H52">
        <f>Data!L67</f>
        <v>130.16197601450278</v>
      </c>
      <c r="I52">
        <f>Data!N67</f>
        <v>154.68338630893754</v>
      </c>
      <c r="J52" s="10">
        <f>Data!P67</f>
        <v>33.596499910704985</v>
      </c>
      <c r="K52">
        <v>32.629741034828946</v>
      </c>
    </row>
    <row r="53" spans="3:11" x14ac:dyDescent="0.2">
      <c r="C53">
        <f>Data!B68</f>
        <v>79000</v>
      </c>
      <c r="D53">
        <f>Data!D68</f>
        <v>36.893278442556444</v>
      </c>
      <c r="E53">
        <f>Data!F68</f>
        <v>131.65921919865696</v>
      </c>
      <c r="F53">
        <f>Data!H68</f>
        <v>73.056005913271775</v>
      </c>
      <c r="G53">
        <f>Data!J68</f>
        <v>48.517110383863546</v>
      </c>
      <c r="H53">
        <f>Data!L68</f>
        <v>162.17441228504575</v>
      </c>
      <c r="I53">
        <f>Data!N68</f>
        <v>193.090833547323</v>
      </c>
      <c r="J53" s="10">
        <f>Data!P68</f>
        <v>37.405066585290285</v>
      </c>
      <c r="K53">
        <v>36.539020238643509</v>
      </c>
    </row>
    <row r="54" spans="3:11" x14ac:dyDescent="0.2">
      <c r="C54">
        <f>Data!B69</f>
        <v>100000</v>
      </c>
      <c r="D54">
        <f>Data!D69</f>
        <v>41.42482830380834</v>
      </c>
      <c r="E54">
        <f>Data!F69</f>
        <v>165.26369837323622</v>
      </c>
      <c r="F54">
        <f>Data!H69</f>
        <v>89.987999199893309</v>
      </c>
      <c r="G54">
        <f>Data!J69</f>
        <v>57.534772094794988</v>
      </c>
      <c r="H54">
        <f>Data!L69</f>
        <v>204.18481824073012</v>
      </c>
      <c r="I54">
        <f>Data!N69</f>
        <v>243.49704310319663</v>
      </c>
      <c r="J54" s="10">
        <f>Data!P69</f>
        <v>41.881529341703846</v>
      </c>
      <c r="K54">
        <v>41.109609582188938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7"/>
  <sheetViews>
    <sheetView showGridLines="0" tabSelected="1" zoomScale="75" zoomScaleNormal="75" workbookViewId="0">
      <selection activeCell="E10" sqref="E10"/>
    </sheetView>
  </sheetViews>
  <sheetFormatPr defaultColWidth="11.5703125" defaultRowHeight="12.75" x14ac:dyDescent="0.2"/>
  <cols>
    <col min="1" max="1" width="7.85546875" style="21" customWidth="1"/>
    <col min="2" max="2" width="8" style="41" customWidth="1"/>
    <col min="3" max="3" width="32" style="41" customWidth="1"/>
    <col min="4" max="4" width="31.7109375" style="41" customWidth="1"/>
    <col min="5" max="5" width="30.42578125" style="41" customWidth="1"/>
    <col min="6" max="6" width="29.140625" style="41" customWidth="1"/>
    <col min="7" max="7" width="27.7109375" style="41" customWidth="1"/>
    <col min="8" max="8" width="25.85546875" style="41" customWidth="1"/>
    <col min="9" max="9" width="25.7109375" style="41" customWidth="1"/>
    <col min="10" max="10" width="26.7109375" style="41" customWidth="1"/>
    <col min="11" max="11" width="24.28515625" style="41" customWidth="1"/>
    <col min="12" max="12" width="5.85546875" style="41" customWidth="1"/>
    <col min="13" max="13" width="10.42578125" style="53" customWidth="1"/>
    <col min="14" max="14" width="14.42578125" style="53" customWidth="1"/>
    <col min="15" max="23" width="11.5703125" style="53" customWidth="1"/>
    <col min="24" max="36" width="11.5703125" style="53"/>
    <col min="37" max="40" width="11.5703125" style="21"/>
    <col min="41" max="16384" width="11.5703125" style="41"/>
  </cols>
  <sheetData>
    <row r="1" spans="1:40" s="21" customFormat="1" ht="30.75" customHeight="1" x14ac:dyDescent="0.2"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</row>
    <row r="2" spans="1:40" s="23" customFormat="1" ht="48" customHeight="1" x14ac:dyDescent="0.6">
      <c r="A2" s="22"/>
      <c r="D2" s="24" t="s">
        <v>0</v>
      </c>
      <c r="E2" s="25"/>
      <c r="F2" s="25"/>
      <c r="G2" s="25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22"/>
      <c r="AL2" s="22"/>
      <c r="AM2" s="22"/>
      <c r="AN2" s="22"/>
    </row>
    <row r="3" spans="1:40" s="23" customFormat="1" ht="33.75" customHeight="1" x14ac:dyDescent="0.35">
      <c r="A3" s="22"/>
      <c r="D3" s="26" t="s">
        <v>32</v>
      </c>
      <c r="E3" s="27"/>
      <c r="F3" s="27"/>
      <c r="G3" s="27"/>
      <c r="H3" s="28" t="s">
        <v>34</v>
      </c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22"/>
      <c r="AL3" s="22"/>
      <c r="AM3" s="22"/>
      <c r="AN3" s="22"/>
    </row>
    <row r="4" spans="1:40" s="23" customFormat="1" ht="22.35" customHeight="1" thickBot="1" x14ac:dyDescent="0.45">
      <c r="A4" s="22"/>
      <c r="D4" s="29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22"/>
      <c r="AL4" s="22"/>
      <c r="AM4" s="22"/>
      <c r="AN4" s="22"/>
    </row>
    <row r="5" spans="1:40" s="23" customFormat="1" ht="142.5" customHeight="1" x14ac:dyDescent="0.4">
      <c r="A5" s="22"/>
      <c r="C5" s="30" t="s">
        <v>21</v>
      </c>
      <c r="D5" s="31" t="s">
        <v>30</v>
      </c>
      <c r="E5" s="31" t="s">
        <v>31</v>
      </c>
      <c r="F5" s="31" t="s">
        <v>20</v>
      </c>
      <c r="G5" s="32" t="s">
        <v>27</v>
      </c>
      <c r="H5" s="33" t="s">
        <v>28</v>
      </c>
      <c r="I5" s="34" t="s">
        <v>37</v>
      </c>
      <c r="J5" s="34" t="s">
        <v>29</v>
      </c>
      <c r="K5" s="34" t="s">
        <v>91</v>
      </c>
      <c r="M5" s="61"/>
      <c r="N5" s="62" t="s">
        <v>89</v>
      </c>
      <c r="O5" s="62" t="s">
        <v>90</v>
      </c>
      <c r="P5" s="62" t="s">
        <v>92</v>
      </c>
      <c r="Q5" s="62" t="s">
        <v>81</v>
      </c>
      <c r="R5" s="62" t="s">
        <v>80</v>
      </c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22"/>
      <c r="AL5" s="22"/>
      <c r="AM5" s="22"/>
      <c r="AN5" s="22"/>
    </row>
    <row r="6" spans="1:40" s="23" customFormat="1" ht="31.5" customHeight="1" x14ac:dyDescent="0.35">
      <c r="A6" s="22"/>
      <c r="C6" s="16" t="s">
        <v>78</v>
      </c>
      <c r="D6" s="17">
        <v>5.0999999999999996</v>
      </c>
      <c r="E6" s="17">
        <v>8.0000000000000004E-4</v>
      </c>
      <c r="F6" s="35">
        <f>(D6*0.000000001)/(E6*0.000000000001)</f>
        <v>6375000</v>
      </c>
      <c r="G6" s="36">
        <f>(Data!D49*144)/1000</f>
        <v>0.94328244617984902</v>
      </c>
      <c r="H6" s="37">
        <f>20*LOG10(R6*0.000001)</f>
        <v>-122.4079524664471</v>
      </c>
      <c r="I6" s="35">
        <f>20*LOG10(G6*0.000001)</f>
        <v>-120.50716494799353</v>
      </c>
      <c r="J6" s="35">
        <f>20*LOG10(Q6*0.000001)</f>
        <v>-113.93217990975792</v>
      </c>
      <c r="K6" s="58">
        <f>20*LOG10(S6*0.000001)</f>
        <v>-104.48753581716703</v>
      </c>
      <c r="M6" s="61"/>
      <c r="N6" s="63">
        <f>Data!D59</f>
        <v>13.964600388124252</v>
      </c>
      <c r="O6" s="63">
        <f>Data!D39</f>
        <v>5.263078947384316</v>
      </c>
      <c r="P6" s="63">
        <f>Data!D69</f>
        <v>41.42482830380834</v>
      </c>
      <c r="Q6" s="61">
        <f>(N6*144)/1000</f>
        <v>2.0109024558898922</v>
      </c>
      <c r="R6" s="61">
        <f>(O6*144)/1000</f>
        <v>0.75788336842334147</v>
      </c>
      <c r="S6" s="61">
        <f>(P6*144)/1000</f>
        <v>5.9651752757484013</v>
      </c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22"/>
      <c r="AL6" s="22"/>
      <c r="AM6" s="22"/>
      <c r="AN6" s="22"/>
    </row>
    <row r="7" spans="1:40" s="23" customFormat="1" ht="27" x14ac:dyDescent="0.35">
      <c r="A7" s="22"/>
      <c r="C7" s="16" t="s">
        <v>16</v>
      </c>
      <c r="D7" s="18">
        <v>4.7</v>
      </c>
      <c r="E7" s="54">
        <v>1.6</v>
      </c>
      <c r="F7" s="35">
        <f t="shared" ref="F7:F12" si="0">(D7*0.000000001)/(E7*0.000000000001)</f>
        <v>2937.5000000000005</v>
      </c>
      <c r="G7" s="36">
        <f>(Data!F49*144)/1000</f>
        <v>0.92821376848223924</v>
      </c>
      <c r="H7" s="37">
        <f t="shared" ref="H7:H12" si="1">20*LOG10(R7*0.000001)</f>
        <v>-123.06595883836178</v>
      </c>
      <c r="I7" s="35">
        <f t="shared" ref="I7:I12" si="2">20*LOG10(G7*0.000001)</f>
        <v>-120.64703987689371</v>
      </c>
      <c r="J7" s="35">
        <f t="shared" ref="J7:J12" si="3">20*LOG10(Q7*0.000001)</f>
        <v>-110.32880059637259</v>
      </c>
      <c r="K7" s="58">
        <f t="shared" ref="K7:K12" si="4">20*LOG10(S7*0.000001)</f>
        <v>-98.770950418256135</v>
      </c>
      <c r="M7" s="61"/>
      <c r="N7" s="63">
        <f>Data!F59</f>
        <v>21.144502831705456</v>
      </c>
      <c r="O7" s="63">
        <f>Data!F39</f>
        <v>4.8790982773459284</v>
      </c>
      <c r="P7" s="63">
        <f>Data!G69</f>
        <v>80</v>
      </c>
      <c r="Q7" s="61">
        <f t="shared" ref="Q7:Q12" si="5">(N7*144)/1000</f>
        <v>3.0448084077655859</v>
      </c>
      <c r="R7" s="61">
        <f t="shared" ref="R7:R12" si="6">(O7*144)/1000</f>
        <v>0.70259015193781371</v>
      </c>
      <c r="S7" s="61">
        <f t="shared" ref="S6:S12" si="7">P7*144/1000</f>
        <v>11.52</v>
      </c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22"/>
      <c r="AL7" s="22"/>
      <c r="AM7" s="22"/>
      <c r="AN7" s="22"/>
    </row>
    <row r="8" spans="1:40" s="23" customFormat="1" ht="27" x14ac:dyDescent="0.35">
      <c r="A8" s="22" t="s">
        <v>77</v>
      </c>
      <c r="C8" s="16" t="s">
        <v>79</v>
      </c>
      <c r="D8" s="18">
        <v>2.8</v>
      </c>
      <c r="E8" s="18">
        <v>0.8</v>
      </c>
      <c r="F8" s="35">
        <f t="shared" si="0"/>
        <v>3499.9999999999995</v>
      </c>
      <c r="G8" s="36">
        <f>(Data!H49*144)/1000</f>
        <v>0.72545136294585588</v>
      </c>
      <c r="H8" s="37">
        <f t="shared" si="1"/>
        <v>-127.03890556744982</v>
      </c>
      <c r="I8" s="35">
        <f t="shared" si="2"/>
        <v>-122.78783398050814</v>
      </c>
      <c r="J8" s="35">
        <f t="shared" si="3"/>
        <v>-113.0154639727439</v>
      </c>
      <c r="K8" s="58">
        <f t="shared" si="4"/>
        <v>-97.749058242370182</v>
      </c>
      <c r="M8" s="61"/>
      <c r="N8" s="63">
        <f>Data!H59</f>
        <v>15.519020587653076</v>
      </c>
      <c r="O8" s="63">
        <f>Data!H39</f>
        <v>3.0881062157898649</v>
      </c>
      <c r="P8" s="63">
        <f>Data!H69</f>
        <v>89.987999199893309</v>
      </c>
      <c r="Q8" s="61">
        <f t="shared" si="5"/>
        <v>2.2347389646220432</v>
      </c>
      <c r="R8" s="61">
        <f t="shared" si="6"/>
        <v>0.44468729507374055</v>
      </c>
      <c r="S8" s="61">
        <f t="shared" si="7"/>
        <v>12.958271884784637</v>
      </c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22"/>
      <c r="AL8" s="22"/>
      <c r="AM8" s="22"/>
      <c r="AN8" s="22"/>
    </row>
    <row r="9" spans="1:40" s="23" customFormat="1" ht="27" x14ac:dyDescent="0.35">
      <c r="A9" s="22"/>
      <c r="C9" s="16" t="s">
        <v>19</v>
      </c>
      <c r="D9" s="18">
        <v>4.5</v>
      </c>
      <c r="E9" s="18">
        <v>0.4</v>
      </c>
      <c r="F9" s="35">
        <f t="shared" si="0"/>
        <v>11250.000000000002</v>
      </c>
      <c r="G9" s="36">
        <f>(Data!J49*144)/1000</f>
        <v>0.87957953591474602</v>
      </c>
      <c r="H9" s="37">
        <f t="shared" si="1"/>
        <v>-123.42006722295734</v>
      </c>
      <c r="I9" s="35">
        <f t="shared" si="2"/>
        <v>-121.11449766768672</v>
      </c>
      <c r="J9" s="35">
        <f t="shared" si="3"/>
        <v>-113.70991850018022</v>
      </c>
      <c r="K9" s="58">
        <f t="shared" si="4"/>
        <v>-101.63414221574426</v>
      </c>
      <c r="M9" s="61"/>
      <c r="N9" s="63">
        <f>Data!J59</f>
        <v>14.326548781894402</v>
      </c>
      <c r="O9" s="63">
        <f>Data!J39</f>
        <v>4.6841861619709348</v>
      </c>
      <c r="P9" s="63">
        <f>Data!J69</f>
        <v>57.534772094794988</v>
      </c>
      <c r="Q9" s="61">
        <f t="shared" si="5"/>
        <v>2.0630230245927943</v>
      </c>
      <c r="R9" s="61">
        <f t="shared" si="6"/>
        <v>0.67452280732381464</v>
      </c>
      <c r="S9" s="61">
        <f t="shared" si="7"/>
        <v>8.285007181650478</v>
      </c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22"/>
      <c r="AL9" s="22"/>
      <c r="AM9" s="22"/>
      <c r="AN9" s="22"/>
    </row>
    <row r="10" spans="1:40" s="23" customFormat="1" ht="27" x14ac:dyDescent="0.35">
      <c r="A10" s="22"/>
      <c r="C10" s="16" t="s">
        <v>17</v>
      </c>
      <c r="D10" s="18">
        <v>1.2</v>
      </c>
      <c r="E10" s="18">
        <v>2</v>
      </c>
      <c r="F10" s="35">
        <f t="shared" si="0"/>
        <v>600</v>
      </c>
      <c r="G10" s="36">
        <f>(Data!L49*144)/1000</f>
        <v>0.68061901237035682</v>
      </c>
      <c r="H10" s="37">
        <f t="shared" si="1"/>
        <v>-131.82215753591748</v>
      </c>
      <c r="I10" s="35">
        <f t="shared" si="2"/>
        <v>-123.34191847029911</v>
      </c>
      <c r="J10" s="35">
        <f t="shared" si="3"/>
        <v>-109.27065044599991</v>
      </c>
      <c r="K10" s="58">
        <f t="shared" si="4"/>
        <v>-90.632281201254301</v>
      </c>
      <c r="M10" s="61"/>
      <c r="N10" s="63">
        <f>Data!L59</f>
        <v>23.883885781003059</v>
      </c>
      <c r="O10" s="63">
        <f>Data!L39</f>
        <v>1.7804493814764855</v>
      </c>
      <c r="P10" s="63">
        <f>Data!L69</f>
        <v>204.18481824073012</v>
      </c>
      <c r="Q10" s="61">
        <f t="shared" si="5"/>
        <v>3.4392795524644408</v>
      </c>
      <c r="R10" s="61">
        <f t="shared" si="6"/>
        <v>0.25638471093261395</v>
      </c>
      <c r="S10" s="61">
        <f t="shared" si="7"/>
        <v>29.402613826665139</v>
      </c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22"/>
      <c r="AL10" s="22"/>
      <c r="AM10" s="22"/>
      <c r="AN10" s="22"/>
    </row>
    <row r="11" spans="1:40" s="23" customFormat="1" ht="27" x14ac:dyDescent="0.35">
      <c r="A11" s="22"/>
      <c r="C11" s="16" t="s">
        <v>70</v>
      </c>
      <c r="D11" s="18">
        <v>0.9</v>
      </c>
      <c r="E11" s="18">
        <v>2.4</v>
      </c>
      <c r="F11" s="35">
        <f t="shared" si="0"/>
        <v>375.00000000000006</v>
      </c>
      <c r="G11" s="36">
        <f>(Data!N49*144)/1000</f>
        <v>0.697620183194265</v>
      </c>
      <c r="H11" s="37">
        <f t="shared" si="1"/>
        <v>-132.7544239254587</v>
      </c>
      <c r="I11" s="35">
        <f t="shared" si="2"/>
        <v>-123.12761926210909</v>
      </c>
      <c r="J11" s="35">
        <f t="shared" si="3"/>
        <v>-108.10646813620222</v>
      </c>
      <c r="K11" s="58">
        <f t="shared" si="4"/>
        <v>-89.102876323202054</v>
      </c>
      <c r="M11" s="61"/>
      <c r="N11" s="63">
        <f>Data!N59</f>
        <v>27.309522148876937</v>
      </c>
      <c r="O11" s="63">
        <f>Data!N39</f>
        <v>1.5992498241363042</v>
      </c>
      <c r="P11" s="63">
        <f>Data!N69</f>
        <v>243.49704310319663</v>
      </c>
      <c r="Q11" s="61">
        <f t="shared" si="5"/>
        <v>3.9325711894382791</v>
      </c>
      <c r="R11" s="61">
        <f t="shared" si="6"/>
        <v>0.23029197467562781</v>
      </c>
      <c r="S11" s="61">
        <f t="shared" si="7"/>
        <v>35.063574206860316</v>
      </c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22"/>
      <c r="AL11" s="22"/>
      <c r="AM11" s="22"/>
      <c r="AN11" s="22"/>
    </row>
    <row r="12" spans="1:40" s="23" customFormat="1" ht="27.75" thickBot="1" x14ac:dyDescent="0.4">
      <c r="A12" s="22"/>
      <c r="C12" s="19" t="s">
        <v>36</v>
      </c>
      <c r="D12" s="20">
        <v>8</v>
      </c>
      <c r="E12" s="20">
        <v>2.5000000000000001E-3</v>
      </c>
      <c r="F12" s="38">
        <f t="shared" si="0"/>
        <v>3200000</v>
      </c>
      <c r="G12" s="39">
        <f>(Data!P49*144)/1000</f>
        <v>1.295199802964778</v>
      </c>
      <c r="H12" s="37">
        <f t="shared" si="1"/>
        <v>-118.65775753528538</v>
      </c>
      <c r="I12" s="35">
        <f t="shared" si="2"/>
        <v>-117.75326460645431</v>
      </c>
      <c r="J12" s="35">
        <f t="shared" si="3"/>
        <v>-113.15917929832034</v>
      </c>
      <c r="K12" s="58">
        <f t="shared" si="4"/>
        <v>-104.39229951909735</v>
      </c>
      <c r="M12" s="61"/>
      <c r="N12" s="64">
        <f>Data!P59</f>
        <v>15.264357995015709</v>
      </c>
      <c r="O12" s="64">
        <f>Data!P39</f>
        <v>8.1049367710365274</v>
      </c>
      <c r="P12" s="64">
        <f>Data!P69</f>
        <v>41.881529341703846</v>
      </c>
      <c r="Q12" s="61">
        <f t="shared" si="5"/>
        <v>2.1980675512822621</v>
      </c>
      <c r="R12" s="61">
        <f t="shared" si="6"/>
        <v>1.1671108950292601</v>
      </c>
      <c r="S12" s="61">
        <f t="shared" si="7"/>
        <v>6.0309402252053541</v>
      </c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22"/>
      <c r="AL12" s="22"/>
      <c r="AM12" s="22"/>
      <c r="AN12" s="22"/>
    </row>
    <row r="13" spans="1:40" s="23" customFormat="1" ht="27" x14ac:dyDescent="0.35">
      <c r="A13" s="22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22"/>
      <c r="AL13" s="22"/>
      <c r="AM13" s="22"/>
      <c r="AN13" s="22"/>
    </row>
    <row r="14" spans="1:40" s="23" customFormat="1" ht="27" x14ac:dyDescent="0.35">
      <c r="A14" s="22"/>
      <c r="C14" s="40" t="s">
        <v>23</v>
      </c>
      <c r="H14" s="79" t="s">
        <v>93</v>
      </c>
      <c r="I14" s="80"/>
      <c r="J14" s="80"/>
      <c r="K14" s="80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22"/>
      <c r="AL14" s="22"/>
      <c r="AM14" s="22"/>
      <c r="AN14" s="22"/>
    </row>
    <row r="15" spans="1:40" s="23" customFormat="1" ht="27" x14ac:dyDescent="0.35">
      <c r="A15" s="22"/>
      <c r="C15" s="40" t="s">
        <v>25</v>
      </c>
      <c r="H15" s="80"/>
      <c r="I15" s="80"/>
      <c r="J15" s="80"/>
      <c r="K15" s="80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22"/>
      <c r="AL15" s="22"/>
      <c r="AM15" s="22"/>
      <c r="AN15" s="22"/>
    </row>
    <row r="16" spans="1:40" s="23" customFormat="1" ht="51.75" customHeight="1" x14ac:dyDescent="0.35">
      <c r="A16" s="22"/>
      <c r="C16" s="40"/>
      <c r="H16" s="80"/>
      <c r="I16" s="80"/>
      <c r="J16" s="80"/>
      <c r="K16" s="80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22"/>
      <c r="AL16" s="22"/>
      <c r="AM16" s="22"/>
      <c r="AN16" s="22"/>
    </row>
    <row r="17" spans="1:40" s="23" customFormat="1" ht="27" x14ac:dyDescent="0.35">
      <c r="A17" s="22"/>
      <c r="C17" s="23" t="s">
        <v>22</v>
      </c>
      <c r="D17" s="23" t="s">
        <v>33</v>
      </c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22"/>
      <c r="AL17" s="22"/>
      <c r="AM17" s="22"/>
      <c r="AN17" s="22"/>
    </row>
    <row r="18" spans="1:40" s="23" customFormat="1" ht="27" x14ac:dyDescent="0.35">
      <c r="A18" s="22"/>
      <c r="C18" s="23" t="s">
        <v>24</v>
      </c>
      <c r="D18" s="23" t="s">
        <v>26</v>
      </c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22"/>
      <c r="AL18" s="22"/>
      <c r="AM18" s="22"/>
      <c r="AN18" s="22"/>
    </row>
    <row r="19" spans="1:40" s="23" customFormat="1" ht="27" x14ac:dyDescent="0.35">
      <c r="A19" s="22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22"/>
      <c r="AL19" s="22"/>
      <c r="AM19" s="22"/>
      <c r="AN19" s="22"/>
    </row>
    <row r="20" spans="1:40" ht="25.5" customHeight="1" x14ac:dyDescent="0.35">
      <c r="C20" s="23" t="s">
        <v>35</v>
      </c>
    </row>
    <row r="25" spans="1:40" s="21" customFormat="1" x14ac:dyDescent="0.2"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</row>
    <row r="26" spans="1:40" s="21" customFormat="1" x14ac:dyDescent="0.2"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</row>
    <row r="27" spans="1:40" s="53" customFormat="1" x14ac:dyDescent="0.2"/>
    <row r="28" spans="1:40" s="53" customFormat="1" x14ac:dyDescent="0.2"/>
    <row r="29" spans="1:40" s="53" customFormat="1" x14ac:dyDescent="0.2"/>
    <row r="30" spans="1:40" s="53" customFormat="1" x14ac:dyDescent="0.2"/>
    <row r="31" spans="1:40" s="65" customFormat="1" ht="25.5" x14ac:dyDescent="0.2">
      <c r="E31" s="65" t="str">
        <f>'Data Entry'!C5</f>
        <v xml:space="preserve">Opamp Name </v>
      </c>
      <c r="F31" s="66" t="str">
        <f>'Data Entry'!F5</f>
        <v>Ropt Ohms</v>
      </c>
      <c r="G31" s="66" t="str">
        <f>'Data Entry'!G5</f>
        <v>entot for 1k source resistance uV</v>
      </c>
      <c r="H31" s="66" t="str">
        <f>'Data Entry'!H5</f>
        <v>S/N Ratio ref 1V input 100 Ohm</v>
      </c>
      <c r="I31" s="66" t="str">
        <f>'Data Entry'!I5</f>
        <v>S/N Ratio ref 1V input 1k Ohm</v>
      </c>
      <c r="J31" s="66" t="str">
        <f>'Data Entry'!J5</f>
        <v>S/N Ratio ref 1V input 10k Ohm</v>
      </c>
    </row>
    <row r="32" spans="1:40" s="53" customFormat="1" x14ac:dyDescent="0.2">
      <c r="E32" s="53" t="str">
        <f>'Data Entry'!C6</f>
        <v>OPA1641</v>
      </c>
      <c r="F32" s="67">
        <f>'Data Entry'!F6</f>
        <v>6375000</v>
      </c>
      <c r="G32" s="67">
        <f>'Data Entry'!G6</f>
        <v>0.94328244617984902</v>
      </c>
      <c r="H32" s="67">
        <f>-1*H6</f>
        <v>122.4079524664471</v>
      </c>
      <c r="I32" s="67">
        <f>-1*I6</f>
        <v>120.50716494799353</v>
      </c>
      <c r="J32" s="67">
        <f>-1*J6</f>
        <v>113.93217990975792</v>
      </c>
      <c r="K32" s="67">
        <f>-1*K6</f>
        <v>104.48753581716703</v>
      </c>
    </row>
    <row r="33" spans="5:11" s="53" customFormat="1" x14ac:dyDescent="0.2">
      <c r="E33" s="53" t="str">
        <f>'Data Entry'!C7</f>
        <v>LM4562</v>
      </c>
      <c r="F33" s="67">
        <f>'Data Entry'!F7</f>
        <v>2937.5000000000005</v>
      </c>
      <c r="G33" s="67">
        <f>'Data Entry'!G7</f>
        <v>0.92821376848223924</v>
      </c>
      <c r="H33" s="67">
        <f t="shared" ref="H33:K38" si="8">-1*H7</f>
        <v>123.06595883836178</v>
      </c>
      <c r="I33" s="67">
        <f t="shared" si="8"/>
        <v>120.64703987689371</v>
      </c>
      <c r="J33" s="67">
        <f t="shared" si="8"/>
        <v>110.32880059637259</v>
      </c>
      <c r="K33" s="67">
        <f t="shared" si="8"/>
        <v>98.770950418256135</v>
      </c>
    </row>
    <row r="34" spans="5:11" s="53" customFormat="1" x14ac:dyDescent="0.2">
      <c r="E34" s="53" t="str">
        <f>'Data Entry'!C8</f>
        <v>OPA1622</v>
      </c>
      <c r="F34" s="67">
        <f>'Data Entry'!F8</f>
        <v>3499.9999999999995</v>
      </c>
      <c r="G34" s="67">
        <f>'Data Entry'!G8</f>
        <v>0.72545136294585588</v>
      </c>
      <c r="H34" s="67">
        <f t="shared" si="8"/>
        <v>127.03890556744982</v>
      </c>
      <c r="I34" s="67">
        <f t="shared" si="8"/>
        <v>122.78783398050814</v>
      </c>
      <c r="J34" s="67">
        <f t="shared" si="8"/>
        <v>113.0154639727439</v>
      </c>
      <c r="K34" s="67">
        <f t="shared" si="8"/>
        <v>97.749058242370182</v>
      </c>
    </row>
    <row r="35" spans="5:11" s="53" customFormat="1" x14ac:dyDescent="0.2">
      <c r="E35" s="53" t="str">
        <f>'Data Entry'!C9</f>
        <v>NE5534A</v>
      </c>
      <c r="F35" s="67">
        <f>'Data Entry'!F9</f>
        <v>11250.000000000002</v>
      </c>
      <c r="G35" s="67">
        <f>'Data Entry'!G9</f>
        <v>0.87957953591474602</v>
      </c>
      <c r="H35" s="67">
        <f t="shared" si="8"/>
        <v>123.42006722295734</v>
      </c>
      <c r="I35" s="67">
        <f t="shared" si="8"/>
        <v>121.11449766768672</v>
      </c>
      <c r="J35" s="67">
        <f t="shared" si="8"/>
        <v>113.70991850018022</v>
      </c>
      <c r="K35" s="67">
        <f t="shared" si="8"/>
        <v>101.63414221574426</v>
      </c>
    </row>
    <row r="36" spans="5:11" s="53" customFormat="1" x14ac:dyDescent="0.2">
      <c r="E36" s="53" t="str">
        <f>'Data Entry'!C10</f>
        <v>AD797</v>
      </c>
      <c r="F36" s="67">
        <f>'Data Entry'!F10</f>
        <v>600</v>
      </c>
      <c r="G36" s="67">
        <f>'Data Entry'!G10</f>
        <v>0.68061901237035682</v>
      </c>
      <c r="H36" s="67">
        <f t="shared" si="8"/>
        <v>131.82215753591748</v>
      </c>
      <c r="I36" s="67">
        <f t="shared" si="8"/>
        <v>123.34191847029911</v>
      </c>
      <c r="J36" s="67">
        <f t="shared" si="8"/>
        <v>109.27065044599991</v>
      </c>
      <c r="K36" s="67">
        <f t="shared" si="8"/>
        <v>90.632281201254301</v>
      </c>
    </row>
    <row r="37" spans="5:11" s="53" customFormat="1" x14ac:dyDescent="0.2">
      <c r="E37" s="53" t="str">
        <f>'Data Entry'!C11</f>
        <v>AD4898</v>
      </c>
      <c r="F37" s="67">
        <f>'Data Entry'!F11</f>
        <v>375.00000000000006</v>
      </c>
      <c r="G37" s="67">
        <f>'Data Entry'!G11</f>
        <v>0.697620183194265</v>
      </c>
      <c r="H37" s="67">
        <f t="shared" si="8"/>
        <v>132.7544239254587</v>
      </c>
      <c r="I37" s="67">
        <f t="shared" si="8"/>
        <v>123.12761926210909</v>
      </c>
      <c r="J37" s="67">
        <f t="shared" si="8"/>
        <v>108.10646813620222</v>
      </c>
      <c r="K37" s="67">
        <f t="shared" si="8"/>
        <v>89.102876323202054</v>
      </c>
    </row>
    <row r="38" spans="5:11" s="53" customFormat="1" x14ac:dyDescent="0.2">
      <c r="E38" s="53" t="str">
        <f>'Data Entry'!C12</f>
        <v>OPA627</v>
      </c>
      <c r="F38" s="67">
        <f>'Data Entry'!F12</f>
        <v>3200000</v>
      </c>
      <c r="G38" s="67">
        <f>'Data Entry'!G12</f>
        <v>1.295199802964778</v>
      </c>
      <c r="H38" s="67">
        <f t="shared" si="8"/>
        <v>118.65775753528538</v>
      </c>
      <c r="I38" s="67">
        <f t="shared" si="8"/>
        <v>117.75326460645431</v>
      </c>
      <c r="J38" s="67">
        <f t="shared" si="8"/>
        <v>113.15917929832034</v>
      </c>
      <c r="K38" s="67">
        <f t="shared" si="8"/>
        <v>104.39229951909735</v>
      </c>
    </row>
    <row r="39" spans="5:11" s="53" customFormat="1" x14ac:dyDescent="0.2"/>
    <row r="40" spans="5:11" s="53" customFormat="1" x14ac:dyDescent="0.2"/>
    <row r="41" spans="5:11" s="53" customFormat="1" x14ac:dyDescent="0.2"/>
    <row r="42" spans="5:11" s="53" customFormat="1" x14ac:dyDescent="0.2"/>
    <row r="43" spans="5:11" s="53" customFormat="1" x14ac:dyDescent="0.2"/>
    <row r="44" spans="5:11" s="53" customFormat="1" x14ac:dyDescent="0.2"/>
    <row r="45" spans="5:11" s="53" customFormat="1" x14ac:dyDescent="0.2"/>
    <row r="46" spans="5:11" s="53" customFormat="1" x14ac:dyDescent="0.2"/>
    <row r="47" spans="5:11" s="53" customFormat="1" x14ac:dyDescent="0.2"/>
    <row r="48" spans="5:11" s="53" customFormat="1" x14ac:dyDescent="0.2"/>
    <row r="49" s="53" customFormat="1" x14ac:dyDescent="0.2"/>
    <row r="50" s="53" customFormat="1" x14ac:dyDescent="0.2"/>
    <row r="51" s="53" customFormat="1" x14ac:dyDescent="0.2"/>
    <row r="52" s="53" customFormat="1" x14ac:dyDescent="0.2"/>
    <row r="53" s="53" customFormat="1" x14ac:dyDescent="0.2"/>
    <row r="54" s="53" customFormat="1" x14ac:dyDescent="0.2"/>
    <row r="55" s="53" customFormat="1" x14ac:dyDescent="0.2"/>
    <row r="56" s="53" customFormat="1" x14ac:dyDescent="0.2"/>
    <row r="57" s="53" customFormat="1" x14ac:dyDescent="0.2"/>
    <row r="58" s="53" customFormat="1" x14ac:dyDescent="0.2"/>
    <row r="59" s="53" customFormat="1" x14ac:dyDescent="0.2"/>
    <row r="60" s="53" customFormat="1" x14ac:dyDescent="0.2"/>
    <row r="61" s="53" customFormat="1" x14ac:dyDescent="0.2"/>
    <row r="62" s="53" customFormat="1" x14ac:dyDescent="0.2"/>
    <row r="63" s="53" customFormat="1" x14ac:dyDescent="0.2"/>
    <row r="64" s="53" customFormat="1" x14ac:dyDescent="0.2"/>
    <row r="65" s="53" customFormat="1" x14ac:dyDescent="0.2"/>
    <row r="66" s="53" customFormat="1" x14ac:dyDescent="0.2"/>
    <row r="67" s="53" customFormat="1" x14ac:dyDescent="0.2"/>
    <row r="68" s="53" customFormat="1" x14ac:dyDescent="0.2"/>
    <row r="69" s="53" customFormat="1" x14ac:dyDescent="0.2"/>
    <row r="70" s="53" customFormat="1" x14ac:dyDescent="0.2"/>
    <row r="71" s="53" customFormat="1" x14ac:dyDescent="0.2"/>
    <row r="72" s="53" customFormat="1" x14ac:dyDescent="0.2"/>
    <row r="73" s="53" customFormat="1" x14ac:dyDescent="0.2"/>
    <row r="74" s="53" customFormat="1" x14ac:dyDescent="0.2"/>
    <row r="75" s="53" customFormat="1" x14ac:dyDescent="0.2"/>
    <row r="76" s="53" customFormat="1" x14ac:dyDescent="0.2"/>
    <row r="77" s="53" customFormat="1" x14ac:dyDescent="0.2"/>
    <row r="78" s="53" customFormat="1" x14ac:dyDescent="0.2"/>
    <row r="79" s="53" customFormat="1" x14ac:dyDescent="0.2"/>
    <row r="80" s="53" customFormat="1" x14ac:dyDescent="0.2"/>
    <row r="81" s="53" customFormat="1" x14ac:dyDescent="0.2"/>
    <row r="82" s="53" customFormat="1" x14ac:dyDescent="0.2"/>
    <row r="83" s="53" customFormat="1" x14ac:dyDescent="0.2"/>
    <row r="84" s="53" customFormat="1" x14ac:dyDescent="0.2"/>
    <row r="85" s="53" customFormat="1" x14ac:dyDescent="0.2"/>
    <row r="86" s="53" customFormat="1" x14ac:dyDescent="0.2"/>
    <row r="87" s="53" customFormat="1" x14ac:dyDescent="0.2"/>
    <row r="88" s="53" customFormat="1" x14ac:dyDescent="0.2"/>
    <row r="89" s="53" customFormat="1" x14ac:dyDescent="0.2"/>
    <row r="90" s="53" customFormat="1" x14ac:dyDescent="0.2"/>
    <row r="91" s="53" customFormat="1" x14ac:dyDescent="0.2"/>
    <row r="92" s="53" customFormat="1" x14ac:dyDescent="0.2"/>
    <row r="93" s="53" customFormat="1" x14ac:dyDescent="0.2"/>
    <row r="94" s="53" customFormat="1" x14ac:dyDescent="0.2"/>
    <row r="95" s="53" customFormat="1" x14ac:dyDescent="0.2"/>
    <row r="96" s="53" customFormat="1" x14ac:dyDescent="0.2"/>
    <row r="97" s="53" customFormat="1" x14ac:dyDescent="0.2"/>
    <row r="98" s="53" customFormat="1" x14ac:dyDescent="0.2"/>
    <row r="99" s="53" customFormat="1" x14ac:dyDescent="0.2"/>
    <row r="100" s="53" customFormat="1" x14ac:dyDescent="0.2"/>
    <row r="101" s="53" customFormat="1" x14ac:dyDescent="0.2"/>
    <row r="102" s="53" customFormat="1" x14ac:dyDescent="0.2"/>
    <row r="103" s="53" customFormat="1" x14ac:dyDescent="0.2"/>
    <row r="104" s="53" customFormat="1" x14ac:dyDescent="0.2"/>
    <row r="105" s="53" customFormat="1" x14ac:dyDescent="0.2"/>
    <row r="106" s="53" customFormat="1" x14ac:dyDescent="0.2"/>
    <row r="107" s="53" customFormat="1" x14ac:dyDescent="0.2"/>
    <row r="108" s="53" customFormat="1" x14ac:dyDescent="0.2"/>
    <row r="109" s="53" customFormat="1" x14ac:dyDescent="0.2"/>
    <row r="110" s="53" customFormat="1" x14ac:dyDescent="0.2"/>
    <row r="111" s="53" customFormat="1" x14ac:dyDescent="0.2"/>
    <row r="112" s="53" customFormat="1" x14ac:dyDescent="0.2"/>
    <row r="113" s="53" customFormat="1" x14ac:dyDescent="0.2"/>
    <row r="114" s="53" customFormat="1" x14ac:dyDescent="0.2"/>
    <row r="115" s="53" customFormat="1" x14ac:dyDescent="0.2"/>
    <row r="116" s="53" customFormat="1" x14ac:dyDescent="0.2"/>
    <row r="117" s="53" customFormat="1" x14ac:dyDescent="0.2"/>
    <row r="118" s="53" customFormat="1" x14ac:dyDescent="0.2"/>
    <row r="119" s="53" customFormat="1" x14ac:dyDescent="0.2"/>
    <row r="120" s="53" customFormat="1" x14ac:dyDescent="0.2"/>
    <row r="121" s="53" customFormat="1" x14ac:dyDescent="0.2"/>
    <row r="122" s="53" customFormat="1" x14ac:dyDescent="0.2"/>
    <row r="123" s="53" customFormat="1" x14ac:dyDescent="0.2"/>
    <row r="124" s="53" customFormat="1" x14ac:dyDescent="0.2"/>
    <row r="125" s="53" customFormat="1" x14ac:dyDescent="0.2"/>
    <row r="126" s="53" customFormat="1" x14ac:dyDescent="0.2"/>
    <row r="127" s="53" customFormat="1" x14ac:dyDescent="0.2"/>
    <row r="128" s="53" customFormat="1" x14ac:dyDescent="0.2"/>
    <row r="129" s="53" customFormat="1" x14ac:dyDescent="0.2"/>
    <row r="130" s="53" customFormat="1" x14ac:dyDescent="0.2"/>
    <row r="131" s="53" customFormat="1" x14ac:dyDescent="0.2"/>
    <row r="132" s="53" customFormat="1" x14ac:dyDescent="0.2"/>
    <row r="133" s="53" customFormat="1" x14ac:dyDescent="0.2"/>
    <row r="134" s="53" customFormat="1" x14ac:dyDescent="0.2"/>
    <row r="135" s="53" customFormat="1" x14ac:dyDescent="0.2"/>
    <row r="136" s="53" customFormat="1" x14ac:dyDescent="0.2"/>
    <row r="137" s="53" customFormat="1" x14ac:dyDescent="0.2"/>
    <row r="138" s="53" customFormat="1" x14ac:dyDescent="0.2"/>
    <row r="139" s="53" customFormat="1" x14ac:dyDescent="0.2"/>
    <row r="140" s="53" customFormat="1" x14ac:dyDescent="0.2"/>
    <row r="141" s="53" customFormat="1" x14ac:dyDescent="0.2"/>
    <row r="142" s="53" customFormat="1" x14ac:dyDescent="0.2"/>
    <row r="143" s="53" customFormat="1" x14ac:dyDescent="0.2"/>
    <row r="144" s="53" customFormat="1" x14ac:dyDescent="0.2"/>
    <row r="145" spans="13:36" s="53" customFormat="1" x14ac:dyDescent="0.2"/>
    <row r="146" spans="13:36" s="53" customFormat="1" x14ac:dyDescent="0.2"/>
    <row r="147" spans="13:36" s="53" customFormat="1" x14ac:dyDescent="0.2"/>
    <row r="148" spans="13:36" s="59" customFormat="1" x14ac:dyDescent="0.2"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</row>
    <row r="149" spans="13:36" s="59" customFormat="1" x14ac:dyDescent="0.2"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</row>
    <row r="150" spans="13:36" s="59" customFormat="1" x14ac:dyDescent="0.2"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</row>
    <row r="151" spans="13:36" s="59" customFormat="1" x14ac:dyDescent="0.2"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</row>
    <row r="152" spans="13:36" s="59" customFormat="1" x14ac:dyDescent="0.2"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</row>
    <row r="153" spans="13:36" s="59" customFormat="1" x14ac:dyDescent="0.2"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</row>
    <row r="154" spans="13:36" s="59" customFormat="1" x14ac:dyDescent="0.2"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</row>
    <row r="155" spans="13:36" s="59" customFormat="1" x14ac:dyDescent="0.2"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</row>
    <row r="156" spans="13:36" s="59" customFormat="1" x14ac:dyDescent="0.2"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</row>
    <row r="157" spans="13:36" s="59" customFormat="1" x14ac:dyDescent="0.2"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</row>
    <row r="158" spans="13:36" s="59" customFormat="1" x14ac:dyDescent="0.2"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</row>
    <row r="159" spans="13:36" s="59" customFormat="1" x14ac:dyDescent="0.2"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</row>
    <row r="160" spans="13:36" s="59" customFormat="1" x14ac:dyDescent="0.2"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</row>
    <row r="161" spans="13:36" s="59" customFormat="1" x14ac:dyDescent="0.2"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</row>
    <row r="162" spans="13:36" s="59" customFormat="1" x14ac:dyDescent="0.2"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</row>
    <row r="163" spans="13:36" s="59" customFormat="1" x14ac:dyDescent="0.2"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</row>
    <row r="164" spans="13:36" s="59" customFormat="1" x14ac:dyDescent="0.2"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</row>
    <row r="165" spans="13:36" s="59" customFormat="1" x14ac:dyDescent="0.2"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</row>
    <row r="166" spans="13:36" s="59" customFormat="1" x14ac:dyDescent="0.2"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</row>
    <row r="167" spans="13:36" s="59" customFormat="1" x14ac:dyDescent="0.2"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</row>
    <row r="168" spans="13:36" s="59" customFormat="1" x14ac:dyDescent="0.2"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</row>
    <row r="169" spans="13:36" s="59" customFormat="1" x14ac:dyDescent="0.2"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</row>
    <row r="170" spans="13:36" s="59" customFormat="1" x14ac:dyDescent="0.2"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</row>
    <row r="171" spans="13:36" s="59" customFormat="1" x14ac:dyDescent="0.2"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</row>
    <row r="172" spans="13:36" s="59" customFormat="1" x14ac:dyDescent="0.2"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</row>
    <row r="173" spans="13:36" s="59" customFormat="1" x14ac:dyDescent="0.2"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</row>
    <row r="174" spans="13:36" s="59" customFormat="1" x14ac:dyDescent="0.2"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</row>
    <row r="175" spans="13:36" s="59" customFormat="1" x14ac:dyDescent="0.2"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</row>
    <row r="176" spans="13:36" s="59" customFormat="1" x14ac:dyDescent="0.2"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</row>
    <row r="177" spans="13:36" s="59" customFormat="1" x14ac:dyDescent="0.2"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</row>
    <row r="178" spans="13:36" s="59" customFormat="1" x14ac:dyDescent="0.2"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</row>
    <row r="179" spans="13:36" s="59" customFormat="1" x14ac:dyDescent="0.2"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</row>
    <row r="180" spans="13:36" s="59" customFormat="1" x14ac:dyDescent="0.2"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</row>
    <row r="181" spans="13:36" s="59" customFormat="1" x14ac:dyDescent="0.2"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</row>
    <row r="182" spans="13:36" s="59" customFormat="1" x14ac:dyDescent="0.2"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</row>
    <row r="183" spans="13:36" s="59" customFormat="1" x14ac:dyDescent="0.2"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</row>
    <row r="184" spans="13:36" s="59" customFormat="1" x14ac:dyDescent="0.2"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</row>
    <row r="185" spans="13:36" s="59" customFormat="1" x14ac:dyDescent="0.2"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</row>
    <row r="186" spans="13:36" s="59" customFormat="1" x14ac:dyDescent="0.2"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</row>
    <row r="187" spans="13:36" s="59" customFormat="1" x14ac:dyDescent="0.2"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</row>
    <row r="188" spans="13:36" s="59" customFormat="1" x14ac:dyDescent="0.2"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</row>
    <row r="189" spans="13:36" s="59" customFormat="1" x14ac:dyDescent="0.2"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</row>
    <row r="190" spans="13:36" s="59" customFormat="1" x14ac:dyDescent="0.2"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</row>
    <row r="191" spans="13:36" s="59" customFormat="1" x14ac:dyDescent="0.2"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</row>
    <row r="192" spans="13:36" s="59" customFormat="1" x14ac:dyDescent="0.2"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</row>
    <row r="193" spans="13:36" s="59" customFormat="1" x14ac:dyDescent="0.2"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</row>
    <row r="194" spans="13:36" s="59" customFormat="1" x14ac:dyDescent="0.2"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</row>
    <row r="195" spans="13:36" s="59" customFormat="1" x14ac:dyDescent="0.2"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</row>
    <row r="196" spans="13:36" s="59" customFormat="1" x14ac:dyDescent="0.2"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</row>
    <row r="197" spans="13:36" s="59" customFormat="1" x14ac:dyDescent="0.2"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</row>
    <row r="198" spans="13:36" s="59" customFormat="1" x14ac:dyDescent="0.2"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</row>
    <row r="199" spans="13:36" s="59" customFormat="1" x14ac:dyDescent="0.2"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</row>
    <row r="200" spans="13:36" s="59" customFormat="1" x14ac:dyDescent="0.2"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</row>
    <row r="201" spans="13:36" s="59" customFormat="1" x14ac:dyDescent="0.2"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</row>
    <row r="202" spans="13:36" s="59" customFormat="1" x14ac:dyDescent="0.2"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</row>
    <row r="203" spans="13:36" s="59" customFormat="1" x14ac:dyDescent="0.2"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</row>
    <row r="204" spans="13:36" s="59" customFormat="1" x14ac:dyDescent="0.2"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</row>
    <row r="205" spans="13:36" s="59" customFormat="1" x14ac:dyDescent="0.2"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</row>
    <row r="206" spans="13:36" s="59" customFormat="1" x14ac:dyDescent="0.2"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</row>
    <row r="207" spans="13:36" s="59" customFormat="1" x14ac:dyDescent="0.2"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</row>
    <row r="208" spans="13:36" s="59" customFormat="1" x14ac:dyDescent="0.2"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</row>
    <row r="209" spans="13:36" s="59" customFormat="1" x14ac:dyDescent="0.2"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</row>
    <row r="210" spans="13:36" s="59" customFormat="1" x14ac:dyDescent="0.2"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</row>
    <row r="211" spans="13:36" s="59" customFormat="1" x14ac:dyDescent="0.2"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</row>
    <row r="212" spans="13:36" s="59" customFormat="1" x14ac:dyDescent="0.2"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</row>
    <row r="213" spans="13:36" s="59" customFormat="1" x14ac:dyDescent="0.2"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</row>
    <row r="214" spans="13:36" s="59" customFormat="1" x14ac:dyDescent="0.2"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</row>
    <row r="215" spans="13:36" s="59" customFormat="1" x14ac:dyDescent="0.2"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</row>
    <row r="216" spans="13:36" s="59" customFormat="1" x14ac:dyDescent="0.2"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</row>
    <row r="217" spans="13:36" s="59" customFormat="1" x14ac:dyDescent="0.2"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</row>
    <row r="218" spans="13:36" s="59" customFormat="1" x14ac:dyDescent="0.2"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</row>
    <row r="219" spans="13:36" s="59" customFormat="1" x14ac:dyDescent="0.2"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</row>
    <row r="220" spans="13:36" s="59" customFormat="1" x14ac:dyDescent="0.2"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</row>
    <row r="221" spans="13:36" s="59" customFormat="1" x14ac:dyDescent="0.2"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</row>
    <row r="222" spans="13:36" s="59" customFormat="1" x14ac:dyDescent="0.2"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</row>
    <row r="223" spans="13:36" s="59" customFormat="1" x14ac:dyDescent="0.2"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</row>
    <row r="224" spans="13:36" s="59" customFormat="1" x14ac:dyDescent="0.2"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</row>
    <row r="225" spans="13:36" s="59" customFormat="1" x14ac:dyDescent="0.2"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</row>
    <row r="226" spans="13:36" s="59" customFormat="1" x14ac:dyDescent="0.2"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</row>
    <row r="227" spans="13:36" s="59" customFormat="1" x14ac:dyDescent="0.2"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</row>
    <row r="228" spans="13:36" s="59" customFormat="1" x14ac:dyDescent="0.2"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</row>
    <row r="229" spans="13:36" s="59" customFormat="1" x14ac:dyDescent="0.2"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</row>
    <row r="230" spans="13:36" s="59" customFormat="1" x14ac:dyDescent="0.2"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</row>
    <row r="231" spans="13:36" s="59" customFormat="1" x14ac:dyDescent="0.2"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</row>
    <row r="232" spans="13:36" s="59" customFormat="1" x14ac:dyDescent="0.2"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</row>
    <row r="233" spans="13:36" s="59" customFormat="1" x14ac:dyDescent="0.2"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</row>
    <row r="234" spans="13:36" s="59" customFormat="1" x14ac:dyDescent="0.2"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</row>
    <row r="235" spans="13:36" s="59" customFormat="1" x14ac:dyDescent="0.2"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</row>
    <row r="236" spans="13:36" s="59" customFormat="1" x14ac:dyDescent="0.2"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</row>
    <row r="237" spans="13:36" s="59" customFormat="1" x14ac:dyDescent="0.2"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</row>
    <row r="238" spans="13:36" s="59" customFormat="1" x14ac:dyDescent="0.2"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</row>
    <row r="239" spans="13:36" s="59" customFormat="1" x14ac:dyDescent="0.2"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</row>
    <row r="240" spans="13:36" s="59" customFormat="1" x14ac:dyDescent="0.2"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</row>
    <row r="241" spans="13:36" s="59" customFormat="1" x14ac:dyDescent="0.2"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</row>
    <row r="242" spans="13:36" s="59" customFormat="1" x14ac:dyDescent="0.2"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</row>
    <row r="243" spans="13:36" s="59" customFormat="1" x14ac:dyDescent="0.2"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</row>
    <row r="244" spans="13:36" s="59" customFormat="1" x14ac:dyDescent="0.2"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</row>
    <row r="245" spans="13:36" s="59" customFormat="1" x14ac:dyDescent="0.2"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</row>
    <row r="246" spans="13:36" s="59" customFormat="1" x14ac:dyDescent="0.2"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</row>
    <row r="247" spans="13:36" s="59" customFormat="1" x14ac:dyDescent="0.2"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</row>
    <row r="248" spans="13:36" s="59" customFormat="1" x14ac:dyDescent="0.2"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</row>
    <row r="249" spans="13:36" s="59" customFormat="1" x14ac:dyDescent="0.2"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</row>
    <row r="250" spans="13:36" s="59" customFormat="1" x14ac:dyDescent="0.2"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</row>
    <row r="251" spans="13:36" s="59" customFormat="1" x14ac:dyDescent="0.2"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</row>
    <row r="252" spans="13:36" s="59" customFormat="1" x14ac:dyDescent="0.2"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</row>
    <row r="253" spans="13:36" s="59" customFormat="1" x14ac:dyDescent="0.2"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</row>
    <row r="254" spans="13:36" s="59" customFormat="1" x14ac:dyDescent="0.2"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</row>
    <row r="255" spans="13:36" s="59" customFormat="1" x14ac:dyDescent="0.2"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</row>
    <row r="256" spans="13:36" s="59" customFormat="1" x14ac:dyDescent="0.2"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</row>
    <row r="257" spans="13:36" s="59" customFormat="1" x14ac:dyDescent="0.2"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</row>
    <row r="258" spans="13:36" s="59" customFormat="1" x14ac:dyDescent="0.2"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</row>
    <row r="259" spans="13:36" s="59" customFormat="1" x14ac:dyDescent="0.2"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</row>
    <row r="260" spans="13:36" s="59" customFormat="1" x14ac:dyDescent="0.2"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</row>
    <row r="261" spans="13:36" s="59" customFormat="1" x14ac:dyDescent="0.2"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</row>
    <row r="262" spans="13:36" s="59" customFormat="1" x14ac:dyDescent="0.2"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</row>
    <row r="263" spans="13:36" s="59" customFormat="1" x14ac:dyDescent="0.2"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</row>
    <row r="264" spans="13:36" s="59" customFormat="1" x14ac:dyDescent="0.2"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</row>
    <row r="265" spans="13:36" s="59" customFormat="1" x14ac:dyDescent="0.2"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</row>
    <row r="266" spans="13:36" s="59" customFormat="1" x14ac:dyDescent="0.2"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</row>
    <row r="267" spans="13:36" s="59" customFormat="1" x14ac:dyDescent="0.2"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</row>
    <row r="268" spans="13:36" s="59" customFormat="1" x14ac:dyDescent="0.2"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</row>
    <row r="269" spans="13:36" s="59" customFormat="1" x14ac:dyDescent="0.2"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</row>
    <row r="270" spans="13:36" s="59" customFormat="1" x14ac:dyDescent="0.2"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</row>
    <row r="271" spans="13:36" s="59" customFormat="1" x14ac:dyDescent="0.2"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</row>
    <row r="272" spans="13:36" s="59" customFormat="1" x14ac:dyDescent="0.2"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</row>
    <row r="273" spans="13:36" s="59" customFormat="1" x14ac:dyDescent="0.2"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</row>
    <row r="274" spans="13:36" s="59" customFormat="1" x14ac:dyDescent="0.2"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</row>
    <row r="275" spans="13:36" s="59" customFormat="1" x14ac:dyDescent="0.2"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</row>
    <row r="276" spans="13:36" s="59" customFormat="1" x14ac:dyDescent="0.2"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</row>
    <row r="277" spans="13:36" s="59" customFormat="1" x14ac:dyDescent="0.2"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</row>
    <row r="278" spans="13:36" s="59" customFormat="1" x14ac:dyDescent="0.2"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</row>
    <row r="279" spans="13:36" s="59" customFormat="1" x14ac:dyDescent="0.2"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</row>
    <row r="280" spans="13:36" s="59" customFormat="1" x14ac:dyDescent="0.2"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</row>
    <row r="281" spans="13:36" s="59" customFormat="1" x14ac:dyDescent="0.2"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</row>
    <row r="282" spans="13:36" s="59" customFormat="1" x14ac:dyDescent="0.2"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</row>
    <row r="283" spans="13:36" s="59" customFormat="1" x14ac:dyDescent="0.2"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</row>
    <row r="284" spans="13:36" s="59" customFormat="1" x14ac:dyDescent="0.2"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</row>
    <row r="285" spans="13:36" s="59" customFormat="1" x14ac:dyDescent="0.2"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</row>
    <row r="286" spans="13:36" s="59" customFormat="1" x14ac:dyDescent="0.2"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</row>
    <row r="287" spans="13:36" s="59" customFormat="1" x14ac:dyDescent="0.2"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</row>
    <row r="288" spans="13:36" s="59" customFormat="1" x14ac:dyDescent="0.2"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</row>
    <row r="289" spans="13:36" s="59" customFormat="1" x14ac:dyDescent="0.2"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</row>
    <row r="290" spans="13:36" s="59" customFormat="1" x14ac:dyDescent="0.2"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</row>
    <row r="291" spans="13:36" s="59" customFormat="1" x14ac:dyDescent="0.2"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</row>
    <row r="292" spans="13:36" s="59" customFormat="1" x14ac:dyDescent="0.2"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</row>
    <row r="293" spans="13:36" s="59" customFormat="1" x14ac:dyDescent="0.2"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</row>
    <row r="294" spans="13:36" s="59" customFormat="1" x14ac:dyDescent="0.2"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</row>
    <row r="295" spans="13:36" s="59" customFormat="1" x14ac:dyDescent="0.2"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</row>
    <row r="296" spans="13:36" s="59" customFormat="1" x14ac:dyDescent="0.2"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</row>
    <row r="297" spans="13:36" s="59" customFormat="1" x14ac:dyDescent="0.2"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</row>
  </sheetData>
  <sheetProtection algorithmName="SHA-512" hashValue="tLOoFTnEfoagoCJ+yGziNqLWLfVFDmdqvSDsiAmFDT7peMSMd1GP3rkC+wfUHH659asO2cyHUMYnelShVl3T3g==" saltValue="4e7t+NMrEcS5hynFQk150Q==" spinCount="100000" sheet="1" scenarios="1" selectLockedCells="1"/>
  <mergeCells count="1">
    <mergeCell ref="H14:K16"/>
  </mergeCells>
  <phoneticPr fontId="15" type="noConversion"/>
  <hyperlinks>
    <hyperlink ref="H3" r:id="rId1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2"/>
  <headerFooter alignWithMargins="0">
    <oddHeader>&amp;C&amp;A</oddHeader>
    <oddFooter>&amp;CPage &amp;P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showGridLines="0" workbookViewId="0">
      <selection activeCell="A4" sqref="A1:IV65536"/>
    </sheetView>
  </sheetViews>
  <sheetFormatPr defaultRowHeight="12.75" x14ac:dyDescent="0.2"/>
  <cols>
    <col min="1" max="16384" width="9.140625" style="41"/>
  </cols>
  <sheetData>
    <row r="1" spans="1:27" x14ac:dyDescent="0.2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</row>
    <row r="2" spans="1:27" x14ac:dyDescent="0.2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x14ac:dyDescent="0.2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</row>
    <row r="4" spans="1:27" x14ac:dyDescent="0.2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</row>
    <row r="5" spans="1:27" x14ac:dyDescent="0.2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</row>
    <row r="6" spans="1:27" x14ac:dyDescent="0.2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</row>
    <row r="7" spans="1:27" x14ac:dyDescent="0.2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</row>
    <row r="8" spans="1:27" x14ac:dyDescent="0.2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</row>
    <row r="9" spans="1:27" x14ac:dyDescent="0.2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</row>
    <row r="10" spans="1:27" x14ac:dyDescent="0.2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</row>
    <row r="11" spans="1:27" x14ac:dyDescent="0.2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</row>
    <row r="12" spans="1:27" x14ac:dyDescent="0.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</row>
    <row r="13" spans="1:27" x14ac:dyDescent="0.2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</row>
    <row r="14" spans="1:27" x14ac:dyDescent="0.2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</row>
    <row r="15" spans="1:27" x14ac:dyDescent="0.2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</row>
    <row r="16" spans="1:27" x14ac:dyDescent="0.2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</row>
    <row r="17" spans="1:27" x14ac:dyDescent="0.2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</row>
    <row r="18" spans="1:27" x14ac:dyDescent="0.2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</row>
    <row r="19" spans="1:27" x14ac:dyDescent="0.2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</row>
    <row r="20" spans="1:27" x14ac:dyDescent="0.2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</row>
    <row r="21" spans="1:27" x14ac:dyDescent="0.2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</row>
    <row r="22" spans="1:27" x14ac:dyDescent="0.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</row>
    <row r="23" spans="1:27" x14ac:dyDescent="0.2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</row>
    <row r="24" spans="1:27" x14ac:dyDescent="0.2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</row>
    <row r="25" spans="1:27" x14ac:dyDescent="0.2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</row>
    <row r="26" spans="1:27" x14ac:dyDescent="0.2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</row>
    <row r="27" spans="1:27" x14ac:dyDescent="0.2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</row>
    <row r="28" spans="1:27" x14ac:dyDescent="0.2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</row>
    <row r="29" spans="1:27" x14ac:dyDescent="0.2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</row>
    <row r="30" spans="1:27" x14ac:dyDescent="0.2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</row>
    <row r="31" spans="1:27" x14ac:dyDescent="0.2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</row>
    <row r="32" spans="1:27" x14ac:dyDescent="0.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</row>
    <row r="33" spans="1:27" x14ac:dyDescent="0.2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</row>
    <row r="34" spans="1:27" x14ac:dyDescent="0.2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</row>
    <row r="35" spans="1:27" x14ac:dyDescent="0.2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</row>
    <row r="36" spans="1:27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</row>
    <row r="37" spans="1:27" x14ac:dyDescent="0.2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</row>
    <row r="38" spans="1:27" x14ac:dyDescent="0.2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</row>
    <row r="39" spans="1:27" x14ac:dyDescent="0.2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</row>
    <row r="40" spans="1:27" x14ac:dyDescent="0.2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</row>
    <row r="41" spans="1:27" x14ac:dyDescent="0.2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</row>
    <row r="42" spans="1:27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</row>
    <row r="43" spans="1:27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</row>
    <row r="44" spans="1:27" x14ac:dyDescent="0.2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</row>
    <row r="45" spans="1:27" x14ac:dyDescent="0.2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</row>
    <row r="46" spans="1:27" x14ac:dyDescent="0.2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</row>
    <row r="47" spans="1:27" x14ac:dyDescent="0.2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</row>
    <row r="48" spans="1:27" x14ac:dyDescent="0.2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</row>
    <row r="49" spans="1:27" x14ac:dyDescent="0.2">
      <c r="A49" s="51"/>
      <c r="B49" s="51"/>
      <c r="C49" s="52" t="s">
        <v>34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</row>
    <row r="50" spans="1:27" x14ac:dyDescent="0.2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</row>
    <row r="51" spans="1:27" x14ac:dyDescent="0.2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</row>
    <row r="52" spans="1:27" x14ac:dyDescent="0.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</row>
    <row r="53" spans="1:27" x14ac:dyDescent="0.2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</row>
    <row r="54" spans="1:27" x14ac:dyDescent="0.2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</row>
    <row r="55" spans="1:27" x14ac:dyDescent="0.2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</row>
    <row r="56" spans="1:27" x14ac:dyDescent="0.2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</row>
    <row r="57" spans="1:27" x14ac:dyDescent="0.2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</row>
    <row r="58" spans="1:27" x14ac:dyDescent="0.2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</row>
    <row r="59" spans="1:27" x14ac:dyDescent="0.2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</row>
    <row r="60" spans="1:27" x14ac:dyDescent="0.2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</row>
    <row r="61" spans="1:27" x14ac:dyDescent="0.2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</row>
    <row r="62" spans="1:27" x14ac:dyDescent="0.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</row>
    <row r="63" spans="1:27" x14ac:dyDescent="0.2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</row>
    <row r="64" spans="1:27" x14ac:dyDescent="0.2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</row>
    <row r="65" spans="1:27" x14ac:dyDescent="0.2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</row>
    <row r="66" spans="1:27" x14ac:dyDescent="0.2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</row>
    <row r="67" spans="1:27" x14ac:dyDescent="0.2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</row>
  </sheetData>
  <sheetProtection password="C7F6" sheet="1" objects="1" selectLockedCells="1" selectUnlockedCells="1"/>
  <hyperlinks>
    <hyperlink ref="C49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75" zoomScaleNormal="75" workbookViewId="0">
      <selection sqref="A1:IV65536"/>
    </sheetView>
  </sheetViews>
  <sheetFormatPr defaultRowHeight="12.75" x14ac:dyDescent="0.2"/>
  <cols>
    <col min="1" max="16384" width="9.140625" style="60"/>
  </cols>
  <sheetData/>
  <sheetProtection algorithmName="SHA-512" hashValue="xMtRd307NaP2N388JWQPGQgdff6YD8PXhmbXlMKTz4oK+dIOM3gUv4FNZysVoDwj5/vgjd2+2aIvadY16wGC/A==" saltValue="eCX16s+5W1cfGV6pe2hgow==" spinCount="100000" sheet="1" objects="1" scenarios="1" selectLockedCells="1" selectUnlockedCells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W774"/>
  <sheetViews>
    <sheetView showGridLines="0" workbookViewId="0">
      <selection activeCell="H21" sqref="H21"/>
    </sheetView>
  </sheetViews>
  <sheetFormatPr defaultRowHeight="15" x14ac:dyDescent="0.25"/>
  <cols>
    <col min="1" max="2" width="3.28515625" style="42" customWidth="1"/>
    <col min="3" max="3" width="4" style="44" customWidth="1"/>
    <col min="4" max="4" width="8" style="44" customWidth="1"/>
    <col min="5" max="5" width="24.28515625" style="44" customWidth="1"/>
    <col min="6" max="6" width="22.7109375" style="68" customWidth="1"/>
    <col min="7" max="7" width="19.5703125" style="68" customWidth="1"/>
    <col min="8" max="8" width="19.140625" style="68" customWidth="1"/>
    <col min="9" max="9" width="25.85546875" style="68" customWidth="1"/>
    <col min="10" max="10" width="9.42578125" style="44" bestFit="1" customWidth="1"/>
    <col min="11" max="11" width="2.42578125" style="44" customWidth="1"/>
    <col min="12" max="12" width="34.28515625" style="42" customWidth="1"/>
    <col min="13" max="13" width="10" style="42" customWidth="1"/>
    <col min="14" max="15" width="9.140625" style="42" customWidth="1"/>
    <col min="16" max="16" width="10" style="42" bestFit="1" customWidth="1"/>
    <col min="17" max="17" width="14.140625" style="42" bestFit="1" customWidth="1"/>
    <col min="18" max="75" width="9.140625" style="42"/>
    <col min="76" max="16384" width="9.140625" style="44"/>
  </cols>
  <sheetData>
    <row r="2" spans="1:15" ht="9.75" customHeight="1" x14ac:dyDescent="0.25"/>
    <row r="9" spans="1:15" x14ac:dyDescent="0.25">
      <c r="M9" s="45">
        <v>9.9999999999999996E-24</v>
      </c>
    </row>
    <row r="10" spans="1:15" x14ac:dyDescent="0.25">
      <c r="M10" s="45">
        <v>1.3806503999999999</v>
      </c>
    </row>
    <row r="11" spans="1:15" x14ac:dyDescent="0.25">
      <c r="A11" s="42" t="s">
        <v>1</v>
      </c>
      <c r="L11" s="46" t="s">
        <v>61</v>
      </c>
      <c r="M11" s="47">
        <f>M10*M9</f>
        <v>1.3806503999999998E-23</v>
      </c>
      <c r="N11" s="46"/>
      <c r="O11" s="46"/>
    </row>
    <row r="12" spans="1:15" x14ac:dyDescent="0.25">
      <c r="L12" s="46" t="s">
        <v>56</v>
      </c>
      <c r="M12" s="46">
        <v>295</v>
      </c>
      <c r="N12" s="46"/>
      <c r="O12" s="46"/>
    </row>
    <row r="13" spans="1:15" x14ac:dyDescent="0.25">
      <c r="L13" s="46" t="s">
        <v>62</v>
      </c>
      <c r="M13" s="75">
        <v>20000</v>
      </c>
      <c r="N13" s="46"/>
      <c r="O13" s="46"/>
    </row>
    <row r="14" spans="1:15" x14ac:dyDescent="0.25">
      <c r="L14" s="46" t="s">
        <v>63</v>
      </c>
      <c r="M14" s="46"/>
      <c r="N14" s="46"/>
      <c r="O14" s="46"/>
    </row>
    <row r="16" spans="1:15" x14ac:dyDescent="0.25">
      <c r="L16" s="55"/>
    </row>
    <row r="17" spans="5:17" x14ac:dyDescent="0.25">
      <c r="L17" s="55"/>
    </row>
    <row r="18" spans="5:17" x14ac:dyDescent="0.25">
      <c r="L18" s="55"/>
    </row>
    <row r="21" spans="5:17" x14ac:dyDescent="0.25">
      <c r="E21" s="44" t="s">
        <v>65</v>
      </c>
      <c r="F21" s="76">
        <v>20000</v>
      </c>
      <c r="G21" s="68" t="s">
        <v>47</v>
      </c>
      <c r="H21" s="78">
        <v>0.15</v>
      </c>
    </row>
    <row r="23" spans="5:17" x14ac:dyDescent="0.25">
      <c r="F23" s="68" t="s">
        <v>38</v>
      </c>
      <c r="G23" s="68" t="s">
        <v>39</v>
      </c>
      <c r="H23" s="68" t="s">
        <v>40</v>
      </c>
      <c r="I23" s="68" t="s">
        <v>41</v>
      </c>
      <c r="P23" s="42" t="s">
        <v>71</v>
      </c>
    </row>
    <row r="24" spans="5:17" x14ac:dyDescent="0.25">
      <c r="E24" s="70" t="s">
        <v>42</v>
      </c>
      <c r="F24" s="76">
        <v>1000</v>
      </c>
      <c r="G24" s="76">
        <v>720</v>
      </c>
      <c r="H24" s="76">
        <v>1250</v>
      </c>
      <c r="I24" s="76">
        <v>1000</v>
      </c>
      <c r="P24" s="42" t="s">
        <v>72</v>
      </c>
      <c r="Q24" s="45">
        <f>F29</f>
        <v>3.624913792078372E-7</v>
      </c>
    </row>
    <row r="25" spans="5:17" x14ac:dyDescent="0.25">
      <c r="E25" s="70" t="s">
        <v>43</v>
      </c>
      <c r="F25" s="77">
        <v>2.4</v>
      </c>
      <c r="G25" s="77">
        <v>2.4</v>
      </c>
      <c r="H25" s="77">
        <v>2.4</v>
      </c>
      <c r="I25" s="77">
        <v>2.4</v>
      </c>
      <c r="P25" s="42" t="s">
        <v>73</v>
      </c>
      <c r="Q25" s="42">
        <f>G29/(F27*G27)</f>
        <v>4.5922543483565892E-8</v>
      </c>
    </row>
    <row r="26" spans="5:17" x14ac:dyDescent="0.25">
      <c r="E26" s="70" t="s">
        <v>44</v>
      </c>
      <c r="F26" s="77">
        <v>0.9</v>
      </c>
      <c r="G26" s="77">
        <v>0.9</v>
      </c>
      <c r="H26" s="77">
        <v>0.9</v>
      </c>
      <c r="I26" s="77">
        <v>0.9</v>
      </c>
      <c r="L26" s="42" t="s">
        <v>48</v>
      </c>
      <c r="M26" s="48">
        <f>F27*G27*H27*I27</f>
        <v>6</v>
      </c>
      <c r="P26" s="42" t="s">
        <v>74</v>
      </c>
      <c r="Q26" s="42">
        <f>H29/(F27*G27*H27)</f>
        <v>7.3824115301167005E-8</v>
      </c>
    </row>
    <row r="27" spans="5:17" x14ac:dyDescent="0.25">
      <c r="E27" s="70" t="s">
        <v>45</v>
      </c>
      <c r="F27" s="77">
        <v>6</v>
      </c>
      <c r="G27" s="77">
        <v>1</v>
      </c>
      <c r="H27" s="77">
        <v>1</v>
      </c>
      <c r="I27" s="77">
        <v>1</v>
      </c>
      <c r="L27" s="42" t="s">
        <v>49</v>
      </c>
      <c r="M27" s="48">
        <f>20*LOG(M26)</f>
        <v>15.563025007672874</v>
      </c>
      <c r="P27" s="42" t="s">
        <v>75</v>
      </c>
      <c r="Q27" s="42">
        <f>I29/(F27*G27*H27*I27)</f>
        <v>6.0415229867972871E-8</v>
      </c>
    </row>
    <row r="28" spans="5:17" hidden="1" x14ac:dyDescent="0.25">
      <c r="E28" s="70" t="s">
        <v>46</v>
      </c>
      <c r="F28" s="50">
        <f>(F25*0.000000000001)*F24</f>
        <v>2.4E-9</v>
      </c>
      <c r="G28" s="50">
        <f>(G25*0.000000000001)*G24</f>
        <v>1.7279999999999998E-9</v>
      </c>
      <c r="H28" s="50">
        <f>(H25*0.000000000001)*H24</f>
        <v>3E-9</v>
      </c>
      <c r="I28" s="50">
        <f>(I25*0.000000000001)*I24</f>
        <v>2.4E-9</v>
      </c>
      <c r="L28" s="42" t="s">
        <v>50</v>
      </c>
      <c r="M28" s="48">
        <f>I30*M26*1000000</f>
        <v>8.6607762667444312</v>
      </c>
      <c r="P28" s="49" t="s">
        <v>76</v>
      </c>
      <c r="Q28" s="45">
        <f>SUM(Q24:Q27)</f>
        <v>5.4265326786054291E-7</v>
      </c>
    </row>
    <row r="29" spans="5:17" x14ac:dyDescent="0.25">
      <c r="E29" s="70" t="s">
        <v>51</v>
      </c>
      <c r="F29" s="50">
        <f>SQRT((((F25*0.000000000001)*F24)^2) + ((F26*0.000000001)^2))*(SQRT($F$21))</f>
        <v>3.624913792078372E-7</v>
      </c>
      <c r="G29" s="50">
        <f>SQRT((((G25*0.000000000001)*G24)^2) + ((G26*0.000000001)^2))*(SQRT($F$21))</f>
        <v>2.7553526090139537E-7</v>
      </c>
      <c r="H29" s="50">
        <f>SQRT((((H25*0.000000000001)*H24)^2) + ((H26*0.000000001)^2))*(SQRT($F$21))</f>
        <v>4.4294469180700206E-7</v>
      </c>
      <c r="I29" s="50">
        <f>SQRT((((I25*0.000000000001)*I24)^2) + ((I26*0.000000001)^2))*(SQRT($F$21))</f>
        <v>3.624913792078372E-7</v>
      </c>
      <c r="J29" s="69"/>
    </row>
    <row r="30" spans="5:17" x14ac:dyDescent="0.25">
      <c r="E30" s="70" t="s">
        <v>66</v>
      </c>
      <c r="F30" s="50">
        <f>F29</f>
        <v>3.624913792078372E-7</v>
      </c>
      <c r="G30" s="50">
        <f>G29+F29</f>
        <v>6.3802664010923257E-7</v>
      </c>
      <c r="H30" s="50">
        <f>H29+G29+F29</f>
        <v>1.0809713319162347E-6</v>
      </c>
      <c r="I30" s="50">
        <f>I29+H29+G29+F29</f>
        <v>1.4434627111240717E-6</v>
      </c>
    </row>
    <row r="31" spans="5:17" x14ac:dyDescent="0.25">
      <c r="F31" s="68" t="s">
        <v>1</v>
      </c>
    </row>
    <row r="32" spans="5:17" x14ac:dyDescent="0.25">
      <c r="F32" s="70" t="s">
        <v>69</v>
      </c>
      <c r="G32" s="50">
        <f>Q28</f>
        <v>5.4265326786054291E-7</v>
      </c>
      <c r="L32" s="42" t="s">
        <v>64</v>
      </c>
      <c r="M32" s="45">
        <f>Q28^2</f>
        <v>2.9447256911972613E-13</v>
      </c>
    </row>
    <row r="33" spans="5:11" x14ac:dyDescent="0.25">
      <c r="E33" s="71" t="s">
        <v>67</v>
      </c>
      <c r="F33" s="72"/>
      <c r="G33" s="73">
        <f>20*LOG(Q28/H21)</f>
        <v>-108.83137672756618</v>
      </c>
    </row>
    <row r="34" spans="5:11" x14ac:dyDescent="0.25">
      <c r="F34" s="70" t="s">
        <v>68</v>
      </c>
      <c r="G34" s="74">
        <f>M32/(4*M11*298*F21)</f>
        <v>894.65351223528603</v>
      </c>
    </row>
    <row r="36" spans="5:11" s="42" customFormat="1" x14ac:dyDescent="0.25">
      <c r="F36" s="43"/>
      <c r="G36" s="43"/>
      <c r="H36" s="43"/>
      <c r="I36" s="43"/>
    </row>
    <row r="37" spans="5:11" s="42" customFormat="1" x14ac:dyDescent="0.25">
      <c r="F37" s="43"/>
      <c r="G37" s="43"/>
      <c r="H37" s="43"/>
      <c r="I37" s="46"/>
      <c r="J37" s="53"/>
      <c r="K37" s="53"/>
    </row>
    <row r="38" spans="5:11" s="42" customFormat="1" x14ac:dyDescent="0.25">
      <c r="F38" s="43"/>
      <c r="G38" s="43"/>
      <c r="H38" s="43"/>
      <c r="I38" s="46"/>
      <c r="J38" s="53"/>
      <c r="K38" s="53"/>
    </row>
    <row r="39" spans="5:11" s="42" customFormat="1" x14ac:dyDescent="0.25">
      <c r="F39" s="43"/>
      <c r="G39" s="43"/>
      <c r="H39" s="43"/>
      <c r="I39" s="46"/>
      <c r="J39" s="53"/>
      <c r="K39" s="53"/>
    </row>
    <row r="40" spans="5:11" s="42" customFormat="1" x14ac:dyDescent="0.25">
      <c r="F40" s="43"/>
      <c r="G40" s="43"/>
      <c r="H40" s="43"/>
      <c r="I40" s="46"/>
      <c r="J40" s="53"/>
      <c r="K40" s="53"/>
    </row>
    <row r="41" spans="5:11" s="42" customFormat="1" x14ac:dyDescent="0.25">
      <c r="F41" s="43"/>
      <c r="G41" s="43"/>
      <c r="H41" s="43"/>
      <c r="I41" s="43"/>
    </row>
    <row r="42" spans="5:11" s="42" customFormat="1" x14ac:dyDescent="0.25">
      <c r="F42" s="43"/>
      <c r="G42" s="43"/>
      <c r="H42" s="43"/>
      <c r="I42" s="43"/>
    </row>
    <row r="43" spans="5:11" s="42" customFormat="1" x14ac:dyDescent="0.25">
      <c r="F43" s="43"/>
      <c r="G43" s="43"/>
      <c r="H43" s="43"/>
      <c r="I43" s="43"/>
    </row>
    <row r="44" spans="5:11" s="42" customFormat="1" x14ac:dyDescent="0.25">
      <c r="F44" s="43"/>
      <c r="G44" s="43"/>
      <c r="H44" s="43"/>
      <c r="I44" s="43"/>
    </row>
    <row r="45" spans="5:11" s="42" customFormat="1" x14ac:dyDescent="0.25">
      <c r="F45" s="43"/>
      <c r="G45" s="43"/>
      <c r="H45" s="43"/>
      <c r="I45" s="43"/>
    </row>
    <row r="46" spans="5:11" s="42" customFormat="1" x14ac:dyDescent="0.25">
      <c r="F46" s="43"/>
      <c r="G46" s="43"/>
      <c r="H46" s="43"/>
      <c r="I46" s="43"/>
    </row>
    <row r="47" spans="5:11" s="42" customFormat="1" x14ac:dyDescent="0.25">
      <c r="F47" s="43"/>
      <c r="G47" s="43"/>
      <c r="H47" s="43"/>
      <c r="I47" s="43"/>
    </row>
    <row r="48" spans="5:11" s="42" customFormat="1" x14ac:dyDescent="0.25">
      <c r="F48" s="43"/>
      <c r="G48" s="43"/>
      <c r="H48" s="43"/>
      <c r="I48" s="43"/>
    </row>
    <row r="49" spans="6:9" s="42" customFormat="1" x14ac:dyDescent="0.25">
      <c r="F49" s="43"/>
      <c r="G49" s="43"/>
      <c r="H49" s="43"/>
      <c r="I49" s="43"/>
    </row>
    <row r="50" spans="6:9" s="42" customFormat="1" x14ac:dyDescent="0.25">
      <c r="F50" s="43"/>
      <c r="G50" s="43"/>
      <c r="H50" s="43"/>
      <c r="I50" s="43"/>
    </row>
    <row r="51" spans="6:9" s="42" customFormat="1" x14ac:dyDescent="0.25">
      <c r="F51" s="43"/>
      <c r="G51" s="43"/>
      <c r="H51" s="43"/>
      <c r="I51" s="43"/>
    </row>
    <row r="52" spans="6:9" s="42" customFormat="1" x14ac:dyDescent="0.25">
      <c r="F52" s="43"/>
      <c r="G52" s="43"/>
      <c r="H52" s="43"/>
      <c r="I52" s="43"/>
    </row>
    <row r="53" spans="6:9" s="42" customFormat="1" x14ac:dyDescent="0.25">
      <c r="F53" s="43"/>
      <c r="G53" s="43"/>
      <c r="H53" s="43"/>
      <c r="I53" s="43"/>
    </row>
    <row r="54" spans="6:9" s="42" customFormat="1" x14ac:dyDescent="0.25">
      <c r="F54" s="43"/>
      <c r="G54" s="43"/>
      <c r="H54" s="43"/>
      <c r="I54" s="43"/>
    </row>
    <row r="55" spans="6:9" s="42" customFormat="1" x14ac:dyDescent="0.25">
      <c r="F55" s="43"/>
      <c r="G55" s="43"/>
      <c r="H55" s="43"/>
      <c r="I55" s="43"/>
    </row>
    <row r="56" spans="6:9" s="42" customFormat="1" x14ac:dyDescent="0.25">
      <c r="F56" s="43"/>
      <c r="G56" s="43"/>
      <c r="H56" s="43"/>
      <c r="I56" s="43"/>
    </row>
    <row r="57" spans="6:9" s="42" customFormat="1" x14ac:dyDescent="0.25">
      <c r="F57" s="43"/>
      <c r="G57" s="43"/>
      <c r="H57" s="43"/>
      <c r="I57" s="43"/>
    </row>
    <row r="58" spans="6:9" s="42" customFormat="1" x14ac:dyDescent="0.25">
      <c r="F58" s="43"/>
      <c r="G58" s="43"/>
      <c r="H58" s="43"/>
      <c r="I58" s="43"/>
    </row>
    <row r="59" spans="6:9" s="42" customFormat="1" x14ac:dyDescent="0.25">
      <c r="F59" s="43"/>
      <c r="G59" s="43"/>
      <c r="H59" s="43"/>
      <c r="I59" s="43"/>
    </row>
    <row r="60" spans="6:9" s="42" customFormat="1" x14ac:dyDescent="0.25">
      <c r="F60" s="43"/>
      <c r="G60" s="43"/>
      <c r="H60" s="43"/>
      <c r="I60" s="43"/>
    </row>
    <row r="61" spans="6:9" s="42" customFormat="1" x14ac:dyDescent="0.25">
      <c r="F61" s="43"/>
      <c r="G61" s="43"/>
      <c r="H61" s="43"/>
      <c r="I61" s="43"/>
    </row>
    <row r="62" spans="6:9" s="42" customFormat="1" x14ac:dyDescent="0.25">
      <c r="F62" s="43"/>
      <c r="G62" s="43"/>
      <c r="H62" s="43"/>
      <c r="I62" s="43"/>
    </row>
    <row r="63" spans="6:9" s="42" customFormat="1" x14ac:dyDescent="0.25">
      <c r="F63" s="43"/>
      <c r="G63" s="43"/>
      <c r="H63" s="43"/>
      <c r="I63" s="43"/>
    </row>
    <row r="64" spans="6:9" s="42" customFormat="1" x14ac:dyDescent="0.25">
      <c r="F64" s="43"/>
      <c r="G64" s="43"/>
      <c r="H64" s="43"/>
      <c r="I64" s="43"/>
    </row>
    <row r="65" spans="6:9" s="42" customFormat="1" x14ac:dyDescent="0.25">
      <c r="F65" s="43"/>
      <c r="G65" s="43"/>
      <c r="H65" s="43"/>
      <c r="I65" s="43"/>
    </row>
    <row r="66" spans="6:9" s="42" customFormat="1" x14ac:dyDescent="0.25">
      <c r="F66" s="43"/>
      <c r="G66" s="43"/>
      <c r="H66" s="43"/>
      <c r="I66" s="43"/>
    </row>
    <row r="67" spans="6:9" s="42" customFormat="1" x14ac:dyDescent="0.25">
      <c r="F67" s="43"/>
      <c r="G67" s="43"/>
      <c r="H67" s="43"/>
      <c r="I67" s="43"/>
    </row>
    <row r="68" spans="6:9" s="42" customFormat="1" x14ac:dyDescent="0.25">
      <c r="F68" s="43"/>
      <c r="G68" s="43"/>
      <c r="H68" s="43"/>
      <c r="I68" s="43"/>
    </row>
    <row r="69" spans="6:9" s="42" customFormat="1" x14ac:dyDescent="0.25">
      <c r="F69" s="43"/>
      <c r="G69" s="43"/>
      <c r="H69" s="43"/>
      <c r="I69" s="43"/>
    </row>
    <row r="70" spans="6:9" s="42" customFormat="1" x14ac:dyDescent="0.25">
      <c r="F70" s="43"/>
      <c r="G70" s="43"/>
      <c r="H70" s="43"/>
      <c r="I70" s="43"/>
    </row>
    <row r="71" spans="6:9" s="42" customFormat="1" x14ac:dyDescent="0.25">
      <c r="F71" s="43"/>
      <c r="G71" s="43"/>
      <c r="H71" s="43"/>
      <c r="I71" s="43"/>
    </row>
    <row r="72" spans="6:9" s="42" customFormat="1" x14ac:dyDescent="0.25">
      <c r="F72" s="43"/>
      <c r="G72" s="43"/>
      <c r="H72" s="43"/>
      <c r="I72" s="43"/>
    </row>
    <row r="73" spans="6:9" s="42" customFormat="1" x14ac:dyDescent="0.25">
      <c r="F73" s="43"/>
      <c r="G73" s="43"/>
      <c r="H73" s="43"/>
      <c r="I73" s="43"/>
    </row>
    <row r="74" spans="6:9" s="42" customFormat="1" x14ac:dyDescent="0.25">
      <c r="F74" s="43"/>
      <c r="G74" s="43"/>
      <c r="H74" s="43"/>
      <c r="I74" s="43"/>
    </row>
    <row r="75" spans="6:9" s="42" customFormat="1" x14ac:dyDescent="0.25">
      <c r="F75" s="43"/>
      <c r="G75" s="43"/>
      <c r="H75" s="43"/>
      <c r="I75" s="43"/>
    </row>
    <row r="76" spans="6:9" s="42" customFormat="1" x14ac:dyDescent="0.25">
      <c r="F76" s="43"/>
      <c r="G76" s="43"/>
      <c r="H76" s="43"/>
      <c r="I76" s="43"/>
    </row>
    <row r="77" spans="6:9" s="42" customFormat="1" x14ac:dyDescent="0.25">
      <c r="F77" s="43"/>
      <c r="G77" s="43"/>
      <c r="H77" s="43"/>
      <c r="I77" s="43"/>
    </row>
    <row r="78" spans="6:9" s="42" customFormat="1" x14ac:dyDescent="0.25">
      <c r="F78" s="43"/>
      <c r="G78" s="43"/>
      <c r="H78" s="43"/>
      <c r="I78" s="43"/>
    </row>
    <row r="79" spans="6:9" s="42" customFormat="1" x14ac:dyDescent="0.25">
      <c r="F79" s="43"/>
      <c r="G79" s="43"/>
      <c r="H79" s="43"/>
      <c r="I79" s="43"/>
    </row>
    <row r="80" spans="6:9" s="42" customFormat="1" x14ac:dyDescent="0.25">
      <c r="F80" s="43"/>
      <c r="G80" s="43"/>
      <c r="H80" s="43"/>
      <c r="I80" s="43"/>
    </row>
    <row r="81" spans="6:9" s="42" customFormat="1" x14ac:dyDescent="0.25">
      <c r="F81" s="43"/>
      <c r="G81" s="43"/>
      <c r="H81" s="43"/>
      <c r="I81" s="43"/>
    </row>
    <row r="82" spans="6:9" s="42" customFormat="1" x14ac:dyDescent="0.25">
      <c r="F82" s="43"/>
      <c r="G82" s="43"/>
      <c r="H82" s="43"/>
      <c r="I82" s="43"/>
    </row>
    <row r="83" spans="6:9" s="42" customFormat="1" x14ac:dyDescent="0.25">
      <c r="F83" s="43"/>
      <c r="G83" s="43"/>
      <c r="H83" s="43"/>
      <c r="I83" s="43"/>
    </row>
    <row r="84" spans="6:9" s="42" customFormat="1" x14ac:dyDescent="0.25">
      <c r="F84" s="43"/>
      <c r="G84" s="43"/>
      <c r="H84" s="43"/>
      <c r="I84" s="43"/>
    </row>
    <row r="85" spans="6:9" s="42" customFormat="1" x14ac:dyDescent="0.25">
      <c r="F85" s="43"/>
      <c r="G85" s="43"/>
      <c r="H85" s="43"/>
      <c r="I85" s="43"/>
    </row>
    <row r="86" spans="6:9" s="42" customFormat="1" x14ac:dyDescent="0.25">
      <c r="F86" s="43"/>
      <c r="G86" s="43"/>
      <c r="H86" s="43"/>
      <c r="I86" s="43"/>
    </row>
    <row r="87" spans="6:9" s="42" customFormat="1" x14ac:dyDescent="0.25">
      <c r="F87" s="43"/>
      <c r="G87" s="43"/>
      <c r="H87" s="43"/>
      <c r="I87" s="43"/>
    </row>
    <row r="88" spans="6:9" s="42" customFormat="1" x14ac:dyDescent="0.25">
      <c r="F88" s="43"/>
      <c r="G88" s="43"/>
      <c r="H88" s="43"/>
      <c r="I88" s="43"/>
    </row>
    <row r="89" spans="6:9" s="42" customFormat="1" x14ac:dyDescent="0.25">
      <c r="F89" s="43"/>
      <c r="G89" s="43"/>
      <c r="H89" s="43"/>
      <c r="I89" s="43"/>
    </row>
    <row r="90" spans="6:9" s="42" customFormat="1" x14ac:dyDescent="0.25">
      <c r="F90" s="43"/>
      <c r="G90" s="43"/>
      <c r="H90" s="43"/>
      <c r="I90" s="43"/>
    </row>
    <row r="91" spans="6:9" s="42" customFormat="1" x14ac:dyDescent="0.25">
      <c r="F91" s="43"/>
      <c r="G91" s="43"/>
      <c r="H91" s="43"/>
      <c r="I91" s="43"/>
    </row>
    <row r="92" spans="6:9" s="42" customFormat="1" x14ac:dyDescent="0.25">
      <c r="F92" s="43"/>
      <c r="G92" s="43"/>
      <c r="H92" s="43"/>
      <c r="I92" s="43"/>
    </row>
    <row r="93" spans="6:9" s="42" customFormat="1" x14ac:dyDescent="0.25">
      <c r="F93" s="43"/>
      <c r="G93" s="43"/>
      <c r="H93" s="43"/>
      <c r="I93" s="43"/>
    </row>
    <row r="94" spans="6:9" s="42" customFormat="1" x14ac:dyDescent="0.25">
      <c r="F94" s="43"/>
      <c r="G94" s="43"/>
      <c r="H94" s="43"/>
      <c r="I94" s="43"/>
    </row>
    <row r="95" spans="6:9" s="42" customFormat="1" x14ac:dyDescent="0.25">
      <c r="F95" s="43"/>
      <c r="G95" s="43"/>
      <c r="H95" s="43"/>
      <c r="I95" s="43"/>
    </row>
    <row r="96" spans="6:9" s="42" customFormat="1" x14ac:dyDescent="0.25">
      <c r="F96" s="43"/>
      <c r="G96" s="43"/>
      <c r="H96" s="43"/>
      <c r="I96" s="43"/>
    </row>
    <row r="97" spans="6:9" s="42" customFormat="1" x14ac:dyDescent="0.25">
      <c r="F97" s="43"/>
      <c r="G97" s="43"/>
      <c r="H97" s="43"/>
      <c r="I97" s="43"/>
    </row>
    <row r="98" spans="6:9" s="42" customFormat="1" x14ac:dyDescent="0.25">
      <c r="F98" s="43"/>
      <c r="G98" s="43"/>
      <c r="H98" s="43"/>
      <c r="I98" s="43"/>
    </row>
    <row r="99" spans="6:9" s="42" customFormat="1" x14ac:dyDescent="0.25">
      <c r="F99" s="43"/>
      <c r="G99" s="43"/>
      <c r="H99" s="43"/>
      <c r="I99" s="43"/>
    </row>
    <row r="100" spans="6:9" s="42" customFormat="1" x14ac:dyDescent="0.25">
      <c r="F100" s="43"/>
      <c r="G100" s="43"/>
      <c r="H100" s="43"/>
      <c r="I100" s="43"/>
    </row>
    <row r="101" spans="6:9" s="42" customFormat="1" x14ac:dyDescent="0.25">
      <c r="F101" s="43"/>
      <c r="G101" s="43"/>
      <c r="H101" s="43"/>
      <c r="I101" s="43"/>
    </row>
    <row r="102" spans="6:9" s="42" customFormat="1" x14ac:dyDescent="0.25">
      <c r="F102" s="43"/>
      <c r="G102" s="43"/>
      <c r="H102" s="43"/>
      <c r="I102" s="43"/>
    </row>
    <row r="103" spans="6:9" s="42" customFormat="1" x14ac:dyDescent="0.25">
      <c r="F103" s="43"/>
      <c r="G103" s="43"/>
      <c r="H103" s="43"/>
      <c r="I103" s="43"/>
    </row>
    <row r="104" spans="6:9" s="42" customFormat="1" x14ac:dyDescent="0.25">
      <c r="F104" s="43"/>
      <c r="G104" s="43"/>
      <c r="H104" s="43"/>
      <c r="I104" s="43"/>
    </row>
    <row r="105" spans="6:9" s="42" customFormat="1" x14ac:dyDescent="0.25">
      <c r="F105" s="43"/>
      <c r="G105" s="43"/>
      <c r="H105" s="43"/>
      <c r="I105" s="43"/>
    </row>
    <row r="106" spans="6:9" s="42" customFormat="1" x14ac:dyDescent="0.25">
      <c r="F106" s="43"/>
      <c r="G106" s="43"/>
      <c r="H106" s="43"/>
      <c r="I106" s="43"/>
    </row>
    <row r="107" spans="6:9" s="42" customFormat="1" x14ac:dyDescent="0.25">
      <c r="F107" s="43"/>
      <c r="G107" s="43"/>
      <c r="H107" s="43"/>
      <c r="I107" s="43"/>
    </row>
    <row r="108" spans="6:9" s="42" customFormat="1" x14ac:dyDescent="0.25">
      <c r="F108" s="43"/>
      <c r="G108" s="43"/>
      <c r="H108" s="43"/>
      <c r="I108" s="43"/>
    </row>
    <row r="109" spans="6:9" s="42" customFormat="1" x14ac:dyDescent="0.25">
      <c r="F109" s="43"/>
      <c r="G109" s="43"/>
      <c r="H109" s="43"/>
      <c r="I109" s="43"/>
    </row>
    <row r="110" spans="6:9" s="42" customFormat="1" x14ac:dyDescent="0.25">
      <c r="F110" s="43"/>
      <c r="G110" s="43"/>
      <c r="H110" s="43"/>
      <c r="I110" s="43"/>
    </row>
    <row r="111" spans="6:9" s="42" customFormat="1" x14ac:dyDescent="0.25">
      <c r="F111" s="43"/>
      <c r="G111" s="43"/>
      <c r="H111" s="43"/>
      <c r="I111" s="43"/>
    </row>
    <row r="112" spans="6:9" s="42" customFormat="1" x14ac:dyDescent="0.25">
      <c r="F112" s="43"/>
      <c r="G112" s="43"/>
      <c r="H112" s="43"/>
      <c r="I112" s="43"/>
    </row>
    <row r="113" spans="6:9" s="42" customFormat="1" x14ac:dyDescent="0.25">
      <c r="F113" s="43"/>
      <c r="G113" s="43"/>
      <c r="H113" s="43"/>
      <c r="I113" s="43"/>
    </row>
    <row r="114" spans="6:9" s="42" customFormat="1" x14ac:dyDescent="0.25">
      <c r="F114" s="43"/>
      <c r="G114" s="43"/>
      <c r="H114" s="43"/>
      <c r="I114" s="43"/>
    </row>
    <row r="115" spans="6:9" s="42" customFormat="1" x14ac:dyDescent="0.25">
      <c r="F115" s="43"/>
      <c r="G115" s="43"/>
      <c r="H115" s="43"/>
      <c r="I115" s="43"/>
    </row>
    <row r="116" spans="6:9" s="42" customFormat="1" x14ac:dyDescent="0.25">
      <c r="F116" s="43"/>
      <c r="G116" s="43"/>
      <c r="H116" s="43"/>
      <c r="I116" s="43"/>
    </row>
    <row r="117" spans="6:9" s="42" customFormat="1" x14ac:dyDescent="0.25">
      <c r="F117" s="43"/>
      <c r="G117" s="43"/>
      <c r="H117" s="43"/>
      <c r="I117" s="43"/>
    </row>
    <row r="118" spans="6:9" s="42" customFormat="1" x14ac:dyDescent="0.25">
      <c r="F118" s="43"/>
      <c r="G118" s="43"/>
      <c r="H118" s="43"/>
      <c r="I118" s="43"/>
    </row>
    <row r="119" spans="6:9" s="42" customFormat="1" x14ac:dyDescent="0.25">
      <c r="F119" s="43"/>
      <c r="G119" s="43"/>
      <c r="H119" s="43"/>
      <c r="I119" s="43"/>
    </row>
    <row r="120" spans="6:9" s="42" customFormat="1" x14ac:dyDescent="0.25">
      <c r="F120" s="43"/>
      <c r="G120" s="43"/>
      <c r="H120" s="43"/>
      <c r="I120" s="43"/>
    </row>
    <row r="121" spans="6:9" s="42" customFormat="1" x14ac:dyDescent="0.25">
      <c r="F121" s="43"/>
      <c r="G121" s="43"/>
      <c r="H121" s="43"/>
      <c r="I121" s="43"/>
    </row>
    <row r="122" spans="6:9" s="42" customFormat="1" x14ac:dyDescent="0.25">
      <c r="F122" s="43"/>
      <c r="G122" s="43"/>
      <c r="H122" s="43"/>
      <c r="I122" s="43"/>
    </row>
    <row r="123" spans="6:9" s="42" customFormat="1" x14ac:dyDescent="0.25">
      <c r="F123" s="43"/>
      <c r="G123" s="43"/>
      <c r="H123" s="43"/>
      <c r="I123" s="43"/>
    </row>
    <row r="124" spans="6:9" s="42" customFormat="1" x14ac:dyDescent="0.25">
      <c r="F124" s="43"/>
      <c r="G124" s="43"/>
      <c r="H124" s="43"/>
      <c r="I124" s="43"/>
    </row>
    <row r="125" spans="6:9" s="42" customFormat="1" x14ac:dyDescent="0.25">
      <c r="F125" s="43"/>
      <c r="G125" s="43"/>
      <c r="H125" s="43"/>
      <c r="I125" s="43"/>
    </row>
    <row r="126" spans="6:9" s="42" customFormat="1" x14ac:dyDescent="0.25">
      <c r="F126" s="43"/>
      <c r="G126" s="43"/>
      <c r="H126" s="43"/>
      <c r="I126" s="43"/>
    </row>
    <row r="127" spans="6:9" s="42" customFormat="1" x14ac:dyDescent="0.25">
      <c r="F127" s="43"/>
      <c r="G127" s="43"/>
      <c r="H127" s="43"/>
      <c r="I127" s="43"/>
    </row>
    <row r="128" spans="6:9" s="42" customFormat="1" x14ac:dyDescent="0.25">
      <c r="F128" s="43"/>
      <c r="G128" s="43"/>
      <c r="H128" s="43"/>
      <c r="I128" s="43"/>
    </row>
    <row r="129" spans="6:9" s="42" customFormat="1" x14ac:dyDescent="0.25">
      <c r="F129" s="43"/>
      <c r="G129" s="43"/>
      <c r="H129" s="43"/>
      <c r="I129" s="43"/>
    </row>
    <row r="130" spans="6:9" s="42" customFormat="1" x14ac:dyDescent="0.25">
      <c r="F130" s="43"/>
      <c r="G130" s="43"/>
      <c r="H130" s="43"/>
      <c r="I130" s="43"/>
    </row>
    <row r="131" spans="6:9" s="42" customFormat="1" x14ac:dyDescent="0.25">
      <c r="F131" s="43"/>
      <c r="G131" s="43"/>
      <c r="H131" s="43"/>
      <c r="I131" s="43"/>
    </row>
    <row r="132" spans="6:9" s="42" customFormat="1" x14ac:dyDescent="0.25">
      <c r="F132" s="43"/>
      <c r="G132" s="43"/>
      <c r="H132" s="43"/>
      <c r="I132" s="43"/>
    </row>
    <row r="133" spans="6:9" s="42" customFormat="1" x14ac:dyDescent="0.25">
      <c r="F133" s="43"/>
      <c r="G133" s="43"/>
      <c r="H133" s="43"/>
      <c r="I133" s="43"/>
    </row>
    <row r="134" spans="6:9" s="42" customFormat="1" x14ac:dyDescent="0.25">
      <c r="F134" s="43"/>
      <c r="G134" s="43"/>
      <c r="H134" s="43"/>
      <c r="I134" s="43"/>
    </row>
    <row r="135" spans="6:9" s="42" customFormat="1" x14ac:dyDescent="0.25">
      <c r="F135" s="43"/>
      <c r="G135" s="43"/>
      <c r="H135" s="43"/>
      <c r="I135" s="43"/>
    </row>
    <row r="136" spans="6:9" s="42" customFormat="1" x14ac:dyDescent="0.25">
      <c r="F136" s="43"/>
      <c r="G136" s="43"/>
      <c r="H136" s="43"/>
      <c r="I136" s="43"/>
    </row>
    <row r="137" spans="6:9" s="42" customFormat="1" x14ac:dyDescent="0.25">
      <c r="F137" s="43"/>
      <c r="G137" s="43"/>
      <c r="H137" s="43"/>
      <c r="I137" s="43"/>
    </row>
    <row r="138" spans="6:9" s="42" customFormat="1" x14ac:dyDescent="0.25">
      <c r="F138" s="43"/>
      <c r="G138" s="43"/>
      <c r="H138" s="43"/>
      <c r="I138" s="43"/>
    </row>
    <row r="139" spans="6:9" s="42" customFormat="1" x14ac:dyDescent="0.25">
      <c r="F139" s="43"/>
      <c r="G139" s="43"/>
      <c r="H139" s="43"/>
      <c r="I139" s="43"/>
    </row>
    <row r="140" spans="6:9" s="42" customFormat="1" x14ac:dyDescent="0.25">
      <c r="F140" s="43"/>
      <c r="G140" s="43"/>
      <c r="H140" s="43"/>
      <c r="I140" s="43"/>
    </row>
    <row r="141" spans="6:9" s="42" customFormat="1" x14ac:dyDescent="0.25">
      <c r="F141" s="43"/>
      <c r="G141" s="43"/>
      <c r="H141" s="43"/>
      <c r="I141" s="43"/>
    </row>
    <row r="142" spans="6:9" s="42" customFormat="1" x14ac:dyDescent="0.25">
      <c r="F142" s="43"/>
      <c r="G142" s="43"/>
      <c r="H142" s="43"/>
      <c r="I142" s="43"/>
    </row>
    <row r="143" spans="6:9" s="42" customFormat="1" x14ac:dyDescent="0.25">
      <c r="F143" s="43"/>
      <c r="G143" s="43"/>
      <c r="H143" s="43"/>
      <c r="I143" s="43"/>
    </row>
    <row r="144" spans="6:9" s="42" customFormat="1" x14ac:dyDescent="0.25">
      <c r="F144" s="43"/>
      <c r="G144" s="43"/>
      <c r="H144" s="43"/>
      <c r="I144" s="43"/>
    </row>
    <row r="145" spans="6:9" s="42" customFormat="1" x14ac:dyDescent="0.25">
      <c r="F145" s="43"/>
      <c r="G145" s="43"/>
      <c r="H145" s="43"/>
      <c r="I145" s="43"/>
    </row>
    <row r="146" spans="6:9" s="42" customFormat="1" x14ac:dyDescent="0.25">
      <c r="F146" s="43"/>
      <c r="G146" s="43"/>
      <c r="H146" s="43"/>
      <c r="I146" s="43"/>
    </row>
    <row r="147" spans="6:9" s="42" customFormat="1" x14ac:dyDescent="0.25">
      <c r="F147" s="43"/>
      <c r="G147" s="43"/>
      <c r="H147" s="43"/>
      <c r="I147" s="43"/>
    </row>
    <row r="148" spans="6:9" s="42" customFormat="1" x14ac:dyDescent="0.25">
      <c r="F148" s="43"/>
      <c r="G148" s="43"/>
      <c r="H148" s="43"/>
      <c r="I148" s="43"/>
    </row>
    <row r="149" spans="6:9" s="42" customFormat="1" x14ac:dyDescent="0.25">
      <c r="F149" s="43"/>
      <c r="G149" s="43"/>
      <c r="H149" s="43"/>
      <c r="I149" s="43"/>
    </row>
    <row r="150" spans="6:9" s="42" customFormat="1" x14ac:dyDescent="0.25">
      <c r="F150" s="43"/>
      <c r="G150" s="43"/>
      <c r="H150" s="43"/>
      <c r="I150" s="43"/>
    </row>
    <row r="151" spans="6:9" s="42" customFormat="1" x14ac:dyDescent="0.25">
      <c r="F151" s="43"/>
      <c r="G151" s="43"/>
      <c r="H151" s="43"/>
      <c r="I151" s="43"/>
    </row>
    <row r="152" spans="6:9" s="42" customFormat="1" x14ac:dyDescent="0.25">
      <c r="F152" s="43"/>
      <c r="G152" s="43"/>
      <c r="H152" s="43"/>
      <c r="I152" s="43"/>
    </row>
    <row r="153" spans="6:9" s="42" customFormat="1" x14ac:dyDescent="0.25">
      <c r="F153" s="43"/>
      <c r="G153" s="43"/>
      <c r="H153" s="43"/>
      <c r="I153" s="43"/>
    </row>
    <row r="154" spans="6:9" s="42" customFormat="1" x14ac:dyDescent="0.25">
      <c r="F154" s="43"/>
      <c r="G154" s="43"/>
      <c r="H154" s="43"/>
      <c r="I154" s="43"/>
    </row>
    <row r="155" spans="6:9" s="42" customFormat="1" x14ac:dyDescent="0.25">
      <c r="F155" s="43"/>
      <c r="G155" s="43"/>
      <c r="H155" s="43"/>
      <c r="I155" s="43"/>
    </row>
    <row r="156" spans="6:9" s="42" customFormat="1" x14ac:dyDescent="0.25">
      <c r="F156" s="43"/>
      <c r="G156" s="43"/>
      <c r="H156" s="43"/>
      <c r="I156" s="43"/>
    </row>
    <row r="157" spans="6:9" s="42" customFormat="1" x14ac:dyDescent="0.25">
      <c r="F157" s="43"/>
      <c r="G157" s="43"/>
      <c r="H157" s="43"/>
      <c r="I157" s="43"/>
    </row>
    <row r="158" spans="6:9" s="42" customFormat="1" x14ac:dyDescent="0.25">
      <c r="F158" s="43"/>
      <c r="G158" s="43"/>
      <c r="H158" s="43"/>
      <c r="I158" s="43"/>
    </row>
    <row r="159" spans="6:9" s="42" customFormat="1" x14ac:dyDescent="0.25">
      <c r="F159" s="43"/>
      <c r="G159" s="43"/>
      <c r="H159" s="43"/>
      <c r="I159" s="43"/>
    </row>
    <row r="160" spans="6:9" s="42" customFormat="1" x14ac:dyDescent="0.25">
      <c r="F160" s="43"/>
      <c r="G160" s="43"/>
      <c r="H160" s="43"/>
      <c r="I160" s="43"/>
    </row>
    <row r="161" spans="6:9" s="42" customFormat="1" x14ac:dyDescent="0.25">
      <c r="F161" s="43"/>
      <c r="G161" s="43"/>
      <c r="H161" s="43"/>
      <c r="I161" s="43"/>
    </row>
    <row r="162" spans="6:9" s="42" customFormat="1" x14ac:dyDescent="0.25">
      <c r="F162" s="43"/>
      <c r="G162" s="43"/>
      <c r="H162" s="43"/>
      <c r="I162" s="43"/>
    </row>
    <row r="163" spans="6:9" s="42" customFormat="1" x14ac:dyDescent="0.25">
      <c r="F163" s="43"/>
      <c r="G163" s="43"/>
      <c r="H163" s="43"/>
      <c r="I163" s="43"/>
    </row>
    <row r="164" spans="6:9" s="42" customFormat="1" x14ac:dyDescent="0.25">
      <c r="F164" s="43"/>
      <c r="G164" s="43"/>
      <c r="H164" s="43"/>
      <c r="I164" s="43"/>
    </row>
    <row r="165" spans="6:9" s="42" customFormat="1" x14ac:dyDescent="0.25">
      <c r="F165" s="43"/>
      <c r="G165" s="43"/>
      <c r="H165" s="43"/>
      <c r="I165" s="43"/>
    </row>
    <row r="166" spans="6:9" s="42" customFormat="1" x14ac:dyDescent="0.25">
      <c r="F166" s="43"/>
      <c r="G166" s="43"/>
      <c r="H166" s="43"/>
      <c r="I166" s="43"/>
    </row>
    <row r="167" spans="6:9" s="42" customFormat="1" x14ac:dyDescent="0.25">
      <c r="F167" s="43"/>
      <c r="G167" s="43"/>
      <c r="H167" s="43"/>
      <c r="I167" s="43"/>
    </row>
    <row r="168" spans="6:9" s="42" customFormat="1" x14ac:dyDescent="0.25">
      <c r="F168" s="43"/>
      <c r="G168" s="43"/>
      <c r="H168" s="43"/>
      <c r="I168" s="43"/>
    </row>
    <row r="169" spans="6:9" s="42" customFormat="1" x14ac:dyDescent="0.25">
      <c r="F169" s="43"/>
      <c r="G169" s="43"/>
      <c r="H169" s="43"/>
      <c r="I169" s="43"/>
    </row>
    <row r="170" spans="6:9" s="42" customFormat="1" x14ac:dyDescent="0.25">
      <c r="F170" s="43"/>
      <c r="G170" s="43"/>
      <c r="H170" s="43"/>
      <c r="I170" s="43"/>
    </row>
    <row r="171" spans="6:9" s="42" customFormat="1" x14ac:dyDescent="0.25">
      <c r="F171" s="43"/>
      <c r="G171" s="43"/>
      <c r="H171" s="43"/>
      <c r="I171" s="43"/>
    </row>
    <row r="172" spans="6:9" s="42" customFormat="1" x14ac:dyDescent="0.25">
      <c r="F172" s="43"/>
      <c r="G172" s="43"/>
      <c r="H172" s="43"/>
      <c r="I172" s="43"/>
    </row>
    <row r="173" spans="6:9" s="42" customFormat="1" x14ac:dyDescent="0.25">
      <c r="F173" s="43"/>
      <c r="G173" s="43"/>
      <c r="H173" s="43"/>
      <c r="I173" s="43"/>
    </row>
    <row r="174" spans="6:9" s="42" customFormat="1" x14ac:dyDescent="0.25">
      <c r="F174" s="43"/>
      <c r="G174" s="43"/>
      <c r="H174" s="43"/>
      <c r="I174" s="43"/>
    </row>
    <row r="175" spans="6:9" s="42" customFormat="1" x14ac:dyDescent="0.25">
      <c r="F175" s="43"/>
      <c r="G175" s="43"/>
      <c r="H175" s="43"/>
      <c r="I175" s="43"/>
    </row>
    <row r="176" spans="6:9" s="42" customFormat="1" x14ac:dyDescent="0.25">
      <c r="F176" s="43"/>
      <c r="G176" s="43"/>
      <c r="H176" s="43"/>
      <c r="I176" s="43"/>
    </row>
    <row r="177" spans="6:9" s="42" customFormat="1" x14ac:dyDescent="0.25">
      <c r="F177" s="43"/>
      <c r="G177" s="43"/>
      <c r="H177" s="43"/>
      <c r="I177" s="43"/>
    </row>
    <row r="178" spans="6:9" s="42" customFormat="1" x14ac:dyDescent="0.25">
      <c r="F178" s="43"/>
      <c r="G178" s="43"/>
      <c r="H178" s="43"/>
      <c r="I178" s="43"/>
    </row>
    <row r="179" spans="6:9" s="42" customFormat="1" x14ac:dyDescent="0.25">
      <c r="F179" s="43"/>
      <c r="G179" s="43"/>
      <c r="H179" s="43"/>
      <c r="I179" s="43"/>
    </row>
    <row r="180" spans="6:9" s="42" customFormat="1" x14ac:dyDescent="0.25">
      <c r="F180" s="43"/>
      <c r="G180" s="43"/>
      <c r="H180" s="43"/>
      <c r="I180" s="43"/>
    </row>
    <row r="181" spans="6:9" s="42" customFormat="1" x14ac:dyDescent="0.25">
      <c r="F181" s="43"/>
      <c r="G181" s="43"/>
      <c r="H181" s="43"/>
      <c r="I181" s="43"/>
    </row>
    <row r="182" spans="6:9" s="42" customFormat="1" x14ac:dyDescent="0.25">
      <c r="F182" s="43"/>
      <c r="G182" s="43"/>
      <c r="H182" s="43"/>
      <c r="I182" s="43"/>
    </row>
    <row r="183" spans="6:9" s="42" customFormat="1" x14ac:dyDescent="0.25">
      <c r="F183" s="43"/>
      <c r="G183" s="43"/>
      <c r="H183" s="43"/>
      <c r="I183" s="43"/>
    </row>
    <row r="184" spans="6:9" s="42" customFormat="1" x14ac:dyDescent="0.25">
      <c r="F184" s="43"/>
      <c r="G184" s="43"/>
      <c r="H184" s="43"/>
      <c r="I184" s="43"/>
    </row>
    <row r="185" spans="6:9" s="42" customFormat="1" x14ac:dyDescent="0.25">
      <c r="F185" s="43"/>
      <c r="G185" s="43"/>
      <c r="H185" s="43"/>
      <c r="I185" s="43"/>
    </row>
    <row r="186" spans="6:9" s="42" customFormat="1" x14ac:dyDescent="0.25">
      <c r="F186" s="43"/>
      <c r="G186" s="43"/>
      <c r="H186" s="43"/>
      <c r="I186" s="43"/>
    </row>
    <row r="187" spans="6:9" s="42" customFormat="1" x14ac:dyDescent="0.25">
      <c r="F187" s="43"/>
      <c r="G187" s="43"/>
      <c r="H187" s="43"/>
      <c r="I187" s="43"/>
    </row>
    <row r="188" spans="6:9" s="42" customFormat="1" x14ac:dyDescent="0.25">
      <c r="F188" s="43"/>
      <c r="G188" s="43"/>
      <c r="H188" s="43"/>
      <c r="I188" s="43"/>
    </row>
    <row r="189" spans="6:9" s="42" customFormat="1" x14ac:dyDescent="0.25">
      <c r="F189" s="43"/>
      <c r="G189" s="43"/>
      <c r="H189" s="43"/>
      <c r="I189" s="43"/>
    </row>
    <row r="190" spans="6:9" s="42" customFormat="1" x14ac:dyDescent="0.25">
      <c r="F190" s="43"/>
      <c r="G190" s="43"/>
      <c r="H190" s="43"/>
      <c r="I190" s="43"/>
    </row>
    <row r="191" spans="6:9" s="42" customFormat="1" x14ac:dyDescent="0.25">
      <c r="F191" s="43"/>
      <c r="G191" s="43"/>
      <c r="H191" s="43"/>
      <c r="I191" s="43"/>
    </row>
    <row r="192" spans="6:9" s="42" customFormat="1" x14ac:dyDescent="0.25">
      <c r="F192" s="43"/>
      <c r="G192" s="43"/>
      <c r="H192" s="43"/>
      <c r="I192" s="43"/>
    </row>
    <row r="193" spans="6:9" s="42" customFormat="1" x14ac:dyDescent="0.25">
      <c r="F193" s="43"/>
      <c r="G193" s="43"/>
      <c r="H193" s="43"/>
      <c r="I193" s="43"/>
    </row>
    <row r="194" spans="6:9" s="42" customFormat="1" x14ac:dyDescent="0.25">
      <c r="F194" s="43"/>
      <c r="G194" s="43"/>
      <c r="H194" s="43"/>
      <c r="I194" s="43"/>
    </row>
    <row r="195" spans="6:9" s="42" customFormat="1" x14ac:dyDescent="0.25">
      <c r="F195" s="43"/>
      <c r="G195" s="43"/>
      <c r="H195" s="43"/>
      <c r="I195" s="43"/>
    </row>
    <row r="196" spans="6:9" s="42" customFormat="1" x14ac:dyDescent="0.25">
      <c r="F196" s="43"/>
      <c r="G196" s="43"/>
      <c r="H196" s="43"/>
      <c r="I196" s="43"/>
    </row>
    <row r="197" spans="6:9" s="42" customFormat="1" x14ac:dyDescent="0.25">
      <c r="F197" s="43"/>
      <c r="G197" s="43"/>
      <c r="H197" s="43"/>
      <c r="I197" s="43"/>
    </row>
    <row r="198" spans="6:9" s="42" customFormat="1" x14ac:dyDescent="0.25">
      <c r="F198" s="43"/>
      <c r="G198" s="43"/>
      <c r="H198" s="43"/>
      <c r="I198" s="43"/>
    </row>
    <row r="199" spans="6:9" s="42" customFormat="1" x14ac:dyDescent="0.25">
      <c r="F199" s="43"/>
      <c r="G199" s="43"/>
      <c r="H199" s="43"/>
      <c r="I199" s="43"/>
    </row>
    <row r="200" spans="6:9" s="42" customFormat="1" x14ac:dyDescent="0.25">
      <c r="F200" s="43"/>
      <c r="G200" s="43"/>
      <c r="H200" s="43"/>
      <c r="I200" s="43"/>
    </row>
    <row r="201" spans="6:9" s="42" customFormat="1" x14ac:dyDescent="0.25">
      <c r="F201" s="43"/>
      <c r="G201" s="43"/>
      <c r="H201" s="43"/>
      <c r="I201" s="43"/>
    </row>
    <row r="202" spans="6:9" s="42" customFormat="1" x14ac:dyDescent="0.25">
      <c r="F202" s="43"/>
      <c r="G202" s="43"/>
      <c r="H202" s="43"/>
      <c r="I202" s="43"/>
    </row>
    <row r="203" spans="6:9" s="42" customFormat="1" x14ac:dyDescent="0.25">
      <c r="F203" s="43"/>
      <c r="G203" s="43"/>
      <c r="H203" s="43"/>
      <c r="I203" s="43"/>
    </row>
    <row r="204" spans="6:9" s="42" customFormat="1" x14ac:dyDescent="0.25">
      <c r="F204" s="43"/>
      <c r="G204" s="43"/>
      <c r="H204" s="43"/>
      <c r="I204" s="43"/>
    </row>
    <row r="205" spans="6:9" s="42" customFormat="1" x14ac:dyDescent="0.25">
      <c r="F205" s="43"/>
      <c r="G205" s="43"/>
      <c r="H205" s="43"/>
      <c r="I205" s="43"/>
    </row>
    <row r="206" spans="6:9" s="42" customFormat="1" x14ac:dyDescent="0.25">
      <c r="F206" s="43"/>
      <c r="G206" s="43"/>
      <c r="H206" s="43"/>
      <c r="I206" s="43"/>
    </row>
    <row r="207" spans="6:9" s="42" customFormat="1" x14ac:dyDescent="0.25">
      <c r="F207" s="43"/>
      <c r="G207" s="43"/>
      <c r="H207" s="43"/>
      <c r="I207" s="43"/>
    </row>
    <row r="208" spans="6:9" s="42" customFormat="1" x14ac:dyDescent="0.25">
      <c r="F208" s="43"/>
      <c r="G208" s="43"/>
      <c r="H208" s="43"/>
      <c r="I208" s="43"/>
    </row>
    <row r="209" spans="6:9" s="42" customFormat="1" x14ac:dyDescent="0.25">
      <c r="F209" s="43"/>
      <c r="G209" s="43"/>
      <c r="H209" s="43"/>
      <c r="I209" s="43"/>
    </row>
    <row r="210" spans="6:9" s="42" customFormat="1" x14ac:dyDescent="0.25">
      <c r="F210" s="43"/>
      <c r="G210" s="43"/>
      <c r="H210" s="43"/>
      <c r="I210" s="43"/>
    </row>
    <row r="211" spans="6:9" s="42" customFormat="1" x14ac:dyDescent="0.25">
      <c r="F211" s="43"/>
      <c r="G211" s="43"/>
      <c r="H211" s="43"/>
      <c r="I211" s="43"/>
    </row>
    <row r="212" spans="6:9" s="42" customFormat="1" x14ac:dyDescent="0.25">
      <c r="F212" s="43"/>
      <c r="G212" s="43"/>
      <c r="H212" s="43"/>
      <c r="I212" s="43"/>
    </row>
    <row r="213" spans="6:9" s="42" customFormat="1" x14ac:dyDescent="0.25">
      <c r="F213" s="43"/>
      <c r="G213" s="43"/>
      <c r="H213" s="43"/>
      <c r="I213" s="43"/>
    </row>
    <row r="214" spans="6:9" s="42" customFormat="1" x14ac:dyDescent="0.25">
      <c r="F214" s="43"/>
      <c r="G214" s="43"/>
      <c r="H214" s="43"/>
      <c r="I214" s="43"/>
    </row>
    <row r="215" spans="6:9" s="42" customFormat="1" x14ac:dyDescent="0.25">
      <c r="F215" s="43"/>
      <c r="G215" s="43"/>
      <c r="H215" s="43"/>
      <c r="I215" s="43"/>
    </row>
    <row r="216" spans="6:9" s="42" customFormat="1" x14ac:dyDescent="0.25">
      <c r="F216" s="43"/>
      <c r="G216" s="43"/>
      <c r="H216" s="43"/>
      <c r="I216" s="43"/>
    </row>
    <row r="217" spans="6:9" s="42" customFormat="1" x14ac:dyDescent="0.25">
      <c r="F217" s="43"/>
      <c r="G217" s="43"/>
      <c r="H217" s="43"/>
      <c r="I217" s="43"/>
    </row>
    <row r="218" spans="6:9" s="42" customFormat="1" x14ac:dyDescent="0.25">
      <c r="F218" s="43"/>
      <c r="G218" s="43"/>
      <c r="H218" s="43"/>
      <c r="I218" s="43"/>
    </row>
    <row r="219" spans="6:9" s="42" customFormat="1" x14ac:dyDescent="0.25">
      <c r="F219" s="43"/>
      <c r="G219" s="43"/>
      <c r="H219" s="43"/>
      <c r="I219" s="43"/>
    </row>
    <row r="220" spans="6:9" s="42" customFormat="1" x14ac:dyDescent="0.25">
      <c r="F220" s="43"/>
      <c r="G220" s="43"/>
      <c r="H220" s="43"/>
      <c r="I220" s="43"/>
    </row>
    <row r="221" spans="6:9" s="42" customFormat="1" x14ac:dyDescent="0.25">
      <c r="F221" s="43"/>
      <c r="G221" s="43"/>
      <c r="H221" s="43"/>
      <c r="I221" s="43"/>
    </row>
    <row r="222" spans="6:9" s="42" customFormat="1" x14ac:dyDescent="0.25">
      <c r="F222" s="43"/>
      <c r="G222" s="43"/>
      <c r="H222" s="43"/>
      <c r="I222" s="43"/>
    </row>
    <row r="223" spans="6:9" s="42" customFormat="1" x14ac:dyDescent="0.25">
      <c r="F223" s="43"/>
      <c r="G223" s="43"/>
      <c r="H223" s="43"/>
      <c r="I223" s="43"/>
    </row>
    <row r="224" spans="6:9" s="42" customFormat="1" x14ac:dyDescent="0.25">
      <c r="F224" s="43"/>
      <c r="G224" s="43"/>
      <c r="H224" s="43"/>
      <c r="I224" s="43"/>
    </row>
    <row r="225" spans="6:9" s="42" customFormat="1" x14ac:dyDescent="0.25">
      <c r="F225" s="43"/>
      <c r="G225" s="43"/>
      <c r="H225" s="43"/>
      <c r="I225" s="43"/>
    </row>
    <row r="226" spans="6:9" s="42" customFormat="1" x14ac:dyDescent="0.25">
      <c r="F226" s="43"/>
      <c r="G226" s="43"/>
      <c r="H226" s="43"/>
      <c r="I226" s="43"/>
    </row>
    <row r="227" spans="6:9" s="42" customFormat="1" x14ac:dyDescent="0.25">
      <c r="F227" s="43"/>
      <c r="G227" s="43"/>
      <c r="H227" s="43"/>
      <c r="I227" s="43"/>
    </row>
    <row r="228" spans="6:9" s="42" customFormat="1" x14ac:dyDescent="0.25">
      <c r="F228" s="43"/>
      <c r="G228" s="43"/>
      <c r="H228" s="43"/>
      <c r="I228" s="43"/>
    </row>
    <row r="229" spans="6:9" s="42" customFormat="1" x14ac:dyDescent="0.25">
      <c r="F229" s="43"/>
      <c r="G229" s="43"/>
      <c r="H229" s="43"/>
      <c r="I229" s="43"/>
    </row>
    <row r="230" spans="6:9" s="42" customFormat="1" x14ac:dyDescent="0.25">
      <c r="F230" s="43"/>
      <c r="G230" s="43"/>
      <c r="H230" s="43"/>
      <c r="I230" s="43"/>
    </row>
    <row r="231" spans="6:9" s="42" customFormat="1" x14ac:dyDescent="0.25">
      <c r="F231" s="43"/>
      <c r="G231" s="43"/>
      <c r="H231" s="43"/>
      <c r="I231" s="43"/>
    </row>
    <row r="232" spans="6:9" s="42" customFormat="1" x14ac:dyDescent="0.25">
      <c r="F232" s="43"/>
      <c r="G232" s="43"/>
      <c r="H232" s="43"/>
      <c r="I232" s="43"/>
    </row>
    <row r="233" spans="6:9" s="42" customFormat="1" x14ac:dyDescent="0.25">
      <c r="F233" s="43"/>
      <c r="G233" s="43"/>
      <c r="H233" s="43"/>
      <c r="I233" s="43"/>
    </row>
    <row r="234" spans="6:9" s="42" customFormat="1" x14ac:dyDescent="0.25">
      <c r="F234" s="43"/>
      <c r="G234" s="43"/>
      <c r="H234" s="43"/>
      <c r="I234" s="43"/>
    </row>
    <row r="235" spans="6:9" s="42" customFormat="1" x14ac:dyDescent="0.25">
      <c r="F235" s="43"/>
      <c r="G235" s="43"/>
      <c r="H235" s="43"/>
      <c r="I235" s="43"/>
    </row>
    <row r="236" spans="6:9" s="42" customFormat="1" x14ac:dyDescent="0.25">
      <c r="F236" s="43"/>
      <c r="G236" s="43"/>
      <c r="H236" s="43"/>
      <c r="I236" s="43"/>
    </row>
    <row r="237" spans="6:9" s="42" customFormat="1" x14ac:dyDescent="0.25">
      <c r="F237" s="43"/>
      <c r="G237" s="43"/>
      <c r="H237" s="43"/>
      <c r="I237" s="43"/>
    </row>
    <row r="238" spans="6:9" s="42" customFormat="1" x14ac:dyDescent="0.25">
      <c r="F238" s="43"/>
      <c r="G238" s="43"/>
      <c r="H238" s="43"/>
      <c r="I238" s="43"/>
    </row>
    <row r="239" spans="6:9" s="42" customFormat="1" x14ac:dyDescent="0.25">
      <c r="F239" s="43"/>
      <c r="G239" s="43"/>
      <c r="H239" s="43"/>
      <c r="I239" s="43"/>
    </row>
    <row r="240" spans="6:9" s="42" customFormat="1" x14ac:dyDescent="0.25">
      <c r="F240" s="43"/>
      <c r="G240" s="43"/>
      <c r="H240" s="43"/>
      <c r="I240" s="43"/>
    </row>
    <row r="241" spans="6:9" s="42" customFormat="1" x14ac:dyDescent="0.25">
      <c r="F241" s="43"/>
      <c r="G241" s="43"/>
      <c r="H241" s="43"/>
      <c r="I241" s="43"/>
    </row>
    <row r="242" spans="6:9" s="42" customFormat="1" x14ac:dyDescent="0.25">
      <c r="F242" s="43"/>
      <c r="G242" s="43"/>
      <c r="H242" s="43"/>
      <c r="I242" s="43"/>
    </row>
    <row r="243" spans="6:9" s="42" customFormat="1" x14ac:dyDescent="0.25">
      <c r="F243" s="43"/>
      <c r="G243" s="43"/>
      <c r="H243" s="43"/>
      <c r="I243" s="43"/>
    </row>
    <row r="244" spans="6:9" s="42" customFormat="1" x14ac:dyDescent="0.25">
      <c r="F244" s="43"/>
      <c r="G244" s="43"/>
      <c r="H244" s="43"/>
      <c r="I244" s="43"/>
    </row>
    <row r="245" spans="6:9" s="42" customFormat="1" x14ac:dyDescent="0.25">
      <c r="F245" s="43"/>
      <c r="G245" s="43"/>
      <c r="H245" s="43"/>
      <c r="I245" s="43"/>
    </row>
    <row r="246" spans="6:9" s="42" customFormat="1" x14ac:dyDescent="0.25">
      <c r="F246" s="43"/>
      <c r="G246" s="43"/>
      <c r="H246" s="43"/>
      <c r="I246" s="43"/>
    </row>
    <row r="247" spans="6:9" s="42" customFormat="1" x14ac:dyDescent="0.25">
      <c r="F247" s="43"/>
      <c r="G247" s="43"/>
      <c r="H247" s="43"/>
      <c r="I247" s="43"/>
    </row>
    <row r="248" spans="6:9" s="42" customFormat="1" x14ac:dyDescent="0.25">
      <c r="F248" s="43"/>
      <c r="G248" s="43"/>
      <c r="H248" s="43"/>
      <c r="I248" s="43"/>
    </row>
    <row r="249" spans="6:9" s="42" customFormat="1" x14ac:dyDescent="0.25">
      <c r="F249" s="43"/>
      <c r="G249" s="43"/>
      <c r="H249" s="43"/>
      <c r="I249" s="43"/>
    </row>
    <row r="250" spans="6:9" s="42" customFormat="1" x14ac:dyDescent="0.25">
      <c r="F250" s="43"/>
      <c r="G250" s="43"/>
      <c r="H250" s="43"/>
      <c r="I250" s="43"/>
    </row>
    <row r="251" spans="6:9" s="42" customFormat="1" x14ac:dyDescent="0.25">
      <c r="F251" s="43"/>
      <c r="G251" s="43"/>
      <c r="H251" s="43"/>
      <c r="I251" s="43"/>
    </row>
    <row r="252" spans="6:9" s="42" customFormat="1" x14ac:dyDescent="0.25">
      <c r="F252" s="43"/>
      <c r="G252" s="43"/>
      <c r="H252" s="43"/>
      <c r="I252" s="43"/>
    </row>
    <row r="253" spans="6:9" s="42" customFormat="1" x14ac:dyDescent="0.25">
      <c r="F253" s="43"/>
      <c r="G253" s="43"/>
      <c r="H253" s="43"/>
      <c r="I253" s="43"/>
    </row>
    <row r="254" spans="6:9" s="42" customFormat="1" x14ac:dyDescent="0.25">
      <c r="F254" s="43"/>
      <c r="G254" s="43"/>
      <c r="H254" s="43"/>
      <c r="I254" s="43"/>
    </row>
    <row r="255" spans="6:9" s="42" customFormat="1" x14ac:dyDescent="0.25">
      <c r="F255" s="43"/>
      <c r="G255" s="43"/>
      <c r="H255" s="43"/>
      <c r="I255" s="43"/>
    </row>
    <row r="256" spans="6:9" s="42" customFormat="1" x14ac:dyDescent="0.25">
      <c r="F256" s="43"/>
      <c r="G256" s="43"/>
      <c r="H256" s="43"/>
      <c r="I256" s="43"/>
    </row>
    <row r="257" spans="6:9" s="42" customFormat="1" x14ac:dyDescent="0.25">
      <c r="F257" s="43"/>
      <c r="G257" s="43"/>
      <c r="H257" s="43"/>
      <c r="I257" s="43"/>
    </row>
    <row r="258" spans="6:9" s="42" customFormat="1" x14ac:dyDescent="0.25">
      <c r="F258" s="43"/>
      <c r="G258" s="43"/>
      <c r="H258" s="43"/>
      <c r="I258" s="43"/>
    </row>
    <row r="259" spans="6:9" s="42" customFormat="1" x14ac:dyDescent="0.25">
      <c r="F259" s="43"/>
      <c r="G259" s="43"/>
      <c r="H259" s="43"/>
      <c r="I259" s="43"/>
    </row>
    <row r="260" spans="6:9" s="42" customFormat="1" x14ac:dyDescent="0.25">
      <c r="F260" s="43"/>
      <c r="G260" s="43"/>
      <c r="H260" s="43"/>
      <c r="I260" s="43"/>
    </row>
    <row r="261" spans="6:9" s="42" customFormat="1" x14ac:dyDescent="0.25">
      <c r="F261" s="43"/>
      <c r="G261" s="43"/>
      <c r="H261" s="43"/>
      <c r="I261" s="43"/>
    </row>
    <row r="262" spans="6:9" s="42" customFormat="1" x14ac:dyDescent="0.25">
      <c r="F262" s="43"/>
      <c r="G262" s="43"/>
      <c r="H262" s="43"/>
      <c r="I262" s="43"/>
    </row>
    <row r="263" spans="6:9" s="42" customFormat="1" x14ac:dyDescent="0.25">
      <c r="F263" s="43"/>
      <c r="G263" s="43"/>
      <c r="H263" s="43"/>
      <c r="I263" s="43"/>
    </row>
    <row r="264" spans="6:9" s="42" customFormat="1" x14ac:dyDescent="0.25">
      <c r="F264" s="43"/>
      <c r="G264" s="43"/>
      <c r="H264" s="43"/>
      <c r="I264" s="43"/>
    </row>
    <row r="265" spans="6:9" s="42" customFormat="1" x14ac:dyDescent="0.25">
      <c r="F265" s="43"/>
      <c r="G265" s="43"/>
      <c r="H265" s="43"/>
      <c r="I265" s="43"/>
    </row>
    <row r="266" spans="6:9" s="42" customFormat="1" x14ac:dyDescent="0.25">
      <c r="F266" s="43"/>
      <c r="G266" s="43"/>
      <c r="H266" s="43"/>
      <c r="I266" s="43"/>
    </row>
    <row r="267" spans="6:9" s="42" customFormat="1" x14ac:dyDescent="0.25">
      <c r="F267" s="43"/>
      <c r="G267" s="43"/>
      <c r="H267" s="43"/>
      <c r="I267" s="43"/>
    </row>
    <row r="268" spans="6:9" s="42" customFormat="1" x14ac:dyDescent="0.25">
      <c r="F268" s="43"/>
      <c r="G268" s="43"/>
      <c r="H268" s="43"/>
      <c r="I268" s="43"/>
    </row>
    <row r="269" spans="6:9" s="42" customFormat="1" x14ac:dyDescent="0.25">
      <c r="F269" s="43"/>
      <c r="G269" s="43"/>
      <c r="H269" s="43"/>
      <c r="I269" s="43"/>
    </row>
    <row r="270" spans="6:9" s="42" customFormat="1" x14ac:dyDescent="0.25">
      <c r="F270" s="43"/>
      <c r="G270" s="43"/>
      <c r="H270" s="43"/>
      <c r="I270" s="43"/>
    </row>
    <row r="271" spans="6:9" s="42" customFormat="1" x14ac:dyDescent="0.25">
      <c r="F271" s="43"/>
      <c r="G271" s="43"/>
      <c r="H271" s="43"/>
      <c r="I271" s="43"/>
    </row>
    <row r="272" spans="6:9" s="42" customFormat="1" x14ac:dyDescent="0.25">
      <c r="F272" s="43"/>
      <c r="G272" s="43"/>
      <c r="H272" s="43"/>
      <c r="I272" s="43"/>
    </row>
    <row r="273" spans="6:9" s="42" customFormat="1" x14ac:dyDescent="0.25">
      <c r="F273" s="43"/>
      <c r="G273" s="43"/>
      <c r="H273" s="43"/>
      <c r="I273" s="43"/>
    </row>
    <row r="274" spans="6:9" s="42" customFormat="1" x14ac:dyDescent="0.25">
      <c r="F274" s="43"/>
      <c r="G274" s="43"/>
      <c r="H274" s="43"/>
      <c r="I274" s="43"/>
    </row>
    <row r="275" spans="6:9" s="42" customFormat="1" x14ac:dyDescent="0.25">
      <c r="F275" s="43"/>
      <c r="G275" s="43"/>
      <c r="H275" s="43"/>
      <c r="I275" s="43"/>
    </row>
    <row r="276" spans="6:9" s="42" customFormat="1" x14ac:dyDescent="0.25">
      <c r="F276" s="43"/>
      <c r="G276" s="43"/>
      <c r="H276" s="43"/>
      <c r="I276" s="43"/>
    </row>
    <row r="277" spans="6:9" s="42" customFormat="1" x14ac:dyDescent="0.25">
      <c r="F277" s="43"/>
      <c r="G277" s="43"/>
      <c r="H277" s="43"/>
      <c r="I277" s="43"/>
    </row>
    <row r="278" spans="6:9" s="42" customFormat="1" x14ac:dyDescent="0.25">
      <c r="F278" s="43"/>
      <c r="G278" s="43"/>
      <c r="H278" s="43"/>
      <c r="I278" s="43"/>
    </row>
    <row r="279" spans="6:9" s="42" customFormat="1" x14ac:dyDescent="0.25">
      <c r="F279" s="43"/>
      <c r="G279" s="43"/>
      <c r="H279" s="43"/>
      <c r="I279" s="43"/>
    </row>
    <row r="280" spans="6:9" s="42" customFormat="1" x14ac:dyDescent="0.25">
      <c r="F280" s="43"/>
      <c r="G280" s="43"/>
      <c r="H280" s="43"/>
      <c r="I280" s="43"/>
    </row>
    <row r="281" spans="6:9" s="42" customFormat="1" x14ac:dyDescent="0.25">
      <c r="F281" s="43"/>
      <c r="G281" s="43"/>
      <c r="H281" s="43"/>
      <c r="I281" s="43"/>
    </row>
    <row r="282" spans="6:9" s="42" customFormat="1" x14ac:dyDescent="0.25">
      <c r="F282" s="43"/>
      <c r="G282" s="43"/>
      <c r="H282" s="43"/>
      <c r="I282" s="43"/>
    </row>
    <row r="283" spans="6:9" s="42" customFormat="1" x14ac:dyDescent="0.25">
      <c r="F283" s="43"/>
      <c r="G283" s="43"/>
      <c r="H283" s="43"/>
      <c r="I283" s="43"/>
    </row>
    <row r="284" spans="6:9" s="42" customFormat="1" x14ac:dyDescent="0.25">
      <c r="F284" s="43"/>
      <c r="G284" s="43"/>
      <c r="H284" s="43"/>
      <c r="I284" s="43"/>
    </row>
    <row r="285" spans="6:9" s="42" customFormat="1" x14ac:dyDescent="0.25">
      <c r="F285" s="43"/>
      <c r="G285" s="43"/>
      <c r="H285" s="43"/>
      <c r="I285" s="43"/>
    </row>
    <row r="286" spans="6:9" s="42" customFormat="1" x14ac:dyDescent="0.25">
      <c r="F286" s="43"/>
      <c r="G286" s="43"/>
      <c r="H286" s="43"/>
      <c r="I286" s="43"/>
    </row>
    <row r="287" spans="6:9" s="42" customFormat="1" x14ac:dyDescent="0.25">
      <c r="F287" s="43"/>
      <c r="G287" s="43"/>
      <c r="H287" s="43"/>
      <c r="I287" s="43"/>
    </row>
    <row r="288" spans="6:9" s="42" customFormat="1" x14ac:dyDescent="0.25">
      <c r="F288" s="43"/>
      <c r="G288" s="43"/>
      <c r="H288" s="43"/>
      <c r="I288" s="43"/>
    </row>
    <row r="289" spans="6:9" s="42" customFormat="1" x14ac:dyDescent="0.25">
      <c r="F289" s="43"/>
      <c r="G289" s="43"/>
      <c r="H289" s="43"/>
      <c r="I289" s="43"/>
    </row>
    <row r="290" spans="6:9" s="42" customFormat="1" x14ac:dyDescent="0.25">
      <c r="F290" s="43"/>
      <c r="G290" s="43"/>
      <c r="H290" s="43"/>
      <c r="I290" s="43"/>
    </row>
    <row r="291" spans="6:9" s="42" customFormat="1" x14ac:dyDescent="0.25">
      <c r="F291" s="43"/>
      <c r="G291" s="43"/>
      <c r="H291" s="43"/>
      <c r="I291" s="43"/>
    </row>
    <row r="292" spans="6:9" s="42" customFormat="1" x14ac:dyDescent="0.25">
      <c r="F292" s="43"/>
      <c r="G292" s="43"/>
      <c r="H292" s="43"/>
      <c r="I292" s="43"/>
    </row>
    <row r="293" spans="6:9" s="42" customFormat="1" x14ac:dyDescent="0.25">
      <c r="F293" s="43"/>
      <c r="G293" s="43"/>
      <c r="H293" s="43"/>
      <c r="I293" s="43"/>
    </row>
    <row r="294" spans="6:9" s="42" customFormat="1" x14ac:dyDescent="0.25">
      <c r="F294" s="43"/>
      <c r="G294" s="43"/>
      <c r="H294" s="43"/>
      <c r="I294" s="43"/>
    </row>
    <row r="295" spans="6:9" s="42" customFormat="1" x14ac:dyDescent="0.25">
      <c r="F295" s="43"/>
      <c r="G295" s="43"/>
      <c r="H295" s="43"/>
      <c r="I295" s="43"/>
    </row>
    <row r="296" spans="6:9" s="42" customFormat="1" x14ac:dyDescent="0.25">
      <c r="F296" s="43"/>
      <c r="G296" s="43"/>
      <c r="H296" s="43"/>
      <c r="I296" s="43"/>
    </row>
    <row r="297" spans="6:9" s="42" customFormat="1" x14ac:dyDescent="0.25">
      <c r="F297" s="43"/>
      <c r="G297" s="43"/>
      <c r="H297" s="43"/>
      <c r="I297" s="43"/>
    </row>
    <row r="298" spans="6:9" s="42" customFormat="1" x14ac:dyDescent="0.25">
      <c r="F298" s="43"/>
      <c r="G298" s="43"/>
      <c r="H298" s="43"/>
      <c r="I298" s="43"/>
    </row>
    <row r="299" spans="6:9" s="42" customFormat="1" x14ac:dyDescent="0.25">
      <c r="F299" s="43"/>
      <c r="G299" s="43"/>
      <c r="H299" s="43"/>
      <c r="I299" s="43"/>
    </row>
    <row r="300" spans="6:9" s="42" customFormat="1" x14ac:dyDescent="0.25">
      <c r="F300" s="43"/>
      <c r="G300" s="43"/>
      <c r="H300" s="43"/>
      <c r="I300" s="43"/>
    </row>
    <row r="301" spans="6:9" s="42" customFormat="1" x14ac:dyDescent="0.25">
      <c r="F301" s="43"/>
      <c r="G301" s="43"/>
      <c r="H301" s="43"/>
      <c r="I301" s="43"/>
    </row>
    <row r="302" spans="6:9" s="42" customFormat="1" x14ac:dyDescent="0.25">
      <c r="F302" s="43"/>
      <c r="G302" s="43"/>
      <c r="H302" s="43"/>
      <c r="I302" s="43"/>
    </row>
    <row r="303" spans="6:9" s="42" customFormat="1" x14ac:dyDescent="0.25">
      <c r="F303" s="43"/>
      <c r="G303" s="43"/>
      <c r="H303" s="43"/>
      <c r="I303" s="43"/>
    </row>
    <row r="304" spans="6:9" s="42" customFormat="1" x14ac:dyDescent="0.25">
      <c r="F304" s="43"/>
      <c r="G304" s="43"/>
      <c r="H304" s="43"/>
      <c r="I304" s="43"/>
    </row>
    <row r="305" spans="6:9" s="42" customFormat="1" x14ac:dyDescent="0.25">
      <c r="F305" s="43"/>
      <c r="G305" s="43"/>
      <c r="H305" s="43"/>
      <c r="I305" s="43"/>
    </row>
    <row r="306" spans="6:9" s="42" customFormat="1" x14ac:dyDescent="0.25">
      <c r="F306" s="43"/>
      <c r="G306" s="43"/>
      <c r="H306" s="43"/>
      <c r="I306" s="43"/>
    </row>
    <row r="307" spans="6:9" s="42" customFormat="1" x14ac:dyDescent="0.25">
      <c r="F307" s="43"/>
      <c r="G307" s="43"/>
      <c r="H307" s="43"/>
      <c r="I307" s="43"/>
    </row>
    <row r="308" spans="6:9" s="42" customFormat="1" x14ac:dyDescent="0.25">
      <c r="F308" s="43"/>
      <c r="G308" s="43"/>
      <c r="H308" s="43"/>
      <c r="I308" s="43"/>
    </row>
    <row r="309" spans="6:9" s="42" customFormat="1" x14ac:dyDescent="0.25">
      <c r="F309" s="43"/>
      <c r="G309" s="43"/>
      <c r="H309" s="43"/>
      <c r="I309" s="43"/>
    </row>
    <row r="310" spans="6:9" s="42" customFormat="1" x14ac:dyDescent="0.25">
      <c r="F310" s="43"/>
      <c r="G310" s="43"/>
      <c r="H310" s="43"/>
      <c r="I310" s="43"/>
    </row>
    <row r="311" spans="6:9" s="42" customFormat="1" x14ac:dyDescent="0.25">
      <c r="F311" s="43"/>
      <c r="G311" s="43"/>
      <c r="H311" s="43"/>
      <c r="I311" s="43"/>
    </row>
    <row r="312" spans="6:9" s="42" customFormat="1" x14ac:dyDescent="0.25">
      <c r="F312" s="43"/>
      <c r="G312" s="43"/>
      <c r="H312" s="43"/>
      <c r="I312" s="43"/>
    </row>
    <row r="313" spans="6:9" s="42" customFormat="1" x14ac:dyDescent="0.25">
      <c r="F313" s="43"/>
      <c r="G313" s="43"/>
      <c r="H313" s="43"/>
      <c r="I313" s="43"/>
    </row>
    <row r="314" spans="6:9" s="42" customFormat="1" x14ac:dyDescent="0.25">
      <c r="F314" s="43"/>
      <c r="G314" s="43"/>
      <c r="H314" s="43"/>
      <c r="I314" s="43"/>
    </row>
    <row r="315" spans="6:9" s="42" customFormat="1" x14ac:dyDescent="0.25">
      <c r="F315" s="43"/>
      <c r="G315" s="43"/>
      <c r="H315" s="43"/>
      <c r="I315" s="43"/>
    </row>
    <row r="316" spans="6:9" s="42" customFormat="1" x14ac:dyDescent="0.25">
      <c r="F316" s="43"/>
      <c r="G316" s="43"/>
      <c r="H316" s="43"/>
      <c r="I316" s="43"/>
    </row>
    <row r="317" spans="6:9" s="42" customFormat="1" x14ac:dyDescent="0.25">
      <c r="F317" s="43"/>
      <c r="G317" s="43"/>
      <c r="H317" s="43"/>
      <c r="I317" s="43"/>
    </row>
    <row r="318" spans="6:9" s="42" customFormat="1" x14ac:dyDescent="0.25">
      <c r="F318" s="43"/>
      <c r="G318" s="43"/>
      <c r="H318" s="43"/>
      <c r="I318" s="43"/>
    </row>
    <row r="319" spans="6:9" s="42" customFormat="1" x14ac:dyDescent="0.25">
      <c r="F319" s="43"/>
      <c r="G319" s="43"/>
      <c r="H319" s="43"/>
      <c r="I319" s="43"/>
    </row>
    <row r="320" spans="6:9" s="42" customFormat="1" x14ac:dyDescent="0.25">
      <c r="F320" s="43"/>
      <c r="G320" s="43"/>
      <c r="H320" s="43"/>
      <c r="I320" s="43"/>
    </row>
    <row r="321" spans="6:9" s="42" customFormat="1" x14ac:dyDescent="0.25">
      <c r="F321" s="43"/>
      <c r="G321" s="43"/>
      <c r="H321" s="43"/>
      <c r="I321" s="43"/>
    </row>
    <row r="322" spans="6:9" s="42" customFormat="1" x14ac:dyDescent="0.25">
      <c r="F322" s="43"/>
      <c r="G322" s="43"/>
      <c r="H322" s="43"/>
      <c r="I322" s="43"/>
    </row>
    <row r="323" spans="6:9" s="42" customFormat="1" x14ac:dyDescent="0.25">
      <c r="F323" s="43"/>
      <c r="G323" s="43"/>
      <c r="H323" s="43"/>
      <c r="I323" s="43"/>
    </row>
    <row r="324" spans="6:9" s="42" customFormat="1" x14ac:dyDescent="0.25">
      <c r="F324" s="43"/>
      <c r="G324" s="43"/>
      <c r="H324" s="43"/>
      <c r="I324" s="43"/>
    </row>
    <row r="325" spans="6:9" s="42" customFormat="1" x14ac:dyDescent="0.25">
      <c r="F325" s="43"/>
      <c r="G325" s="43"/>
      <c r="H325" s="43"/>
      <c r="I325" s="43"/>
    </row>
    <row r="326" spans="6:9" s="42" customFormat="1" x14ac:dyDescent="0.25">
      <c r="F326" s="43"/>
      <c r="G326" s="43"/>
      <c r="H326" s="43"/>
      <c r="I326" s="43"/>
    </row>
    <row r="327" spans="6:9" s="42" customFormat="1" x14ac:dyDescent="0.25">
      <c r="F327" s="43"/>
      <c r="G327" s="43"/>
      <c r="H327" s="43"/>
      <c r="I327" s="43"/>
    </row>
    <row r="328" spans="6:9" s="42" customFormat="1" x14ac:dyDescent="0.25">
      <c r="F328" s="43"/>
      <c r="G328" s="43"/>
      <c r="H328" s="43"/>
      <c r="I328" s="43"/>
    </row>
    <row r="329" spans="6:9" s="42" customFormat="1" x14ac:dyDescent="0.25">
      <c r="F329" s="43"/>
      <c r="G329" s="43"/>
      <c r="H329" s="43"/>
      <c r="I329" s="43"/>
    </row>
    <row r="330" spans="6:9" s="42" customFormat="1" x14ac:dyDescent="0.25">
      <c r="F330" s="43"/>
      <c r="G330" s="43"/>
      <c r="H330" s="43"/>
      <c r="I330" s="43"/>
    </row>
    <row r="331" spans="6:9" s="42" customFormat="1" x14ac:dyDescent="0.25">
      <c r="F331" s="43"/>
      <c r="G331" s="43"/>
      <c r="H331" s="43"/>
      <c r="I331" s="43"/>
    </row>
    <row r="332" spans="6:9" s="42" customFormat="1" x14ac:dyDescent="0.25">
      <c r="F332" s="43"/>
      <c r="G332" s="43"/>
      <c r="H332" s="43"/>
      <c r="I332" s="43"/>
    </row>
    <row r="333" spans="6:9" s="42" customFormat="1" x14ac:dyDescent="0.25">
      <c r="F333" s="43"/>
      <c r="G333" s="43"/>
      <c r="H333" s="43"/>
      <c r="I333" s="43"/>
    </row>
    <row r="334" spans="6:9" s="42" customFormat="1" x14ac:dyDescent="0.25">
      <c r="F334" s="43"/>
      <c r="G334" s="43"/>
      <c r="H334" s="43"/>
      <c r="I334" s="43"/>
    </row>
    <row r="335" spans="6:9" s="42" customFormat="1" x14ac:dyDescent="0.25">
      <c r="F335" s="43"/>
      <c r="G335" s="43"/>
      <c r="H335" s="43"/>
      <c r="I335" s="43"/>
    </row>
    <row r="336" spans="6:9" s="42" customFormat="1" x14ac:dyDescent="0.25">
      <c r="F336" s="43"/>
      <c r="G336" s="43"/>
      <c r="H336" s="43"/>
      <c r="I336" s="43"/>
    </row>
    <row r="337" spans="6:9" s="42" customFormat="1" x14ac:dyDescent="0.25">
      <c r="F337" s="43"/>
      <c r="G337" s="43"/>
      <c r="H337" s="43"/>
      <c r="I337" s="43"/>
    </row>
    <row r="338" spans="6:9" s="42" customFormat="1" x14ac:dyDescent="0.25">
      <c r="F338" s="43"/>
      <c r="G338" s="43"/>
      <c r="H338" s="43"/>
      <c r="I338" s="43"/>
    </row>
    <row r="339" spans="6:9" s="42" customFormat="1" x14ac:dyDescent="0.25">
      <c r="F339" s="43"/>
      <c r="G339" s="43"/>
      <c r="H339" s="43"/>
      <c r="I339" s="43"/>
    </row>
    <row r="340" spans="6:9" s="42" customFormat="1" x14ac:dyDescent="0.25">
      <c r="F340" s="43"/>
      <c r="G340" s="43"/>
      <c r="H340" s="43"/>
      <c r="I340" s="43"/>
    </row>
    <row r="341" spans="6:9" s="42" customFormat="1" x14ac:dyDescent="0.25">
      <c r="F341" s="43"/>
      <c r="G341" s="43"/>
      <c r="H341" s="43"/>
      <c r="I341" s="43"/>
    </row>
    <row r="342" spans="6:9" s="42" customFormat="1" x14ac:dyDescent="0.25">
      <c r="F342" s="43"/>
      <c r="G342" s="43"/>
      <c r="H342" s="43"/>
      <c r="I342" s="43"/>
    </row>
    <row r="343" spans="6:9" s="42" customFormat="1" x14ac:dyDescent="0.25">
      <c r="F343" s="43"/>
      <c r="G343" s="43"/>
      <c r="H343" s="43"/>
      <c r="I343" s="43"/>
    </row>
    <row r="344" spans="6:9" s="42" customFormat="1" x14ac:dyDescent="0.25">
      <c r="F344" s="43"/>
      <c r="G344" s="43"/>
      <c r="H344" s="43"/>
      <c r="I344" s="43"/>
    </row>
    <row r="345" spans="6:9" s="42" customFormat="1" x14ac:dyDescent="0.25">
      <c r="F345" s="43"/>
      <c r="G345" s="43"/>
      <c r="H345" s="43"/>
      <c r="I345" s="43"/>
    </row>
    <row r="346" spans="6:9" s="42" customFormat="1" x14ac:dyDescent="0.25">
      <c r="F346" s="43"/>
      <c r="G346" s="43"/>
      <c r="H346" s="43"/>
      <c r="I346" s="43"/>
    </row>
    <row r="347" spans="6:9" s="42" customFormat="1" x14ac:dyDescent="0.25">
      <c r="F347" s="43"/>
      <c r="G347" s="43"/>
      <c r="H347" s="43"/>
      <c r="I347" s="43"/>
    </row>
    <row r="348" spans="6:9" s="42" customFormat="1" x14ac:dyDescent="0.25">
      <c r="F348" s="43"/>
      <c r="G348" s="43"/>
      <c r="H348" s="43"/>
      <c r="I348" s="43"/>
    </row>
    <row r="349" spans="6:9" s="42" customFormat="1" x14ac:dyDescent="0.25">
      <c r="F349" s="43"/>
      <c r="G349" s="43"/>
      <c r="H349" s="43"/>
      <c r="I349" s="43"/>
    </row>
    <row r="350" spans="6:9" s="42" customFormat="1" x14ac:dyDescent="0.25">
      <c r="F350" s="43"/>
      <c r="G350" s="43"/>
      <c r="H350" s="43"/>
      <c r="I350" s="43"/>
    </row>
    <row r="351" spans="6:9" s="42" customFormat="1" x14ac:dyDescent="0.25">
      <c r="F351" s="43"/>
      <c r="G351" s="43"/>
      <c r="H351" s="43"/>
      <c r="I351" s="43"/>
    </row>
    <row r="352" spans="6:9" s="42" customFormat="1" x14ac:dyDescent="0.25">
      <c r="F352" s="43"/>
      <c r="G352" s="43"/>
      <c r="H352" s="43"/>
      <c r="I352" s="43"/>
    </row>
    <row r="353" spans="6:9" s="42" customFormat="1" x14ac:dyDescent="0.25">
      <c r="F353" s="43"/>
      <c r="G353" s="43"/>
      <c r="H353" s="43"/>
      <c r="I353" s="43"/>
    </row>
    <row r="354" spans="6:9" s="42" customFormat="1" x14ac:dyDescent="0.25">
      <c r="F354" s="43"/>
      <c r="G354" s="43"/>
      <c r="H354" s="43"/>
      <c r="I354" s="43"/>
    </row>
    <row r="355" spans="6:9" s="42" customFormat="1" x14ac:dyDescent="0.25">
      <c r="F355" s="43"/>
      <c r="G355" s="43"/>
      <c r="H355" s="43"/>
      <c r="I355" s="43"/>
    </row>
    <row r="356" spans="6:9" s="42" customFormat="1" x14ac:dyDescent="0.25">
      <c r="F356" s="43"/>
      <c r="G356" s="43"/>
      <c r="H356" s="43"/>
      <c r="I356" s="43"/>
    </row>
    <row r="357" spans="6:9" s="42" customFormat="1" x14ac:dyDescent="0.25">
      <c r="F357" s="43"/>
      <c r="G357" s="43"/>
      <c r="H357" s="43"/>
      <c r="I357" s="43"/>
    </row>
    <row r="358" spans="6:9" s="42" customFormat="1" x14ac:dyDescent="0.25">
      <c r="F358" s="43"/>
      <c r="G358" s="43"/>
      <c r="H358" s="43"/>
      <c r="I358" s="43"/>
    </row>
    <row r="359" spans="6:9" s="42" customFormat="1" x14ac:dyDescent="0.25">
      <c r="F359" s="43"/>
      <c r="G359" s="43"/>
      <c r="H359" s="43"/>
      <c r="I359" s="43"/>
    </row>
    <row r="360" spans="6:9" s="42" customFormat="1" x14ac:dyDescent="0.25">
      <c r="F360" s="43"/>
      <c r="G360" s="43"/>
      <c r="H360" s="43"/>
      <c r="I360" s="43"/>
    </row>
    <row r="361" spans="6:9" s="42" customFormat="1" x14ac:dyDescent="0.25">
      <c r="F361" s="43"/>
      <c r="G361" s="43"/>
      <c r="H361" s="43"/>
      <c r="I361" s="43"/>
    </row>
    <row r="362" spans="6:9" s="42" customFormat="1" x14ac:dyDescent="0.25">
      <c r="F362" s="43"/>
      <c r="G362" s="43"/>
      <c r="H362" s="43"/>
      <c r="I362" s="43"/>
    </row>
    <row r="363" spans="6:9" s="42" customFormat="1" x14ac:dyDescent="0.25">
      <c r="F363" s="43"/>
      <c r="G363" s="43"/>
      <c r="H363" s="43"/>
      <c r="I363" s="43"/>
    </row>
    <row r="364" spans="6:9" s="42" customFormat="1" x14ac:dyDescent="0.25">
      <c r="F364" s="43"/>
      <c r="G364" s="43"/>
      <c r="H364" s="43"/>
      <c r="I364" s="43"/>
    </row>
    <row r="365" spans="6:9" s="42" customFormat="1" x14ac:dyDescent="0.25">
      <c r="F365" s="43"/>
      <c r="G365" s="43"/>
      <c r="H365" s="43"/>
      <c r="I365" s="43"/>
    </row>
    <row r="366" spans="6:9" s="42" customFormat="1" x14ac:dyDescent="0.25">
      <c r="F366" s="43"/>
      <c r="G366" s="43"/>
      <c r="H366" s="43"/>
      <c r="I366" s="43"/>
    </row>
    <row r="367" spans="6:9" s="42" customFormat="1" x14ac:dyDescent="0.25">
      <c r="F367" s="43"/>
      <c r="G367" s="43"/>
      <c r="H367" s="43"/>
      <c r="I367" s="43"/>
    </row>
    <row r="368" spans="6:9" s="42" customFormat="1" x14ac:dyDescent="0.25">
      <c r="F368" s="43"/>
      <c r="G368" s="43"/>
      <c r="H368" s="43"/>
      <c r="I368" s="43"/>
    </row>
    <row r="369" spans="6:9" s="42" customFormat="1" x14ac:dyDescent="0.25">
      <c r="F369" s="43"/>
      <c r="G369" s="43"/>
      <c r="H369" s="43"/>
      <c r="I369" s="43"/>
    </row>
    <row r="370" spans="6:9" s="42" customFormat="1" x14ac:dyDescent="0.25">
      <c r="F370" s="43"/>
      <c r="G370" s="43"/>
      <c r="H370" s="43"/>
      <c r="I370" s="43"/>
    </row>
    <row r="371" spans="6:9" s="42" customFormat="1" x14ac:dyDescent="0.25">
      <c r="F371" s="43"/>
      <c r="G371" s="43"/>
      <c r="H371" s="43"/>
      <c r="I371" s="43"/>
    </row>
    <row r="372" spans="6:9" s="42" customFormat="1" x14ac:dyDescent="0.25">
      <c r="F372" s="43"/>
      <c r="G372" s="43"/>
      <c r="H372" s="43"/>
      <c r="I372" s="43"/>
    </row>
    <row r="373" spans="6:9" s="42" customFormat="1" x14ac:dyDescent="0.25">
      <c r="F373" s="43"/>
      <c r="G373" s="43"/>
      <c r="H373" s="43"/>
      <c r="I373" s="43"/>
    </row>
    <row r="374" spans="6:9" s="42" customFormat="1" x14ac:dyDescent="0.25">
      <c r="F374" s="43"/>
      <c r="G374" s="43"/>
      <c r="H374" s="43"/>
      <c r="I374" s="43"/>
    </row>
    <row r="375" spans="6:9" s="42" customFormat="1" x14ac:dyDescent="0.25">
      <c r="F375" s="43"/>
      <c r="G375" s="43"/>
      <c r="H375" s="43"/>
      <c r="I375" s="43"/>
    </row>
    <row r="376" spans="6:9" s="42" customFormat="1" x14ac:dyDescent="0.25">
      <c r="F376" s="43"/>
      <c r="G376" s="43"/>
      <c r="H376" s="43"/>
      <c r="I376" s="43"/>
    </row>
    <row r="377" spans="6:9" s="42" customFormat="1" x14ac:dyDescent="0.25">
      <c r="F377" s="43"/>
      <c r="G377" s="43"/>
      <c r="H377" s="43"/>
      <c r="I377" s="43"/>
    </row>
    <row r="378" spans="6:9" s="42" customFormat="1" x14ac:dyDescent="0.25">
      <c r="F378" s="43"/>
      <c r="G378" s="43"/>
      <c r="H378" s="43"/>
      <c r="I378" s="43"/>
    </row>
    <row r="379" spans="6:9" s="42" customFormat="1" x14ac:dyDescent="0.25">
      <c r="F379" s="43"/>
      <c r="G379" s="43"/>
      <c r="H379" s="43"/>
      <c r="I379" s="43"/>
    </row>
    <row r="380" spans="6:9" s="42" customFormat="1" x14ac:dyDescent="0.25">
      <c r="F380" s="43"/>
      <c r="G380" s="43"/>
      <c r="H380" s="43"/>
      <c r="I380" s="43"/>
    </row>
    <row r="381" spans="6:9" s="42" customFormat="1" x14ac:dyDescent="0.25">
      <c r="F381" s="43"/>
      <c r="G381" s="43"/>
      <c r="H381" s="43"/>
      <c r="I381" s="43"/>
    </row>
    <row r="382" spans="6:9" s="42" customFormat="1" x14ac:dyDescent="0.25">
      <c r="F382" s="43"/>
      <c r="G382" s="43"/>
      <c r="H382" s="43"/>
      <c r="I382" s="43"/>
    </row>
    <row r="383" spans="6:9" s="42" customFormat="1" x14ac:dyDescent="0.25">
      <c r="F383" s="43"/>
      <c r="G383" s="43"/>
      <c r="H383" s="43"/>
      <c r="I383" s="43"/>
    </row>
    <row r="384" spans="6:9" s="42" customFormat="1" x14ac:dyDescent="0.25">
      <c r="F384" s="43"/>
      <c r="G384" s="43"/>
      <c r="H384" s="43"/>
      <c r="I384" s="43"/>
    </row>
    <row r="385" spans="6:9" s="42" customFormat="1" x14ac:dyDescent="0.25">
      <c r="F385" s="43"/>
      <c r="G385" s="43"/>
      <c r="H385" s="43"/>
      <c r="I385" s="43"/>
    </row>
    <row r="386" spans="6:9" s="42" customFormat="1" x14ac:dyDescent="0.25">
      <c r="F386" s="43"/>
      <c r="G386" s="43"/>
      <c r="H386" s="43"/>
      <c r="I386" s="43"/>
    </row>
    <row r="387" spans="6:9" s="42" customFormat="1" x14ac:dyDescent="0.25">
      <c r="F387" s="43"/>
      <c r="G387" s="43"/>
      <c r="H387" s="43"/>
      <c r="I387" s="43"/>
    </row>
    <row r="388" spans="6:9" s="42" customFormat="1" x14ac:dyDescent="0.25">
      <c r="F388" s="43"/>
      <c r="G388" s="43"/>
      <c r="H388" s="43"/>
      <c r="I388" s="43"/>
    </row>
    <row r="389" spans="6:9" s="42" customFormat="1" x14ac:dyDescent="0.25">
      <c r="F389" s="43"/>
      <c r="G389" s="43"/>
      <c r="H389" s="43"/>
      <c r="I389" s="43"/>
    </row>
    <row r="390" spans="6:9" s="42" customFormat="1" x14ac:dyDescent="0.25">
      <c r="F390" s="43"/>
      <c r="G390" s="43"/>
      <c r="H390" s="43"/>
      <c r="I390" s="43"/>
    </row>
    <row r="391" spans="6:9" s="42" customFormat="1" x14ac:dyDescent="0.25">
      <c r="F391" s="43"/>
      <c r="G391" s="43"/>
      <c r="H391" s="43"/>
      <c r="I391" s="43"/>
    </row>
    <row r="392" spans="6:9" s="42" customFormat="1" x14ac:dyDescent="0.25">
      <c r="F392" s="43"/>
      <c r="G392" s="43"/>
      <c r="H392" s="43"/>
      <c r="I392" s="43"/>
    </row>
    <row r="393" spans="6:9" s="42" customFormat="1" x14ac:dyDescent="0.25">
      <c r="F393" s="43"/>
      <c r="G393" s="43"/>
      <c r="H393" s="43"/>
      <c r="I393" s="43"/>
    </row>
    <row r="394" spans="6:9" s="42" customFormat="1" x14ac:dyDescent="0.25">
      <c r="F394" s="43"/>
      <c r="G394" s="43"/>
      <c r="H394" s="43"/>
      <c r="I394" s="43"/>
    </row>
    <row r="395" spans="6:9" s="42" customFormat="1" x14ac:dyDescent="0.25">
      <c r="F395" s="43"/>
      <c r="G395" s="43"/>
      <c r="H395" s="43"/>
      <c r="I395" s="43"/>
    </row>
    <row r="396" spans="6:9" s="42" customFormat="1" x14ac:dyDescent="0.25">
      <c r="F396" s="43"/>
      <c r="G396" s="43"/>
      <c r="H396" s="43"/>
      <c r="I396" s="43"/>
    </row>
    <row r="397" spans="6:9" s="42" customFormat="1" x14ac:dyDescent="0.25">
      <c r="F397" s="43"/>
      <c r="G397" s="43"/>
      <c r="H397" s="43"/>
      <c r="I397" s="43"/>
    </row>
    <row r="398" spans="6:9" s="42" customFormat="1" x14ac:dyDescent="0.25">
      <c r="F398" s="43"/>
      <c r="G398" s="43"/>
      <c r="H398" s="43"/>
      <c r="I398" s="43"/>
    </row>
    <row r="399" spans="6:9" s="42" customFormat="1" x14ac:dyDescent="0.25">
      <c r="F399" s="43"/>
      <c r="G399" s="43"/>
      <c r="H399" s="43"/>
      <c r="I399" s="43"/>
    </row>
    <row r="400" spans="6:9" s="42" customFormat="1" x14ac:dyDescent="0.25">
      <c r="F400" s="43"/>
      <c r="G400" s="43"/>
      <c r="H400" s="43"/>
      <c r="I400" s="43"/>
    </row>
    <row r="401" spans="6:9" s="42" customFormat="1" x14ac:dyDescent="0.25">
      <c r="F401" s="43"/>
      <c r="G401" s="43"/>
      <c r="H401" s="43"/>
      <c r="I401" s="43"/>
    </row>
    <row r="402" spans="6:9" s="42" customFormat="1" x14ac:dyDescent="0.25">
      <c r="F402" s="43"/>
      <c r="G402" s="43"/>
      <c r="H402" s="43"/>
      <c r="I402" s="43"/>
    </row>
    <row r="403" spans="6:9" s="42" customFormat="1" x14ac:dyDescent="0.25">
      <c r="F403" s="43"/>
      <c r="G403" s="43"/>
      <c r="H403" s="43"/>
      <c r="I403" s="43"/>
    </row>
    <row r="404" spans="6:9" s="42" customFormat="1" x14ac:dyDescent="0.25">
      <c r="F404" s="43"/>
      <c r="G404" s="43"/>
      <c r="H404" s="43"/>
      <c r="I404" s="43"/>
    </row>
    <row r="405" spans="6:9" s="42" customFormat="1" x14ac:dyDescent="0.25">
      <c r="F405" s="43"/>
      <c r="G405" s="43"/>
      <c r="H405" s="43"/>
      <c r="I405" s="43"/>
    </row>
    <row r="406" spans="6:9" s="42" customFormat="1" x14ac:dyDescent="0.25">
      <c r="F406" s="43"/>
      <c r="G406" s="43"/>
      <c r="H406" s="43"/>
      <c r="I406" s="43"/>
    </row>
    <row r="407" spans="6:9" s="42" customFormat="1" x14ac:dyDescent="0.25">
      <c r="F407" s="43"/>
      <c r="G407" s="43"/>
      <c r="H407" s="43"/>
      <c r="I407" s="43"/>
    </row>
    <row r="408" spans="6:9" s="42" customFormat="1" x14ac:dyDescent="0.25">
      <c r="F408" s="43"/>
      <c r="G408" s="43"/>
      <c r="H408" s="43"/>
      <c r="I408" s="43"/>
    </row>
    <row r="409" spans="6:9" s="42" customFormat="1" x14ac:dyDescent="0.25">
      <c r="F409" s="43"/>
      <c r="G409" s="43"/>
      <c r="H409" s="43"/>
      <c r="I409" s="43"/>
    </row>
    <row r="410" spans="6:9" s="42" customFormat="1" x14ac:dyDescent="0.25">
      <c r="F410" s="43"/>
      <c r="G410" s="43"/>
      <c r="H410" s="43"/>
      <c r="I410" s="43"/>
    </row>
    <row r="411" spans="6:9" s="42" customFormat="1" x14ac:dyDescent="0.25">
      <c r="F411" s="43"/>
      <c r="G411" s="43"/>
      <c r="H411" s="43"/>
      <c r="I411" s="43"/>
    </row>
    <row r="412" spans="6:9" s="42" customFormat="1" x14ac:dyDescent="0.25">
      <c r="F412" s="43"/>
      <c r="G412" s="43"/>
      <c r="H412" s="43"/>
      <c r="I412" s="43"/>
    </row>
    <row r="413" spans="6:9" s="42" customFormat="1" x14ac:dyDescent="0.25">
      <c r="F413" s="43"/>
      <c r="G413" s="43"/>
      <c r="H413" s="43"/>
      <c r="I413" s="43"/>
    </row>
    <row r="414" spans="6:9" s="42" customFormat="1" x14ac:dyDescent="0.25">
      <c r="F414" s="43"/>
      <c r="G414" s="43"/>
      <c r="H414" s="43"/>
      <c r="I414" s="43"/>
    </row>
    <row r="415" spans="6:9" s="42" customFormat="1" x14ac:dyDescent="0.25">
      <c r="F415" s="43"/>
      <c r="G415" s="43"/>
      <c r="H415" s="43"/>
      <c r="I415" s="43"/>
    </row>
    <row r="416" spans="6:9" s="42" customFormat="1" x14ac:dyDescent="0.25">
      <c r="F416" s="43"/>
      <c r="G416" s="43"/>
      <c r="H416" s="43"/>
      <c r="I416" s="43"/>
    </row>
    <row r="417" spans="6:9" s="42" customFormat="1" x14ac:dyDescent="0.25">
      <c r="F417" s="43"/>
      <c r="G417" s="43"/>
      <c r="H417" s="43"/>
      <c r="I417" s="43"/>
    </row>
    <row r="418" spans="6:9" s="42" customFormat="1" x14ac:dyDescent="0.25">
      <c r="F418" s="43"/>
      <c r="G418" s="43"/>
      <c r="H418" s="43"/>
      <c r="I418" s="43"/>
    </row>
    <row r="419" spans="6:9" s="42" customFormat="1" x14ac:dyDescent="0.25">
      <c r="F419" s="43"/>
      <c r="G419" s="43"/>
      <c r="H419" s="43"/>
      <c r="I419" s="43"/>
    </row>
    <row r="420" spans="6:9" s="42" customFormat="1" x14ac:dyDescent="0.25">
      <c r="F420" s="43"/>
      <c r="G420" s="43"/>
      <c r="H420" s="43"/>
      <c r="I420" s="43"/>
    </row>
    <row r="421" spans="6:9" s="42" customFormat="1" x14ac:dyDescent="0.25">
      <c r="F421" s="43"/>
      <c r="G421" s="43"/>
      <c r="H421" s="43"/>
      <c r="I421" s="43"/>
    </row>
    <row r="422" spans="6:9" s="42" customFormat="1" x14ac:dyDescent="0.25">
      <c r="F422" s="43"/>
      <c r="G422" s="43"/>
      <c r="H422" s="43"/>
      <c r="I422" s="43"/>
    </row>
    <row r="423" spans="6:9" s="42" customFormat="1" x14ac:dyDescent="0.25">
      <c r="F423" s="43"/>
      <c r="G423" s="43"/>
      <c r="H423" s="43"/>
      <c r="I423" s="43"/>
    </row>
    <row r="424" spans="6:9" s="42" customFormat="1" x14ac:dyDescent="0.25">
      <c r="F424" s="43"/>
      <c r="G424" s="43"/>
      <c r="H424" s="43"/>
      <c r="I424" s="43"/>
    </row>
    <row r="425" spans="6:9" s="42" customFormat="1" x14ac:dyDescent="0.25">
      <c r="F425" s="43"/>
      <c r="G425" s="43"/>
      <c r="H425" s="43"/>
      <c r="I425" s="43"/>
    </row>
    <row r="426" spans="6:9" s="42" customFormat="1" x14ac:dyDescent="0.25">
      <c r="F426" s="43"/>
      <c r="G426" s="43"/>
      <c r="H426" s="43"/>
      <c r="I426" s="43"/>
    </row>
    <row r="427" spans="6:9" s="42" customFormat="1" x14ac:dyDescent="0.25">
      <c r="F427" s="43"/>
      <c r="G427" s="43"/>
      <c r="H427" s="43"/>
      <c r="I427" s="43"/>
    </row>
    <row r="428" spans="6:9" s="42" customFormat="1" x14ac:dyDescent="0.25">
      <c r="F428" s="43"/>
      <c r="G428" s="43"/>
      <c r="H428" s="43"/>
      <c r="I428" s="43"/>
    </row>
    <row r="429" spans="6:9" s="42" customFormat="1" x14ac:dyDescent="0.25">
      <c r="F429" s="43"/>
      <c r="G429" s="43"/>
      <c r="H429" s="43"/>
      <c r="I429" s="43"/>
    </row>
    <row r="430" spans="6:9" s="42" customFormat="1" x14ac:dyDescent="0.25">
      <c r="F430" s="43"/>
      <c r="G430" s="43"/>
      <c r="H430" s="43"/>
      <c r="I430" s="43"/>
    </row>
    <row r="431" spans="6:9" s="42" customFormat="1" x14ac:dyDescent="0.25">
      <c r="F431" s="43"/>
      <c r="G431" s="43"/>
      <c r="H431" s="43"/>
      <c r="I431" s="43"/>
    </row>
    <row r="432" spans="6:9" s="42" customFormat="1" x14ac:dyDescent="0.25">
      <c r="F432" s="43"/>
      <c r="G432" s="43"/>
      <c r="H432" s="43"/>
      <c r="I432" s="43"/>
    </row>
    <row r="433" spans="6:9" s="42" customFormat="1" x14ac:dyDescent="0.25">
      <c r="F433" s="43"/>
      <c r="G433" s="43"/>
      <c r="H433" s="43"/>
      <c r="I433" s="43"/>
    </row>
    <row r="434" spans="6:9" s="42" customFormat="1" x14ac:dyDescent="0.25">
      <c r="F434" s="43"/>
      <c r="G434" s="43"/>
      <c r="H434" s="43"/>
      <c r="I434" s="43"/>
    </row>
    <row r="435" spans="6:9" s="42" customFormat="1" x14ac:dyDescent="0.25">
      <c r="F435" s="43"/>
      <c r="G435" s="43"/>
      <c r="H435" s="43"/>
      <c r="I435" s="43"/>
    </row>
    <row r="436" spans="6:9" s="42" customFormat="1" x14ac:dyDescent="0.25">
      <c r="F436" s="43"/>
      <c r="G436" s="43"/>
      <c r="H436" s="43"/>
      <c r="I436" s="43"/>
    </row>
    <row r="437" spans="6:9" s="42" customFormat="1" x14ac:dyDescent="0.25">
      <c r="F437" s="43"/>
      <c r="G437" s="43"/>
      <c r="H437" s="43"/>
      <c r="I437" s="43"/>
    </row>
    <row r="438" spans="6:9" s="42" customFormat="1" x14ac:dyDescent="0.25">
      <c r="F438" s="43"/>
      <c r="G438" s="43"/>
      <c r="H438" s="43"/>
      <c r="I438" s="43"/>
    </row>
    <row r="439" spans="6:9" s="42" customFormat="1" x14ac:dyDescent="0.25">
      <c r="F439" s="43"/>
      <c r="G439" s="43"/>
      <c r="H439" s="43"/>
      <c r="I439" s="43"/>
    </row>
    <row r="440" spans="6:9" s="42" customFormat="1" x14ac:dyDescent="0.25">
      <c r="F440" s="43"/>
      <c r="G440" s="43"/>
      <c r="H440" s="43"/>
      <c r="I440" s="43"/>
    </row>
    <row r="441" spans="6:9" s="42" customFormat="1" x14ac:dyDescent="0.25">
      <c r="F441" s="43"/>
      <c r="G441" s="43"/>
      <c r="H441" s="43"/>
      <c r="I441" s="43"/>
    </row>
    <row r="442" spans="6:9" s="42" customFormat="1" x14ac:dyDescent="0.25">
      <c r="F442" s="43"/>
      <c r="G442" s="43"/>
      <c r="H442" s="43"/>
      <c r="I442" s="43"/>
    </row>
    <row r="443" spans="6:9" s="42" customFormat="1" x14ac:dyDescent="0.25">
      <c r="F443" s="43"/>
      <c r="G443" s="43"/>
      <c r="H443" s="43"/>
      <c r="I443" s="43"/>
    </row>
    <row r="444" spans="6:9" s="42" customFormat="1" x14ac:dyDescent="0.25">
      <c r="F444" s="43"/>
      <c r="G444" s="43"/>
      <c r="H444" s="43"/>
      <c r="I444" s="43"/>
    </row>
    <row r="445" spans="6:9" s="42" customFormat="1" x14ac:dyDescent="0.25">
      <c r="F445" s="43"/>
      <c r="G445" s="43"/>
      <c r="H445" s="43"/>
      <c r="I445" s="43"/>
    </row>
    <row r="446" spans="6:9" s="42" customFormat="1" x14ac:dyDescent="0.25">
      <c r="F446" s="43"/>
      <c r="G446" s="43"/>
      <c r="H446" s="43"/>
      <c r="I446" s="43"/>
    </row>
    <row r="447" spans="6:9" s="42" customFormat="1" x14ac:dyDescent="0.25">
      <c r="F447" s="43"/>
      <c r="G447" s="43"/>
      <c r="H447" s="43"/>
      <c r="I447" s="43"/>
    </row>
    <row r="448" spans="6:9" s="42" customFormat="1" x14ac:dyDescent="0.25">
      <c r="F448" s="43"/>
      <c r="G448" s="43"/>
      <c r="H448" s="43"/>
      <c r="I448" s="43"/>
    </row>
    <row r="449" spans="6:9" s="42" customFormat="1" x14ac:dyDescent="0.25">
      <c r="F449" s="43"/>
      <c r="G449" s="43"/>
      <c r="H449" s="43"/>
      <c r="I449" s="43"/>
    </row>
    <row r="450" spans="6:9" s="42" customFormat="1" x14ac:dyDescent="0.25">
      <c r="F450" s="43"/>
      <c r="G450" s="43"/>
      <c r="H450" s="43"/>
      <c r="I450" s="43"/>
    </row>
    <row r="451" spans="6:9" s="42" customFormat="1" x14ac:dyDescent="0.25">
      <c r="F451" s="43"/>
      <c r="G451" s="43"/>
      <c r="H451" s="43"/>
      <c r="I451" s="43"/>
    </row>
    <row r="452" spans="6:9" s="42" customFormat="1" x14ac:dyDescent="0.25">
      <c r="F452" s="43"/>
      <c r="G452" s="43"/>
      <c r="H452" s="43"/>
      <c r="I452" s="43"/>
    </row>
    <row r="453" spans="6:9" s="42" customFormat="1" x14ac:dyDescent="0.25">
      <c r="F453" s="43"/>
      <c r="G453" s="43"/>
      <c r="H453" s="43"/>
      <c r="I453" s="43"/>
    </row>
    <row r="454" spans="6:9" s="42" customFormat="1" x14ac:dyDescent="0.25">
      <c r="F454" s="43"/>
      <c r="G454" s="43"/>
      <c r="H454" s="43"/>
      <c r="I454" s="43"/>
    </row>
    <row r="455" spans="6:9" s="42" customFormat="1" x14ac:dyDescent="0.25">
      <c r="F455" s="43"/>
      <c r="G455" s="43"/>
      <c r="H455" s="43"/>
      <c r="I455" s="43"/>
    </row>
    <row r="456" spans="6:9" s="42" customFormat="1" x14ac:dyDescent="0.25">
      <c r="F456" s="43"/>
      <c r="G456" s="43"/>
      <c r="H456" s="43"/>
      <c r="I456" s="43"/>
    </row>
    <row r="457" spans="6:9" s="42" customFormat="1" x14ac:dyDescent="0.25">
      <c r="F457" s="43"/>
      <c r="G457" s="43"/>
      <c r="H457" s="43"/>
      <c r="I457" s="43"/>
    </row>
    <row r="458" spans="6:9" s="42" customFormat="1" x14ac:dyDescent="0.25">
      <c r="F458" s="43"/>
      <c r="G458" s="43"/>
      <c r="H458" s="43"/>
      <c r="I458" s="43"/>
    </row>
    <row r="459" spans="6:9" s="42" customFormat="1" x14ac:dyDescent="0.25">
      <c r="F459" s="43"/>
      <c r="G459" s="43"/>
      <c r="H459" s="43"/>
      <c r="I459" s="43"/>
    </row>
    <row r="460" spans="6:9" s="42" customFormat="1" x14ac:dyDescent="0.25">
      <c r="F460" s="43"/>
      <c r="G460" s="43"/>
      <c r="H460" s="43"/>
      <c r="I460" s="43"/>
    </row>
    <row r="461" spans="6:9" s="42" customFormat="1" x14ac:dyDescent="0.25">
      <c r="F461" s="43"/>
      <c r="G461" s="43"/>
      <c r="H461" s="43"/>
      <c r="I461" s="43"/>
    </row>
    <row r="462" spans="6:9" s="42" customFormat="1" x14ac:dyDescent="0.25">
      <c r="F462" s="43"/>
      <c r="G462" s="43"/>
      <c r="H462" s="43"/>
      <c r="I462" s="43"/>
    </row>
    <row r="463" spans="6:9" s="42" customFormat="1" x14ac:dyDescent="0.25">
      <c r="F463" s="43"/>
      <c r="G463" s="43"/>
      <c r="H463" s="43"/>
      <c r="I463" s="43"/>
    </row>
    <row r="464" spans="6:9" s="42" customFormat="1" x14ac:dyDescent="0.25">
      <c r="F464" s="43"/>
      <c r="G464" s="43"/>
      <c r="H464" s="43"/>
      <c r="I464" s="43"/>
    </row>
    <row r="465" spans="6:9" s="42" customFormat="1" x14ac:dyDescent="0.25">
      <c r="F465" s="43"/>
      <c r="G465" s="43"/>
      <c r="H465" s="43"/>
      <c r="I465" s="43"/>
    </row>
    <row r="466" spans="6:9" s="42" customFormat="1" x14ac:dyDescent="0.25">
      <c r="F466" s="43"/>
      <c r="G466" s="43"/>
      <c r="H466" s="43"/>
      <c r="I466" s="43"/>
    </row>
    <row r="467" spans="6:9" s="42" customFormat="1" x14ac:dyDescent="0.25">
      <c r="F467" s="43"/>
      <c r="G467" s="43"/>
      <c r="H467" s="43"/>
      <c r="I467" s="43"/>
    </row>
    <row r="468" spans="6:9" s="42" customFormat="1" x14ac:dyDescent="0.25">
      <c r="F468" s="43"/>
      <c r="G468" s="43"/>
      <c r="H468" s="43"/>
      <c r="I468" s="43"/>
    </row>
    <row r="469" spans="6:9" s="42" customFormat="1" x14ac:dyDescent="0.25">
      <c r="F469" s="43"/>
      <c r="G469" s="43"/>
      <c r="H469" s="43"/>
      <c r="I469" s="43"/>
    </row>
    <row r="470" spans="6:9" s="42" customFormat="1" x14ac:dyDescent="0.25">
      <c r="F470" s="43"/>
      <c r="G470" s="43"/>
      <c r="H470" s="43"/>
      <c r="I470" s="43"/>
    </row>
    <row r="471" spans="6:9" s="42" customFormat="1" x14ac:dyDescent="0.25">
      <c r="F471" s="43"/>
      <c r="G471" s="43"/>
      <c r="H471" s="43"/>
      <c r="I471" s="43"/>
    </row>
    <row r="472" spans="6:9" s="42" customFormat="1" x14ac:dyDescent="0.25">
      <c r="F472" s="43"/>
      <c r="G472" s="43"/>
      <c r="H472" s="43"/>
      <c r="I472" s="43"/>
    </row>
    <row r="473" spans="6:9" s="42" customFormat="1" x14ac:dyDescent="0.25">
      <c r="F473" s="43"/>
      <c r="G473" s="43"/>
      <c r="H473" s="43"/>
      <c r="I473" s="43"/>
    </row>
    <row r="474" spans="6:9" s="42" customFormat="1" x14ac:dyDescent="0.25">
      <c r="F474" s="43"/>
      <c r="G474" s="43"/>
      <c r="H474" s="43"/>
      <c r="I474" s="43"/>
    </row>
    <row r="475" spans="6:9" s="42" customFormat="1" x14ac:dyDescent="0.25">
      <c r="F475" s="43"/>
      <c r="G475" s="43"/>
      <c r="H475" s="43"/>
      <c r="I475" s="43"/>
    </row>
    <row r="476" spans="6:9" s="42" customFormat="1" x14ac:dyDescent="0.25">
      <c r="F476" s="43"/>
      <c r="G476" s="43"/>
      <c r="H476" s="43"/>
      <c r="I476" s="43"/>
    </row>
    <row r="477" spans="6:9" s="42" customFormat="1" x14ac:dyDescent="0.25">
      <c r="F477" s="43"/>
      <c r="G477" s="43"/>
      <c r="H477" s="43"/>
      <c r="I477" s="43"/>
    </row>
    <row r="478" spans="6:9" s="42" customFormat="1" x14ac:dyDescent="0.25">
      <c r="F478" s="43"/>
      <c r="G478" s="43"/>
      <c r="H478" s="43"/>
      <c r="I478" s="43"/>
    </row>
    <row r="479" spans="6:9" s="42" customFormat="1" x14ac:dyDescent="0.25">
      <c r="F479" s="43"/>
      <c r="G479" s="43"/>
      <c r="H479" s="43"/>
      <c r="I479" s="43"/>
    </row>
    <row r="480" spans="6:9" s="42" customFormat="1" x14ac:dyDescent="0.25">
      <c r="F480" s="43"/>
      <c r="G480" s="43"/>
      <c r="H480" s="43"/>
      <c r="I480" s="43"/>
    </row>
    <row r="481" spans="6:9" s="42" customFormat="1" x14ac:dyDescent="0.25">
      <c r="F481" s="43"/>
      <c r="G481" s="43"/>
      <c r="H481" s="43"/>
      <c r="I481" s="43"/>
    </row>
    <row r="482" spans="6:9" s="42" customFormat="1" x14ac:dyDescent="0.25">
      <c r="F482" s="43"/>
      <c r="G482" s="43"/>
      <c r="H482" s="43"/>
      <c r="I482" s="43"/>
    </row>
    <row r="483" spans="6:9" s="42" customFormat="1" x14ac:dyDescent="0.25">
      <c r="F483" s="43"/>
      <c r="G483" s="43"/>
      <c r="H483" s="43"/>
      <c r="I483" s="43"/>
    </row>
    <row r="484" spans="6:9" s="42" customFormat="1" x14ac:dyDescent="0.25">
      <c r="F484" s="43"/>
      <c r="G484" s="43"/>
      <c r="H484" s="43"/>
      <c r="I484" s="43"/>
    </row>
    <row r="485" spans="6:9" s="42" customFormat="1" x14ac:dyDescent="0.25">
      <c r="F485" s="43"/>
      <c r="G485" s="43"/>
      <c r="H485" s="43"/>
      <c r="I485" s="43"/>
    </row>
    <row r="486" spans="6:9" s="42" customFormat="1" x14ac:dyDescent="0.25">
      <c r="F486" s="43"/>
      <c r="G486" s="43"/>
      <c r="H486" s="43"/>
      <c r="I486" s="43"/>
    </row>
    <row r="487" spans="6:9" s="42" customFormat="1" x14ac:dyDescent="0.25">
      <c r="F487" s="43"/>
      <c r="G487" s="43"/>
      <c r="H487" s="43"/>
      <c r="I487" s="43"/>
    </row>
    <row r="488" spans="6:9" s="42" customFormat="1" x14ac:dyDescent="0.25">
      <c r="F488" s="43"/>
      <c r="G488" s="43"/>
      <c r="H488" s="43"/>
      <c r="I488" s="43"/>
    </row>
    <row r="489" spans="6:9" s="42" customFormat="1" x14ac:dyDescent="0.25">
      <c r="F489" s="43"/>
      <c r="G489" s="43"/>
      <c r="H489" s="43"/>
      <c r="I489" s="43"/>
    </row>
    <row r="490" spans="6:9" s="42" customFormat="1" x14ac:dyDescent="0.25">
      <c r="F490" s="43"/>
      <c r="G490" s="43"/>
      <c r="H490" s="43"/>
      <c r="I490" s="43"/>
    </row>
    <row r="491" spans="6:9" s="42" customFormat="1" x14ac:dyDescent="0.25">
      <c r="F491" s="43"/>
      <c r="G491" s="43"/>
      <c r="H491" s="43"/>
      <c r="I491" s="43"/>
    </row>
    <row r="492" spans="6:9" s="42" customFormat="1" x14ac:dyDescent="0.25">
      <c r="F492" s="43"/>
      <c r="G492" s="43"/>
      <c r="H492" s="43"/>
      <c r="I492" s="43"/>
    </row>
    <row r="493" spans="6:9" s="42" customFormat="1" x14ac:dyDescent="0.25">
      <c r="F493" s="43"/>
      <c r="G493" s="43"/>
      <c r="H493" s="43"/>
      <c r="I493" s="43"/>
    </row>
    <row r="494" spans="6:9" s="42" customFormat="1" x14ac:dyDescent="0.25">
      <c r="F494" s="43"/>
      <c r="G494" s="43"/>
      <c r="H494" s="43"/>
      <c r="I494" s="43"/>
    </row>
    <row r="495" spans="6:9" s="42" customFormat="1" x14ac:dyDescent="0.25">
      <c r="F495" s="43"/>
      <c r="G495" s="43"/>
      <c r="H495" s="43"/>
      <c r="I495" s="43"/>
    </row>
    <row r="496" spans="6:9" s="42" customFormat="1" x14ac:dyDescent="0.25">
      <c r="F496" s="43"/>
      <c r="G496" s="43"/>
      <c r="H496" s="43"/>
      <c r="I496" s="43"/>
    </row>
    <row r="497" spans="6:9" s="42" customFormat="1" x14ac:dyDescent="0.25">
      <c r="F497" s="43"/>
      <c r="G497" s="43"/>
      <c r="H497" s="43"/>
      <c r="I497" s="43"/>
    </row>
    <row r="498" spans="6:9" s="42" customFormat="1" x14ac:dyDescent="0.25">
      <c r="F498" s="43"/>
      <c r="G498" s="43"/>
      <c r="H498" s="43"/>
      <c r="I498" s="43"/>
    </row>
    <row r="499" spans="6:9" s="42" customFormat="1" x14ac:dyDescent="0.25">
      <c r="F499" s="43"/>
      <c r="G499" s="43"/>
      <c r="H499" s="43"/>
      <c r="I499" s="43"/>
    </row>
    <row r="500" spans="6:9" s="42" customFormat="1" x14ac:dyDescent="0.25">
      <c r="F500" s="43"/>
      <c r="G500" s="43"/>
      <c r="H500" s="43"/>
      <c r="I500" s="43"/>
    </row>
    <row r="501" spans="6:9" s="42" customFormat="1" x14ac:dyDescent="0.25">
      <c r="F501" s="43"/>
      <c r="G501" s="43"/>
      <c r="H501" s="43"/>
      <c r="I501" s="43"/>
    </row>
    <row r="502" spans="6:9" s="42" customFormat="1" x14ac:dyDescent="0.25">
      <c r="F502" s="43"/>
      <c r="G502" s="43"/>
      <c r="H502" s="43"/>
      <c r="I502" s="43"/>
    </row>
    <row r="503" spans="6:9" s="42" customFormat="1" x14ac:dyDescent="0.25">
      <c r="F503" s="43"/>
      <c r="G503" s="43"/>
      <c r="H503" s="43"/>
      <c r="I503" s="43"/>
    </row>
    <row r="504" spans="6:9" s="42" customFormat="1" x14ac:dyDescent="0.25">
      <c r="F504" s="43"/>
      <c r="G504" s="43"/>
      <c r="H504" s="43"/>
      <c r="I504" s="43"/>
    </row>
    <row r="505" spans="6:9" s="42" customFormat="1" x14ac:dyDescent="0.25">
      <c r="F505" s="43"/>
      <c r="G505" s="43"/>
      <c r="H505" s="43"/>
      <c r="I505" s="43"/>
    </row>
    <row r="506" spans="6:9" s="42" customFormat="1" x14ac:dyDescent="0.25">
      <c r="F506" s="43"/>
      <c r="G506" s="43"/>
      <c r="H506" s="43"/>
      <c r="I506" s="43"/>
    </row>
    <row r="507" spans="6:9" s="42" customFormat="1" x14ac:dyDescent="0.25">
      <c r="F507" s="43"/>
      <c r="G507" s="43"/>
      <c r="H507" s="43"/>
      <c r="I507" s="43"/>
    </row>
    <row r="508" spans="6:9" s="42" customFormat="1" x14ac:dyDescent="0.25">
      <c r="F508" s="43"/>
      <c r="G508" s="43"/>
      <c r="H508" s="43"/>
      <c r="I508" s="43"/>
    </row>
    <row r="509" spans="6:9" s="42" customFormat="1" x14ac:dyDescent="0.25">
      <c r="F509" s="43"/>
      <c r="G509" s="43"/>
      <c r="H509" s="43"/>
      <c r="I509" s="43"/>
    </row>
    <row r="510" spans="6:9" s="42" customFormat="1" x14ac:dyDescent="0.25">
      <c r="F510" s="43"/>
      <c r="G510" s="43"/>
      <c r="H510" s="43"/>
      <c r="I510" s="43"/>
    </row>
    <row r="511" spans="6:9" s="42" customFormat="1" x14ac:dyDescent="0.25">
      <c r="F511" s="43"/>
      <c r="G511" s="43"/>
      <c r="H511" s="43"/>
      <c r="I511" s="43"/>
    </row>
    <row r="512" spans="6:9" s="42" customFormat="1" x14ac:dyDescent="0.25">
      <c r="F512" s="43"/>
      <c r="G512" s="43"/>
      <c r="H512" s="43"/>
      <c r="I512" s="43"/>
    </row>
    <row r="513" spans="6:9" s="42" customFormat="1" x14ac:dyDescent="0.25">
      <c r="F513" s="43"/>
      <c r="G513" s="43"/>
      <c r="H513" s="43"/>
      <c r="I513" s="43"/>
    </row>
    <row r="514" spans="6:9" s="42" customFormat="1" x14ac:dyDescent="0.25">
      <c r="F514" s="43"/>
      <c r="G514" s="43"/>
      <c r="H514" s="43"/>
      <c r="I514" s="43"/>
    </row>
    <row r="515" spans="6:9" s="42" customFormat="1" x14ac:dyDescent="0.25">
      <c r="F515" s="43"/>
      <c r="G515" s="43"/>
      <c r="H515" s="43"/>
      <c r="I515" s="43"/>
    </row>
    <row r="516" spans="6:9" s="42" customFormat="1" x14ac:dyDescent="0.25">
      <c r="F516" s="43"/>
      <c r="G516" s="43"/>
      <c r="H516" s="43"/>
      <c r="I516" s="43"/>
    </row>
    <row r="517" spans="6:9" s="42" customFormat="1" x14ac:dyDescent="0.25">
      <c r="F517" s="43"/>
      <c r="G517" s="43"/>
      <c r="H517" s="43"/>
      <c r="I517" s="43"/>
    </row>
    <row r="518" spans="6:9" s="42" customFormat="1" x14ac:dyDescent="0.25">
      <c r="F518" s="43"/>
      <c r="G518" s="43"/>
      <c r="H518" s="43"/>
      <c r="I518" s="43"/>
    </row>
    <row r="519" spans="6:9" s="42" customFormat="1" x14ac:dyDescent="0.25">
      <c r="F519" s="43"/>
      <c r="G519" s="43"/>
      <c r="H519" s="43"/>
      <c r="I519" s="43"/>
    </row>
    <row r="520" spans="6:9" s="42" customFormat="1" x14ac:dyDescent="0.25">
      <c r="F520" s="43"/>
      <c r="G520" s="43"/>
      <c r="H520" s="43"/>
      <c r="I520" s="43"/>
    </row>
    <row r="521" spans="6:9" s="42" customFormat="1" x14ac:dyDescent="0.25">
      <c r="F521" s="43"/>
      <c r="G521" s="43"/>
      <c r="H521" s="43"/>
      <c r="I521" s="43"/>
    </row>
    <row r="522" spans="6:9" s="42" customFormat="1" x14ac:dyDescent="0.25">
      <c r="F522" s="43"/>
      <c r="G522" s="43"/>
      <c r="H522" s="43"/>
      <c r="I522" s="43"/>
    </row>
    <row r="523" spans="6:9" s="42" customFormat="1" x14ac:dyDescent="0.25">
      <c r="F523" s="43"/>
      <c r="G523" s="43"/>
      <c r="H523" s="43"/>
      <c r="I523" s="43"/>
    </row>
    <row r="524" spans="6:9" s="42" customFormat="1" x14ac:dyDescent="0.25">
      <c r="F524" s="43"/>
      <c r="G524" s="43"/>
      <c r="H524" s="43"/>
      <c r="I524" s="43"/>
    </row>
    <row r="525" spans="6:9" s="42" customFormat="1" x14ac:dyDescent="0.25">
      <c r="F525" s="43"/>
      <c r="G525" s="43"/>
      <c r="H525" s="43"/>
      <c r="I525" s="43"/>
    </row>
    <row r="526" spans="6:9" s="42" customFormat="1" x14ac:dyDescent="0.25">
      <c r="F526" s="43"/>
      <c r="G526" s="43"/>
      <c r="H526" s="43"/>
      <c r="I526" s="43"/>
    </row>
    <row r="527" spans="6:9" s="42" customFormat="1" x14ac:dyDescent="0.25">
      <c r="F527" s="43"/>
      <c r="G527" s="43"/>
      <c r="H527" s="43"/>
      <c r="I527" s="43"/>
    </row>
    <row r="528" spans="6:9" s="42" customFormat="1" x14ac:dyDescent="0.25">
      <c r="F528" s="43"/>
      <c r="G528" s="43"/>
      <c r="H528" s="43"/>
      <c r="I528" s="43"/>
    </row>
    <row r="529" spans="6:9" s="42" customFormat="1" x14ac:dyDescent="0.25">
      <c r="F529" s="43"/>
      <c r="G529" s="43"/>
      <c r="H529" s="43"/>
      <c r="I529" s="43"/>
    </row>
    <row r="530" spans="6:9" s="42" customFormat="1" x14ac:dyDescent="0.25">
      <c r="F530" s="43"/>
      <c r="G530" s="43"/>
      <c r="H530" s="43"/>
      <c r="I530" s="43"/>
    </row>
    <row r="531" spans="6:9" s="42" customFormat="1" x14ac:dyDescent="0.25">
      <c r="F531" s="43"/>
      <c r="G531" s="43"/>
      <c r="H531" s="43"/>
      <c r="I531" s="43"/>
    </row>
    <row r="532" spans="6:9" s="42" customFormat="1" x14ac:dyDescent="0.25">
      <c r="F532" s="43"/>
      <c r="G532" s="43"/>
      <c r="H532" s="43"/>
      <c r="I532" s="43"/>
    </row>
    <row r="533" spans="6:9" s="42" customFormat="1" x14ac:dyDescent="0.25">
      <c r="F533" s="43"/>
      <c r="G533" s="43"/>
      <c r="H533" s="43"/>
      <c r="I533" s="43"/>
    </row>
    <row r="534" spans="6:9" s="42" customFormat="1" x14ac:dyDescent="0.25">
      <c r="F534" s="43"/>
      <c r="G534" s="43"/>
      <c r="H534" s="43"/>
      <c r="I534" s="43"/>
    </row>
    <row r="535" spans="6:9" s="42" customFormat="1" x14ac:dyDescent="0.25">
      <c r="F535" s="43"/>
      <c r="G535" s="43"/>
      <c r="H535" s="43"/>
      <c r="I535" s="43"/>
    </row>
    <row r="536" spans="6:9" s="42" customFormat="1" x14ac:dyDescent="0.25">
      <c r="F536" s="43"/>
      <c r="G536" s="43"/>
      <c r="H536" s="43"/>
      <c r="I536" s="43"/>
    </row>
    <row r="537" spans="6:9" s="42" customFormat="1" x14ac:dyDescent="0.25">
      <c r="F537" s="43"/>
      <c r="G537" s="43"/>
      <c r="H537" s="43"/>
      <c r="I537" s="43"/>
    </row>
    <row r="538" spans="6:9" s="42" customFormat="1" x14ac:dyDescent="0.25">
      <c r="F538" s="43"/>
      <c r="G538" s="43"/>
      <c r="H538" s="43"/>
      <c r="I538" s="43"/>
    </row>
    <row r="539" spans="6:9" s="42" customFormat="1" x14ac:dyDescent="0.25">
      <c r="F539" s="43"/>
      <c r="G539" s="43"/>
      <c r="H539" s="43"/>
      <c r="I539" s="43"/>
    </row>
    <row r="540" spans="6:9" s="42" customFormat="1" x14ac:dyDescent="0.25">
      <c r="F540" s="43"/>
      <c r="G540" s="43"/>
      <c r="H540" s="43"/>
      <c r="I540" s="43"/>
    </row>
    <row r="541" spans="6:9" s="42" customFormat="1" x14ac:dyDescent="0.25">
      <c r="F541" s="43"/>
      <c r="G541" s="43"/>
      <c r="H541" s="43"/>
      <c r="I541" s="43"/>
    </row>
    <row r="542" spans="6:9" s="42" customFormat="1" x14ac:dyDescent="0.25">
      <c r="F542" s="43"/>
      <c r="G542" s="43"/>
      <c r="H542" s="43"/>
      <c r="I542" s="43"/>
    </row>
    <row r="543" spans="6:9" s="42" customFormat="1" x14ac:dyDescent="0.25">
      <c r="F543" s="43"/>
      <c r="G543" s="43"/>
      <c r="H543" s="43"/>
      <c r="I543" s="43"/>
    </row>
    <row r="544" spans="6:9" s="42" customFormat="1" x14ac:dyDescent="0.25">
      <c r="F544" s="43"/>
      <c r="G544" s="43"/>
      <c r="H544" s="43"/>
      <c r="I544" s="43"/>
    </row>
    <row r="545" spans="6:9" s="42" customFormat="1" x14ac:dyDescent="0.25">
      <c r="F545" s="43"/>
      <c r="G545" s="43"/>
      <c r="H545" s="43"/>
      <c r="I545" s="43"/>
    </row>
    <row r="546" spans="6:9" s="42" customFormat="1" x14ac:dyDescent="0.25">
      <c r="F546" s="43"/>
      <c r="G546" s="43"/>
      <c r="H546" s="43"/>
      <c r="I546" s="43"/>
    </row>
    <row r="547" spans="6:9" s="42" customFormat="1" x14ac:dyDescent="0.25">
      <c r="F547" s="43"/>
      <c r="G547" s="43"/>
      <c r="H547" s="43"/>
      <c r="I547" s="43"/>
    </row>
    <row r="548" spans="6:9" s="42" customFormat="1" x14ac:dyDescent="0.25">
      <c r="F548" s="43"/>
      <c r="G548" s="43"/>
      <c r="H548" s="43"/>
      <c r="I548" s="43"/>
    </row>
    <row r="549" spans="6:9" s="42" customFormat="1" x14ac:dyDescent="0.25">
      <c r="F549" s="43"/>
      <c r="G549" s="43"/>
      <c r="H549" s="43"/>
      <c r="I549" s="43"/>
    </row>
    <row r="550" spans="6:9" s="42" customFormat="1" x14ac:dyDescent="0.25">
      <c r="F550" s="43"/>
      <c r="G550" s="43"/>
      <c r="H550" s="43"/>
      <c r="I550" s="43"/>
    </row>
    <row r="551" spans="6:9" s="42" customFormat="1" x14ac:dyDescent="0.25">
      <c r="F551" s="43"/>
      <c r="G551" s="43"/>
      <c r="H551" s="43"/>
      <c r="I551" s="43"/>
    </row>
    <row r="552" spans="6:9" s="42" customFormat="1" x14ac:dyDescent="0.25">
      <c r="F552" s="43"/>
      <c r="G552" s="43"/>
      <c r="H552" s="43"/>
      <c r="I552" s="43"/>
    </row>
    <row r="553" spans="6:9" s="42" customFormat="1" x14ac:dyDescent="0.25">
      <c r="F553" s="43"/>
      <c r="G553" s="43"/>
      <c r="H553" s="43"/>
      <c r="I553" s="43"/>
    </row>
    <row r="554" spans="6:9" s="42" customFormat="1" x14ac:dyDescent="0.25">
      <c r="F554" s="43"/>
      <c r="G554" s="43"/>
      <c r="H554" s="43"/>
      <c r="I554" s="43"/>
    </row>
    <row r="555" spans="6:9" s="42" customFormat="1" x14ac:dyDescent="0.25">
      <c r="F555" s="43"/>
      <c r="G555" s="43"/>
      <c r="H555" s="43"/>
      <c r="I555" s="43"/>
    </row>
    <row r="556" spans="6:9" s="42" customFormat="1" x14ac:dyDescent="0.25">
      <c r="F556" s="43"/>
      <c r="G556" s="43"/>
      <c r="H556" s="43"/>
      <c r="I556" s="43"/>
    </row>
    <row r="557" spans="6:9" s="42" customFormat="1" x14ac:dyDescent="0.25">
      <c r="F557" s="43"/>
      <c r="G557" s="43"/>
      <c r="H557" s="43"/>
      <c r="I557" s="43"/>
    </row>
    <row r="558" spans="6:9" s="42" customFormat="1" x14ac:dyDescent="0.25">
      <c r="F558" s="43"/>
      <c r="G558" s="43"/>
      <c r="H558" s="43"/>
      <c r="I558" s="43"/>
    </row>
    <row r="559" spans="6:9" s="42" customFormat="1" x14ac:dyDescent="0.25">
      <c r="F559" s="43"/>
      <c r="G559" s="43"/>
      <c r="H559" s="43"/>
      <c r="I559" s="43"/>
    </row>
    <row r="560" spans="6:9" s="42" customFormat="1" x14ac:dyDescent="0.25">
      <c r="F560" s="43"/>
      <c r="G560" s="43"/>
      <c r="H560" s="43"/>
      <c r="I560" s="43"/>
    </row>
    <row r="561" spans="6:9" s="42" customFormat="1" x14ac:dyDescent="0.25">
      <c r="F561" s="43"/>
      <c r="G561" s="43"/>
      <c r="H561" s="43"/>
      <c r="I561" s="43"/>
    </row>
    <row r="562" spans="6:9" s="42" customFormat="1" x14ac:dyDescent="0.25">
      <c r="F562" s="43"/>
      <c r="G562" s="43"/>
      <c r="H562" s="43"/>
      <c r="I562" s="43"/>
    </row>
    <row r="563" spans="6:9" s="42" customFormat="1" x14ac:dyDescent="0.25">
      <c r="F563" s="43"/>
      <c r="G563" s="43"/>
      <c r="H563" s="43"/>
      <c r="I563" s="43"/>
    </row>
    <row r="564" spans="6:9" s="42" customFormat="1" x14ac:dyDescent="0.25">
      <c r="F564" s="43"/>
      <c r="G564" s="43"/>
      <c r="H564" s="43"/>
      <c r="I564" s="43"/>
    </row>
    <row r="565" spans="6:9" s="42" customFormat="1" x14ac:dyDescent="0.25">
      <c r="F565" s="43"/>
      <c r="G565" s="43"/>
      <c r="H565" s="43"/>
      <c r="I565" s="43"/>
    </row>
    <row r="566" spans="6:9" s="42" customFormat="1" x14ac:dyDescent="0.25">
      <c r="F566" s="43"/>
      <c r="G566" s="43"/>
      <c r="H566" s="43"/>
      <c r="I566" s="43"/>
    </row>
    <row r="567" spans="6:9" s="42" customFormat="1" x14ac:dyDescent="0.25">
      <c r="F567" s="43"/>
      <c r="G567" s="43"/>
      <c r="H567" s="43"/>
      <c r="I567" s="43"/>
    </row>
    <row r="568" spans="6:9" s="42" customFormat="1" x14ac:dyDescent="0.25">
      <c r="F568" s="43"/>
      <c r="G568" s="43"/>
      <c r="H568" s="43"/>
      <c r="I568" s="43"/>
    </row>
    <row r="569" spans="6:9" s="42" customFormat="1" x14ac:dyDescent="0.25">
      <c r="F569" s="43"/>
      <c r="G569" s="43"/>
      <c r="H569" s="43"/>
      <c r="I569" s="43"/>
    </row>
    <row r="570" spans="6:9" s="42" customFormat="1" x14ac:dyDescent="0.25">
      <c r="F570" s="43"/>
      <c r="G570" s="43"/>
      <c r="H570" s="43"/>
      <c r="I570" s="43"/>
    </row>
    <row r="571" spans="6:9" s="42" customFormat="1" x14ac:dyDescent="0.25">
      <c r="F571" s="43"/>
      <c r="G571" s="43"/>
      <c r="H571" s="43"/>
      <c r="I571" s="43"/>
    </row>
    <row r="572" spans="6:9" s="42" customFormat="1" x14ac:dyDescent="0.25">
      <c r="F572" s="43"/>
      <c r="G572" s="43"/>
      <c r="H572" s="43"/>
      <c r="I572" s="43"/>
    </row>
    <row r="573" spans="6:9" s="42" customFormat="1" x14ac:dyDescent="0.25">
      <c r="F573" s="43"/>
      <c r="G573" s="43"/>
      <c r="H573" s="43"/>
      <c r="I573" s="43"/>
    </row>
    <row r="574" spans="6:9" s="42" customFormat="1" x14ac:dyDescent="0.25">
      <c r="F574" s="43"/>
      <c r="G574" s="43"/>
      <c r="H574" s="43"/>
      <c r="I574" s="43"/>
    </row>
    <row r="575" spans="6:9" s="42" customFormat="1" x14ac:dyDescent="0.25">
      <c r="F575" s="43"/>
      <c r="G575" s="43"/>
      <c r="H575" s="43"/>
      <c r="I575" s="43"/>
    </row>
    <row r="576" spans="6:9" s="42" customFormat="1" x14ac:dyDescent="0.25">
      <c r="F576" s="43"/>
      <c r="G576" s="43"/>
      <c r="H576" s="43"/>
      <c r="I576" s="43"/>
    </row>
    <row r="577" spans="6:9" s="42" customFormat="1" x14ac:dyDescent="0.25">
      <c r="F577" s="43"/>
      <c r="G577" s="43"/>
      <c r="H577" s="43"/>
      <c r="I577" s="43"/>
    </row>
    <row r="578" spans="6:9" s="42" customFormat="1" x14ac:dyDescent="0.25">
      <c r="F578" s="43"/>
      <c r="G578" s="43"/>
      <c r="H578" s="43"/>
      <c r="I578" s="43"/>
    </row>
    <row r="579" spans="6:9" s="42" customFormat="1" x14ac:dyDescent="0.25">
      <c r="F579" s="43"/>
      <c r="G579" s="43"/>
      <c r="H579" s="43"/>
      <c r="I579" s="43"/>
    </row>
    <row r="580" spans="6:9" s="42" customFormat="1" x14ac:dyDescent="0.25">
      <c r="F580" s="43"/>
      <c r="G580" s="43"/>
      <c r="H580" s="43"/>
      <c r="I580" s="43"/>
    </row>
    <row r="581" spans="6:9" s="42" customFormat="1" x14ac:dyDescent="0.25">
      <c r="F581" s="43"/>
      <c r="G581" s="43"/>
      <c r="H581" s="43"/>
      <c r="I581" s="43"/>
    </row>
    <row r="582" spans="6:9" s="42" customFormat="1" x14ac:dyDescent="0.25">
      <c r="F582" s="43"/>
      <c r="G582" s="43"/>
      <c r="H582" s="43"/>
      <c r="I582" s="43"/>
    </row>
    <row r="583" spans="6:9" s="42" customFormat="1" x14ac:dyDescent="0.25">
      <c r="F583" s="43"/>
      <c r="G583" s="43"/>
      <c r="H583" s="43"/>
      <c r="I583" s="43"/>
    </row>
    <row r="584" spans="6:9" s="42" customFormat="1" x14ac:dyDescent="0.25">
      <c r="F584" s="43"/>
      <c r="G584" s="43"/>
      <c r="H584" s="43"/>
      <c r="I584" s="43"/>
    </row>
    <row r="585" spans="6:9" s="42" customFormat="1" x14ac:dyDescent="0.25">
      <c r="F585" s="43"/>
      <c r="G585" s="43"/>
      <c r="H585" s="43"/>
      <c r="I585" s="43"/>
    </row>
    <row r="586" spans="6:9" s="42" customFormat="1" x14ac:dyDescent="0.25">
      <c r="F586" s="43"/>
      <c r="G586" s="43"/>
      <c r="H586" s="43"/>
      <c r="I586" s="43"/>
    </row>
    <row r="587" spans="6:9" s="42" customFormat="1" x14ac:dyDescent="0.25">
      <c r="F587" s="43"/>
      <c r="G587" s="43"/>
      <c r="H587" s="43"/>
      <c r="I587" s="43"/>
    </row>
    <row r="588" spans="6:9" s="42" customFormat="1" x14ac:dyDescent="0.25">
      <c r="F588" s="43"/>
      <c r="G588" s="43"/>
      <c r="H588" s="43"/>
      <c r="I588" s="43"/>
    </row>
    <row r="589" spans="6:9" s="42" customFormat="1" x14ac:dyDescent="0.25">
      <c r="F589" s="43"/>
      <c r="G589" s="43"/>
      <c r="H589" s="43"/>
      <c r="I589" s="43"/>
    </row>
    <row r="590" spans="6:9" s="42" customFormat="1" x14ac:dyDescent="0.25">
      <c r="F590" s="43"/>
      <c r="G590" s="43"/>
      <c r="H590" s="43"/>
      <c r="I590" s="43"/>
    </row>
    <row r="591" spans="6:9" s="42" customFormat="1" x14ac:dyDescent="0.25">
      <c r="F591" s="43"/>
      <c r="G591" s="43"/>
      <c r="H591" s="43"/>
      <c r="I591" s="43"/>
    </row>
    <row r="592" spans="6:9" s="42" customFormat="1" x14ac:dyDescent="0.25">
      <c r="F592" s="43"/>
      <c r="G592" s="43"/>
      <c r="H592" s="43"/>
      <c r="I592" s="43"/>
    </row>
    <row r="593" spans="6:9" s="42" customFormat="1" x14ac:dyDescent="0.25">
      <c r="F593" s="43"/>
      <c r="G593" s="43"/>
      <c r="H593" s="43"/>
      <c r="I593" s="43"/>
    </row>
    <row r="594" spans="6:9" s="42" customFormat="1" x14ac:dyDescent="0.25">
      <c r="F594" s="43"/>
      <c r="G594" s="43"/>
      <c r="H594" s="43"/>
      <c r="I594" s="43"/>
    </row>
    <row r="595" spans="6:9" s="42" customFormat="1" x14ac:dyDescent="0.25">
      <c r="F595" s="43"/>
      <c r="G595" s="43"/>
      <c r="H595" s="43"/>
      <c r="I595" s="43"/>
    </row>
    <row r="596" spans="6:9" s="42" customFormat="1" x14ac:dyDescent="0.25">
      <c r="F596" s="43"/>
      <c r="G596" s="43"/>
      <c r="H596" s="43"/>
      <c r="I596" s="43"/>
    </row>
    <row r="597" spans="6:9" s="42" customFormat="1" x14ac:dyDescent="0.25">
      <c r="F597" s="43"/>
      <c r="G597" s="43"/>
      <c r="H597" s="43"/>
      <c r="I597" s="43"/>
    </row>
    <row r="598" spans="6:9" s="42" customFormat="1" x14ac:dyDescent="0.25">
      <c r="F598" s="43"/>
      <c r="G598" s="43"/>
      <c r="H598" s="43"/>
      <c r="I598" s="43"/>
    </row>
    <row r="599" spans="6:9" s="42" customFormat="1" x14ac:dyDescent="0.25">
      <c r="F599" s="43"/>
      <c r="G599" s="43"/>
      <c r="H599" s="43"/>
      <c r="I599" s="43"/>
    </row>
    <row r="600" spans="6:9" s="42" customFormat="1" x14ac:dyDescent="0.25">
      <c r="F600" s="43"/>
      <c r="G600" s="43"/>
      <c r="H600" s="43"/>
      <c r="I600" s="43"/>
    </row>
    <row r="601" spans="6:9" s="42" customFormat="1" x14ac:dyDescent="0.25">
      <c r="F601" s="43"/>
      <c r="G601" s="43"/>
      <c r="H601" s="43"/>
      <c r="I601" s="43"/>
    </row>
    <row r="602" spans="6:9" s="42" customFormat="1" x14ac:dyDescent="0.25">
      <c r="F602" s="43"/>
      <c r="G602" s="43"/>
      <c r="H602" s="43"/>
      <c r="I602" s="43"/>
    </row>
    <row r="603" spans="6:9" s="42" customFormat="1" x14ac:dyDescent="0.25">
      <c r="F603" s="43"/>
      <c r="G603" s="43"/>
      <c r="H603" s="43"/>
      <c r="I603" s="43"/>
    </row>
    <row r="604" spans="6:9" s="42" customFormat="1" x14ac:dyDescent="0.25">
      <c r="F604" s="43"/>
      <c r="G604" s="43"/>
      <c r="H604" s="43"/>
      <c r="I604" s="43"/>
    </row>
    <row r="605" spans="6:9" s="42" customFormat="1" x14ac:dyDescent="0.25">
      <c r="F605" s="43"/>
      <c r="G605" s="43"/>
      <c r="H605" s="43"/>
      <c r="I605" s="43"/>
    </row>
    <row r="606" spans="6:9" s="42" customFormat="1" x14ac:dyDescent="0.25">
      <c r="F606" s="43"/>
      <c r="G606" s="43"/>
      <c r="H606" s="43"/>
      <c r="I606" s="43"/>
    </row>
    <row r="607" spans="6:9" s="42" customFormat="1" x14ac:dyDescent="0.25">
      <c r="F607" s="43"/>
      <c r="G607" s="43"/>
      <c r="H607" s="43"/>
      <c r="I607" s="43"/>
    </row>
    <row r="608" spans="6:9" s="42" customFormat="1" x14ac:dyDescent="0.25">
      <c r="F608" s="43"/>
      <c r="G608" s="43"/>
      <c r="H608" s="43"/>
      <c r="I608" s="43"/>
    </row>
    <row r="609" spans="6:9" s="42" customFormat="1" x14ac:dyDescent="0.25">
      <c r="F609" s="43"/>
      <c r="G609" s="43"/>
      <c r="H609" s="43"/>
      <c r="I609" s="43"/>
    </row>
    <row r="610" spans="6:9" s="42" customFormat="1" x14ac:dyDescent="0.25">
      <c r="F610" s="43"/>
      <c r="G610" s="43"/>
      <c r="H610" s="43"/>
      <c r="I610" s="43"/>
    </row>
    <row r="611" spans="6:9" s="42" customFormat="1" x14ac:dyDescent="0.25">
      <c r="F611" s="43"/>
      <c r="G611" s="43"/>
      <c r="H611" s="43"/>
      <c r="I611" s="43"/>
    </row>
    <row r="612" spans="6:9" s="42" customFormat="1" x14ac:dyDescent="0.25">
      <c r="F612" s="43"/>
      <c r="G612" s="43"/>
      <c r="H612" s="43"/>
      <c r="I612" s="43"/>
    </row>
    <row r="613" spans="6:9" s="42" customFormat="1" x14ac:dyDescent="0.25">
      <c r="F613" s="43"/>
      <c r="G613" s="43"/>
      <c r="H613" s="43"/>
      <c r="I613" s="43"/>
    </row>
    <row r="614" spans="6:9" s="42" customFormat="1" x14ac:dyDescent="0.25">
      <c r="F614" s="43"/>
      <c r="G614" s="43"/>
      <c r="H614" s="43"/>
      <c r="I614" s="43"/>
    </row>
    <row r="615" spans="6:9" s="42" customFormat="1" x14ac:dyDescent="0.25">
      <c r="F615" s="43"/>
      <c r="G615" s="43"/>
      <c r="H615" s="43"/>
      <c r="I615" s="43"/>
    </row>
    <row r="616" spans="6:9" s="42" customFormat="1" x14ac:dyDescent="0.25">
      <c r="F616" s="43"/>
      <c r="G616" s="43"/>
      <c r="H616" s="43"/>
      <c r="I616" s="43"/>
    </row>
    <row r="617" spans="6:9" s="42" customFormat="1" x14ac:dyDescent="0.25">
      <c r="F617" s="43"/>
      <c r="G617" s="43"/>
      <c r="H617" s="43"/>
      <c r="I617" s="43"/>
    </row>
    <row r="618" spans="6:9" s="42" customFormat="1" x14ac:dyDescent="0.25">
      <c r="F618" s="43"/>
      <c r="G618" s="43"/>
      <c r="H618" s="43"/>
      <c r="I618" s="43"/>
    </row>
    <row r="619" spans="6:9" s="42" customFormat="1" x14ac:dyDescent="0.25">
      <c r="F619" s="43"/>
      <c r="G619" s="43"/>
      <c r="H619" s="43"/>
      <c r="I619" s="43"/>
    </row>
    <row r="620" spans="6:9" s="42" customFormat="1" x14ac:dyDescent="0.25">
      <c r="F620" s="43"/>
      <c r="G620" s="43"/>
      <c r="H620" s="43"/>
      <c r="I620" s="43"/>
    </row>
    <row r="621" spans="6:9" s="42" customFormat="1" x14ac:dyDescent="0.25">
      <c r="F621" s="43"/>
      <c r="G621" s="43"/>
      <c r="H621" s="43"/>
      <c r="I621" s="43"/>
    </row>
    <row r="622" spans="6:9" s="42" customFormat="1" x14ac:dyDescent="0.25">
      <c r="F622" s="43"/>
      <c r="G622" s="43"/>
      <c r="H622" s="43"/>
      <c r="I622" s="43"/>
    </row>
    <row r="623" spans="6:9" s="42" customFormat="1" x14ac:dyDescent="0.25">
      <c r="F623" s="43"/>
      <c r="G623" s="43"/>
      <c r="H623" s="43"/>
      <c r="I623" s="43"/>
    </row>
    <row r="624" spans="6:9" s="42" customFormat="1" x14ac:dyDescent="0.25">
      <c r="F624" s="43"/>
      <c r="G624" s="43"/>
      <c r="H624" s="43"/>
      <c r="I624" s="43"/>
    </row>
    <row r="625" spans="6:9" s="42" customFormat="1" x14ac:dyDescent="0.25">
      <c r="F625" s="43"/>
      <c r="G625" s="43"/>
      <c r="H625" s="43"/>
      <c r="I625" s="43"/>
    </row>
    <row r="626" spans="6:9" s="42" customFormat="1" x14ac:dyDescent="0.25">
      <c r="F626" s="43"/>
      <c r="G626" s="43"/>
      <c r="H626" s="43"/>
      <c r="I626" s="43"/>
    </row>
    <row r="627" spans="6:9" s="42" customFormat="1" x14ac:dyDescent="0.25">
      <c r="F627" s="43"/>
      <c r="G627" s="43"/>
      <c r="H627" s="43"/>
      <c r="I627" s="43"/>
    </row>
    <row r="628" spans="6:9" s="42" customFormat="1" x14ac:dyDescent="0.25">
      <c r="F628" s="43"/>
      <c r="G628" s="43"/>
      <c r="H628" s="43"/>
      <c r="I628" s="43"/>
    </row>
    <row r="629" spans="6:9" s="42" customFormat="1" x14ac:dyDescent="0.25">
      <c r="F629" s="43"/>
      <c r="G629" s="43"/>
      <c r="H629" s="43"/>
      <c r="I629" s="43"/>
    </row>
    <row r="630" spans="6:9" s="42" customFormat="1" x14ac:dyDescent="0.25">
      <c r="F630" s="43"/>
      <c r="G630" s="43"/>
      <c r="H630" s="43"/>
      <c r="I630" s="43"/>
    </row>
    <row r="631" spans="6:9" s="42" customFormat="1" x14ac:dyDescent="0.25">
      <c r="F631" s="43"/>
      <c r="G631" s="43"/>
      <c r="H631" s="43"/>
      <c r="I631" s="43"/>
    </row>
    <row r="632" spans="6:9" s="42" customFormat="1" x14ac:dyDescent="0.25">
      <c r="F632" s="43"/>
      <c r="G632" s="43"/>
      <c r="H632" s="43"/>
      <c r="I632" s="43"/>
    </row>
    <row r="633" spans="6:9" s="42" customFormat="1" x14ac:dyDescent="0.25">
      <c r="F633" s="43"/>
      <c r="G633" s="43"/>
      <c r="H633" s="43"/>
      <c r="I633" s="43"/>
    </row>
    <row r="634" spans="6:9" s="42" customFormat="1" x14ac:dyDescent="0.25">
      <c r="F634" s="43"/>
      <c r="G634" s="43"/>
      <c r="H634" s="43"/>
      <c r="I634" s="43"/>
    </row>
    <row r="635" spans="6:9" s="42" customFormat="1" x14ac:dyDescent="0.25">
      <c r="F635" s="43"/>
      <c r="G635" s="43"/>
      <c r="H635" s="43"/>
      <c r="I635" s="43"/>
    </row>
    <row r="636" spans="6:9" s="42" customFormat="1" x14ac:dyDescent="0.25">
      <c r="F636" s="43"/>
      <c r="G636" s="43"/>
      <c r="H636" s="43"/>
      <c r="I636" s="43"/>
    </row>
    <row r="637" spans="6:9" s="42" customFormat="1" x14ac:dyDescent="0.25">
      <c r="F637" s="43"/>
      <c r="G637" s="43"/>
      <c r="H637" s="43"/>
      <c r="I637" s="43"/>
    </row>
    <row r="638" spans="6:9" s="42" customFormat="1" x14ac:dyDescent="0.25">
      <c r="F638" s="43"/>
      <c r="G638" s="43"/>
      <c r="H638" s="43"/>
      <c r="I638" s="43"/>
    </row>
    <row r="639" spans="6:9" s="42" customFormat="1" x14ac:dyDescent="0.25">
      <c r="F639" s="43"/>
      <c r="G639" s="43"/>
      <c r="H639" s="43"/>
      <c r="I639" s="43"/>
    </row>
    <row r="640" spans="6:9" s="42" customFormat="1" x14ac:dyDescent="0.25">
      <c r="F640" s="43"/>
      <c r="G640" s="43"/>
      <c r="H640" s="43"/>
      <c r="I640" s="43"/>
    </row>
    <row r="641" spans="6:9" s="42" customFormat="1" x14ac:dyDescent="0.25">
      <c r="F641" s="43"/>
      <c r="G641" s="43"/>
      <c r="H641" s="43"/>
      <c r="I641" s="43"/>
    </row>
    <row r="642" spans="6:9" s="42" customFormat="1" x14ac:dyDescent="0.25">
      <c r="F642" s="43"/>
      <c r="G642" s="43"/>
      <c r="H642" s="43"/>
      <c r="I642" s="43"/>
    </row>
    <row r="643" spans="6:9" s="42" customFormat="1" x14ac:dyDescent="0.25">
      <c r="F643" s="43"/>
      <c r="G643" s="43"/>
      <c r="H643" s="43"/>
      <c r="I643" s="43"/>
    </row>
    <row r="644" spans="6:9" s="42" customFormat="1" x14ac:dyDescent="0.25">
      <c r="F644" s="43"/>
      <c r="G644" s="43"/>
      <c r="H644" s="43"/>
      <c r="I644" s="43"/>
    </row>
    <row r="645" spans="6:9" s="42" customFormat="1" x14ac:dyDescent="0.25">
      <c r="F645" s="43"/>
      <c r="G645" s="43"/>
      <c r="H645" s="43"/>
      <c r="I645" s="43"/>
    </row>
    <row r="646" spans="6:9" s="42" customFormat="1" x14ac:dyDescent="0.25">
      <c r="F646" s="43"/>
      <c r="G646" s="43"/>
      <c r="H646" s="43"/>
      <c r="I646" s="43"/>
    </row>
    <row r="647" spans="6:9" s="42" customFormat="1" x14ac:dyDescent="0.25">
      <c r="F647" s="43"/>
      <c r="G647" s="43"/>
      <c r="H647" s="43"/>
      <c r="I647" s="43"/>
    </row>
    <row r="648" spans="6:9" s="42" customFormat="1" x14ac:dyDescent="0.25">
      <c r="F648" s="43"/>
      <c r="G648" s="43"/>
      <c r="H648" s="43"/>
      <c r="I648" s="43"/>
    </row>
    <row r="649" spans="6:9" s="42" customFormat="1" x14ac:dyDescent="0.25">
      <c r="F649" s="43"/>
      <c r="G649" s="43"/>
      <c r="H649" s="43"/>
      <c r="I649" s="43"/>
    </row>
    <row r="650" spans="6:9" s="42" customFormat="1" x14ac:dyDescent="0.25">
      <c r="F650" s="43"/>
      <c r="G650" s="43"/>
      <c r="H650" s="43"/>
      <c r="I650" s="43"/>
    </row>
    <row r="651" spans="6:9" s="42" customFormat="1" x14ac:dyDescent="0.25">
      <c r="F651" s="43"/>
      <c r="G651" s="43"/>
      <c r="H651" s="43"/>
      <c r="I651" s="43"/>
    </row>
    <row r="652" spans="6:9" s="42" customFormat="1" x14ac:dyDescent="0.25">
      <c r="F652" s="43"/>
      <c r="G652" s="43"/>
      <c r="H652" s="43"/>
      <c r="I652" s="43"/>
    </row>
    <row r="653" spans="6:9" s="42" customFormat="1" x14ac:dyDescent="0.25">
      <c r="F653" s="43"/>
      <c r="G653" s="43"/>
      <c r="H653" s="43"/>
      <c r="I653" s="43"/>
    </row>
    <row r="654" spans="6:9" s="42" customFormat="1" x14ac:dyDescent="0.25">
      <c r="F654" s="43"/>
      <c r="G654" s="43"/>
      <c r="H654" s="43"/>
      <c r="I654" s="43"/>
    </row>
    <row r="655" spans="6:9" s="42" customFormat="1" x14ac:dyDescent="0.25">
      <c r="F655" s="43"/>
      <c r="G655" s="43"/>
      <c r="H655" s="43"/>
      <c r="I655" s="43"/>
    </row>
    <row r="656" spans="6:9" s="42" customFormat="1" x14ac:dyDescent="0.25">
      <c r="F656" s="43"/>
      <c r="G656" s="43"/>
      <c r="H656" s="43"/>
      <c r="I656" s="43"/>
    </row>
    <row r="657" spans="6:9" s="42" customFormat="1" x14ac:dyDescent="0.25">
      <c r="F657" s="43"/>
      <c r="G657" s="43"/>
      <c r="H657" s="43"/>
      <c r="I657" s="43"/>
    </row>
    <row r="658" spans="6:9" s="42" customFormat="1" x14ac:dyDescent="0.25">
      <c r="F658" s="43"/>
      <c r="G658" s="43"/>
      <c r="H658" s="43"/>
      <c r="I658" s="43"/>
    </row>
    <row r="659" spans="6:9" s="42" customFormat="1" x14ac:dyDescent="0.25">
      <c r="F659" s="43"/>
      <c r="G659" s="43"/>
      <c r="H659" s="43"/>
      <c r="I659" s="43"/>
    </row>
    <row r="660" spans="6:9" s="42" customFormat="1" x14ac:dyDescent="0.25">
      <c r="F660" s="43"/>
      <c r="G660" s="43"/>
      <c r="H660" s="43"/>
      <c r="I660" s="43"/>
    </row>
    <row r="661" spans="6:9" s="42" customFormat="1" x14ac:dyDescent="0.25">
      <c r="F661" s="43"/>
      <c r="G661" s="43"/>
      <c r="H661" s="43"/>
      <c r="I661" s="43"/>
    </row>
    <row r="662" spans="6:9" s="42" customFormat="1" x14ac:dyDescent="0.25">
      <c r="F662" s="43"/>
      <c r="G662" s="43"/>
      <c r="H662" s="43"/>
      <c r="I662" s="43"/>
    </row>
    <row r="663" spans="6:9" s="42" customFormat="1" x14ac:dyDescent="0.25">
      <c r="F663" s="43"/>
      <c r="G663" s="43"/>
      <c r="H663" s="43"/>
      <c r="I663" s="43"/>
    </row>
    <row r="664" spans="6:9" s="42" customFormat="1" x14ac:dyDescent="0.25">
      <c r="F664" s="43"/>
      <c r="G664" s="43"/>
      <c r="H664" s="43"/>
      <c r="I664" s="43"/>
    </row>
    <row r="665" spans="6:9" s="42" customFormat="1" x14ac:dyDescent="0.25">
      <c r="F665" s="43"/>
      <c r="G665" s="43"/>
      <c r="H665" s="43"/>
      <c r="I665" s="43"/>
    </row>
    <row r="666" spans="6:9" s="42" customFormat="1" x14ac:dyDescent="0.25">
      <c r="F666" s="43"/>
      <c r="G666" s="43"/>
      <c r="H666" s="43"/>
      <c r="I666" s="43"/>
    </row>
    <row r="667" spans="6:9" s="42" customFormat="1" x14ac:dyDescent="0.25">
      <c r="F667" s="43"/>
      <c r="G667" s="43"/>
      <c r="H667" s="43"/>
      <c r="I667" s="43"/>
    </row>
    <row r="668" spans="6:9" s="42" customFormat="1" x14ac:dyDescent="0.25">
      <c r="F668" s="43"/>
      <c r="G668" s="43"/>
      <c r="H668" s="43"/>
      <c r="I668" s="43"/>
    </row>
    <row r="669" spans="6:9" s="42" customFormat="1" x14ac:dyDescent="0.25">
      <c r="F669" s="43"/>
      <c r="G669" s="43"/>
      <c r="H669" s="43"/>
      <c r="I669" s="43"/>
    </row>
    <row r="670" spans="6:9" s="42" customFormat="1" x14ac:dyDescent="0.25">
      <c r="F670" s="43"/>
      <c r="G670" s="43"/>
      <c r="H670" s="43"/>
      <c r="I670" s="43"/>
    </row>
    <row r="671" spans="6:9" s="42" customFormat="1" x14ac:dyDescent="0.25">
      <c r="F671" s="43"/>
      <c r="G671" s="43"/>
      <c r="H671" s="43"/>
      <c r="I671" s="43"/>
    </row>
    <row r="672" spans="6:9" s="42" customFormat="1" x14ac:dyDescent="0.25">
      <c r="F672" s="43"/>
      <c r="G672" s="43"/>
      <c r="H672" s="43"/>
      <c r="I672" s="43"/>
    </row>
    <row r="673" spans="6:9" s="42" customFormat="1" x14ac:dyDescent="0.25">
      <c r="F673" s="43"/>
      <c r="G673" s="43"/>
      <c r="H673" s="43"/>
      <c r="I673" s="43"/>
    </row>
    <row r="674" spans="6:9" s="42" customFormat="1" x14ac:dyDescent="0.25">
      <c r="F674" s="43"/>
      <c r="G674" s="43"/>
      <c r="H674" s="43"/>
      <c r="I674" s="43"/>
    </row>
    <row r="675" spans="6:9" s="42" customFormat="1" x14ac:dyDescent="0.25">
      <c r="F675" s="43"/>
      <c r="G675" s="43"/>
      <c r="H675" s="43"/>
      <c r="I675" s="43"/>
    </row>
    <row r="676" spans="6:9" s="42" customFormat="1" x14ac:dyDescent="0.25">
      <c r="F676" s="43"/>
      <c r="G676" s="43"/>
      <c r="H676" s="43"/>
      <c r="I676" s="43"/>
    </row>
    <row r="677" spans="6:9" s="42" customFormat="1" x14ac:dyDescent="0.25">
      <c r="F677" s="43"/>
      <c r="G677" s="43"/>
      <c r="H677" s="43"/>
      <c r="I677" s="43"/>
    </row>
    <row r="678" spans="6:9" s="42" customFormat="1" x14ac:dyDescent="0.25">
      <c r="F678" s="43"/>
      <c r="G678" s="43"/>
      <c r="H678" s="43"/>
      <c r="I678" s="43"/>
    </row>
    <row r="679" spans="6:9" s="42" customFormat="1" x14ac:dyDescent="0.25">
      <c r="F679" s="43"/>
      <c r="G679" s="43"/>
      <c r="H679" s="43"/>
      <c r="I679" s="43"/>
    </row>
    <row r="680" spans="6:9" s="42" customFormat="1" x14ac:dyDescent="0.25">
      <c r="F680" s="43"/>
      <c r="G680" s="43"/>
      <c r="H680" s="43"/>
      <c r="I680" s="43"/>
    </row>
    <row r="681" spans="6:9" s="42" customFormat="1" x14ac:dyDescent="0.25">
      <c r="F681" s="43"/>
      <c r="G681" s="43"/>
      <c r="H681" s="43"/>
      <c r="I681" s="43"/>
    </row>
    <row r="682" spans="6:9" s="42" customFormat="1" x14ac:dyDescent="0.25">
      <c r="F682" s="43"/>
      <c r="G682" s="43"/>
      <c r="H682" s="43"/>
      <c r="I682" s="43"/>
    </row>
    <row r="683" spans="6:9" s="42" customFormat="1" x14ac:dyDescent="0.25">
      <c r="F683" s="43"/>
      <c r="G683" s="43"/>
      <c r="H683" s="43"/>
      <c r="I683" s="43"/>
    </row>
    <row r="684" spans="6:9" s="42" customFormat="1" x14ac:dyDescent="0.25">
      <c r="F684" s="43"/>
      <c r="G684" s="43"/>
      <c r="H684" s="43"/>
      <c r="I684" s="43"/>
    </row>
    <row r="685" spans="6:9" s="42" customFormat="1" x14ac:dyDescent="0.25">
      <c r="F685" s="43"/>
      <c r="G685" s="43"/>
      <c r="H685" s="43"/>
      <c r="I685" s="43"/>
    </row>
    <row r="686" spans="6:9" s="42" customFormat="1" x14ac:dyDescent="0.25">
      <c r="F686" s="43"/>
      <c r="G686" s="43"/>
      <c r="H686" s="43"/>
      <c r="I686" s="43"/>
    </row>
    <row r="687" spans="6:9" s="42" customFormat="1" x14ac:dyDescent="0.25">
      <c r="F687" s="43"/>
      <c r="G687" s="43"/>
      <c r="H687" s="43"/>
      <c r="I687" s="43"/>
    </row>
    <row r="688" spans="6:9" s="42" customFormat="1" x14ac:dyDescent="0.25">
      <c r="F688" s="43"/>
      <c r="G688" s="43"/>
      <c r="H688" s="43"/>
      <c r="I688" s="43"/>
    </row>
    <row r="689" spans="6:9" s="42" customFormat="1" x14ac:dyDescent="0.25">
      <c r="F689" s="43"/>
      <c r="G689" s="43"/>
      <c r="H689" s="43"/>
      <c r="I689" s="43"/>
    </row>
    <row r="690" spans="6:9" s="42" customFormat="1" x14ac:dyDescent="0.25">
      <c r="F690" s="43"/>
      <c r="G690" s="43"/>
      <c r="H690" s="43"/>
      <c r="I690" s="43"/>
    </row>
    <row r="691" spans="6:9" s="42" customFormat="1" x14ac:dyDescent="0.25">
      <c r="F691" s="43"/>
      <c r="G691" s="43"/>
      <c r="H691" s="43"/>
      <c r="I691" s="43"/>
    </row>
    <row r="692" spans="6:9" s="42" customFormat="1" x14ac:dyDescent="0.25">
      <c r="F692" s="43"/>
      <c r="G692" s="43"/>
      <c r="H692" s="43"/>
      <c r="I692" s="43"/>
    </row>
    <row r="693" spans="6:9" s="42" customFormat="1" x14ac:dyDescent="0.25">
      <c r="F693" s="43"/>
      <c r="G693" s="43"/>
      <c r="H693" s="43"/>
      <c r="I693" s="43"/>
    </row>
    <row r="694" spans="6:9" s="42" customFormat="1" x14ac:dyDescent="0.25">
      <c r="F694" s="43"/>
      <c r="G694" s="43"/>
      <c r="H694" s="43"/>
      <c r="I694" s="43"/>
    </row>
    <row r="695" spans="6:9" s="42" customFormat="1" x14ac:dyDescent="0.25">
      <c r="F695" s="43"/>
      <c r="G695" s="43"/>
      <c r="H695" s="43"/>
      <c r="I695" s="43"/>
    </row>
    <row r="696" spans="6:9" s="42" customFormat="1" x14ac:dyDescent="0.25">
      <c r="F696" s="43"/>
      <c r="G696" s="43"/>
      <c r="H696" s="43"/>
      <c r="I696" s="43"/>
    </row>
    <row r="697" spans="6:9" s="42" customFormat="1" x14ac:dyDescent="0.25">
      <c r="F697" s="43"/>
      <c r="G697" s="43"/>
      <c r="H697" s="43"/>
      <c r="I697" s="43"/>
    </row>
    <row r="698" spans="6:9" s="42" customFormat="1" x14ac:dyDescent="0.25">
      <c r="F698" s="43"/>
      <c r="G698" s="43"/>
      <c r="H698" s="43"/>
      <c r="I698" s="43"/>
    </row>
    <row r="699" spans="6:9" s="42" customFormat="1" x14ac:dyDescent="0.25">
      <c r="F699" s="43"/>
      <c r="G699" s="43"/>
      <c r="H699" s="43"/>
      <c r="I699" s="43"/>
    </row>
    <row r="700" spans="6:9" s="42" customFormat="1" x14ac:dyDescent="0.25">
      <c r="F700" s="43"/>
      <c r="G700" s="43"/>
      <c r="H700" s="43"/>
      <c r="I700" s="43"/>
    </row>
    <row r="701" spans="6:9" s="42" customFormat="1" x14ac:dyDescent="0.25">
      <c r="F701" s="43"/>
      <c r="G701" s="43"/>
      <c r="H701" s="43"/>
      <c r="I701" s="43"/>
    </row>
    <row r="702" spans="6:9" s="42" customFormat="1" x14ac:dyDescent="0.25">
      <c r="F702" s="43"/>
      <c r="G702" s="43"/>
      <c r="H702" s="43"/>
      <c r="I702" s="43"/>
    </row>
    <row r="703" spans="6:9" s="42" customFormat="1" x14ac:dyDescent="0.25">
      <c r="F703" s="43"/>
      <c r="G703" s="43"/>
      <c r="H703" s="43"/>
      <c r="I703" s="43"/>
    </row>
    <row r="704" spans="6:9" s="42" customFormat="1" x14ac:dyDescent="0.25">
      <c r="F704" s="43"/>
      <c r="G704" s="43"/>
      <c r="H704" s="43"/>
      <c r="I704" s="43"/>
    </row>
    <row r="705" spans="6:9" s="42" customFormat="1" x14ac:dyDescent="0.25">
      <c r="F705" s="43"/>
      <c r="G705" s="43"/>
      <c r="H705" s="43"/>
      <c r="I705" s="43"/>
    </row>
    <row r="706" spans="6:9" s="42" customFormat="1" x14ac:dyDescent="0.25">
      <c r="F706" s="43"/>
      <c r="G706" s="43"/>
      <c r="H706" s="43"/>
      <c r="I706" s="43"/>
    </row>
    <row r="707" spans="6:9" s="42" customFormat="1" x14ac:dyDescent="0.25">
      <c r="F707" s="43"/>
      <c r="G707" s="43"/>
      <c r="H707" s="43"/>
      <c r="I707" s="43"/>
    </row>
    <row r="708" spans="6:9" s="42" customFormat="1" x14ac:dyDescent="0.25">
      <c r="F708" s="43"/>
      <c r="G708" s="43"/>
      <c r="H708" s="43"/>
      <c r="I708" s="43"/>
    </row>
    <row r="709" spans="6:9" s="42" customFormat="1" x14ac:dyDescent="0.25">
      <c r="F709" s="43"/>
      <c r="G709" s="43"/>
      <c r="H709" s="43"/>
      <c r="I709" s="43"/>
    </row>
    <row r="710" spans="6:9" s="42" customFormat="1" x14ac:dyDescent="0.25">
      <c r="F710" s="43"/>
      <c r="G710" s="43"/>
      <c r="H710" s="43"/>
      <c r="I710" s="43"/>
    </row>
    <row r="711" spans="6:9" s="42" customFormat="1" x14ac:dyDescent="0.25">
      <c r="F711" s="43"/>
      <c r="G711" s="43"/>
      <c r="H711" s="43"/>
      <c r="I711" s="43"/>
    </row>
    <row r="712" spans="6:9" s="42" customFormat="1" x14ac:dyDescent="0.25">
      <c r="F712" s="43"/>
      <c r="G712" s="43"/>
      <c r="H712" s="43"/>
      <c r="I712" s="43"/>
    </row>
    <row r="713" spans="6:9" s="42" customFormat="1" x14ac:dyDescent="0.25">
      <c r="F713" s="43"/>
      <c r="G713" s="43"/>
      <c r="H713" s="43"/>
      <c r="I713" s="43"/>
    </row>
    <row r="714" spans="6:9" s="42" customFormat="1" x14ac:dyDescent="0.25">
      <c r="F714" s="43"/>
      <c r="G714" s="43"/>
      <c r="H714" s="43"/>
      <c r="I714" s="43"/>
    </row>
    <row r="715" spans="6:9" s="42" customFormat="1" x14ac:dyDescent="0.25">
      <c r="F715" s="43"/>
      <c r="G715" s="43"/>
      <c r="H715" s="43"/>
      <c r="I715" s="43"/>
    </row>
    <row r="716" spans="6:9" s="42" customFormat="1" x14ac:dyDescent="0.25">
      <c r="F716" s="43"/>
      <c r="G716" s="43"/>
      <c r="H716" s="43"/>
      <c r="I716" s="43"/>
    </row>
    <row r="717" spans="6:9" s="42" customFormat="1" x14ac:dyDescent="0.25">
      <c r="F717" s="43"/>
      <c r="G717" s="43"/>
      <c r="H717" s="43"/>
      <c r="I717" s="43"/>
    </row>
    <row r="718" spans="6:9" s="42" customFormat="1" x14ac:dyDescent="0.25">
      <c r="F718" s="43"/>
      <c r="G718" s="43"/>
      <c r="H718" s="43"/>
      <c r="I718" s="43"/>
    </row>
    <row r="719" spans="6:9" s="42" customFormat="1" x14ac:dyDescent="0.25">
      <c r="F719" s="43"/>
      <c r="G719" s="43"/>
      <c r="H719" s="43"/>
      <c r="I719" s="43"/>
    </row>
    <row r="720" spans="6:9" s="42" customFormat="1" x14ac:dyDescent="0.25">
      <c r="F720" s="43"/>
      <c r="G720" s="43"/>
      <c r="H720" s="43"/>
      <c r="I720" s="43"/>
    </row>
    <row r="721" spans="6:9" s="42" customFormat="1" x14ac:dyDescent="0.25">
      <c r="F721" s="43"/>
      <c r="G721" s="43"/>
      <c r="H721" s="43"/>
      <c r="I721" s="43"/>
    </row>
    <row r="722" spans="6:9" s="42" customFormat="1" x14ac:dyDescent="0.25">
      <c r="F722" s="43"/>
      <c r="G722" s="43"/>
      <c r="H722" s="43"/>
      <c r="I722" s="43"/>
    </row>
    <row r="723" spans="6:9" s="42" customFormat="1" x14ac:dyDescent="0.25">
      <c r="F723" s="43"/>
      <c r="G723" s="43"/>
      <c r="H723" s="43"/>
      <c r="I723" s="43"/>
    </row>
    <row r="724" spans="6:9" s="42" customFormat="1" x14ac:dyDescent="0.25">
      <c r="F724" s="43"/>
      <c r="G724" s="43"/>
      <c r="H724" s="43"/>
      <c r="I724" s="43"/>
    </row>
    <row r="725" spans="6:9" s="42" customFormat="1" x14ac:dyDescent="0.25">
      <c r="F725" s="43"/>
      <c r="G725" s="43"/>
      <c r="H725" s="43"/>
      <c r="I725" s="43"/>
    </row>
    <row r="726" spans="6:9" s="42" customFormat="1" x14ac:dyDescent="0.25">
      <c r="F726" s="43"/>
      <c r="G726" s="43"/>
      <c r="H726" s="43"/>
      <c r="I726" s="43"/>
    </row>
    <row r="727" spans="6:9" s="42" customFormat="1" x14ac:dyDescent="0.25">
      <c r="F727" s="43"/>
      <c r="G727" s="43"/>
      <c r="H727" s="43"/>
      <c r="I727" s="43"/>
    </row>
    <row r="728" spans="6:9" s="42" customFormat="1" x14ac:dyDescent="0.25">
      <c r="F728" s="43"/>
      <c r="G728" s="43"/>
      <c r="H728" s="43"/>
      <c r="I728" s="43"/>
    </row>
    <row r="729" spans="6:9" s="42" customFormat="1" x14ac:dyDescent="0.25">
      <c r="F729" s="43"/>
      <c r="G729" s="43"/>
      <c r="H729" s="43"/>
      <c r="I729" s="43"/>
    </row>
    <row r="730" spans="6:9" s="42" customFormat="1" x14ac:dyDescent="0.25">
      <c r="F730" s="43"/>
      <c r="G730" s="43"/>
      <c r="H730" s="43"/>
      <c r="I730" s="43"/>
    </row>
    <row r="731" spans="6:9" s="42" customFormat="1" x14ac:dyDescent="0.25">
      <c r="F731" s="43"/>
      <c r="G731" s="43"/>
      <c r="H731" s="43"/>
      <c r="I731" s="43"/>
    </row>
    <row r="732" spans="6:9" s="42" customFormat="1" x14ac:dyDescent="0.25">
      <c r="F732" s="43"/>
      <c r="G732" s="43"/>
      <c r="H732" s="43"/>
      <c r="I732" s="43"/>
    </row>
    <row r="733" spans="6:9" s="42" customFormat="1" x14ac:dyDescent="0.25">
      <c r="F733" s="43"/>
      <c r="G733" s="43"/>
      <c r="H733" s="43"/>
      <c r="I733" s="43"/>
    </row>
    <row r="734" spans="6:9" s="42" customFormat="1" x14ac:dyDescent="0.25">
      <c r="F734" s="43"/>
      <c r="G734" s="43"/>
      <c r="H734" s="43"/>
      <c r="I734" s="43"/>
    </row>
    <row r="735" spans="6:9" s="42" customFormat="1" x14ac:dyDescent="0.25">
      <c r="F735" s="43"/>
      <c r="G735" s="43"/>
      <c r="H735" s="43"/>
      <c r="I735" s="43"/>
    </row>
    <row r="736" spans="6:9" s="42" customFormat="1" x14ac:dyDescent="0.25">
      <c r="F736" s="43"/>
      <c r="G736" s="43"/>
      <c r="H736" s="43"/>
      <c r="I736" s="43"/>
    </row>
    <row r="737" spans="6:9" s="42" customFormat="1" x14ac:dyDescent="0.25">
      <c r="F737" s="43"/>
      <c r="G737" s="43"/>
      <c r="H737" s="43"/>
      <c r="I737" s="43"/>
    </row>
    <row r="738" spans="6:9" s="42" customFormat="1" x14ac:dyDescent="0.25">
      <c r="F738" s="43"/>
      <c r="G738" s="43"/>
      <c r="H738" s="43"/>
      <c r="I738" s="43"/>
    </row>
    <row r="739" spans="6:9" s="42" customFormat="1" x14ac:dyDescent="0.25">
      <c r="F739" s="43"/>
      <c r="G739" s="43"/>
      <c r="H739" s="43"/>
      <c r="I739" s="43"/>
    </row>
    <row r="740" spans="6:9" s="42" customFormat="1" x14ac:dyDescent="0.25">
      <c r="F740" s="43"/>
      <c r="G740" s="43"/>
      <c r="H740" s="43"/>
      <c r="I740" s="43"/>
    </row>
    <row r="741" spans="6:9" s="42" customFormat="1" x14ac:dyDescent="0.25">
      <c r="F741" s="43"/>
      <c r="G741" s="43"/>
      <c r="H741" s="43"/>
      <c r="I741" s="43"/>
    </row>
    <row r="742" spans="6:9" s="42" customFormat="1" x14ac:dyDescent="0.25">
      <c r="F742" s="43"/>
      <c r="G742" s="43"/>
      <c r="H742" s="43"/>
      <c r="I742" s="43"/>
    </row>
    <row r="743" spans="6:9" s="42" customFormat="1" x14ac:dyDescent="0.25">
      <c r="F743" s="43"/>
      <c r="G743" s="43"/>
      <c r="H743" s="43"/>
      <c r="I743" s="43"/>
    </row>
    <row r="744" spans="6:9" s="42" customFormat="1" x14ac:dyDescent="0.25">
      <c r="F744" s="43"/>
      <c r="G744" s="43"/>
      <c r="H744" s="43"/>
      <c r="I744" s="43"/>
    </row>
    <row r="745" spans="6:9" s="42" customFormat="1" x14ac:dyDescent="0.25">
      <c r="F745" s="43"/>
      <c r="G745" s="43"/>
      <c r="H745" s="43"/>
      <c r="I745" s="43"/>
    </row>
    <row r="746" spans="6:9" s="42" customFormat="1" x14ac:dyDescent="0.25">
      <c r="F746" s="43"/>
      <c r="G746" s="43"/>
      <c r="H746" s="43"/>
      <c r="I746" s="43"/>
    </row>
    <row r="747" spans="6:9" s="42" customFormat="1" x14ac:dyDescent="0.25">
      <c r="F747" s="43"/>
      <c r="G747" s="43"/>
      <c r="H747" s="43"/>
      <c r="I747" s="43"/>
    </row>
    <row r="748" spans="6:9" s="42" customFormat="1" x14ac:dyDescent="0.25">
      <c r="F748" s="43"/>
      <c r="G748" s="43"/>
      <c r="H748" s="43"/>
      <c r="I748" s="43"/>
    </row>
    <row r="749" spans="6:9" s="42" customFormat="1" x14ac:dyDescent="0.25">
      <c r="F749" s="43"/>
      <c r="G749" s="43"/>
      <c r="H749" s="43"/>
      <c r="I749" s="43"/>
    </row>
    <row r="750" spans="6:9" s="42" customFormat="1" x14ac:dyDescent="0.25">
      <c r="F750" s="43"/>
      <c r="G750" s="43"/>
      <c r="H750" s="43"/>
      <c r="I750" s="43"/>
    </row>
    <row r="751" spans="6:9" s="42" customFormat="1" x14ac:dyDescent="0.25">
      <c r="F751" s="43"/>
      <c r="G751" s="43"/>
      <c r="H751" s="43"/>
      <c r="I751" s="43"/>
    </row>
    <row r="752" spans="6:9" s="42" customFormat="1" x14ac:dyDescent="0.25">
      <c r="F752" s="43"/>
      <c r="G752" s="43"/>
      <c r="H752" s="43"/>
      <c r="I752" s="43"/>
    </row>
    <row r="753" spans="6:9" s="42" customFormat="1" x14ac:dyDescent="0.25">
      <c r="F753" s="43"/>
      <c r="G753" s="43"/>
      <c r="H753" s="43"/>
      <c r="I753" s="43"/>
    </row>
    <row r="754" spans="6:9" s="42" customFormat="1" x14ac:dyDescent="0.25">
      <c r="F754" s="43"/>
      <c r="G754" s="43"/>
      <c r="H754" s="43"/>
      <c r="I754" s="43"/>
    </row>
    <row r="755" spans="6:9" s="42" customFormat="1" x14ac:dyDescent="0.25">
      <c r="F755" s="43"/>
      <c r="G755" s="43"/>
      <c r="H755" s="43"/>
      <c r="I755" s="43"/>
    </row>
    <row r="756" spans="6:9" s="42" customFormat="1" x14ac:dyDescent="0.25">
      <c r="F756" s="43"/>
      <c r="G756" s="43"/>
      <c r="H756" s="43"/>
      <c r="I756" s="43"/>
    </row>
    <row r="757" spans="6:9" s="42" customFormat="1" x14ac:dyDescent="0.25">
      <c r="F757" s="43"/>
      <c r="G757" s="43"/>
      <c r="H757" s="43"/>
      <c r="I757" s="43"/>
    </row>
    <row r="758" spans="6:9" s="42" customFormat="1" x14ac:dyDescent="0.25">
      <c r="F758" s="43"/>
      <c r="G758" s="43"/>
      <c r="H758" s="43"/>
      <c r="I758" s="43"/>
    </row>
    <row r="759" spans="6:9" s="42" customFormat="1" x14ac:dyDescent="0.25">
      <c r="F759" s="43"/>
      <c r="G759" s="43"/>
      <c r="H759" s="43"/>
      <c r="I759" s="43"/>
    </row>
    <row r="760" spans="6:9" s="42" customFormat="1" x14ac:dyDescent="0.25">
      <c r="F760" s="43"/>
      <c r="G760" s="43"/>
      <c r="H760" s="43"/>
      <c r="I760" s="43"/>
    </row>
    <row r="761" spans="6:9" s="42" customFormat="1" x14ac:dyDescent="0.25">
      <c r="F761" s="43"/>
      <c r="G761" s="43"/>
      <c r="H761" s="43"/>
      <c r="I761" s="43"/>
    </row>
    <row r="762" spans="6:9" s="42" customFormat="1" x14ac:dyDescent="0.25">
      <c r="F762" s="43"/>
      <c r="G762" s="43"/>
      <c r="H762" s="43"/>
      <c r="I762" s="43"/>
    </row>
    <row r="763" spans="6:9" s="42" customFormat="1" x14ac:dyDescent="0.25">
      <c r="F763" s="43"/>
      <c r="G763" s="43"/>
      <c r="H763" s="43"/>
      <c r="I763" s="43"/>
    </row>
    <row r="764" spans="6:9" s="42" customFormat="1" x14ac:dyDescent="0.25">
      <c r="F764" s="43"/>
      <c r="G764" s="43"/>
      <c r="H764" s="43"/>
      <c r="I764" s="43"/>
    </row>
    <row r="765" spans="6:9" s="42" customFormat="1" x14ac:dyDescent="0.25">
      <c r="F765" s="43"/>
      <c r="G765" s="43"/>
      <c r="H765" s="43"/>
      <c r="I765" s="43"/>
    </row>
    <row r="766" spans="6:9" s="42" customFormat="1" x14ac:dyDescent="0.25">
      <c r="F766" s="43"/>
      <c r="G766" s="43"/>
      <c r="H766" s="43"/>
      <c r="I766" s="43"/>
    </row>
    <row r="767" spans="6:9" s="42" customFormat="1" x14ac:dyDescent="0.25">
      <c r="F767" s="43"/>
      <c r="G767" s="43"/>
      <c r="H767" s="43"/>
      <c r="I767" s="43"/>
    </row>
    <row r="768" spans="6:9" s="42" customFormat="1" x14ac:dyDescent="0.25">
      <c r="F768" s="43"/>
      <c r="G768" s="43"/>
      <c r="H768" s="43"/>
      <c r="I768" s="43"/>
    </row>
    <row r="769" spans="6:9" s="42" customFormat="1" x14ac:dyDescent="0.25">
      <c r="F769" s="43"/>
      <c r="G769" s="43"/>
      <c r="H769" s="43"/>
      <c r="I769" s="43"/>
    </row>
    <row r="770" spans="6:9" s="42" customFormat="1" x14ac:dyDescent="0.25">
      <c r="F770" s="43"/>
      <c r="G770" s="43"/>
      <c r="H770" s="43"/>
      <c r="I770" s="43"/>
    </row>
    <row r="771" spans="6:9" s="42" customFormat="1" x14ac:dyDescent="0.25">
      <c r="F771" s="43"/>
      <c r="G771" s="43"/>
      <c r="H771" s="43"/>
      <c r="I771" s="43"/>
    </row>
    <row r="772" spans="6:9" s="42" customFormat="1" x14ac:dyDescent="0.25">
      <c r="F772" s="43"/>
      <c r="G772" s="43"/>
      <c r="H772" s="43"/>
      <c r="I772" s="43"/>
    </row>
    <row r="773" spans="6:9" s="42" customFormat="1" x14ac:dyDescent="0.25">
      <c r="F773" s="43"/>
      <c r="G773" s="43"/>
      <c r="H773" s="43"/>
      <c r="I773" s="43"/>
    </row>
    <row r="774" spans="6:9" s="42" customFormat="1" x14ac:dyDescent="0.25">
      <c r="F774" s="43"/>
      <c r="G774" s="43"/>
      <c r="H774" s="43"/>
      <c r="I774" s="43"/>
    </row>
  </sheetData>
  <sheetProtection algorithmName="SHA-512" hashValue="Etva0b2cMCsKjO2BlSzC9tl8zu80eVh7Xl4cRv+qUiL/yTyxn5mtMkNiN4cc6ijqCYlh+rjOT+xwdgTb+2FFDw==" saltValue="fZoeZ8iskLwC/EDoINoweQ==" spinCount="100000" sheet="1" selectLockedCells="1"/>
  <protectedRanges>
    <protectedRange password="C7F6" sqref="F21" name="Noise Bandwidth"/>
    <protectedRange password="C7F6" sqref="H21" name="Signal IP Voltage"/>
    <protectedRange password="C7F6" sqref="F24:I27" name="Gain and Source"/>
  </protectedRanges>
  <mergeCells count="2">
    <mergeCell ref="E33:F33"/>
    <mergeCell ref="L16:L18"/>
  </mergeCells>
  <pageMargins left="0.7" right="0.7" top="0.75" bottom="0.75" header="0.3" footer="0.3"/>
  <pageSetup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J22"/>
  <sheetViews>
    <sheetView workbookViewId="0">
      <selection activeCell="I19" sqref="I19"/>
    </sheetView>
  </sheetViews>
  <sheetFormatPr defaultRowHeight="12.75" x14ac:dyDescent="0.2"/>
  <cols>
    <col min="9" max="9" width="33.42578125" customWidth="1"/>
  </cols>
  <sheetData>
    <row r="4" spans="8:10" x14ac:dyDescent="0.2">
      <c r="I4" t="s">
        <v>52</v>
      </c>
      <c r="J4" t="s">
        <v>55</v>
      </c>
    </row>
    <row r="5" spans="8:10" x14ac:dyDescent="0.2">
      <c r="I5" t="s">
        <v>56</v>
      </c>
      <c r="J5" t="s">
        <v>57</v>
      </c>
    </row>
    <row r="6" spans="8:10" x14ac:dyDescent="0.2">
      <c r="I6" t="s">
        <v>53</v>
      </c>
      <c r="J6" t="s">
        <v>58</v>
      </c>
    </row>
    <row r="7" spans="8:10" x14ac:dyDescent="0.2">
      <c r="I7" t="s">
        <v>54</v>
      </c>
      <c r="J7" t="s">
        <v>59</v>
      </c>
    </row>
    <row r="8" spans="8:10" x14ac:dyDescent="0.2">
      <c r="J8" t="s">
        <v>60</v>
      </c>
    </row>
    <row r="12" spans="8:10" x14ac:dyDescent="0.2">
      <c r="I12" t="s">
        <v>82</v>
      </c>
      <c r="J12" t="s">
        <v>83</v>
      </c>
    </row>
    <row r="15" spans="8:10" x14ac:dyDescent="0.2">
      <c r="H15" t="s">
        <v>84</v>
      </c>
      <c r="I15" s="57">
        <v>1.3806504000000001E-23</v>
      </c>
    </row>
    <row r="16" spans="8:10" x14ac:dyDescent="0.2">
      <c r="H16" t="s">
        <v>86</v>
      </c>
      <c r="I16" s="56">
        <v>295</v>
      </c>
    </row>
    <row r="17" spans="8:9" x14ac:dyDescent="0.2">
      <c r="H17" t="s">
        <v>85</v>
      </c>
      <c r="I17" s="56">
        <v>20000</v>
      </c>
    </row>
    <row r="18" spans="8:9" x14ac:dyDescent="0.2">
      <c r="H18" t="s">
        <v>87</v>
      </c>
      <c r="I18" s="57">
        <v>1000</v>
      </c>
    </row>
    <row r="19" spans="8:9" x14ac:dyDescent="0.2">
      <c r="I19" s="56"/>
    </row>
    <row r="20" spans="8:9" x14ac:dyDescent="0.2">
      <c r="H20" t="s">
        <v>88</v>
      </c>
      <c r="I20" s="56">
        <f>SQRT(I15*I16*I17*I18)</f>
        <v>2.8540913370107836E-7</v>
      </c>
    </row>
    <row r="21" spans="8:9" x14ac:dyDescent="0.2">
      <c r="I21" s="56"/>
    </row>
    <row r="22" spans="8:9" x14ac:dyDescent="0.2">
      <c r="I22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Plot Data</vt:lpstr>
      <vt:lpstr>Data Entry</vt:lpstr>
      <vt:lpstr>Noise Visualizer</vt:lpstr>
      <vt:lpstr>Signal to Noise</vt:lpstr>
      <vt:lpstr>Noise Modeller</vt:lpstr>
      <vt:lpstr>Resistor Noise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Conrad Russell</dc:creator>
  <cp:lastModifiedBy>andrew russell</cp:lastModifiedBy>
  <dcterms:created xsi:type="dcterms:W3CDTF">2013-04-19T08:06:44Z</dcterms:created>
  <dcterms:modified xsi:type="dcterms:W3CDTF">2020-02-06T20:40:26Z</dcterms:modified>
</cp:coreProperties>
</file>