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d.docs.live.net/c592a566a4be90af/Documents/GitHub/IEEE_Geovisualization_Review/"/>
    </mc:Choice>
  </mc:AlternateContent>
  <xr:revisionPtr revIDLastSave="3410" documentId="13_ncr:20001_{4F8E7F78-3540-492A-838C-EA95E9010A08}" xr6:coauthVersionLast="45" xr6:coauthVersionMax="45" xr10:uidLastSave="{62892288-131C-463D-8284-ABB787A508B6}"/>
  <bookViews>
    <workbookView xWindow="-120" yWindow="-120" windowWidth="29040" windowHeight="15840" xr2:uid="{00000000-000D-0000-FFFF-FFFF00000000}"/>
  </bookViews>
  <sheets>
    <sheet name="Contents" sheetId="1" r:id="rId1"/>
    <sheet name="Dataset" sheetId="11" r:id="rId2"/>
    <sheet name="Summary" sheetId="9" r:id="rId3"/>
    <sheet name="WordCount" sheetId="10" r:id="rId4"/>
    <sheet name="ApplicationCategories" sheetId="8" r:id="rId5"/>
    <sheet name="ApplicationFigure" sheetId="15" r:id="rId6"/>
    <sheet name="ApplicationCategories_ALT" sheetId="16" r:id="rId7"/>
    <sheet name="ApplicationFigure_ALT" sheetId="12" r:id="rId8"/>
  </sheets>
  <definedNames>
    <definedName name="_xlchart.v1.0" hidden="1">Summary!$A$321</definedName>
    <definedName name="_xlchart.v1.1" hidden="1">Summary!$A$451</definedName>
    <definedName name="_xlchart.v1.2" hidden="1">Summary!$A$548</definedName>
    <definedName name="_xlchart.v1.3" hidden="1">Summary!$A$580</definedName>
    <definedName name="_xlchart.v1.4" hidden="1">Summary!$A$98</definedName>
    <definedName name="_xlchart.v1.5" hidden="1">Summary!$F$100:$F$319</definedName>
    <definedName name="_xlchart.v1.6" hidden="1">Summary!$F$323:$F$449</definedName>
    <definedName name="_xlchart.v1.7" hidden="1">Summary!$F$453:$F$546</definedName>
    <definedName name="_xlchart.v1.8" hidden="1">Summary!$F$550:$F$578</definedName>
    <definedName name="_xlchart.v1.9" hidden="1">Summary!$F$582:$F$645</definedName>
  </definedNames>
  <calcPr calcId="191029"/>
  <customWorkbookViews>
    <customWorkbookView name="Filter 1" guid="{DE50BB55-77B3-4039-A390-0C3FD26E2025}" maximized="1" windowWidth="0" windowHeight="0" activeSheetId="0"/>
    <customWorkbookView name="Filter 3" guid="{1BC51DF4-9646-4F89-A80E-80C9E42943BA}" maximized="1" windowWidth="0" windowHeight="0" activeSheetId="0"/>
    <customWorkbookView name="Filter 2" guid="{D6CFBA7F-5641-4705-A548-9E713C2F18F0}" maximized="1" windowWidth="0" windowHeight="0" activeSheetId="0"/>
    <customWorkbookView name="Top 220 = TRUE" guid="{99CC8D2F-4AFD-4C3B-91FD-6F01A3819D6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5" i="16" l="1"/>
  <c r="E95" i="16"/>
  <c r="D95" i="16"/>
  <c r="B95" i="16"/>
  <c r="F94" i="16"/>
  <c r="E94" i="16"/>
  <c r="D94" i="16"/>
  <c r="B94" i="16"/>
  <c r="F93" i="16"/>
  <c r="E93" i="16"/>
  <c r="D93" i="16"/>
  <c r="B93" i="16"/>
  <c r="F92" i="16"/>
  <c r="E92" i="16"/>
  <c r="D92" i="16"/>
  <c r="B92" i="16"/>
  <c r="F91" i="16"/>
  <c r="E91" i="16"/>
  <c r="D91" i="16"/>
  <c r="B91" i="16"/>
  <c r="F90" i="16"/>
  <c r="E90" i="16"/>
  <c r="D90" i="16"/>
  <c r="B90" i="16"/>
  <c r="F89" i="16"/>
  <c r="E89" i="16"/>
  <c r="D89" i="16"/>
  <c r="B89" i="16"/>
  <c r="F88" i="16"/>
  <c r="E88" i="16"/>
  <c r="D88" i="16"/>
  <c r="B88" i="16"/>
  <c r="F87" i="16"/>
  <c r="E87" i="16"/>
  <c r="D87" i="16"/>
  <c r="B87" i="16"/>
  <c r="F86" i="16"/>
  <c r="E86" i="16"/>
  <c r="D86" i="16"/>
  <c r="B86" i="16"/>
  <c r="F85" i="16"/>
  <c r="E85" i="16"/>
  <c r="D85" i="16"/>
  <c r="B85" i="16"/>
  <c r="F84" i="16"/>
  <c r="E84" i="16"/>
  <c r="D84" i="16"/>
  <c r="B84" i="16"/>
  <c r="F83" i="16"/>
  <c r="E83" i="16"/>
  <c r="D83" i="16"/>
  <c r="B83" i="16"/>
  <c r="F82" i="16"/>
  <c r="E82" i="16"/>
  <c r="D82" i="16"/>
  <c r="B82" i="16"/>
  <c r="F81" i="16"/>
  <c r="E81" i="16"/>
  <c r="D81" i="16"/>
  <c r="B81" i="16"/>
  <c r="F80" i="16"/>
  <c r="E80" i="16"/>
  <c r="D80" i="16"/>
  <c r="B80" i="16"/>
  <c r="F79" i="16"/>
  <c r="E79" i="16"/>
  <c r="D79" i="16"/>
  <c r="B79" i="16"/>
  <c r="F78" i="16"/>
  <c r="E78" i="16"/>
  <c r="D78" i="16"/>
  <c r="B78" i="16"/>
  <c r="F77" i="16"/>
  <c r="E77" i="16"/>
  <c r="D77" i="16"/>
  <c r="B77" i="16"/>
  <c r="F76" i="16"/>
  <c r="E76" i="16"/>
  <c r="D76" i="16"/>
  <c r="B76" i="16"/>
  <c r="F75" i="16"/>
  <c r="E75" i="16"/>
  <c r="D75" i="16"/>
  <c r="B75" i="16"/>
  <c r="F74" i="16"/>
  <c r="E74" i="16"/>
  <c r="D74" i="16"/>
  <c r="B74" i="16"/>
  <c r="F73" i="16"/>
  <c r="E73" i="16"/>
  <c r="D73" i="16"/>
  <c r="B73" i="16"/>
  <c r="F72" i="16"/>
  <c r="E72" i="16"/>
  <c r="D72" i="16"/>
  <c r="B72" i="16"/>
  <c r="F71" i="16"/>
  <c r="E71" i="16"/>
  <c r="D71" i="16"/>
  <c r="B71" i="16"/>
  <c r="F70" i="16"/>
  <c r="E70" i="16"/>
  <c r="D70" i="16"/>
  <c r="B70" i="16"/>
  <c r="F69" i="16"/>
  <c r="E69" i="16"/>
  <c r="D69" i="16"/>
  <c r="B69" i="16"/>
  <c r="F68" i="16"/>
  <c r="E68" i="16"/>
  <c r="D68" i="16"/>
  <c r="B68" i="16"/>
  <c r="F67" i="16"/>
  <c r="E67" i="16"/>
  <c r="D67" i="16"/>
  <c r="B67" i="16"/>
  <c r="F66" i="16"/>
  <c r="E66" i="16"/>
  <c r="D66" i="16"/>
  <c r="B66" i="16"/>
  <c r="F65" i="16"/>
  <c r="E65" i="16"/>
  <c r="D65" i="16"/>
  <c r="B65" i="16"/>
  <c r="F64" i="16"/>
  <c r="E64" i="16"/>
  <c r="D64" i="16"/>
  <c r="B64" i="16"/>
  <c r="F63" i="16"/>
  <c r="E63" i="16"/>
  <c r="D63" i="16"/>
  <c r="B63" i="16"/>
  <c r="F62" i="16"/>
  <c r="E62" i="16"/>
  <c r="D62" i="16"/>
  <c r="B62" i="16"/>
  <c r="F61" i="16"/>
  <c r="E61" i="16"/>
  <c r="D61" i="16"/>
  <c r="B61" i="16"/>
  <c r="F60" i="16"/>
  <c r="E60" i="16"/>
  <c r="D60" i="16"/>
  <c r="B60" i="16"/>
  <c r="F59" i="16"/>
  <c r="E59" i="16"/>
  <c r="D59" i="16"/>
  <c r="B59" i="16"/>
  <c r="F58" i="16"/>
  <c r="E58" i="16"/>
  <c r="D58" i="16"/>
  <c r="B58" i="16"/>
  <c r="F57" i="16"/>
  <c r="E57" i="16"/>
  <c r="D57" i="16"/>
  <c r="B57" i="16"/>
  <c r="F56" i="16"/>
  <c r="E56" i="16"/>
  <c r="D56" i="16"/>
  <c r="B56" i="16"/>
  <c r="F55" i="16"/>
  <c r="E55" i="16"/>
  <c r="D55" i="16"/>
  <c r="B55" i="16"/>
  <c r="F54" i="16"/>
  <c r="E54" i="16"/>
  <c r="D54" i="16"/>
  <c r="B54" i="16"/>
  <c r="F53" i="16"/>
  <c r="E53" i="16"/>
  <c r="D53" i="16"/>
  <c r="B53" i="16"/>
  <c r="F52" i="16"/>
  <c r="E52" i="16"/>
  <c r="D52" i="16"/>
  <c r="B52" i="16"/>
  <c r="F51" i="16"/>
  <c r="E51" i="16"/>
  <c r="D51" i="16"/>
  <c r="B51" i="16"/>
  <c r="F50" i="16"/>
  <c r="E50" i="16"/>
  <c r="D50" i="16"/>
  <c r="B50" i="16"/>
  <c r="F49" i="16"/>
  <c r="E49" i="16"/>
  <c r="D49" i="16"/>
  <c r="B49" i="16"/>
  <c r="F48" i="16"/>
  <c r="E48" i="16"/>
  <c r="D48" i="16"/>
  <c r="B48" i="16"/>
  <c r="F47" i="16"/>
  <c r="E47" i="16"/>
  <c r="D47" i="16"/>
  <c r="B47" i="16"/>
  <c r="F46" i="16"/>
  <c r="E46" i="16"/>
  <c r="D46" i="16"/>
  <c r="B46" i="16"/>
  <c r="F45" i="16"/>
  <c r="E45" i="16"/>
  <c r="D45" i="16"/>
  <c r="B45" i="16"/>
  <c r="F44" i="16"/>
  <c r="E44" i="16"/>
  <c r="D44" i="16"/>
  <c r="B44" i="16"/>
  <c r="F43" i="16"/>
  <c r="E43" i="16"/>
  <c r="D43" i="16"/>
  <c r="B43" i="16"/>
  <c r="F42" i="16"/>
  <c r="E42" i="16"/>
  <c r="D42" i="16"/>
  <c r="B42" i="16"/>
  <c r="F41" i="16"/>
  <c r="E41" i="16"/>
  <c r="D41" i="16"/>
  <c r="B41" i="16"/>
  <c r="F40" i="16"/>
  <c r="E40" i="16"/>
  <c r="D40" i="16"/>
  <c r="B40" i="16"/>
  <c r="F39" i="16"/>
  <c r="E39" i="16"/>
  <c r="D39" i="16"/>
  <c r="B39" i="16"/>
  <c r="F38" i="16"/>
  <c r="E38" i="16"/>
  <c r="D38" i="16"/>
  <c r="B38" i="16"/>
  <c r="F37" i="16"/>
  <c r="E37" i="16"/>
  <c r="D37" i="16"/>
  <c r="B37" i="16"/>
  <c r="F36" i="16"/>
  <c r="E36" i="16"/>
  <c r="D36" i="16"/>
  <c r="B36" i="16"/>
  <c r="F35" i="16"/>
  <c r="E35" i="16"/>
  <c r="D35" i="16"/>
  <c r="B35" i="16"/>
  <c r="F34" i="16"/>
  <c r="E34" i="16"/>
  <c r="D34" i="16"/>
  <c r="B34" i="16"/>
  <c r="F33" i="16"/>
  <c r="E33" i="16"/>
  <c r="D33" i="16"/>
  <c r="B33" i="16"/>
  <c r="F32" i="16"/>
  <c r="E32" i="16"/>
  <c r="D32" i="16"/>
  <c r="B32" i="16"/>
  <c r="F31" i="16"/>
  <c r="E31" i="16"/>
  <c r="D31" i="16"/>
  <c r="B31" i="16"/>
  <c r="F30" i="16"/>
  <c r="E30" i="16"/>
  <c r="D30" i="16"/>
  <c r="B30" i="16"/>
  <c r="F29" i="16"/>
  <c r="E29" i="16"/>
  <c r="D29" i="16"/>
  <c r="B29" i="16"/>
  <c r="F28" i="16"/>
  <c r="E28" i="16"/>
  <c r="D28" i="16"/>
  <c r="B28" i="16"/>
  <c r="F27" i="16"/>
  <c r="E27" i="16"/>
  <c r="D27" i="16"/>
  <c r="B27" i="16"/>
  <c r="F26" i="16"/>
  <c r="E26" i="16"/>
  <c r="D26" i="16"/>
  <c r="B26" i="16"/>
  <c r="F25" i="16"/>
  <c r="E25" i="16"/>
  <c r="D25" i="16"/>
  <c r="B25" i="16"/>
  <c r="F24" i="16"/>
  <c r="E24" i="16"/>
  <c r="D24" i="16"/>
  <c r="B24" i="16"/>
  <c r="F23" i="16"/>
  <c r="E23" i="16"/>
  <c r="D23" i="16"/>
  <c r="B23" i="16"/>
  <c r="F22" i="16"/>
  <c r="E22" i="16"/>
  <c r="D22" i="16"/>
  <c r="B22" i="16"/>
  <c r="F21" i="16"/>
  <c r="E21" i="16"/>
  <c r="D21" i="16"/>
  <c r="B21" i="16"/>
  <c r="F20" i="16"/>
  <c r="E20" i="16"/>
  <c r="D20" i="16"/>
  <c r="B20" i="16"/>
  <c r="F19" i="16"/>
  <c r="E19" i="16"/>
  <c r="D19" i="16"/>
  <c r="B19" i="16"/>
  <c r="J18" i="16" a="1"/>
  <c r="F18" i="16"/>
  <c r="E18" i="16"/>
  <c r="D18" i="16"/>
  <c r="B18" i="16"/>
  <c r="F17" i="16"/>
  <c r="E17" i="16"/>
  <c r="D17" i="16"/>
  <c r="B17" i="16"/>
  <c r="F16" i="16"/>
  <c r="E16" i="16"/>
  <c r="D16" i="16"/>
  <c r="B16" i="16"/>
  <c r="F15" i="16"/>
  <c r="E15" i="16"/>
  <c r="D15" i="16"/>
  <c r="B15" i="16"/>
  <c r="F14" i="16"/>
  <c r="E14" i="16"/>
  <c r="D14" i="16"/>
  <c r="B14" i="16"/>
  <c r="F13" i="16"/>
  <c r="E13" i="16"/>
  <c r="D13" i="16"/>
  <c r="B13" i="16"/>
  <c r="F12" i="16"/>
  <c r="E12" i="16"/>
  <c r="D12" i="16"/>
  <c r="B12" i="16"/>
  <c r="F11" i="16"/>
  <c r="E11" i="16"/>
  <c r="D11" i="16"/>
  <c r="B11" i="16"/>
  <c r="F10" i="16"/>
  <c r="E10" i="16"/>
  <c r="D10" i="16"/>
  <c r="B10" i="16"/>
  <c r="F9" i="16"/>
  <c r="E9" i="16"/>
  <c r="D9" i="16"/>
  <c r="B9" i="16"/>
  <c r="F8" i="16"/>
  <c r="E8" i="16"/>
  <c r="D8" i="16"/>
  <c r="B8" i="16"/>
  <c r="F7" i="16"/>
  <c r="E7" i="16"/>
  <c r="D7" i="16"/>
  <c r="B7" i="16"/>
  <c r="F6" i="16"/>
  <c r="E6" i="16"/>
  <c r="D6" i="16"/>
  <c r="B6" i="16"/>
  <c r="F5" i="16"/>
  <c r="E5" i="16"/>
  <c r="D5" i="16"/>
  <c r="B5" i="16"/>
  <c r="F4" i="16"/>
  <c r="E4" i="16"/>
  <c r="D4" i="16"/>
  <c r="B4" i="16"/>
  <c r="F3" i="16"/>
  <c r="E3" i="16"/>
  <c r="D3" i="16"/>
  <c r="B3" i="16"/>
  <c r="F2" i="16"/>
  <c r="E2" i="16"/>
  <c r="D2" i="16"/>
  <c r="B2" i="16"/>
  <c r="J18" i="8" a="1"/>
  <c r="J18" i="8" s="1"/>
  <c r="CL6" i="15"/>
  <c r="CQ6" i="15"/>
  <c r="Y6" i="15"/>
  <c r="B6" i="15"/>
  <c r="CF6" i="15"/>
  <c r="BW6" i="15"/>
  <c r="BM6" i="15"/>
  <c r="AU6" i="15"/>
  <c r="P2" i="16" l="1" a="1"/>
  <c r="Q6" i="16" s="1"/>
  <c r="I2" i="16" a="1"/>
  <c r="M11" i="16" s="1"/>
  <c r="T20" i="16"/>
  <c r="U24" i="16"/>
  <c r="T23" i="16"/>
  <c r="U22" i="16"/>
  <c r="T21" i="16"/>
  <c r="T22" i="16"/>
  <c r="U21" i="16"/>
  <c r="T19" i="16"/>
  <c r="U20" i="16"/>
  <c r="T24" i="16"/>
  <c r="V19" i="16"/>
  <c r="V20" i="16"/>
  <c r="V21" i="16"/>
  <c r="V22" i="16"/>
  <c r="V23" i="16"/>
  <c r="V24" i="16"/>
  <c r="P19" i="16"/>
  <c r="P20" i="16"/>
  <c r="P21" i="16"/>
  <c r="P22" i="16"/>
  <c r="P23" i="16"/>
  <c r="P24" i="16"/>
  <c r="U23" i="16"/>
  <c r="Q19" i="16"/>
  <c r="Q20" i="16"/>
  <c r="Q21" i="16"/>
  <c r="Q22" i="16"/>
  <c r="Q23" i="16"/>
  <c r="Q24" i="16"/>
  <c r="R19" i="16"/>
  <c r="R20" i="16"/>
  <c r="R21" i="16"/>
  <c r="R22" i="16"/>
  <c r="R23" i="16"/>
  <c r="R24" i="16"/>
  <c r="J18" i="16"/>
  <c r="S19" i="16"/>
  <c r="S20" i="16"/>
  <c r="S21" i="16"/>
  <c r="S22" i="16"/>
  <c r="S23" i="16"/>
  <c r="S24" i="16"/>
  <c r="U19" i="16"/>
  <c r="CL6" i="12"/>
  <c r="M6" i="16" l="1"/>
  <c r="M22" i="16" s="1"/>
  <c r="K15" i="16"/>
  <c r="Q4" i="16"/>
  <c r="Q7" i="16"/>
  <c r="Q5" i="16"/>
  <c r="K8" i="16"/>
  <c r="Q8" i="16"/>
  <c r="I2" i="16"/>
  <c r="K2" i="16" s="1"/>
  <c r="K10" i="16"/>
  <c r="M4" i="16"/>
  <c r="K14" i="16"/>
  <c r="M3" i="16"/>
  <c r="M19" i="16" s="1"/>
  <c r="K5" i="16"/>
  <c r="K7" i="16"/>
  <c r="K23" i="16" s="1"/>
  <c r="P2" i="16"/>
  <c r="Q2" i="16" s="1"/>
  <c r="M7" i="16"/>
  <c r="M23" i="16" s="1"/>
  <c r="M9" i="16"/>
  <c r="M10" i="16"/>
  <c r="Q3" i="16"/>
  <c r="K6" i="16"/>
  <c r="K22" i="16" s="1"/>
  <c r="K9" i="16"/>
  <c r="K24" i="16" s="1"/>
  <c r="K3" i="16"/>
  <c r="K19" i="16" s="1"/>
  <c r="M12" i="16"/>
  <c r="K4" i="16"/>
  <c r="K13" i="16"/>
  <c r="M8" i="16"/>
  <c r="M15" i="16"/>
  <c r="M13" i="16"/>
  <c r="K11" i="16"/>
  <c r="K12" i="16"/>
  <c r="M14" i="16"/>
  <c r="M5" i="16"/>
  <c r="T18" i="16"/>
  <c r="U18" i="16"/>
  <c r="S18" i="16"/>
  <c r="R18" i="16"/>
  <c r="Q18" i="16"/>
  <c r="P18" i="16"/>
  <c r="V18" i="16"/>
  <c r="M2" i="16"/>
  <c r="M18" i="16" s="1"/>
  <c r="CR6" i="12"/>
  <c r="CC6" i="12"/>
  <c r="BS6" i="12"/>
  <c r="BA6" i="12"/>
  <c r="AD6" i="12"/>
  <c r="B6" i="12"/>
  <c r="B4" i="8"/>
  <c r="E4" i="8"/>
  <c r="B95" i="8"/>
  <c r="D95" i="8"/>
  <c r="E95" i="8"/>
  <c r="F95" i="8"/>
  <c r="E2" i="9"/>
  <c r="B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2" i="8"/>
  <c r="E2" i="8"/>
  <c r="R2" i="16" l="1"/>
  <c r="N13" i="16"/>
  <c r="K21" i="16"/>
  <c r="R5" i="16"/>
  <c r="N9" i="16"/>
  <c r="K20" i="16"/>
  <c r="R7" i="16"/>
  <c r="N2" i="16"/>
  <c r="N18" i="16" s="1"/>
  <c r="R6" i="16"/>
  <c r="R8" i="16"/>
  <c r="R4" i="16"/>
  <c r="M20" i="16"/>
  <c r="M24" i="16"/>
  <c r="R3" i="16"/>
  <c r="M21" i="16"/>
  <c r="N8" i="16"/>
  <c r="N6" i="16"/>
  <c r="N22" i="16" s="1"/>
  <c r="N14" i="16"/>
  <c r="N4" i="16"/>
  <c r="N10" i="16"/>
  <c r="K18" i="16"/>
  <c r="N12" i="16"/>
  <c r="N3" i="16"/>
  <c r="N19" i="16" s="1"/>
  <c r="N7" i="16"/>
  <c r="N23" i="16" s="1"/>
  <c r="N5" i="16"/>
  <c r="N15" i="16"/>
  <c r="N11" i="16"/>
  <c r="I2" i="8" a="1"/>
  <c r="I2" i="8" s="1"/>
  <c r="I4" i="9"/>
  <c r="G4" i="9"/>
  <c r="I2" i="9"/>
  <c r="G2" i="9"/>
  <c r="G48" i="9"/>
  <c r="E48" i="9"/>
  <c r="D48" i="9"/>
  <c r="C48" i="9"/>
  <c r="G46" i="9"/>
  <c r="E46" i="9"/>
  <c r="D46" i="9"/>
  <c r="C46" i="9"/>
  <c r="B46" i="9"/>
  <c r="T2" i="11" a="1"/>
  <c r="T2" i="11" s="1"/>
  <c r="C2" i="16" s="1"/>
  <c r="T3" i="11" a="1"/>
  <c r="T3" i="11" s="1"/>
  <c r="T4" i="11" a="1"/>
  <c r="T4" i="11" s="1"/>
  <c r="T5" i="11" a="1"/>
  <c r="T5" i="11" s="1"/>
  <c r="T6" i="11" a="1"/>
  <c r="T6" i="11" s="1"/>
  <c r="T7" i="11" a="1"/>
  <c r="T7" i="11" s="1"/>
  <c r="T8" i="11" a="1"/>
  <c r="T8" i="11" s="1"/>
  <c r="T9" i="11" a="1"/>
  <c r="T9" i="11" s="1"/>
  <c r="T10" i="11" a="1"/>
  <c r="T10" i="11" s="1"/>
  <c r="T11" i="11" a="1"/>
  <c r="T11" i="11" s="1"/>
  <c r="T12" i="11" a="1"/>
  <c r="T12" i="11" s="1"/>
  <c r="C3" i="16" s="1"/>
  <c r="T13" i="11" a="1"/>
  <c r="T13" i="11" s="1"/>
  <c r="T14" i="11" a="1"/>
  <c r="T14" i="11" s="1"/>
  <c r="T15" i="11" a="1"/>
  <c r="T15" i="11" s="1"/>
  <c r="T16" i="11" a="1"/>
  <c r="T16" i="11" s="1"/>
  <c r="T17" i="11" a="1"/>
  <c r="T17" i="11" s="1"/>
  <c r="C4" i="16" s="1"/>
  <c r="T18" i="11" a="1"/>
  <c r="T18" i="11" s="1"/>
  <c r="T19" i="11" a="1"/>
  <c r="T19" i="11" s="1"/>
  <c r="T20" i="11" a="1"/>
  <c r="T20" i="11" s="1"/>
  <c r="T21" i="11" a="1"/>
  <c r="T21" i="11" s="1"/>
  <c r="T22" i="11" a="1"/>
  <c r="T22" i="11" s="1"/>
  <c r="T23" i="11" a="1"/>
  <c r="T23" i="11" s="1"/>
  <c r="T24" i="11" a="1"/>
  <c r="T24" i="11" s="1"/>
  <c r="T25" i="11" a="1"/>
  <c r="T25" i="11" s="1"/>
  <c r="T26" i="11" a="1"/>
  <c r="T26" i="11" s="1"/>
  <c r="T27" i="11" a="1"/>
  <c r="T27" i="11" s="1"/>
  <c r="T28" i="11" a="1"/>
  <c r="T28" i="11" s="1"/>
  <c r="T29" i="11" a="1"/>
  <c r="T29" i="11" s="1"/>
  <c r="T30" i="11" a="1"/>
  <c r="T30" i="11" s="1"/>
  <c r="T31" i="11" a="1"/>
  <c r="T31" i="11" s="1"/>
  <c r="T32" i="11" a="1"/>
  <c r="T32" i="11" s="1"/>
  <c r="T33" i="11" a="1"/>
  <c r="T33" i="11" s="1"/>
  <c r="T34" i="11" a="1"/>
  <c r="T34" i="11" s="1"/>
  <c r="T35" i="11" a="1"/>
  <c r="T35" i="11" s="1"/>
  <c r="C5" i="16" s="1"/>
  <c r="T36" i="11" a="1"/>
  <c r="T36" i="11" s="1"/>
  <c r="T37" i="11" a="1"/>
  <c r="T37" i="11" s="1"/>
  <c r="T38" i="11" a="1"/>
  <c r="T38" i="11" s="1"/>
  <c r="T39" i="11" a="1"/>
  <c r="T39" i="11" s="1"/>
  <c r="T40" i="11" a="1"/>
  <c r="T40" i="11" s="1"/>
  <c r="T41" i="11" a="1"/>
  <c r="T41" i="11" s="1"/>
  <c r="T42" i="11" a="1"/>
  <c r="T42" i="11" s="1"/>
  <c r="C6" i="16" s="1"/>
  <c r="L5" i="16" s="1"/>
  <c r="T43" i="11" a="1"/>
  <c r="T43" i="11" s="1"/>
  <c r="T44" i="11" a="1"/>
  <c r="T44" i="11" s="1"/>
  <c r="T45" i="11" a="1"/>
  <c r="T45" i="11" s="1"/>
  <c r="T46" i="11" a="1"/>
  <c r="T46" i="11" s="1"/>
  <c r="T47" i="11" a="1"/>
  <c r="T47" i="11" s="1"/>
  <c r="T48" i="11" a="1"/>
  <c r="T48" i="11" s="1"/>
  <c r="T49" i="11" a="1"/>
  <c r="T49" i="11" s="1"/>
  <c r="T50" i="11" a="1"/>
  <c r="T50" i="11" s="1"/>
  <c r="T51" i="11" a="1"/>
  <c r="T51" i="11" s="1"/>
  <c r="C7" i="16" s="1"/>
  <c r="T52" i="11" a="1"/>
  <c r="T52" i="11" s="1"/>
  <c r="T53" i="11" a="1"/>
  <c r="T53" i="11" s="1"/>
  <c r="T54" i="11" a="1"/>
  <c r="T54" i="11" s="1"/>
  <c r="T55" i="11" a="1"/>
  <c r="T55" i="11" s="1"/>
  <c r="T56" i="11" a="1"/>
  <c r="T56" i="11" s="1"/>
  <c r="T57" i="11" a="1"/>
  <c r="T57" i="11" s="1"/>
  <c r="T58" i="11" a="1"/>
  <c r="T58" i="11" s="1"/>
  <c r="T59" i="11" a="1"/>
  <c r="T59" i="11" s="1"/>
  <c r="T60" i="11" a="1"/>
  <c r="T60" i="11" s="1"/>
  <c r="C8" i="16" s="1"/>
  <c r="T61" i="11" a="1"/>
  <c r="T61" i="11" s="1"/>
  <c r="T62" i="11" a="1"/>
  <c r="T62" i="11" s="1"/>
  <c r="T63" i="11" a="1"/>
  <c r="T63" i="11" s="1"/>
  <c r="C9" i="16" s="1"/>
  <c r="T64" i="11" a="1"/>
  <c r="T64" i="11" s="1"/>
  <c r="T65" i="11" a="1"/>
  <c r="T65" i="11" s="1"/>
  <c r="T66" i="11" a="1"/>
  <c r="T66" i="11" s="1"/>
  <c r="C10" i="16" s="1"/>
  <c r="T67" i="11" a="1"/>
  <c r="T67" i="11" s="1"/>
  <c r="T68" i="11" a="1"/>
  <c r="T68" i="11" s="1"/>
  <c r="T69" i="11" a="1"/>
  <c r="T69" i="11" s="1"/>
  <c r="T70" i="11" a="1"/>
  <c r="T70" i="11" s="1"/>
  <c r="T71" i="11" a="1"/>
  <c r="T71" i="11" s="1"/>
  <c r="T72" i="11" a="1"/>
  <c r="T72" i="11" s="1"/>
  <c r="T73" i="11" a="1"/>
  <c r="T73" i="11" s="1"/>
  <c r="T74" i="11" a="1"/>
  <c r="T74" i="11" s="1"/>
  <c r="T75" i="11" a="1"/>
  <c r="T75" i="11" s="1"/>
  <c r="T76" i="11" a="1"/>
  <c r="T76" i="11" s="1"/>
  <c r="T77" i="11" a="1"/>
  <c r="T77" i="11" s="1"/>
  <c r="T78" i="11" a="1"/>
  <c r="T78" i="11" s="1"/>
  <c r="T79" i="11" a="1"/>
  <c r="T79" i="11" s="1"/>
  <c r="T80" i="11" a="1"/>
  <c r="T80" i="11" s="1"/>
  <c r="T81" i="11" a="1"/>
  <c r="T81" i="11" s="1"/>
  <c r="C11" i="16" s="1"/>
  <c r="T82" i="11" a="1"/>
  <c r="T82" i="11" s="1"/>
  <c r="C12" i="16" s="1"/>
  <c r="T83" i="11" a="1"/>
  <c r="T83" i="11" s="1"/>
  <c r="T84" i="11" a="1"/>
  <c r="T84" i="11" s="1"/>
  <c r="T85" i="11" a="1"/>
  <c r="T85" i="11" s="1"/>
  <c r="C13" i="16" s="1"/>
  <c r="T86" i="11" a="1"/>
  <c r="T86" i="11" s="1"/>
  <c r="T87" i="11" a="1"/>
  <c r="T87" i="11" s="1"/>
  <c r="T88" i="11" a="1"/>
  <c r="T88" i="11" s="1"/>
  <c r="C14" i="16" s="1"/>
  <c r="T89" i="11" a="1"/>
  <c r="T89" i="11" s="1"/>
  <c r="T90" i="11" a="1"/>
  <c r="T90" i="11" s="1"/>
  <c r="T91" i="11" a="1"/>
  <c r="T91" i="11" s="1"/>
  <c r="T92" i="11" a="1"/>
  <c r="T92" i="11" s="1"/>
  <c r="C15" i="16" s="1"/>
  <c r="T93" i="11" a="1"/>
  <c r="T93" i="11" s="1"/>
  <c r="T94" i="11" a="1"/>
  <c r="T94" i="11" s="1"/>
  <c r="T95" i="11" a="1"/>
  <c r="T95" i="11" s="1"/>
  <c r="T96" i="11" a="1"/>
  <c r="T96" i="11" s="1"/>
  <c r="T97" i="11" a="1"/>
  <c r="T97" i="11" s="1"/>
  <c r="T98" i="11" a="1"/>
  <c r="T98" i="11" s="1"/>
  <c r="T99" i="11" a="1"/>
  <c r="T99" i="11" s="1"/>
  <c r="T100" i="11" a="1"/>
  <c r="T100" i="11" s="1"/>
  <c r="T101" i="11" a="1"/>
  <c r="T101" i="11" s="1"/>
  <c r="T102" i="11" a="1"/>
  <c r="T102" i="11" s="1"/>
  <c r="T103" i="11" a="1"/>
  <c r="T103" i="11" s="1"/>
  <c r="T104" i="11" a="1"/>
  <c r="T104" i="11" s="1"/>
  <c r="T105" i="11" a="1"/>
  <c r="T105" i="11" s="1"/>
  <c r="T106" i="11" a="1"/>
  <c r="T106" i="11" s="1"/>
  <c r="C16" i="16" s="1"/>
  <c r="T107" i="11" a="1"/>
  <c r="T107" i="11" s="1"/>
  <c r="T108" i="11" a="1"/>
  <c r="T108" i="11" s="1"/>
  <c r="C17" i="16" s="1"/>
  <c r="T109" i="11" a="1"/>
  <c r="T109" i="11" s="1"/>
  <c r="T110" i="11" a="1"/>
  <c r="T110" i="11" s="1"/>
  <c r="T111" i="11" a="1"/>
  <c r="T111" i="11" s="1"/>
  <c r="C18" i="16" s="1"/>
  <c r="T112" i="11" a="1"/>
  <c r="T112" i="11" s="1"/>
  <c r="C19" i="16" s="1"/>
  <c r="T113" i="11" a="1"/>
  <c r="T113" i="11" s="1"/>
  <c r="T114" i="11" a="1"/>
  <c r="T114" i="11" s="1"/>
  <c r="T115" i="11" a="1"/>
  <c r="T115" i="11" s="1"/>
  <c r="T116" i="11" a="1"/>
  <c r="T116" i="11" s="1"/>
  <c r="C20" i="16" s="1"/>
  <c r="T117" i="11" a="1"/>
  <c r="T117" i="11" s="1"/>
  <c r="T118" i="11" a="1"/>
  <c r="T118" i="11" s="1"/>
  <c r="T119" i="11" a="1"/>
  <c r="T119" i="11" s="1"/>
  <c r="T120" i="11" a="1"/>
  <c r="T120" i="11" s="1"/>
  <c r="T121" i="11" a="1"/>
  <c r="T121" i="11" s="1"/>
  <c r="T122" i="11" a="1"/>
  <c r="T122" i="11" s="1"/>
  <c r="T123" i="11" a="1"/>
  <c r="T123" i="11" s="1"/>
  <c r="T124" i="11" a="1"/>
  <c r="T124" i="11" s="1"/>
  <c r="T125" i="11" a="1"/>
  <c r="T125" i="11" s="1"/>
  <c r="T126" i="11" a="1"/>
  <c r="T126" i="11" s="1"/>
  <c r="T127" i="11" a="1"/>
  <c r="T127" i="11" s="1"/>
  <c r="T128" i="11" a="1"/>
  <c r="T128" i="11" s="1"/>
  <c r="T129" i="11" a="1"/>
  <c r="T129" i="11" s="1"/>
  <c r="T130" i="11" a="1"/>
  <c r="T130" i="11" s="1"/>
  <c r="T131" i="11" a="1"/>
  <c r="T131" i="11" s="1"/>
  <c r="C21" i="16" s="1"/>
  <c r="T132" i="11" a="1"/>
  <c r="T132" i="11" s="1"/>
  <c r="C22" i="16" s="1"/>
  <c r="T133" i="11" a="1"/>
  <c r="T133" i="11" s="1"/>
  <c r="T134" i="11" a="1"/>
  <c r="T134" i="11" s="1"/>
  <c r="T135" i="11" a="1"/>
  <c r="T135" i="11" s="1"/>
  <c r="T136" i="11" a="1"/>
  <c r="T136" i="11" s="1"/>
  <c r="T137" i="11" a="1"/>
  <c r="T137" i="11" s="1"/>
  <c r="T138" i="11" a="1"/>
  <c r="T138" i="11" s="1"/>
  <c r="T139" i="11" a="1"/>
  <c r="T139" i="11" s="1"/>
  <c r="T140" i="11" a="1"/>
  <c r="T140" i="11" s="1"/>
  <c r="T141" i="11" a="1"/>
  <c r="T141" i="11" s="1"/>
  <c r="T142" i="11" a="1"/>
  <c r="T142" i="11" s="1"/>
  <c r="T143" i="11" a="1"/>
  <c r="T143" i="11" s="1"/>
  <c r="T144" i="11" a="1"/>
  <c r="T144" i="11" s="1"/>
  <c r="T145" i="11" a="1"/>
  <c r="T145" i="11" s="1"/>
  <c r="T146" i="11" a="1"/>
  <c r="T146" i="11" s="1"/>
  <c r="T147" i="11" a="1"/>
  <c r="T147" i="11" s="1"/>
  <c r="T148" i="11" a="1"/>
  <c r="T148" i="11" s="1"/>
  <c r="C23" i="16" s="1"/>
  <c r="T149" i="11" a="1"/>
  <c r="T149" i="11" s="1"/>
  <c r="T150" i="11" a="1"/>
  <c r="T150" i="11" s="1"/>
  <c r="C24" i="16" s="1"/>
  <c r="T151" i="11" a="1"/>
  <c r="T151" i="11" s="1"/>
  <c r="T152" i="11" a="1"/>
  <c r="T152" i="11" s="1"/>
  <c r="T153" i="11" a="1"/>
  <c r="T153" i="11" s="1"/>
  <c r="T154" i="11" a="1"/>
  <c r="T154" i="11" s="1"/>
  <c r="T155" i="11" a="1"/>
  <c r="T155" i="11" s="1"/>
  <c r="T156" i="11" a="1"/>
  <c r="T156" i="11" s="1"/>
  <c r="T157" i="11" a="1"/>
  <c r="T157" i="11" s="1"/>
  <c r="T158" i="11" a="1"/>
  <c r="T158" i="11" s="1"/>
  <c r="T159" i="11" a="1"/>
  <c r="T159" i="11" s="1"/>
  <c r="T160" i="11" a="1"/>
  <c r="T160" i="11" s="1"/>
  <c r="T161" i="11" a="1"/>
  <c r="T161" i="11" s="1"/>
  <c r="T162" i="11" a="1"/>
  <c r="T162" i="11" s="1"/>
  <c r="T163" i="11" a="1"/>
  <c r="T163" i="11" s="1"/>
  <c r="T164" i="11" a="1"/>
  <c r="T164" i="11" s="1"/>
  <c r="T165" i="11" a="1"/>
  <c r="T165" i="11" s="1"/>
  <c r="T166" i="11" a="1"/>
  <c r="T166" i="11" s="1"/>
  <c r="T167" i="11" a="1"/>
  <c r="T167" i="11" s="1"/>
  <c r="T168" i="11" a="1"/>
  <c r="T168" i="11" s="1"/>
  <c r="T169" i="11" a="1"/>
  <c r="T169" i="11" s="1"/>
  <c r="T170" i="11" a="1"/>
  <c r="T170" i="11" s="1"/>
  <c r="T171" i="11" a="1"/>
  <c r="T171" i="11" s="1"/>
  <c r="T172" i="11" a="1"/>
  <c r="T172" i="11" s="1"/>
  <c r="T173" i="11" a="1"/>
  <c r="T173" i="11" s="1"/>
  <c r="T174" i="11" a="1"/>
  <c r="T174" i="11" s="1"/>
  <c r="T175" i="11" a="1"/>
  <c r="T175" i="11" s="1"/>
  <c r="T176" i="11" a="1"/>
  <c r="T176" i="11" s="1"/>
  <c r="T177" i="11" a="1"/>
  <c r="T177" i="11" s="1"/>
  <c r="C25" i="16" s="1"/>
  <c r="T178" i="11" a="1"/>
  <c r="T178" i="11" s="1"/>
  <c r="C26" i="16" s="1"/>
  <c r="T179" i="11" a="1"/>
  <c r="T179" i="11" s="1"/>
  <c r="C27" i="16" s="1"/>
  <c r="T180" i="11" a="1"/>
  <c r="T180" i="11" s="1"/>
  <c r="C28" i="16" s="1"/>
  <c r="T181" i="11" a="1"/>
  <c r="T181" i="11" s="1"/>
  <c r="C29" i="16" s="1"/>
  <c r="T182" i="11" a="1"/>
  <c r="T182" i="11" s="1"/>
  <c r="C30" i="16" s="1"/>
  <c r="T183" i="11" a="1"/>
  <c r="T183" i="11" s="1"/>
  <c r="C31" i="16" s="1"/>
  <c r="T184" i="11" a="1"/>
  <c r="T184" i="11" s="1"/>
  <c r="C32" i="16" s="1"/>
  <c r="T185" i="11" a="1"/>
  <c r="T185" i="11" s="1"/>
  <c r="C33" i="16" s="1"/>
  <c r="T186" i="11" a="1"/>
  <c r="T186" i="11" s="1"/>
  <c r="T187" i="11" a="1"/>
  <c r="T187" i="11" s="1"/>
  <c r="T188" i="11" a="1"/>
  <c r="T188" i="11" s="1"/>
  <c r="T189" i="11" a="1"/>
  <c r="T189" i="11" s="1"/>
  <c r="T190" i="11" a="1"/>
  <c r="T190" i="11" s="1"/>
  <c r="T191" i="11" a="1"/>
  <c r="T191" i="11" s="1"/>
  <c r="C34" i="16" s="1"/>
  <c r="T192" i="11" a="1"/>
  <c r="T192" i="11" s="1"/>
  <c r="T193" i="11" a="1"/>
  <c r="T193" i="11" s="1"/>
  <c r="T194" i="11" a="1"/>
  <c r="T194" i="11" s="1"/>
  <c r="T195" i="11" a="1"/>
  <c r="T195" i="11" s="1"/>
  <c r="T196" i="11" a="1"/>
  <c r="T196" i="11" s="1"/>
  <c r="T197" i="11" a="1"/>
  <c r="T197" i="11" s="1"/>
  <c r="T198" i="11" a="1"/>
  <c r="T198" i="11" s="1"/>
  <c r="T199" i="11" a="1"/>
  <c r="T199" i="11" s="1"/>
  <c r="T200" i="11" a="1"/>
  <c r="T200" i="11" s="1"/>
  <c r="T201" i="11" a="1"/>
  <c r="T201" i="11" s="1"/>
  <c r="T202" i="11" a="1"/>
  <c r="T202" i="11" s="1"/>
  <c r="C35" i="16" s="1"/>
  <c r="T203" i="11" a="1"/>
  <c r="T203" i="11" s="1"/>
  <c r="T204" i="11" a="1"/>
  <c r="T204" i="11" s="1"/>
  <c r="T205" i="11" a="1"/>
  <c r="T205" i="11" s="1"/>
  <c r="T206" i="11" a="1"/>
  <c r="T206" i="11" s="1"/>
  <c r="T207" i="11" a="1"/>
  <c r="T207" i="11" s="1"/>
  <c r="T208" i="11" a="1"/>
  <c r="T208" i="11" s="1"/>
  <c r="T209" i="11" a="1"/>
  <c r="T209" i="11" s="1"/>
  <c r="T210" i="11" a="1"/>
  <c r="T210" i="11" s="1"/>
  <c r="T211" i="11" a="1"/>
  <c r="T211" i="11" s="1"/>
  <c r="T212" i="11" a="1"/>
  <c r="T212" i="11" s="1"/>
  <c r="T213" i="11" a="1"/>
  <c r="T213" i="11" s="1"/>
  <c r="T214" i="11" a="1"/>
  <c r="T214" i="11" s="1"/>
  <c r="T215" i="11" a="1"/>
  <c r="T215" i="11" s="1"/>
  <c r="C36" i="16" s="1"/>
  <c r="T216" i="11" a="1"/>
  <c r="T216" i="11" s="1"/>
  <c r="T217" i="11" a="1"/>
  <c r="T217" i="11" s="1"/>
  <c r="T218" i="11" a="1"/>
  <c r="T218" i="11" s="1"/>
  <c r="T219" i="11" a="1"/>
  <c r="T219" i="11" s="1"/>
  <c r="T220" i="11" a="1"/>
  <c r="T220" i="11" s="1"/>
  <c r="T221" i="11" a="1"/>
  <c r="T221" i="11" s="1"/>
  <c r="T222" i="11" a="1"/>
  <c r="T222" i="11" s="1"/>
  <c r="T223" i="11" a="1"/>
  <c r="T223" i="11" s="1"/>
  <c r="T224" i="11" a="1"/>
  <c r="T224" i="11" s="1"/>
  <c r="T225" i="11" a="1"/>
  <c r="T225" i="11" s="1"/>
  <c r="T226" i="11" a="1"/>
  <c r="T226" i="11" s="1"/>
  <c r="C37" i="16" s="1"/>
  <c r="T227" i="11" a="1"/>
  <c r="T227" i="11" s="1"/>
  <c r="T228" i="11" a="1"/>
  <c r="T228" i="11" s="1"/>
  <c r="T229" i="11" a="1"/>
  <c r="T229" i="11" s="1"/>
  <c r="T230" i="11" a="1"/>
  <c r="T230" i="11" s="1"/>
  <c r="T231" i="11" a="1"/>
  <c r="T231" i="11" s="1"/>
  <c r="T232" i="11" a="1"/>
  <c r="T232" i="11" s="1"/>
  <c r="T233" i="11" a="1"/>
  <c r="T233" i="11" s="1"/>
  <c r="T234" i="11" a="1"/>
  <c r="T234" i="11" s="1"/>
  <c r="T235" i="11" a="1"/>
  <c r="T235" i="11" s="1"/>
  <c r="T236" i="11" a="1"/>
  <c r="T236" i="11" s="1"/>
  <c r="T237" i="11" a="1"/>
  <c r="T237" i="11" s="1"/>
  <c r="T238" i="11" a="1"/>
  <c r="T238" i="11" s="1"/>
  <c r="T239" i="11" a="1"/>
  <c r="T239" i="11" s="1"/>
  <c r="T240" i="11" a="1"/>
  <c r="T240" i="11" s="1"/>
  <c r="T241" i="11" a="1"/>
  <c r="T241" i="11" s="1"/>
  <c r="T242" i="11" a="1"/>
  <c r="T242" i="11" s="1"/>
  <c r="T243" i="11" a="1"/>
  <c r="T243" i="11" s="1"/>
  <c r="T244" i="11" a="1"/>
  <c r="T244" i="11" s="1"/>
  <c r="T245" i="11" a="1"/>
  <c r="T245" i="11" s="1"/>
  <c r="C38" i="16" s="1"/>
  <c r="T246" i="11" a="1"/>
  <c r="T246" i="11" s="1"/>
  <c r="T247" i="11" a="1"/>
  <c r="T247" i="11" s="1"/>
  <c r="T248" i="11" a="1"/>
  <c r="T248" i="11" s="1"/>
  <c r="T249" i="11" a="1"/>
  <c r="T249" i="11" s="1"/>
  <c r="C39" i="16" s="1"/>
  <c r="T250" i="11" a="1"/>
  <c r="T250" i="11" s="1"/>
  <c r="T251" i="11" a="1"/>
  <c r="T251" i="11" s="1"/>
  <c r="T252" i="11" a="1"/>
  <c r="T252" i="11" s="1"/>
  <c r="T253" i="11" a="1"/>
  <c r="T253" i="11" s="1"/>
  <c r="T254" i="11" a="1"/>
  <c r="T254" i="11" s="1"/>
  <c r="C40" i="16" s="1"/>
  <c r="T255" i="11" a="1"/>
  <c r="T255" i="11" s="1"/>
  <c r="C41" i="16" s="1"/>
  <c r="T256" i="11" a="1"/>
  <c r="T256" i="11" s="1"/>
  <c r="T257" i="11" a="1"/>
  <c r="T257" i="11" s="1"/>
  <c r="T258" i="11" a="1"/>
  <c r="T258" i="11" s="1"/>
  <c r="T259" i="11" a="1"/>
  <c r="T259" i="11" s="1"/>
  <c r="T260" i="11" a="1"/>
  <c r="T260" i="11" s="1"/>
  <c r="T261" i="11" a="1"/>
  <c r="T261" i="11" s="1"/>
  <c r="T262" i="11" a="1"/>
  <c r="T262" i="11" s="1"/>
  <c r="T263" i="11" a="1"/>
  <c r="T263" i="11" s="1"/>
  <c r="T264" i="11" a="1"/>
  <c r="T264" i="11" s="1"/>
  <c r="T265" i="11" a="1"/>
  <c r="T265" i="11" s="1"/>
  <c r="T266" i="11" a="1"/>
  <c r="T266" i="11" s="1"/>
  <c r="T267" i="11" a="1"/>
  <c r="T267" i="11" s="1"/>
  <c r="T268" i="11" a="1"/>
  <c r="T268" i="11" s="1"/>
  <c r="T269" i="11" a="1"/>
  <c r="T269" i="11" s="1"/>
  <c r="T270" i="11" a="1"/>
  <c r="T270" i="11" s="1"/>
  <c r="T271" i="11" a="1"/>
  <c r="T271" i="11" s="1"/>
  <c r="T272" i="11" a="1"/>
  <c r="T272" i="11" s="1"/>
  <c r="T273" i="11" a="1"/>
  <c r="T273" i="11" s="1"/>
  <c r="T274" i="11" a="1"/>
  <c r="T274" i="11" s="1"/>
  <c r="T275" i="11" a="1"/>
  <c r="T275" i="11" s="1"/>
  <c r="C42" i="16" s="1"/>
  <c r="T276" i="11" a="1"/>
  <c r="T276" i="11" s="1"/>
  <c r="C43" i="16" s="1"/>
  <c r="T277" i="11" a="1"/>
  <c r="T277" i="11" s="1"/>
  <c r="T278" i="11" a="1"/>
  <c r="T278" i="11" s="1"/>
  <c r="T279" i="11" a="1"/>
  <c r="T279" i="11" s="1"/>
  <c r="T280" i="11" a="1"/>
  <c r="T280" i="11" s="1"/>
  <c r="T281" i="11" a="1"/>
  <c r="T281" i="11" s="1"/>
  <c r="T282" i="11" a="1"/>
  <c r="T282" i="11" s="1"/>
  <c r="T283" i="11" a="1"/>
  <c r="T283" i="11" s="1"/>
  <c r="T284" i="11" a="1"/>
  <c r="T284" i="11" s="1"/>
  <c r="T285" i="11" a="1"/>
  <c r="T285" i="11" s="1"/>
  <c r="T286" i="11" a="1"/>
  <c r="T286" i="11" s="1"/>
  <c r="T287" i="11" a="1"/>
  <c r="T287" i="11" s="1"/>
  <c r="T288" i="11" a="1"/>
  <c r="T288" i="11" s="1"/>
  <c r="T289" i="11" a="1"/>
  <c r="T289" i="11" s="1"/>
  <c r="C44" i="16" s="1"/>
  <c r="T290" i="11" a="1"/>
  <c r="T290" i="11" s="1"/>
  <c r="T291" i="11" a="1"/>
  <c r="T291" i="11" s="1"/>
  <c r="C45" i="16" s="1"/>
  <c r="T292" i="11" a="1"/>
  <c r="T292" i="11" s="1"/>
  <c r="T293" i="11" a="1"/>
  <c r="T293" i="11" s="1"/>
  <c r="T294" i="11" a="1"/>
  <c r="T294" i="11" s="1"/>
  <c r="T295" i="11" a="1"/>
  <c r="T295" i="11" s="1"/>
  <c r="T296" i="11" a="1"/>
  <c r="T296" i="11" s="1"/>
  <c r="T297" i="11" a="1"/>
  <c r="T297" i="11" s="1"/>
  <c r="T298" i="11" a="1"/>
  <c r="T298" i="11" s="1"/>
  <c r="T299" i="11" a="1"/>
  <c r="T299" i="11" s="1"/>
  <c r="C46" i="16" s="1"/>
  <c r="T300" i="11" a="1"/>
  <c r="T300" i="11" s="1"/>
  <c r="T301" i="11" a="1"/>
  <c r="T301" i="11" s="1"/>
  <c r="T302" i="11" a="1"/>
  <c r="T302" i="11" s="1"/>
  <c r="T303" i="11" a="1"/>
  <c r="T303" i="11" s="1"/>
  <c r="T304" i="11" a="1"/>
  <c r="T304" i="11" s="1"/>
  <c r="T305" i="11" a="1"/>
  <c r="T305" i="11" s="1"/>
  <c r="T306" i="11" a="1"/>
  <c r="T306" i="11" s="1"/>
  <c r="T307" i="11" a="1"/>
  <c r="T307" i="11" s="1"/>
  <c r="T308" i="11" a="1"/>
  <c r="T308" i="11" s="1"/>
  <c r="T309" i="11" a="1"/>
  <c r="T309" i="11" s="1"/>
  <c r="C47" i="16" s="1"/>
  <c r="T310" i="11" a="1"/>
  <c r="T310" i="11" s="1"/>
  <c r="C48" i="16" s="1"/>
  <c r="T311" i="11" a="1"/>
  <c r="T311" i="11" s="1"/>
  <c r="C49" i="16" s="1"/>
  <c r="T312" i="11" a="1"/>
  <c r="T312" i="11" s="1"/>
  <c r="C50" i="16" s="1"/>
  <c r="T313" i="11" a="1"/>
  <c r="T313" i="11" s="1"/>
  <c r="C51" i="16" s="1"/>
  <c r="T314" i="11" a="1"/>
  <c r="T314" i="11" s="1"/>
  <c r="T315" i="11" a="1"/>
  <c r="T315" i="11" s="1"/>
  <c r="T316" i="11" a="1"/>
  <c r="T316" i="11" s="1"/>
  <c r="T317" i="11" a="1"/>
  <c r="T317" i="11" s="1"/>
  <c r="T318" i="11" a="1"/>
  <c r="T318" i="11" s="1"/>
  <c r="T319" i="11" a="1"/>
  <c r="T319" i="11" s="1"/>
  <c r="C52" i="16" s="1"/>
  <c r="T320" i="11" a="1"/>
  <c r="T320" i="11" s="1"/>
  <c r="T321" i="11" a="1"/>
  <c r="T321" i="11" s="1"/>
  <c r="T322" i="11" a="1"/>
  <c r="T322" i="11" s="1"/>
  <c r="T323" i="11" a="1"/>
  <c r="T323" i="11" s="1"/>
  <c r="C53" i="16" s="1"/>
  <c r="L10" i="16" s="1"/>
  <c r="T324" i="11" a="1"/>
  <c r="T324" i="11" s="1"/>
  <c r="T325" i="11" a="1"/>
  <c r="T325" i="11" s="1"/>
  <c r="T326" i="11" a="1"/>
  <c r="T326" i="11" s="1"/>
  <c r="T327" i="11" a="1"/>
  <c r="T327" i="11" s="1"/>
  <c r="T328" i="11" a="1"/>
  <c r="T328" i="11" s="1"/>
  <c r="T329" i="11" a="1"/>
  <c r="T329" i="11" s="1"/>
  <c r="T330" i="11" a="1"/>
  <c r="T330" i="11" s="1"/>
  <c r="T331" i="11" a="1"/>
  <c r="T331" i="11" s="1"/>
  <c r="C54" i="16" s="1"/>
  <c r="T332" i="11" a="1"/>
  <c r="T332" i="11" s="1"/>
  <c r="C55" i="16" s="1"/>
  <c r="T333" i="11" a="1"/>
  <c r="T333" i="11" s="1"/>
  <c r="C56" i="16" s="1"/>
  <c r="T334" i="11" a="1"/>
  <c r="T334" i="11" s="1"/>
  <c r="T335" i="11" a="1"/>
  <c r="T335" i="11" s="1"/>
  <c r="T336" i="11" a="1"/>
  <c r="T336" i="11" s="1"/>
  <c r="T337" i="11" a="1"/>
  <c r="T337" i="11" s="1"/>
  <c r="C57" i="16" s="1"/>
  <c r="T338" i="11" a="1"/>
  <c r="T338" i="11" s="1"/>
  <c r="T339" i="11" a="1"/>
  <c r="T339" i="11" s="1"/>
  <c r="C58" i="16" s="1"/>
  <c r="T340" i="11" a="1"/>
  <c r="T340" i="11" s="1"/>
  <c r="C59" i="16" s="1"/>
  <c r="T341" i="11" a="1"/>
  <c r="T341" i="11" s="1"/>
  <c r="C60" i="16" s="1"/>
  <c r="T342" i="11" a="1"/>
  <c r="T342" i="11" s="1"/>
  <c r="T343" i="11" a="1"/>
  <c r="T343" i="11" s="1"/>
  <c r="C61" i="16" s="1"/>
  <c r="T344" i="11" a="1"/>
  <c r="T344" i="11" s="1"/>
  <c r="T345" i="11" a="1"/>
  <c r="T345" i="11" s="1"/>
  <c r="T346" i="11" a="1"/>
  <c r="T346" i="11" s="1"/>
  <c r="T347" i="11" a="1"/>
  <c r="T347" i="11" s="1"/>
  <c r="T348" i="11" a="1"/>
  <c r="T348" i="11" s="1"/>
  <c r="T349" i="11" a="1"/>
  <c r="T349" i="11" s="1"/>
  <c r="T350" i="11" a="1"/>
  <c r="T350" i="11" s="1"/>
  <c r="T351" i="11" a="1"/>
  <c r="T351" i="11" s="1"/>
  <c r="T352" i="11" a="1"/>
  <c r="T352" i="11" s="1"/>
  <c r="T353" i="11" a="1"/>
  <c r="T353" i="11" s="1"/>
  <c r="T354" i="11" a="1"/>
  <c r="T354" i="11" s="1"/>
  <c r="T355" i="11" a="1"/>
  <c r="T355" i="11" s="1"/>
  <c r="T356" i="11" a="1"/>
  <c r="T356" i="11" s="1"/>
  <c r="T357" i="11" a="1"/>
  <c r="T357" i="11" s="1"/>
  <c r="T358" i="11" a="1"/>
  <c r="T358" i="11" s="1"/>
  <c r="T359" i="11" a="1"/>
  <c r="T359" i="11" s="1"/>
  <c r="T360" i="11" a="1"/>
  <c r="T360" i="11" s="1"/>
  <c r="T361" i="11" a="1"/>
  <c r="T361" i="11" s="1"/>
  <c r="T362" i="11" a="1"/>
  <c r="T362" i="11" s="1"/>
  <c r="T363" i="11" a="1"/>
  <c r="T363" i="11" s="1"/>
  <c r="T364" i="11" a="1"/>
  <c r="T364" i="11" s="1"/>
  <c r="T365" i="11" a="1"/>
  <c r="T365" i="11" s="1"/>
  <c r="T366" i="11" a="1"/>
  <c r="T366" i="11" s="1"/>
  <c r="T367" i="11" a="1"/>
  <c r="T367" i="11" s="1"/>
  <c r="T368" i="11" a="1"/>
  <c r="T368" i="11" s="1"/>
  <c r="T369" i="11" a="1"/>
  <c r="T369" i="11" s="1"/>
  <c r="T370" i="11" a="1"/>
  <c r="T370" i="11" s="1"/>
  <c r="T371" i="11" a="1"/>
  <c r="T371" i="11" s="1"/>
  <c r="T372" i="11" a="1"/>
  <c r="T372" i="11" s="1"/>
  <c r="T373" i="11" a="1"/>
  <c r="T373" i="11" s="1"/>
  <c r="T374" i="11" a="1"/>
  <c r="T374" i="11" s="1"/>
  <c r="T375" i="11" a="1"/>
  <c r="T375" i="11" s="1"/>
  <c r="T376" i="11" a="1"/>
  <c r="T376" i="11" s="1"/>
  <c r="C62" i="16" s="1"/>
  <c r="T377" i="11" a="1"/>
  <c r="T377" i="11" s="1"/>
  <c r="T378" i="11" a="1"/>
  <c r="T378" i="11" s="1"/>
  <c r="T379" i="11" a="1"/>
  <c r="T379" i="11" s="1"/>
  <c r="T380" i="11" a="1"/>
  <c r="T380" i="11" s="1"/>
  <c r="T381" i="11" a="1"/>
  <c r="T381" i="11" s="1"/>
  <c r="T382" i="11" a="1"/>
  <c r="T382" i="11" s="1"/>
  <c r="T383" i="11" a="1"/>
  <c r="T383" i="11" s="1"/>
  <c r="T384" i="11" a="1"/>
  <c r="T384" i="11" s="1"/>
  <c r="T385" i="11" a="1"/>
  <c r="T385" i="11" s="1"/>
  <c r="T386" i="11" a="1"/>
  <c r="T386" i="11" s="1"/>
  <c r="T387" i="11" a="1"/>
  <c r="T387" i="11" s="1"/>
  <c r="T388" i="11" a="1"/>
  <c r="T388" i="11" s="1"/>
  <c r="T389" i="11" a="1"/>
  <c r="T389" i="11" s="1"/>
  <c r="T390" i="11" a="1"/>
  <c r="T390" i="11" s="1"/>
  <c r="T391" i="11" a="1"/>
  <c r="T391" i="11" s="1"/>
  <c r="C63" i="16" s="1"/>
  <c r="L12" i="16" s="1"/>
  <c r="T392" i="11" a="1"/>
  <c r="T392" i="11" s="1"/>
  <c r="T393" i="11" a="1"/>
  <c r="T393" i="11" s="1"/>
  <c r="T394" i="11" a="1"/>
  <c r="T394" i="11" s="1"/>
  <c r="T395" i="11" a="1"/>
  <c r="T395" i="11" s="1"/>
  <c r="T396" i="11" a="1"/>
  <c r="T396" i="11" s="1"/>
  <c r="C64" i="16" s="1"/>
  <c r="T397" i="11" a="1"/>
  <c r="T397" i="11" s="1"/>
  <c r="T398" i="11" a="1"/>
  <c r="T398" i="11" s="1"/>
  <c r="T399" i="11" a="1"/>
  <c r="T399" i="11" s="1"/>
  <c r="T400" i="11" a="1"/>
  <c r="T400" i="11" s="1"/>
  <c r="T401" i="11" a="1"/>
  <c r="T401" i="11" s="1"/>
  <c r="T402" i="11" a="1"/>
  <c r="T402" i="11" s="1"/>
  <c r="T403" i="11" a="1"/>
  <c r="T403" i="11" s="1"/>
  <c r="C65" i="16" s="1"/>
  <c r="T404" i="11" a="1"/>
  <c r="T404" i="11" s="1"/>
  <c r="T405" i="11" a="1"/>
  <c r="T405" i="11" s="1"/>
  <c r="T406" i="11" a="1"/>
  <c r="T406" i="11" s="1"/>
  <c r="T407" i="11" a="1"/>
  <c r="T407" i="11" s="1"/>
  <c r="T408" i="11" a="1"/>
  <c r="T408" i="11" s="1"/>
  <c r="T409" i="11" a="1"/>
  <c r="T409" i="11" s="1"/>
  <c r="T410" i="11" a="1"/>
  <c r="T410" i="11" s="1"/>
  <c r="T411" i="11" a="1"/>
  <c r="T411" i="11" s="1"/>
  <c r="T412" i="11" a="1"/>
  <c r="T412" i="11" s="1"/>
  <c r="T413" i="11" a="1"/>
  <c r="T413" i="11" s="1"/>
  <c r="C66" i="16" s="1"/>
  <c r="T414" i="11" a="1"/>
  <c r="T414" i="11" s="1"/>
  <c r="T415" i="11" a="1"/>
  <c r="T415" i="11" s="1"/>
  <c r="T416" i="11" a="1"/>
  <c r="T416" i="11" s="1"/>
  <c r="T417" i="11" a="1"/>
  <c r="T417" i="11" s="1"/>
  <c r="T418" i="11" a="1"/>
  <c r="T418" i="11" s="1"/>
  <c r="T419" i="11" a="1"/>
  <c r="T419" i="11" s="1"/>
  <c r="T420" i="11" a="1"/>
  <c r="T420" i="11" s="1"/>
  <c r="T421" i="11" a="1"/>
  <c r="T421" i="11" s="1"/>
  <c r="T422" i="11" a="1"/>
  <c r="T422" i="11" s="1"/>
  <c r="T423" i="11" a="1"/>
  <c r="T423" i="11" s="1"/>
  <c r="C67" i="16" s="1"/>
  <c r="T424" i="11" a="1"/>
  <c r="T424" i="11" s="1"/>
  <c r="T425" i="11" a="1"/>
  <c r="T425" i="11" s="1"/>
  <c r="T426" i="11" a="1"/>
  <c r="T426" i="11" s="1"/>
  <c r="T427" i="11" a="1"/>
  <c r="T427" i="11" s="1"/>
  <c r="T428" i="11" a="1"/>
  <c r="T428" i="11" s="1"/>
  <c r="T429" i="11" a="1"/>
  <c r="T429" i="11" s="1"/>
  <c r="C68" i="16" s="1"/>
  <c r="T430" i="11" a="1"/>
  <c r="T430" i="11" s="1"/>
  <c r="T431" i="11" a="1"/>
  <c r="T431" i="11" s="1"/>
  <c r="T432" i="11" a="1"/>
  <c r="T432" i="11" s="1"/>
  <c r="T433" i="11" a="1"/>
  <c r="T433" i="11" s="1"/>
  <c r="C69" i="16" s="1"/>
  <c r="T434" i="11" a="1"/>
  <c r="T434" i="11" s="1"/>
  <c r="C70" i="16" s="1"/>
  <c r="T435" i="11" a="1"/>
  <c r="T435" i="11" s="1"/>
  <c r="C71" i="16" s="1"/>
  <c r="T436" i="11" a="1"/>
  <c r="T436" i="11" s="1"/>
  <c r="T437" i="11" a="1"/>
  <c r="T437" i="11" s="1"/>
  <c r="C72" i="16" s="1"/>
  <c r="T438" i="11" a="1"/>
  <c r="T438" i="11" s="1"/>
  <c r="T439" i="11" a="1"/>
  <c r="T439" i="11" s="1"/>
  <c r="T440" i="11" a="1"/>
  <c r="T440" i="11" s="1"/>
  <c r="T441" i="11" a="1"/>
  <c r="T441" i="11" s="1"/>
  <c r="T442" i="11" a="1"/>
  <c r="T442" i="11" s="1"/>
  <c r="C73" i="16" s="1"/>
  <c r="T443" i="11" a="1"/>
  <c r="T443" i="11" s="1"/>
  <c r="T444" i="11" a="1"/>
  <c r="T444" i="11" s="1"/>
  <c r="T445" i="11" a="1"/>
  <c r="T445" i="11" s="1"/>
  <c r="T446" i="11" a="1"/>
  <c r="T446" i="11" s="1"/>
  <c r="C74" i="16" s="1"/>
  <c r="L13" i="16" s="1"/>
  <c r="T447" i="11" a="1"/>
  <c r="T447" i="11" s="1"/>
  <c r="T448" i="11" a="1"/>
  <c r="T448" i="11" s="1"/>
  <c r="T449" i="11" a="1"/>
  <c r="T449" i="11" s="1"/>
  <c r="T450" i="11" a="1"/>
  <c r="T450" i="11" s="1"/>
  <c r="T451" i="11" a="1"/>
  <c r="T451" i="11" s="1"/>
  <c r="C75" i="16" s="1"/>
  <c r="T452" i="11" a="1"/>
  <c r="T452" i="11" s="1"/>
  <c r="T453" i="11" a="1"/>
  <c r="T453" i="11" s="1"/>
  <c r="T454" i="11" a="1"/>
  <c r="T454" i="11" s="1"/>
  <c r="C76" i="16" s="1"/>
  <c r="T455" i="11" a="1"/>
  <c r="T455" i="11" s="1"/>
  <c r="T456" i="11" a="1"/>
  <c r="T456" i="11" s="1"/>
  <c r="T457" i="11" a="1"/>
  <c r="T457" i="11" s="1"/>
  <c r="T458" i="11" a="1"/>
  <c r="T458" i="11" s="1"/>
  <c r="C77" i="16" s="1"/>
  <c r="T459" i="11" a="1"/>
  <c r="T459" i="11" s="1"/>
  <c r="C78" i="16" s="1"/>
  <c r="T460" i="11" a="1"/>
  <c r="T460" i="11" s="1"/>
  <c r="C79" i="16" s="1"/>
  <c r="T461" i="11" a="1"/>
  <c r="T461" i="11" s="1"/>
  <c r="C80" i="16" s="1"/>
  <c r="T462" i="11" a="1"/>
  <c r="T462" i="11" s="1"/>
  <c r="T463" i="11" a="1"/>
  <c r="T463" i="11" s="1"/>
  <c r="T464" i="11" a="1"/>
  <c r="T464" i="11" s="1"/>
  <c r="C81" i="16" s="1"/>
  <c r="T465" i="11" a="1"/>
  <c r="T465" i="11" s="1"/>
  <c r="T466" i="11" a="1"/>
  <c r="T466" i="11" s="1"/>
  <c r="C82" i="16" s="1"/>
  <c r="T467" i="11" a="1"/>
  <c r="T467" i="11" s="1"/>
  <c r="T468" i="11" a="1"/>
  <c r="T468" i="11" s="1"/>
  <c r="T469" i="11" a="1"/>
  <c r="T469" i="11" s="1"/>
  <c r="T470" i="11" a="1"/>
  <c r="T470" i="11" s="1"/>
  <c r="T471" i="11" a="1"/>
  <c r="T471" i="11" s="1"/>
  <c r="T472" i="11" a="1"/>
  <c r="T472" i="11" s="1"/>
  <c r="T473" i="11" a="1"/>
  <c r="T473" i="11" s="1"/>
  <c r="T474" i="11" a="1"/>
  <c r="T474" i="11" s="1"/>
  <c r="T475" i="11" a="1"/>
  <c r="T475" i="11" s="1"/>
  <c r="T476" i="11" a="1"/>
  <c r="T476" i="11" s="1"/>
  <c r="T477" i="11" a="1"/>
  <c r="T477" i="11" s="1"/>
  <c r="T478" i="11" a="1"/>
  <c r="T478" i="11" s="1"/>
  <c r="T479" i="11" a="1"/>
  <c r="T479" i="11" s="1"/>
  <c r="T480" i="11" a="1"/>
  <c r="T480" i="11" s="1"/>
  <c r="T481" i="11" a="1"/>
  <c r="T481" i="11" s="1"/>
  <c r="T482" i="11" a="1"/>
  <c r="T482" i="11" s="1"/>
  <c r="T483" i="11" a="1"/>
  <c r="T483" i="11" s="1"/>
  <c r="T484" i="11" a="1"/>
  <c r="T484" i="11" s="1"/>
  <c r="T485" i="11" a="1"/>
  <c r="T485" i="11" s="1"/>
  <c r="T486" i="11" a="1"/>
  <c r="T486" i="11" s="1"/>
  <c r="T487" i="11" a="1"/>
  <c r="T487" i="11" s="1"/>
  <c r="T488" i="11" a="1"/>
  <c r="T488" i="11" s="1"/>
  <c r="T489" i="11" a="1"/>
  <c r="T489" i="11" s="1"/>
  <c r="C83" i="16" s="1"/>
  <c r="T490" i="11" a="1"/>
  <c r="T490" i="11" s="1"/>
  <c r="T491" i="11" a="1"/>
  <c r="T491" i="11" s="1"/>
  <c r="T492" i="11" a="1"/>
  <c r="T492" i="11" s="1"/>
  <c r="T493" i="11" a="1"/>
  <c r="T493" i="11" s="1"/>
  <c r="T494" i="11" a="1"/>
  <c r="T494" i="11" s="1"/>
  <c r="T495" i="11" a="1"/>
  <c r="T495" i="11" s="1"/>
  <c r="C84" i="16" s="1"/>
  <c r="T496" i="11" a="1"/>
  <c r="T496" i="11" s="1"/>
  <c r="T497" i="11" a="1"/>
  <c r="T497" i="11" s="1"/>
  <c r="T498" i="11" a="1"/>
  <c r="T498" i="11" s="1"/>
  <c r="C85" i="16" s="1"/>
  <c r="T499" i="11" a="1"/>
  <c r="T499" i="11" s="1"/>
  <c r="T500" i="11" a="1"/>
  <c r="T500" i="11" s="1"/>
  <c r="T501" i="11" a="1"/>
  <c r="T501" i="11" s="1"/>
  <c r="T502" i="11" a="1"/>
  <c r="T502" i="11" s="1"/>
  <c r="T503" i="11" a="1"/>
  <c r="T503" i="11" s="1"/>
  <c r="T504" i="11" a="1"/>
  <c r="T504" i="11" s="1"/>
  <c r="T505" i="11" a="1"/>
  <c r="T505" i="11" s="1"/>
  <c r="T506" i="11" a="1"/>
  <c r="T506" i="11" s="1"/>
  <c r="T507" i="11" a="1"/>
  <c r="T507" i="11" s="1"/>
  <c r="T508" i="11" a="1"/>
  <c r="T508" i="11" s="1"/>
  <c r="T509" i="11" a="1"/>
  <c r="T509" i="11" s="1"/>
  <c r="T510" i="11" a="1"/>
  <c r="T510" i="11" s="1"/>
  <c r="C86" i="16" s="1"/>
  <c r="T511" i="11" a="1"/>
  <c r="T511" i="11" s="1"/>
  <c r="T512" i="11" a="1"/>
  <c r="T512" i="11" s="1"/>
  <c r="T513" i="11" a="1"/>
  <c r="T513" i="11" s="1"/>
  <c r="T514" i="11" a="1"/>
  <c r="T514" i="11" s="1"/>
  <c r="T515" i="11" a="1"/>
  <c r="T515" i="11" s="1"/>
  <c r="T516" i="11" a="1"/>
  <c r="T516" i="11" s="1"/>
  <c r="T517" i="11" a="1"/>
  <c r="T517" i="11" s="1"/>
  <c r="T518" i="11" a="1"/>
  <c r="T518" i="11" s="1"/>
  <c r="T519" i="11" a="1"/>
  <c r="T519" i="11" s="1"/>
  <c r="C87" i="16" s="1"/>
  <c r="T520" i="11" a="1"/>
  <c r="T520" i="11" s="1"/>
  <c r="T521" i="11" a="1"/>
  <c r="T521" i="11" s="1"/>
  <c r="T522" i="11" a="1"/>
  <c r="T522" i="11" s="1"/>
  <c r="T523" i="11" a="1"/>
  <c r="T523" i="11" s="1"/>
  <c r="T524" i="11" a="1"/>
  <c r="T524" i="11" s="1"/>
  <c r="T525" i="11" a="1"/>
  <c r="T525" i="11" s="1"/>
  <c r="T526" i="11" a="1"/>
  <c r="T526" i="11" s="1"/>
  <c r="T527" i="11" a="1"/>
  <c r="T527" i="11" s="1"/>
  <c r="T528" i="11" a="1"/>
  <c r="T528" i="11" s="1"/>
  <c r="T529" i="11" a="1"/>
  <c r="T529" i="11" s="1"/>
  <c r="T530" i="11" a="1"/>
  <c r="T530" i="11" s="1"/>
  <c r="T531" i="11" a="1"/>
  <c r="T531" i="11" s="1"/>
  <c r="T532" i="11" a="1"/>
  <c r="T532" i="11" s="1"/>
  <c r="T533" i="11" a="1"/>
  <c r="T533" i="11" s="1"/>
  <c r="T534" i="11" a="1"/>
  <c r="T534" i="11" s="1"/>
  <c r="T535" i="11" a="1"/>
  <c r="T535" i="11" s="1"/>
  <c r="C88" i="16" s="1"/>
  <c r="T536" i="11" a="1"/>
  <c r="T536" i="11" s="1"/>
  <c r="T537" i="11" a="1"/>
  <c r="T537" i="11" s="1"/>
  <c r="T538" i="11" a="1"/>
  <c r="T538" i="11" s="1"/>
  <c r="T539" i="11" a="1"/>
  <c r="T539" i="11" s="1"/>
  <c r="T540" i="11" a="1"/>
  <c r="T540" i="11" s="1"/>
  <c r="T541" i="11" a="1"/>
  <c r="T541" i="11" s="1"/>
  <c r="T542" i="11" a="1"/>
  <c r="T542" i="11" s="1"/>
  <c r="T543" i="11" a="1"/>
  <c r="T543" i="11" s="1"/>
  <c r="T544" i="11" a="1"/>
  <c r="T544" i="11" s="1"/>
  <c r="T545" i="11" a="1"/>
  <c r="T545" i="11" s="1"/>
  <c r="T546" i="11" a="1"/>
  <c r="T546" i="11" s="1"/>
  <c r="T547" i="11" a="1"/>
  <c r="T547" i="11" s="1"/>
  <c r="C89" i="16" s="1"/>
  <c r="T548" i="11" a="1"/>
  <c r="T548" i="11" s="1"/>
  <c r="T549" i="11" a="1"/>
  <c r="T549" i="11" s="1"/>
  <c r="T550" i="11" a="1"/>
  <c r="T550" i="11" s="1"/>
  <c r="T551" i="11" a="1"/>
  <c r="T551" i="11" s="1"/>
  <c r="T552" i="11" a="1"/>
  <c r="T552" i="11" s="1"/>
  <c r="T553" i="11" a="1"/>
  <c r="T553" i="11" s="1"/>
  <c r="T554" i="11" a="1"/>
  <c r="T554" i="11" s="1"/>
  <c r="T555" i="11" a="1"/>
  <c r="T555" i="11" s="1"/>
  <c r="T556" i="11" a="1"/>
  <c r="T556" i="11" s="1"/>
  <c r="T557" i="11" a="1"/>
  <c r="T557" i="11" s="1"/>
  <c r="T558" i="11" a="1"/>
  <c r="T558" i="11" s="1"/>
  <c r="T559" i="11" a="1"/>
  <c r="T559" i="11" s="1"/>
  <c r="T560" i="11" a="1"/>
  <c r="T560" i="11" s="1"/>
  <c r="T561" i="11" a="1"/>
  <c r="T561" i="11" s="1"/>
  <c r="C90" i="16" s="1"/>
  <c r="T562" i="11" a="1"/>
  <c r="T562" i="11" s="1"/>
  <c r="T563" i="11" a="1"/>
  <c r="T563" i="11" s="1"/>
  <c r="T564" i="11" a="1"/>
  <c r="T564" i="11" s="1"/>
  <c r="C91" i="16" s="1"/>
  <c r="T565" i="11" a="1"/>
  <c r="T565" i="11" s="1"/>
  <c r="T566" i="11" a="1"/>
  <c r="T566" i="11" s="1"/>
  <c r="T567" i="11" a="1"/>
  <c r="T567" i="11" s="1"/>
  <c r="T568" i="11" a="1"/>
  <c r="T568" i="11" s="1"/>
  <c r="T569" i="11" a="1"/>
  <c r="T569" i="11" s="1"/>
  <c r="T570" i="11" a="1"/>
  <c r="T570" i="11" s="1"/>
  <c r="T571" i="11" a="1"/>
  <c r="T571" i="11" s="1"/>
  <c r="C92" i="16" s="1"/>
  <c r="L15" i="16" s="1"/>
  <c r="T572" i="11" a="1"/>
  <c r="T572" i="11" s="1"/>
  <c r="C93" i="16" s="1"/>
  <c r="T573" i="11" a="1"/>
  <c r="T573" i="11" s="1"/>
  <c r="T574" i="11" a="1"/>
  <c r="T574" i="11" s="1"/>
  <c r="T575" i="11" a="1"/>
  <c r="T575" i="11" s="1"/>
  <c r="T576" i="11" a="1"/>
  <c r="T576" i="11" s="1"/>
  <c r="C94" i="16" s="1"/>
  <c r="T577" i="11" a="1"/>
  <c r="T577" i="11" s="1"/>
  <c r="T578" i="11" a="1"/>
  <c r="T578" i="11" s="1"/>
  <c r="T579" i="11" a="1"/>
  <c r="T579" i="11" s="1"/>
  <c r="T580" i="11" a="1"/>
  <c r="T580" i="11" s="1"/>
  <c r="T581" i="11" a="1"/>
  <c r="T581" i="11" s="1"/>
  <c r="T582" i="11" a="1"/>
  <c r="T582" i="11" s="1"/>
  <c r="T583" i="11" a="1"/>
  <c r="T583" i="11" s="1"/>
  <c r="T584" i="11" a="1"/>
  <c r="T584" i="11" s="1"/>
  <c r="T585" i="11" a="1"/>
  <c r="T585" i="11" s="1"/>
  <c r="T586" i="11" a="1"/>
  <c r="T586" i="11" s="1"/>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R106" i="11"/>
  <c r="R107" i="11"/>
  <c r="R108" i="11"/>
  <c r="R109" i="11"/>
  <c r="R110" i="11"/>
  <c r="R111" i="11"/>
  <c r="R112" i="11"/>
  <c r="R113" i="11"/>
  <c r="R114" i="11"/>
  <c r="R115" i="11"/>
  <c r="R116" i="11"/>
  <c r="R117" i="11"/>
  <c r="R118" i="11"/>
  <c r="R119" i="11"/>
  <c r="R120" i="11"/>
  <c r="R121" i="11"/>
  <c r="R122" i="11"/>
  <c r="R123" i="11"/>
  <c r="R124" i="11"/>
  <c r="R125" i="11"/>
  <c r="R126" i="11"/>
  <c r="R127" i="11"/>
  <c r="R128" i="11"/>
  <c r="R129" i="11"/>
  <c r="R130" i="11"/>
  <c r="R131" i="11"/>
  <c r="R132" i="11"/>
  <c r="R133" i="11"/>
  <c r="R134" i="11"/>
  <c r="R135" i="11"/>
  <c r="R136" i="11"/>
  <c r="R137" i="11"/>
  <c r="R138" i="11"/>
  <c r="R139" i="11"/>
  <c r="R140" i="11"/>
  <c r="R141" i="11"/>
  <c r="R142" i="11"/>
  <c r="R143" i="11"/>
  <c r="R144" i="11"/>
  <c r="R145" i="11"/>
  <c r="R146" i="11"/>
  <c r="R147" i="11"/>
  <c r="R148" i="11"/>
  <c r="R149" i="11"/>
  <c r="R150" i="11"/>
  <c r="R151" i="11"/>
  <c r="R152" i="11"/>
  <c r="R153" i="11"/>
  <c r="R154" i="11"/>
  <c r="R155" i="11"/>
  <c r="R156" i="11"/>
  <c r="R157" i="11"/>
  <c r="R158" i="11"/>
  <c r="R159" i="11"/>
  <c r="R160" i="11"/>
  <c r="R161" i="11"/>
  <c r="R162" i="11"/>
  <c r="R163" i="11"/>
  <c r="R164" i="11"/>
  <c r="R165" i="11"/>
  <c r="R166" i="11"/>
  <c r="R167" i="11"/>
  <c r="R168" i="11"/>
  <c r="R169" i="11"/>
  <c r="R170" i="11"/>
  <c r="R171" i="11"/>
  <c r="R172" i="11"/>
  <c r="R173" i="11"/>
  <c r="R174" i="11"/>
  <c r="R175" i="11"/>
  <c r="R176" i="11"/>
  <c r="R177" i="11"/>
  <c r="R178" i="11"/>
  <c r="R179" i="11"/>
  <c r="R180" i="11"/>
  <c r="R181" i="11"/>
  <c r="R182" i="11"/>
  <c r="R183" i="11"/>
  <c r="R184" i="11"/>
  <c r="R185" i="11"/>
  <c r="R186" i="11"/>
  <c r="R187" i="11"/>
  <c r="R188" i="11"/>
  <c r="R189" i="11"/>
  <c r="R190" i="11"/>
  <c r="R191" i="11"/>
  <c r="R192" i="11"/>
  <c r="R193" i="11"/>
  <c r="R194" i="11"/>
  <c r="R195" i="11"/>
  <c r="R196" i="11"/>
  <c r="R197" i="11"/>
  <c r="R198" i="11"/>
  <c r="R199" i="11"/>
  <c r="R200" i="11"/>
  <c r="R201" i="11"/>
  <c r="R202" i="11"/>
  <c r="R203" i="11"/>
  <c r="R204" i="11"/>
  <c r="R205" i="11"/>
  <c r="R206" i="11"/>
  <c r="R207" i="11"/>
  <c r="R208" i="11"/>
  <c r="R209" i="11"/>
  <c r="R210" i="11"/>
  <c r="R211" i="11"/>
  <c r="R212" i="11"/>
  <c r="R213" i="11"/>
  <c r="R214" i="11"/>
  <c r="R215" i="11"/>
  <c r="R216" i="11"/>
  <c r="R217" i="11"/>
  <c r="R218" i="11"/>
  <c r="R219" i="11"/>
  <c r="R220" i="11"/>
  <c r="R221" i="11"/>
  <c r="R222" i="11"/>
  <c r="R223" i="11"/>
  <c r="R224" i="11"/>
  <c r="R225" i="11"/>
  <c r="R226" i="11"/>
  <c r="R227" i="11"/>
  <c r="R228" i="11"/>
  <c r="R229" i="11"/>
  <c r="R230" i="11"/>
  <c r="R231" i="11"/>
  <c r="R232" i="11"/>
  <c r="R233" i="11"/>
  <c r="R234" i="11"/>
  <c r="R235" i="11"/>
  <c r="R236" i="11"/>
  <c r="R237" i="11"/>
  <c r="R238" i="11"/>
  <c r="R239" i="11"/>
  <c r="R240" i="11"/>
  <c r="R241" i="11"/>
  <c r="R242" i="11"/>
  <c r="R243" i="11"/>
  <c r="R244" i="11"/>
  <c r="R245" i="11"/>
  <c r="R246" i="11"/>
  <c r="R247" i="11"/>
  <c r="R248" i="11"/>
  <c r="R249" i="11"/>
  <c r="R250" i="11"/>
  <c r="R251" i="11"/>
  <c r="R252" i="11"/>
  <c r="R253" i="11"/>
  <c r="R254" i="11"/>
  <c r="R255" i="11"/>
  <c r="R256" i="11"/>
  <c r="R257" i="11"/>
  <c r="R258" i="11"/>
  <c r="R259" i="11"/>
  <c r="R260" i="11"/>
  <c r="R261" i="11"/>
  <c r="R262" i="11"/>
  <c r="R263" i="11"/>
  <c r="R264" i="11"/>
  <c r="R265" i="11"/>
  <c r="R266" i="11"/>
  <c r="R267" i="11"/>
  <c r="R268" i="11"/>
  <c r="R269" i="11"/>
  <c r="R270" i="11"/>
  <c r="R271" i="11"/>
  <c r="R272" i="11"/>
  <c r="R273" i="11"/>
  <c r="R274" i="11"/>
  <c r="R275" i="11"/>
  <c r="R276" i="11"/>
  <c r="R277" i="11"/>
  <c r="R278" i="11"/>
  <c r="R279" i="11"/>
  <c r="R280" i="11"/>
  <c r="R281" i="11"/>
  <c r="R282" i="11"/>
  <c r="R283" i="11"/>
  <c r="R284" i="11"/>
  <c r="R285" i="11"/>
  <c r="R286" i="11"/>
  <c r="R287" i="11"/>
  <c r="R288" i="11"/>
  <c r="R289" i="11"/>
  <c r="R290" i="11"/>
  <c r="R291" i="11"/>
  <c r="R292" i="11"/>
  <c r="R293" i="11"/>
  <c r="R294" i="11"/>
  <c r="R295" i="11"/>
  <c r="R296" i="11"/>
  <c r="R297" i="11"/>
  <c r="R298" i="11"/>
  <c r="R299" i="11"/>
  <c r="R300" i="11"/>
  <c r="R301" i="11"/>
  <c r="R302" i="11"/>
  <c r="R303" i="11"/>
  <c r="R304" i="11"/>
  <c r="R305" i="11"/>
  <c r="R306" i="11"/>
  <c r="R307" i="11"/>
  <c r="R308" i="11"/>
  <c r="R309" i="11"/>
  <c r="R310" i="11"/>
  <c r="R311" i="11"/>
  <c r="R312" i="11"/>
  <c r="R313" i="11"/>
  <c r="R314" i="11"/>
  <c r="R315" i="11"/>
  <c r="R316" i="11"/>
  <c r="R317" i="11"/>
  <c r="R318" i="11"/>
  <c r="R319" i="11"/>
  <c r="R320" i="11"/>
  <c r="R321" i="11"/>
  <c r="R322" i="11"/>
  <c r="R323" i="11"/>
  <c r="R324" i="11"/>
  <c r="R325" i="11"/>
  <c r="R326" i="11"/>
  <c r="R327" i="11"/>
  <c r="R328" i="11"/>
  <c r="R329" i="11"/>
  <c r="R330" i="11"/>
  <c r="R331" i="11"/>
  <c r="R332" i="11"/>
  <c r="R333" i="11"/>
  <c r="R334" i="11"/>
  <c r="R335" i="11"/>
  <c r="R336" i="11"/>
  <c r="R337" i="11"/>
  <c r="R338" i="11"/>
  <c r="R339" i="11"/>
  <c r="R340" i="11"/>
  <c r="R341" i="11"/>
  <c r="R342" i="11"/>
  <c r="R343" i="11"/>
  <c r="R344" i="11"/>
  <c r="R345" i="11"/>
  <c r="R346" i="11"/>
  <c r="R347" i="11"/>
  <c r="R348" i="11"/>
  <c r="R349" i="11"/>
  <c r="R350" i="11"/>
  <c r="R351" i="11"/>
  <c r="R352" i="11"/>
  <c r="R353" i="11"/>
  <c r="R354" i="11"/>
  <c r="R355" i="11"/>
  <c r="R356" i="11"/>
  <c r="R357" i="11"/>
  <c r="R358" i="11"/>
  <c r="R359" i="11"/>
  <c r="R360" i="11"/>
  <c r="R361" i="11"/>
  <c r="R362" i="11"/>
  <c r="R363" i="11"/>
  <c r="R364" i="11"/>
  <c r="R365" i="11"/>
  <c r="R366" i="11"/>
  <c r="R367" i="11"/>
  <c r="R368" i="11"/>
  <c r="R369" i="11"/>
  <c r="R370" i="11"/>
  <c r="R371" i="11"/>
  <c r="R372" i="11"/>
  <c r="R373" i="11"/>
  <c r="R374" i="11"/>
  <c r="R375" i="11"/>
  <c r="R376" i="11"/>
  <c r="R377" i="11"/>
  <c r="R378" i="11"/>
  <c r="R379" i="11"/>
  <c r="R380" i="11"/>
  <c r="R381" i="11"/>
  <c r="R382" i="11"/>
  <c r="R383" i="11"/>
  <c r="R384" i="11"/>
  <c r="R385" i="11"/>
  <c r="R386" i="11"/>
  <c r="R387" i="11"/>
  <c r="R388" i="11"/>
  <c r="R389" i="11"/>
  <c r="R390" i="11"/>
  <c r="R391" i="11"/>
  <c r="R392" i="11"/>
  <c r="R393" i="11"/>
  <c r="R394" i="11"/>
  <c r="R395" i="11"/>
  <c r="R396" i="11"/>
  <c r="R397" i="11"/>
  <c r="R398" i="11"/>
  <c r="R399" i="11"/>
  <c r="R400" i="11"/>
  <c r="R401" i="11"/>
  <c r="R402" i="11"/>
  <c r="R403" i="11"/>
  <c r="R404" i="11"/>
  <c r="R405" i="11"/>
  <c r="R406" i="11"/>
  <c r="R407" i="11"/>
  <c r="R408" i="11"/>
  <c r="R409" i="11"/>
  <c r="R410" i="11"/>
  <c r="R411" i="11"/>
  <c r="R412" i="11"/>
  <c r="R413" i="11"/>
  <c r="R414" i="11"/>
  <c r="R415" i="11"/>
  <c r="R416" i="11"/>
  <c r="R417" i="11"/>
  <c r="R418" i="11"/>
  <c r="R419" i="11"/>
  <c r="R420" i="11"/>
  <c r="R421" i="11"/>
  <c r="R422" i="11"/>
  <c r="R423" i="11"/>
  <c r="R424" i="11"/>
  <c r="R425" i="11"/>
  <c r="R426" i="11"/>
  <c r="R427" i="11"/>
  <c r="R428" i="11"/>
  <c r="R429" i="11"/>
  <c r="R430" i="11"/>
  <c r="R431" i="11"/>
  <c r="R432" i="11"/>
  <c r="R433" i="11"/>
  <c r="R434" i="11"/>
  <c r="R435" i="11"/>
  <c r="R436" i="11"/>
  <c r="R437" i="11"/>
  <c r="R438" i="11"/>
  <c r="R439" i="11"/>
  <c r="R440" i="11"/>
  <c r="R441" i="11"/>
  <c r="R442" i="11"/>
  <c r="R443" i="11"/>
  <c r="R444" i="11"/>
  <c r="R445" i="11"/>
  <c r="R446" i="11"/>
  <c r="R447" i="11"/>
  <c r="R448" i="11"/>
  <c r="R449" i="11"/>
  <c r="R450" i="11"/>
  <c r="R451" i="11"/>
  <c r="R452" i="11"/>
  <c r="R453" i="11"/>
  <c r="R454" i="11"/>
  <c r="R455" i="11"/>
  <c r="R456" i="11"/>
  <c r="R457" i="11"/>
  <c r="R458" i="11"/>
  <c r="R459" i="11"/>
  <c r="R460" i="11"/>
  <c r="R461" i="11"/>
  <c r="R462" i="11"/>
  <c r="R463" i="11"/>
  <c r="R464" i="11"/>
  <c r="R465" i="11"/>
  <c r="R466" i="11"/>
  <c r="R467" i="11"/>
  <c r="R468" i="11"/>
  <c r="R469" i="11"/>
  <c r="R470" i="11"/>
  <c r="R471" i="11"/>
  <c r="R472" i="11"/>
  <c r="R473" i="11"/>
  <c r="R474" i="11"/>
  <c r="R475" i="11"/>
  <c r="R476" i="11"/>
  <c r="R477" i="11"/>
  <c r="R478" i="11"/>
  <c r="R479" i="11"/>
  <c r="R480" i="11"/>
  <c r="R481" i="11"/>
  <c r="R482" i="11"/>
  <c r="R483" i="11"/>
  <c r="R484" i="11"/>
  <c r="R485" i="11"/>
  <c r="R486" i="11"/>
  <c r="R487" i="11"/>
  <c r="R488" i="11"/>
  <c r="R489" i="11"/>
  <c r="R490" i="11"/>
  <c r="R491" i="11"/>
  <c r="R492" i="11"/>
  <c r="R493" i="11"/>
  <c r="R494" i="11"/>
  <c r="R495" i="11"/>
  <c r="R496" i="11"/>
  <c r="R497" i="11"/>
  <c r="R498" i="11"/>
  <c r="R499" i="11"/>
  <c r="R500" i="11"/>
  <c r="R501" i="11"/>
  <c r="R502" i="11"/>
  <c r="R503" i="11"/>
  <c r="R504" i="11"/>
  <c r="R505" i="11"/>
  <c r="R506" i="11"/>
  <c r="R507" i="11"/>
  <c r="R508" i="11"/>
  <c r="R509" i="11"/>
  <c r="R510" i="11"/>
  <c r="R511" i="11"/>
  <c r="R512" i="11"/>
  <c r="R513" i="11"/>
  <c r="R514" i="11"/>
  <c r="R515" i="11"/>
  <c r="R516" i="11"/>
  <c r="R517" i="11"/>
  <c r="R518" i="11"/>
  <c r="R519" i="11"/>
  <c r="R520" i="11"/>
  <c r="R521" i="11"/>
  <c r="R522" i="11"/>
  <c r="R523" i="11"/>
  <c r="R524" i="11"/>
  <c r="R525" i="11"/>
  <c r="R526" i="11"/>
  <c r="R527" i="11"/>
  <c r="R528" i="11"/>
  <c r="R529" i="11"/>
  <c r="R530" i="11"/>
  <c r="R531" i="11"/>
  <c r="R532" i="11"/>
  <c r="R533" i="11"/>
  <c r="R534" i="11"/>
  <c r="R535" i="11"/>
  <c r="R536" i="11"/>
  <c r="R537" i="11"/>
  <c r="R538" i="11"/>
  <c r="R539" i="11"/>
  <c r="R540" i="11"/>
  <c r="R541" i="11"/>
  <c r="R542" i="11"/>
  <c r="R543" i="11"/>
  <c r="R544" i="11"/>
  <c r="R545" i="11"/>
  <c r="R546" i="11"/>
  <c r="R547" i="11"/>
  <c r="R548" i="11"/>
  <c r="R549" i="11"/>
  <c r="R550" i="11"/>
  <c r="R551" i="11"/>
  <c r="R552" i="11"/>
  <c r="R553" i="11"/>
  <c r="R554" i="11"/>
  <c r="R555" i="11"/>
  <c r="R556" i="11"/>
  <c r="R557" i="11"/>
  <c r="R558" i="11"/>
  <c r="R559" i="11"/>
  <c r="R560" i="11"/>
  <c r="R561" i="11"/>
  <c r="R562" i="11"/>
  <c r="R563" i="11"/>
  <c r="R564" i="11"/>
  <c r="R565" i="11"/>
  <c r="R566" i="11"/>
  <c r="R567" i="11"/>
  <c r="R568" i="11"/>
  <c r="R569" i="11"/>
  <c r="R570" i="11"/>
  <c r="R571" i="11"/>
  <c r="R572" i="11"/>
  <c r="R573" i="11"/>
  <c r="R574" i="11"/>
  <c r="R575" i="11"/>
  <c r="R576" i="11"/>
  <c r="R577" i="11"/>
  <c r="R578" i="11"/>
  <c r="R579" i="11"/>
  <c r="R580" i="11"/>
  <c r="R581" i="11"/>
  <c r="R582" i="11"/>
  <c r="R583" i="11"/>
  <c r="R584" i="11"/>
  <c r="R585" i="11"/>
  <c r="R586" i="11"/>
  <c r="R2" i="11"/>
  <c r="B24" i="9"/>
  <c r="E4" i="9"/>
  <c r="N24" i="16" l="1"/>
  <c r="L14" i="16"/>
  <c r="L4" i="16"/>
  <c r="L11" i="16"/>
  <c r="C95" i="8"/>
  <c r="C95" i="16"/>
  <c r="L9" i="16" s="1"/>
  <c r="L24" i="16" s="1"/>
  <c r="L3" i="16"/>
  <c r="L19" i="16" s="1"/>
  <c r="L6" i="16"/>
  <c r="L22" i="16" s="1"/>
  <c r="L8" i="16"/>
  <c r="L7" i="16"/>
  <c r="L23" i="16" s="1"/>
  <c r="L2" i="16"/>
  <c r="L18" i="16" s="1"/>
  <c r="N20" i="16"/>
  <c r="N21" i="16"/>
  <c r="G5" i="9"/>
  <c r="I5" i="9"/>
  <c r="F48" i="9"/>
  <c r="F46" i="9"/>
  <c r="E3"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D2" i="8"/>
  <c r="L21" i="16" l="1"/>
  <c r="L20" i="16"/>
  <c r="U25" i="8"/>
  <c r="P25" i="8"/>
  <c r="S25" i="8"/>
  <c r="T25" i="8"/>
  <c r="R25" i="8"/>
  <c r="Q25" i="8"/>
  <c r="V25" i="8"/>
  <c r="P2" i="8" a="1"/>
  <c r="P2" i="8" s="1"/>
  <c r="Q2" i="8" s="1"/>
  <c r="G26" i="9"/>
  <c r="G24" i="9"/>
  <c r="F26" i="9"/>
  <c r="F24" i="9"/>
  <c r="E26" i="9"/>
  <c r="E24" i="9"/>
  <c r="D26" i="9"/>
  <c r="D25" i="9"/>
  <c r="D24" i="9"/>
  <c r="C26" i="9"/>
  <c r="C24" i="9"/>
  <c r="B26" i="9"/>
  <c r="G25" i="9"/>
  <c r="F2" i="9"/>
  <c r="D2" i="9"/>
  <c r="F25" i="9"/>
  <c r="E25" i="9"/>
  <c r="B25" i="9"/>
  <c r="B28" i="9" s="1"/>
  <c r="B2" i="9"/>
  <c r="C2" i="9"/>
  <c r="C25" i="9"/>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2"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B3"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D153" i="10"/>
  <c r="E153" i="10"/>
  <c r="F153" i="10"/>
  <c r="G153" i="10"/>
  <c r="H153" i="10"/>
  <c r="I153" i="10"/>
  <c r="D154" i="10"/>
  <c r="E154" i="10"/>
  <c r="F154" i="10"/>
  <c r="G154" i="10"/>
  <c r="H154" i="10"/>
  <c r="I154" i="10"/>
  <c r="D155" i="10"/>
  <c r="E155" i="10"/>
  <c r="F155" i="10"/>
  <c r="G155" i="10"/>
  <c r="H155" i="10"/>
  <c r="I155" i="10"/>
  <c r="D156" i="10"/>
  <c r="E156" i="10"/>
  <c r="F156" i="10"/>
  <c r="G156" i="10"/>
  <c r="H156" i="10"/>
  <c r="I156" i="10"/>
  <c r="I152" i="10"/>
  <c r="H152" i="10"/>
  <c r="G152" i="10"/>
  <c r="F152" i="10"/>
  <c r="E152" i="10"/>
  <c r="D152" i="10"/>
  <c r="E114" i="10"/>
  <c r="F114" i="10"/>
  <c r="G114" i="10"/>
  <c r="H114" i="10"/>
  <c r="I114" i="10"/>
  <c r="E115" i="10"/>
  <c r="F115" i="10"/>
  <c r="G115" i="10"/>
  <c r="H115" i="10"/>
  <c r="I115" i="10"/>
  <c r="E116" i="10"/>
  <c r="F116" i="10"/>
  <c r="G116" i="10"/>
  <c r="H116" i="10"/>
  <c r="I116" i="10"/>
  <c r="E117" i="10"/>
  <c r="F117" i="10"/>
  <c r="G117" i="10"/>
  <c r="H117" i="10"/>
  <c r="I117" i="10"/>
  <c r="E118" i="10"/>
  <c r="F118" i="10"/>
  <c r="G118" i="10"/>
  <c r="H118" i="10"/>
  <c r="I118" i="10"/>
  <c r="E119" i="10"/>
  <c r="F119" i="10"/>
  <c r="G119" i="10"/>
  <c r="H119" i="10"/>
  <c r="I119" i="10"/>
  <c r="E120" i="10"/>
  <c r="F120" i="10"/>
  <c r="G120" i="10"/>
  <c r="H120" i="10"/>
  <c r="I120" i="10"/>
  <c r="E121" i="10"/>
  <c r="F121" i="10"/>
  <c r="G121" i="10"/>
  <c r="H121" i="10"/>
  <c r="I121" i="10"/>
  <c r="E122" i="10"/>
  <c r="F122" i="10"/>
  <c r="G122" i="10"/>
  <c r="H122" i="10"/>
  <c r="I122" i="10"/>
  <c r="E123" i="10"/>
  <c r="F123" i="10"/>
  <c r="G123" i="10"/>
  <c r="H123" i="10"/>
  <c r="I123" i="10"/>
  <c r="E124" i="10"/>
  <c r="F124" i="10"/>
  <c r="G124" i="10"/>
  <c r="H124" i="10"/>
  <c r="I124" i="10"/>
  <c r="E125" i="10"/>
  <c r="F125" i="10"/>
  <c r="G125" i="10"/>
  <c r="H125" i="10"/>
  <c r="I125" i="10"/>
  <c r="E126" i="10"/>
  <c r="F126" i="10"/>
  <c r="G126" i="10"/>
  <c r="H126" i="10"/>
  <c r="I126" i="10"/>
  <c r="E127" i="10"/>
  <c r="F127" i="10"/>
  <c r="G127" i="10"/>
  <c r="H127" i="10"/>
  <c r="I127" i="10"/>
  <c r="E128" i="10"/>
  <c r="F128" i="10"/>
  <c r="G128" i="10"/>
  <c r="H128" i="10"/>
  <c r="I128" i="10"/>
  <c r="E129" i="10"/>
  <c r="F129" i="10"/>
  <c r="G129" i="10"/>
  <c r="H129" i="10"/>
  <c r="I129" i="10"/>
  <c r="E130" i="10"/>
  <c r="F130" i="10"/>
  <c r="G130" i="10"/>
  <c r="H130" i="10"/>
  <c r="I130" i="10"/>
  <c r="E131" i="10"/>
  <c r="F131" i="10"/>
  <c r="G131" i="10"/>
  <c r="H131" i="10"/>
  <c r="I131" i="10"/>
  <c r="E132" i="10"/>
  <c r="F132" i="10"/>
  <c r="G132" i="10"/>
  <c r="H132" i="10"/>
  <c r="I132" i="10"/>
  <c r="E133" i="10"/>
  <c r="F133" i="10"/>
  <c r="G133" i="10"/>
  <c r="H133" i="10"/>
  <c r="I133" i="10"/>
  <c r="E134" i="10"/>
  <c r="F134" i="10"/>
  <c r="G134" i="10"/>
  <c r="H134" i="10"/>
  <c r="I134" i="10"/>
  <c r="E135" i="10"/>
  <c r="F135" i="10"/>
  <c r="G135" i="10"/>
  <c r="H135" i="10"/>
  <c r="I135" i="10"/>
  <c r="E136" i="10"/>
  <c r="F136" i="10"/>
  <c r="G136" i="10"/>
  <c r="H136" i="10"/>
  <c r="I136" i="10"/>
  <c r="E137" i="10"/>
  <c r="F137" i="10"/>
  <c r="G137" i="10"/>
  <c r="H137" i="10"/>
  <c r="I137" i="10"/>
  <c r="E138" i="10"/>
  <c r="F138" i="10"/>
  <c r="G138" i="10"/>
  <c r="H138" i="10"/>
  <c r="I138" i="10"/>
  <c r="E139" i="10"/>
  <c r="F139" i="10"/>
  <c r="G139" i="10"/>
  <c r="H139" i="10"/>
  <c r="I139" i="10"/>
  <c r="E140" i="10"/>
  <c r="F140" i="10"/>
  <c r="G140" i="10"/>
  <c r="H140" i="10"/>
  <c r="I140" i="10"/>
  <c r="E141" i="10"/>
  <c r="F141" i="10"/>
  <c r="G141" i="10"/>
  <c r="H141" i="10"/>
  <c r="I141" i="10"/>
  <c r="E142" i="10"/>
  <c r="F142" i="10"/>
  <c r="G142" i="10"/>
  <c r="H142" i="10"/>
  <c r="I142" i="10"/>
  <c r="E143" i="10"/>
  <c r="F143" i="10"/>
  <c r="G143" i="10"/>
  <c r="H143" i="10"/>
  <c r="I143" i="10"/>
  <c r="E144" i="10"/>
  <c r="F144" i="10"/>
  <c r="G144" i="10"/>
  <c r="H144" i="10"/>
  <c r="I144" i="10"/>
  <c r="E145" i="10"/>
  <c r="F145" i="10"/>
  <c r="G145" i="10"/>
  <c r="H145" i="10"/>
  <c r="I145" i="10"/>
  <c r="E146" i="10"/>
  <c r="F146" i="10"/>
  <c r="G146" i="10"/>
  <c r="H146" i="10"/>
  <c r="I146" i="10"/>
  <c r="E147" i="10"/>
  <c r="F147" i="10"/>
  <c r="G147" i="10"/>
  <c r="H147" i="10"/>
  <c r="I147" i="10"/>
  <c r="E148" i="10"/>
  <c r="F148" i="10"/>
  <c r="G148" i="10"/>
  <c r="H148" i="10"/>
  <c r="I148" i="10"/>
  <c r="E149" i="10"/>
  <c r="F149" i="10"/>
  <c r="G149" i="10"/>
  <c r="H149" i="10"/>
  <c r="I149" i="10"/>
  <c r="E150" i="10"/>
  <c r="F150" i="10"/>
  <c r="G150" i="10"/>
  <c r="H150" i="10"/>
  <c r="I150" i="10"/>
  <c r="I113" i="10"/>
  <c r="H113" i="10"/>
  <c r="G113" i="10"/>
  <c r="F113" i="10"/>
  <c r="E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13"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3" i="10"/>
  <c r="G3" i="10"/>
  <c r="D2" i="10"/>
  <c r="G5" i="10"/>
  <c r="G4"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3" i="10"/>
  <c r="A2" i="10"/>
  <c r="E2" i="10" s="1"/>
  <c r="Q18" i="8" l="1"/>
  <c r="P22" i="8"/>
  <c r="U24" i="8"/>
  <c r="U23" i="8"/>
  <c r="T18" i="8"/>
  <c r="P19" i="8"/>
  <c r="P20" i="8"/>
  <c r="T21" i="8"/>
  <c r="T24" i="8"/>
  <c r="T23" i="8"/>
  <c r="U18" i="8"/>
  <c r="V19" i="8"/>
  <c r="V20" i="8"/>
  <c r="Q22" i="8"/>
  <c r="P24" i="8"/>
  <c r="S23" i="8"/>
  <c r="R18" i="8"/>
  <c r="U19" i="8"/>
  <c r="S21" i="8"/>
  <c r="R22" i="8"/>
  <c r="S24" i="8"/>
  <c r="Q23" i="8"/>
  <c r="P18" i="8"/>
  <c r="U20" i="8"/>
  <c r="Q21" i="8"/>
  <c r="Q24" i="8"/>
  <c r="R23" i="8"/>
  <c r="T19" i="8"/>
  <c r="T20" i="8"/>
  <c r="R21" i="8"/>
  <c r="V22" i="8"/>
  <c r="R24" i="8"/>
  <c r="S18" i="8"/>
  <c r="S19" i="8"/>
  <c r="S20" i="8"/>
  <c r="P21" i="8"/>
  <c r="U22" i="8"/>
  <c r="P23" i="8"/>
  <c r="V18" i="8"/>
  <c r="Q19" i="8"/>
  <c r="Q20" i="8"/>
  <c r="V21" i="8"/>
  <c r="T22" i="8"/>
  <c r="V24" i="8"/>
  <c r="V23" i="8"/>
  <c r="R19" i="8"/>
  <c r="R20" i="8"/>
  <c r="U21" i="8"/>
  <c r="S22" i="8"/>
  <c r="M5" i="8"/>
  <c r="M13" i="8"/>
  <c r="L7" i="8"/>
  <c r="L23" i="8" s="1"/>
  <c r="L15" i="8"/>
  <c r="K12" i="8"/>
  <c r="M4" i="8"/>
  <c r="L6" i="8"/>
  <c r="L22" i="8" s="1"/>
  <c r="L14" i="8"/>
  <c r="K11" i="8"/>
  <c r="M6" i="8"/>
  <c r="M22" i="8" s="1"/>
  <c r="M14" i="8"/>
  <c r="L8" i="8"/>
  <c r="K13" i="8"/>
  <c r="K5" i="8"/>
  <c r="M7" i="8"/>
  <c r="M23" i="8" s="1"/>
  <c r="M15" i="8"/>
  <c r="L9" i="8"/>
  <c r="K6" i="8"/>
  <c r="K14" i="8"/>
  <c r="K4" i="8"/>
  <c r="M8" i="8"/>
  <c r="L10" i="8"/>
  <c r="K7" i="8"/>
  <c r="K15" i="8"/>
  <c r="K3" i="8"/>
  <c r="M9" i="8"/>
  <c r="L3" i="8"/>
  <c r="L19" i="8" s="1"/>
  <c r="L11" i="8"/>
  <c r="K8" i="8"/>
  <c r="M12" i="8"/>
  <c r="M10" i="8"/>
  <c r="L4" i="8"/>
  <c r="L12" i="8"/>
  <c r="K9" i="8"/>
  <c r="K25" i="8" s="1"/>
  <c r="M3" i="8"/>
  <c r="M19" i="8" s="1"/>
  <c r="M11" i="8"/>
  <c r="L5" i="8"/>
  <c r="L13" i="8"/>
  <c r="K10" i="8"/>
  <c r="I3" i="9"/>
  <c r="G3" i="9"/>
  <c r="F47" i="9"/>
  <c r="G47" i="9"/>
  <c r="C47" i="9"/>
  <c r="D47" i="9"/>
  <c r="E47" i="9"/>
  <c r="F28" i="9"/>
  <c r="Q3" i="8"/>
  <c r="Q8" i="8"/>
  <c r="Q7" i="8"/>
  <c r="Q6" i="8"/>
  <c r="Q5" i="8"/>
  <c r="Q4" i="8"/>
  <c r="C28" i="9"/>
  <c r="G28" i="9"/>
  <c r="D28" i="9"/>
  <c r="E28" i="9"/>
  <c r="F29" i="9"/>
  <c r="C27" i="9"/>
  <c r="E29" i="9"/>
  <c r="D29" i="9"/>
  <c r="C29" i="9"/>
  <c r="B29" i="9"/>
  <c r="G29" i="9"/>
  <c r="G27" i="9"/>
  <c r="F27" i="9"/>
  <c r="B27" i="9"/>
  <c r="D27" i="9"/>
  <c r="E27" i="9"/>
  <c r="D3" i="9"/>
  <c r="C3" i="9"/>
  <c r="G2" i="10"/>
  <c r="F2" i="10"/>
  <c r="H2" i="10"/>
  <c r="I2" i="10"/>
  <c r="F5" i="9"/>
  <c r="F4" i="9"/>
  <c r="F3" i="9"/>
  <c r="E3" i="9"/>
  <c r="E5" i="9"/>
  <c r="D5" i="9"/>
  <c r="D4" i="9"/>
  <c r="C4" i="9"/>
  <c r="C5" i="9"/>
  <c r="L24" i="8" l="1"/>
  <c r="L25" i="8"/>
  <c r="M24" i="8"/>
  <c r="M25" i="8"/>
  <c r="L2" i="8"/>
  <c r="L18" i="8" s="1"/>
  <c r="M2" i="8"/>
  <c r="M18" i="8" s="1"/>
  <c r="K2" i="8"/>
  <c r="M20" i="8"/>
  <c r="M21" i="8"/>
  <c r="L21" i="8"/>
  <c r="L20" i="8"/>
  <c r="K23" i="8"/>
  <c r="K19" i="8"/>
  <c r="K24" i="8"/>
  <c r="K21" i="8"/>
  <c r="K20" i="8"/>
  <c r="K22" i="8"/>
  <c r="R7" i="8"/>
  <c r="R3" i="8"/>
  <c r="R6" i="8"/>
  <c r="R8" i="8"/>
  <c r="R2" i="8"/>
  <c r="R4" i="8"/>
  <c r="R5" i="8"/>
  <c r="N8" i="8" l="1"/>
  <c r="K18" i="8"/>
  <c r="N3" i="8"/>
  <c r="N19" i="8" s="1"/>
  <c r="N6" i="8"/>
  <c r="N22" i="8" s="1"/>
  <c r="N12" i="8"/>
  <c r="N9" i="8"/>
  <c r="N15" i="8"/>
  <c r="N13" i="8"/>
  <c r="N5" i="8"/>
  <c r="N14" i="8"/>
  <c r="N11" i="8"/>
  <c r="N4" i="8"/>
  <c r="N10" i="8"/>
  <c r="N7" i="8"/>
  <c r="N23" i="8" s="1"/>
  <c r="N2" i="8"/>
  <c r="N18" i="8" s="1"/>
  <c r="N24" i="8" l="1"/>
  <c r="N25" i="8"/>
  <c r="N20" i="8"/>
  <c r="N2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E5E3D6-BC3C-4660-9188-66BCC4ECC3EE}" keepAlive="1" name="Query - Table3" description="Connection to the 'Table3' query in the workbook." type="5" refreshedVersion="6"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<sst xmlns="http://schemas.openxmlformats.org/spreadsheetml/2006/main" count="13363" uniqueCount="3058">
  <si>
    <t>OAVIS Meta-Analysis Data Collection</t>
  </si>
  <si>
    <t>Contributors</t>
  </si>
  <si>
    <t>Megan Coffer, Elyssa Collins, Mollie Gaines, Xiaojie Gao, Kate Jones, Ian McGregor, Katie McQuillan, Vinicius Perin, Laura Tateosian, Laura Tomkins, Thom Worm, Alexander Yoshizumi</t>
  </si>
  <si>
    <t>Last Updated</t>
  </si>
  <si>
    <t>Contents</t>
  </si>
  <si>
    <t>Worksheet</t>
  </si>
  <si>
    <t>Description</t>
  </si>
  <si>
    <t>Sort ID</t>
  </si>
  <si>
    <t>Alt ID</t>
  </si>
  <si>
    <t>Authors</t>
  </si>
  <si>
    <t>Conference Year</t>
  </si>
  <si>
    <t>Article Title</t>
  </si>
  <si>
    <t>OAVIS Category</t>
  </si>
  <si>
    <t>OAVIS Session</t>
  </si>
  <si>
    <t>Geospatial Title</t>
  </si>
  <si>
    <t>Geospatial Data</t>
  </si>
  <si>
    <t>Geospatial Analysis</t>
  </si>
  <si>
    <t>Megan Coffer</t>
  </si>
  <si>
    <t>S-0001</t>
  </si>
  <si>
    <t>2019-TU-AM-01</t>
  </si>
  <si>
    <t>Bowen Yu, Claudio T. Silva</t>
  </si>
  <si>
    <t>FlowSense: A Natural Language Interface for Visual Data Exploration within a Dataflow System</t>
  </si>
  <si>
    <t>VAST</t>
  </si>
  <si>
    <t>VIS Best Paper Awards</t>
  </si>
  <si>
    <t>S-0002</t>
  </si>
  <si>
    <t>2019-TU-AM-02</t>
  </si>
  <si>
    <t>Jagoda Walny, Christian Frisson, Mieka West, Doris Kosminsky, Søren Knudsen, Sheelagh Carpendale, Wesley Willett</t>
  </si>
  <si>
    <t>Data Changes Everything: Challenges and Opportunities in Data Visualization Design Handoff</t>
  </si>
  <si>
    <t>INFOVIS</t>
  </si>
  <si>
    <t>S-0003</t>
  </si>
  <si>
    <t>2019-TU-AM-03</t>
  </si>
  <si>
    <t>Wenbin He, Junpeng Wang, Hanqi Guo, Ko-Chih Wang, Han-Wei Shen, Mukund Raj, Youssef S. G. Nashed, Tom Peterka</t>
  </si>
  <si>
    <t>InSituNet: Deep Image Synthesis for Parameter Space Exploration of Ensemble Simulations</t>
  </si>
  <si>
    <t>SCIVIS</t>
  </si>
  <si>
    <t>S-0004</t>
  </si>
  <si>
    <t>2019-TU-AM-04</t>
  </si>
  <si>
    <t>Bryce Morrow, Trevor Manz, Arlene E. Chung, Nils Gehlenborg, David Gotz</t>
  </si>
  <si>
    <t>Periphery Plots for Contextualizing Heterogeneous Time-Based Charts</t>
  </si>
  <si>
    <t>SHORT</t>
  </si>
  <si>
    <t>S-0005</t>
  </si>
  <si>
    <t>2019-TU-PM-01</t>
  </si>
  <si>
    <t>Subhashis Hazarika, Haoyu Li, Ko-Chih Wang, Han-Wei Shen, Ching-Shan Chou</t>
  </si>
  <si>
    <t>NNVA: Neural Network Assisted Visual Analysis of Yeast Cell Polarization Simulation</t>
  </si>
  <si>
    <t>A Tour of VAST</t>
  </si>
  <si>
    <t>---</t>
  </si>
  <si>
    <t>S-0006</t>
  </si>
  <si>
    <t>2019-TU-PM-02</t>
  </si>
  <si>
    <t>Takanori Fujiwara, Oh-Hyun Kwon, Kwan-Liu Ma</t>
  </si>
  <si>
    <t>Supporting Analysis of Dimensionality Reduction Results with Contrastive Learning</t>
  </si>
  <si>
    <t>S-0007</t>
  </si>
  <si>
    <t>2019-TU-PM-03</t>
  </si>
  <si>
    <t>James Wexler, Mahima Pushkarna, Tolga Bolukbasi, Martin Wattenberg, Fernanda Viegas, Jimbo Wilson</t>
  </si>
  <si>
    <t>The What-If Tool: Interactive Probing of Machine Learning Models</t>
  </si>
  <si>
    <t>S-0008</t>
  </si>
  <si>
    <t>2019-TU-PM-04</t>
  </si>
  <si>
    <t>Jiali Liu, Nadia Boukhelifa, James Eagan</t>
  </si>
  <si>
    <t>Understanding the Role of Alternatives in Data Analysis Practices</t>
  </si>
  <si>
    <t>S-0009</t>
  </si>
  <si>
    <t>2019-TU-PM-05</t>
  </si>
  <si>
    <t>Phong H. Nguyen, Rafael Henkin, Siming Chen, Natalia Andrienko, Gennady Andrienko, Olivier Thonnard, Cagatay Turkay</t>
  </si>
  <si>
    <t>VASABI: Doing User Behaviour Analytics through Interactive Visual Hierarchical User Profiles</t>
  </si>
  <si>
    <t>S-0010</t>
  </si>
  <si>
    <t>2019-TU-PM-06</t>
  </si>
  <si>
    <t>Miriah Meyer, Jason Dykes</t>
  </si>
  <si>
    <t>Criteria for Rigor in Visualization Design Study</t>
  </si>
  <si>
    <t>Provocations</t>
  </si>
  <si>
    <t>S-0011</t>
  </si>
  <si>
    <t>2019-TU-PM-07</t>
  </si>
  <si>
    <t>Dietmar Offenhuber</t>
  </si>
  <si>
    <t>Data by proxy – material traces as autographic visualizations</t>
  </si>
  <si>
    <t>S-0012</t>
  </si>
  <si>
    <t>2019-TU-PM-08</t>
  </si>
  <si>
    <t>Kyle Wm Hall, Adam James Bradley, Uta Hinrichs, Samuel Huron, Jo Wood, Christopher Collins, Sheelagh Carpendale</t>
  </si>
  <si>
    <t>Design by Immersion: A Transdisciplinary Approach to Problem-Driven Visualizations</t>
  </si>
  <si>
    <t>S-0013</t>
  </si>
  <si>
    <t>2019-TU-PM-09</t>
  </si>
  <si>
    <t>Evanthia Dimara, Charles Perin</t>
  </si>
  <si>
    <t>What is Interaction for Data Visualization?</t>
  </si>
  <si>
    <t>S-0014</t>
  </si>
  <si>
    <t>2019-TU-PM-10</t>
  </si>
  <si>
    <t>Jessica Hullman</t>
  </si>
  <si>
    <t>Why Authors Don't Visualize Uncertainty</t>
  </si>
  <si>
    <t>S-0015</t>
  </si>
  <si>
    <t>2019-TU-PM-11</t>
  </si>
  <si>
    <t>Steve Petruzza, Attila Gyulassy, Samuel Leventhal, Jackson Baglino, Michael Czabaj, Ashely Spears, Valerio Pascucci</t>
  </si>
  <si>
    <t>High-throughput feature extraction for measuring attributes of deforming open cell foams</t>
  </si>
  <si>
    <t>Scalar Topology</t>
  </si>
  <si>
    <t>S-0016</t>
  </si>
  <si>
    <t>2019-TU-PM-12</t>
  </si>
  <si>
    <t>Jules Vidal, Joseph Budin, Julien Tierny</t>
  </si>
  <si>
    <t>Progressive Wasserstein Barycenters of Persistence Diagrams</t>
  </si>
  <si>
    <t>S-0017</t>
  </si>
  <si>
    <t>2019-TU-PM-13</t>
  </si>
  <si>
    <t>Ashok Jallepalli, Joshua A. Levine, Mike Kirby</t>
  </si>
  <si>
    <t>The Effect of Data Transformations on Scalar Field Topological Analysis of High-Order FEM Solutions</t>
  </si>
  <si>
    <t>S-0018</t>
  </si>
  <si>
    <t>2019-TU-PM-14</t>
  </si>
  <si>
    <t>Pavol Klacansky, Attila Gyulassy, Peer-Timo Bremer, Valerio Pascucci</t>
  </si>
  <si>
    <t>Toward Localized Topological Data Structures: Querying the Forest for the Tree</t>
  </si>
  <si>
    <t>S-0019</t>
  </si>
  <si>
    <t>2019-TU-PM-15</t>
  </si>
  <si>
    <t>Raghavendra Sridharamurthy, Talha Bin Masood, Adhitya Kamakshidasan, Vijay Natarajan</t>
  </si>
  <si>
    <t>Edit Distance between Merge Trees</t>
  </si>
  <si>
    <t>TVCG</t>
  </si>
  <si>
    <t>S-0020</t>
  </si>
  <si>
    <t>2019-TU-PM-16</t>
  </si>
  <si>
    <t>Pavel Govyadinov, Tasha Womack, Jason Eriksen, David Mayerich, Guoning Chen</t>
  </si>
  <si>
    <t>Graph-assisted Visualization of Microvascular Networks</t>
  </si>
  <si>
    <t>Short Papers: Novel Interfaces</t>
  </si>
  <si>
    <t>S-0021</t>
  </si>
  <si>
    <t>2019-TU-PM-17</t>
  </si>
  <si>
    <t>Leo Yu-Ho Lo, Yao Ming, Huamin Qu</t>
  </si>
  <si>
    <t>Learning Vis Tools: Teaching Data Visualization Tutorials</t>
  </si>
  <si>
    <t>S-0022</t>
  </si>
  <si>
    <t>2019-TU-PM-18</t>
  </si>
  <si>
    <t>Alan Lundgard, Crystal Lee, Arvind Satyanarayan</t>
  </si>
  <si>
    <t>Sociotechnical Considerations for Accessible Visualization Design</t>
  </si>
  <si>
    <t>S-0023</t>
  </si>
  <si>
    <t>2019-TU-PM-19</t>
  </si>
  <si>
    <t>Marti Hearst, Melanie Tory, Vidya Setlur</t>
  </si>
  <si>
    <t>How Expensive is the Wine?Toward Interface Defaults for Vague Modifiers in Natural Language Interfaces for Visual Analysis</t>
  </si>
  <si>
    <t>S-0024</t>
  </si>
  <si>
    <t>2019-TU-PM-20</t>
  </si>
  <si>
    <t>Mallika Agarwal, Arjun Srinivasan, John Stasko</t>
  </si>
  <si>
    <t>VisWall: Visual Data Exploration using Direct Combination on Large Touch Displays</t>
  </si>
  <si>
    <t>S-0025</t>
  </si>
  <si>
    <t>2019-TU-PM-21</t>
  </si>
  <si>
    <t>Michail Schwab, James Tompkin, Jeff Huang, Michelle A. Borkin</t>
  </si>
  <si>
    <t>EasyPZ.js: Interaction Binding For Pan and Zoom Visualizations</t>
  </si>
  <si>
    <t>S-0026</t>
  </si>
  <si>
    <t>2019-TU-PM-22</t>
  </si>
  <si>
    <t>Marti Hearst, Melanie Tory</t>
  </si>
  <si>
    <t>Would You Like A Chart With That? Incorporating Visualizations into Conversational Interfaces</t>
  </si>
  <si>
    <t>S-0027</t>
  </si>
  <si>
    <t>2019-TU-PM-23</t>
  </si>
  <si>
    <t>Cindy Xiong, Cristina R Ceja, Casimir Ludwig, Steven Franconeri</t>
  </si>
  <si>
    <t>Biased Average Position Estimates in Line and Bar Graphs: Underestimation, Overestimation, and Perceptual Pull</t>
  </si>
  <si>
    <t>Bias &amp; Patterns</t>
  </si>
  <si>
    <t>S-0028</t>
  </si>
  <si>
    <t>2019-TU-PM-24</t>
  </si>
  <si>
    <t>Christine Nothelfer, Steven Franconeri</t>
  </si>
  <si>
    <t>Measures of the benefit of direct encoding of data deltas for data pair relation perception</t>
  </si>
  <si>
    <t>S-0029</t>
  </si>
  <si>
    <t>2019-TU-PM-25</t>
  </si>
  <si>
    <t>Evanthia Dimara, Steven Franconeri, Catherine Plaisant, Anastasia Bezerianos, Pierre Dragicevic</t>
  </si>
  <si>
    <t>A Task-based Taxonomy of Cognitive Biases for Information Visualization</t>
  </si>
  <si>
    <t>S-0030</t>
  </si>
  <si>
    <t>2019-TU-PM-26</t>
  </si>
  <si>
    <t>Cindy Xiong, Lisanne van Weelden, Steven Franconeri</t>
  </si>
  <si>
    <t>The Curse of Knowledge in Visual Data Communication</t>
  </si>
  <si>
    <t>S-0031</t>
  </si>
  <si>
    <t>2019-TU-PM-27</t>
  </si>
  <si>
    <t>Yating Wei, Honghui Mei, Ying Zhao, Shuyue Zhou, Bingru Lin, Haojin Jiang, Wei Chen</t>
  </si>
  <si>
    <t>Evaluating Perceptual Bias During Geometric Scaling of Scatterplots</t>
  </si>
  <si>
    <t>S-0032</t>
  </si>
  <si>
    <t>2019-TU-PM-28</t>
  </si>
  <si>
    <t>Frederik L. Dennig, Thomas E. Polk, Zudi Lin, Tobias Schreck, Hanspeter Pfister, Michael Behrisch</t>
  </si>
  <si>
    <t>FDive: Learning Relevance Models using Pattern-based Similarity Measures</t>
  </si>
  <si>
    <t>S-0033</t>
  </si>
  <si>
    <t>2019-TU-PM-29</t>
  </si>
  <si>
    <t>Jonas Lukasczyk, Christoph Garth, Tim Biedert, Ross Maciejewski, Gunther H. Weber, Heike Leitte</t>
  </si>
  <si>
    <t>Dynamic Nested Tracking Graphs</t>
  </si>
  <si>
    <t>Features and Topology</t>
  </si>
  <si>
    <t>S-0034</t>
  </si>
  <si>
    <t>2019-TU-PM-30</t>
  </si>
  <si>
    <t>Robin Bader, Michael Sprenger, Nikolina Ban, Stefan Rüdisühli, Christoph Schär, Tobias Günther</t>
  </si>
  <si>
    <t>Extraction and Visual Analysis of Potential Vorticity Banners around the Alps</t>
  </si>
  <si>
    <t>S-0035</t>
  </si>
  <si>
    <t>2019-TU-PM-31</t>
  </si>
  <si>
    <t>Fariba Khan, Lawrence Roy, Eugene Zhang, Botong Qu, Shih-Hsuan Hung, Harry Yeh, Robert S. Laramee, Yue Zhang</t>
  </si>
  <si>
    <t>Multi-Scale Topological Analysis of Asymmetric Tensor Fields on Surfaces</t>
  </si>
  <si>
    <t>S-0036</t>
  </si>
  <si>
    <t>2019-TU-PM-32</t>
  </si>
  <si>
    <t>Irene Baeza Rojo, Tobias Günther</t>
  </si>
  <si>
    <t>Vector Field Topology of Time-Dependent Flows in a Steady Reference Frame</t>
  </si>
  <si>
    <t>S-0037</t>
  </si>
  <si>
    <t>2019-TU-PM-33</t>
  </si>
  <si>
    <t>Andrea Schnorr, Dirk N. Helmrich, Dominik Denker, Torsten W. Kuhlen, Bernd Hentschel</t>
  </si>
  <si>
    <t>Feature Tracking by Two-Step Optimization</t>
  </si>
  <si>
    <t>S-0038</t>
  </si>
  <si>
    <t>2019-TU-PM-34</t>
  </si>
  <si>
    <t>Shusen Liu, Di Wang, Dan Maljovec, Rushil Anirudh, Jayaraman J. Thiagarajan, Sam Ade Jacobs, Brian C. Van Essen, David Hysom, Jae-Seung Yeom, Jim Gaffney, J. Luc Peterson, Peter B. Robinson, Harsh Bhatia, Valerio Pascucci, Brian K. Spears, Peer-Timo Bremer</t>
  </si>
  <si>
    <t>Scalable Topological Data Analysis and Visualization for Interpreting Data-Driven Models in Scientific Applications</t>
  </si>
  <si>
    <t>S-0039</t>
  </si>
  <si>
    <t>2019-TU-PM-35</t>
  </si>
  <si>
    <t>Catherine Solis, Fahimeh Rajabiyazdi, Fanny Chevalier</t>
  </si>
  <si>
    <t>Designing Visual Guides for Casual Listeners of Live Orchestral Music</t>
  </si>
  <si>
    <t>Systems and Design Studies</t>
  </si>
  <si>
    <t>S-0040</t>
  </si>
  <si>
    <t>2019-TU-PM-36</t>
  </si>
  <si>
    <t>Anamaria Crisan, Tamara Munzner</t>
  </si>
  <si>
    <t>Uncovering Data Landscapes through Data Reconnaissance and Task Wrangling</t>
  </si>
  <si>
    <t>S-0041</t>
  </si>
  <si>
    <t>2019-TU-PM-37</t>
  </si>
  <si>
    <t>Alessio Arleo, Johannes Sorger, Chao Jia, Christos Tsigkanos, Roger A. Leite, Ilir Murturi, Manfred Klaffenboeck, Silvia Miksch, Shahram Dustdar, Michael Wimmer</t>
  </si>
  <si>
    <t>Sabrina: Modeling and Visualization of Economy Data with Incremental Domain Knowledge</t>
  </si>
  <si>
    <t>S-0042</t>
  </si>
  <si>
    <t>2019-TU-PM-38</t>
  </si>
  <si>
    <t>Huan He, Bo Dong, Qinghua Zheng, Dehai Di, Yating Lin</t>
  </si>
  <si>
    <t>Visual Analysis of the Time Management of Learning Multiple Courses in Online Learning Environment</t>
  </si>
  <si>
    <t>S-0043</t>
  </si>
  <si>
    <t>2019-TU-PM-39</t>
  </si>
  <si>
    <t>Mariana Shimabukuro, Jessica Zipf, Mennatallah El-Assady, Christopher Collins</t>
  </si>
  <si>
    <t>H-Matrix: Hierarchical Matrix for Visual Analysis of Cross-Linguistic Features in Large Learner Corpora</t>
  </si>
  <si>
    <t>S-0044</t>
  </si>
  <si>
    <t>2019-TU-PM-40</t>
  </si>
  <si>
    <t>Amon Ge, Hyeju Jang, Giuseppe Carenini, Kendall Ho, Young Ji Lee</t>
  </si>
  <si>
    <t>OCTVis: Ontology-based Comparison of Topic Models</t>
  </si>
  <si>
    <t>S-0045</t>
  </si>
  <si>
    <t>2019-TU-PM-41</t>
  </si>
  <si>
    <t>Jian Zhao, Maoyuan Sun, Francine Chen, Patrick Chiu</t>
  </si>
  <si>
    <t>MissBiN: Visual Analysis of Missing Links in Bipartite Networks</t>
  </si>
  <si>
    <t>S-0046</t>
  </si>
  <si>
    <t>2019-TU-PM-42</t>
  </si>
  <si>
    <t>Xidao Wen, Yu-Ru Lin, Yongsu Ahn, Konstantinos Pelechrinis, Xi Liu, Nan Cao</t>
  </si>
  <si>
    <t>FacIt: Factorizing Tensors into Interpretable and Scrutinizable Patterns</t>
  </si>
  <si>
    <t>S-0047</t>
  </si>
  <si>
    <t>2019-TU-PM-43</t>
  </si>
  <si>
    <t>Michael Behrisch, Tobias Schreck, Hanspeter Pfister</t>
  </si>
  <si>
    <t>GUIRO: User-Guided Matrix Reordering</t>
  </si>
  <si>
    <t>VIS Meets Machine Learning</t>
  </si>
  <si>
    <t>S-0048</t>
  </si>
  <si>
    <t>2019-TU-PM-44</t>
  </si>
  <si>
    <t>Zhutian Chen, Wei Zeng, ZhiGuang Yang, Lingyun Yu, Chi-Wing Fu, Huamin Qu</t>
  </si>
  <si>
    <t>LassoNet: Deep Lasso-Selection of 3D Point Clouds</t>
  </si>
  <si>
    <t>S-0049</t>
  </si>
  <si>
    <t>2019-TU-PM-45</t>
  </si>
  <si>
    <t>Jun Han, Chaoli Wang</t>
  </si>
  <si>
    <t>TSR-TVD: Temporal Super-Resolution for Time-Varying Data Analysis and Visualization</t>
  </si>
  <si>
    <t>S-0050</t>
  </si>
  <si>
    <t>2019-TU-PM-46</t>
  </si>
  <si>
    <t>Chen Chen, Changbo Wang, Xue Bai, Peiying Zhang, Chenhui Li</t>
  </si>
  <si>
    <t>GenerativeMap: Visualization and Exploration of Dynamic Density Maps via Generative Learning Model</t>
  </si>
  <si>
    <t>S-0051</t>
  </si>
  <si>
    <t>2019-TU-PM-47</t>
  </si>
  <si>
    <t>Robert Krüger, Johanna Beyer, Won-Dong Jang, Nam Wook Kim, Artem Sokolov, Peter Sorger, Hanspeter Pfister</t>
  </si>
  <si>
    <t>Facetto: Combining Unsupervised and Supervised Learning for Hierarchical Phenotype Analysis in Multi-Channel Image Data</t>
  </si>
  <si>
    <t>S-0052</t>
  </si>
  <si>
    <t>2019-TU-PM-48</t>
  </si>
  <si>
    <t>Yao Ming, Panpan Xu, Furui Cheng, Huamin Qu, Liu Ren</t>
  </si>
  <si>
    <t>Steering Deep Sequence Model with Prototypes</t>
  </si>
  <si>
    <t>S-0053</t>
  </si>
  <si>
    <t>2019-WE-AM-01</t>
  </si>
  <si>
    <t>Oh-Hyun Kwon, Kwan-Liu Ma</t>
  </si>
  <si>
    <t>A Deep Generative Model for Graph Layout</t>
  </si>
  <si>
    <t>Drawing Nodes and Edges</t>
  </si>
  <si>
    <t>S-0054</t>
  </si>
  <si>
    <t>2019-WE-AM-02</t>
  </si>
  <si>
    <t>Yong Wang, Zhihua Jin, Qianwen Wang, Weiwei Cui, Tengfei Ma, Huamin Qu</t>
  </si>
  <si>
    <t>DeepDrawing: A Deep Learning Approach to Graph Drawing</t>
  </si>
  <si>
    <t>S-0055</t>
  </si>
  <si>
    <t>2019-WE-AM-03</t>
  </si>
  <si>
    <t>Yunhai Wang, Mingliang Xue, Yanyan Wang, Xinyuan Yan, Baoquan Chen, Chi-Wing Fu, Christophe Hurter</t>
  </si>
  <si>
    <t>Interactive Structure-aware Blending of Diverse Edge Bundling Visualizations</t>
  </si>
  <si>
    <t>S-0056</t>
  </si>
  <si>
    <t>2019-WE-AM-04</t>
  </si>
  <si>
    <t>Ashley Suh, Mustafa Hajij, Bei Wang, Carlos Scheidegger, Paul Rosen</t>
  </si>
  <si>
    <t>Persistent Homology Guided Force-Directed Graph Layouts</t>
  </si>
  <si>
    <t>S-0057</t>
  </si>
  <si>
    <t>2019-WE-AM-05</t>
  </si>
  <si>
    <t>Jonathan X. Zheng, Samraat Pawar, Dan F. M. Goodman</t>
  </si>
  <si>
    <t>Graph Drawing by Stochastic Gradient Descent</t>
  </si>
  <si>
    <t>S-0058</t>
  </si>
  <si>
    <t>2019-WE-AM-06</t>
  </si>
  <si>
    <t>Maoyuan Sun, Jian Zhao, Hao Wu, Kurt Luther, Chris North, Naren Ramakrishnan</t>
  </si>
  <si>
    <t>The Effect of Edge Bundling and Seriation on Sensemaking of Biclusters in Bipartite Graphs</t>
  </si>
  <si>
    <t>S-0059</t>
  </si>
  <si>
    <t>2019-WE-AM-07</t>
  </si>
  <si>
    <t>Irene Baeza Rojo, Markus Gross, Tobias Günther</t>
  </si>
  <si>
    <t>Accelerated Monte Carlo Rendering of Finite-Time Lyapunov Exponents</t>
  </si>
  <si>
    <t>Flow</t>
  </si>
  <si>
    <t>S-0060</t>
  </si>
  <si>
    <t>2019-WE-AM-08</t>
  </si>
  <si>
    <t>Baldwin Nsonga, Gerik Scheuermann, Stefan Gumhold, Jordi Ventosa-Molina, Denis Koschichow, Jochen Fröhlich</t>
  </si>
  <si>
    <t>Analysis of the Near-Wall Flow in a Turbine Cascade by Splat Visualization</t>
  </si>
  <si>
    <t>S-0061</t>
  </si>
  <si>
    <t>2019-WE-AM-09</t>
  </si>
  <si>
    <t>Baldwin Nsonga, Martin Niemann, Jochen Fröhlich, Joachim Staib, Stefan Gumhold, Gerik Scheuermann</t>
  </si>
  <si>
    <t>Detection and Visualization of Splat and Antisplat Events in Turbulent Flows</t>
  </si>
  <si>
    <t>S-0062</t>
  </si>
  <si>
    <t>2019-WE-AM-10</t>
  </si>
  <si>
    <t>Hanqi Guo, Wenbin He, Sangmin Seo, Han-Wei Shen, Emil Mihai Constantinescu, Chunhui Liu, Tom Peterka</t>
  </si>
  <si>
    <t>Extreme-Scale Stochastic Particle Tracing for Uncertain Unsteady Flow Visualization and Analysis</t>
  </si>
  <si>
    <t>S-0063</t>
  </si>
  <si>
    <t>2019-WE-AM-11</t>
  </si>
  <si>
    <t>Jun Han, Jun Tao, Chaoli Wang</t>
  </si>
  <si>
    <t>FlowNet: A Deep Learning Framework for Clustering and Selection of Streamlines and Stream Surfaces</t>
  </si>
  <si>
    <t>S-0064</t>
  </si>
  <si>
    <t>2019-WE-AM-12</t>
  </si>
  <si>
    <t>Tobias Günther, Holger Theisel</t>
  </si>
  <si>
    <t>Hyper-Objective Vortices</t>
  </si>
  <si>
    <t>S-0065</t>
  </si>
  <si>
    <t>2019-WE-AM-13</t>
  </si>
  <si>
    <t>Fritz Lekschas, Michael Behrisch, Benjamin Bach, Peter Kerpedjiev, Nils Gehlenborg, Hanspeter Pfister</t>
  </si>
  <si>
    <t>Pattern-Driven Navigation in 2D Multiscale Visualizations with Scalable Insets</t>
  </si>
  <si>
    <t>Multiscale Visualization</t>
  </si>
  <si>
    <t>S-0066</t>
  </si>
  <si>
    <t>2019-WE-AM-14</t>
  </si>
  <si>
    <t>Tobias Klein, Ivan Viola, Eduard Gröller, Peter Mindek</t>
  </si>
  <si>
    <t>Multi-Scale Procedural Animations of Microtubule Dynamics Based on Measured Data</t>
  </si>
  <si>
    <t>S-0067</t>
  </si>
  <si>
    <t>2019-WE-AM-15</t>
  </si>
  <si>
    <t>Alexander Bock, Emil Axelsson, Jonathas Costa, Gene Payne, Micah Acinapura, Vivian Trakinski, Carter B Emmart PhD, Claudio Silva, Charles Hansen, Anders Ynnerman</t>
  </si>
  <si>
    <t>OpenSpace: A System for Astrographics</t>
  </si>
  <si>
    <t>S-0068</t>
  </si>
  <si>
    <t>2019-WE-AM-16</t>
  </si>
  <si>
    <t>Juraj Pálenik, Jan Byška, Stefan Bruckner, Helwig Hauser</t>
  </si>
  <si>
    <t>Scale-Space Splatting: Reforming Spacetime for the Cross-Scale Exploration of Integral Measures in Molecular Dynamics</t>
  </si>
  <si>
    <t>Elyssa Collins</t>
  </si>
  <si>
    <t>S-0069</t>
  </si>
  <si>
    <t>2019-WE-AM-17</t>
  </si>
  <si>
    <t>Sarkis Halladjian, Haichao Miao, David Kouřil, Eduard Gröller, Ivan Viola, Tobias Isenberg</t>
  </si>
  <si>
    <t>ScaleTrotter: Illustrative Visual Travels Across Negative Scales</t>
  </si>
  <si>
    <t>S-0070</t>
  </si>
  <si>
    <t>2019-WE-AM-18</t>
  </si>
  <si>
    <t>Emily Wall, Arup Arcalgud, Kuhu Gupta, Andrew Jo</t>
  </si>
  <si>
    <t>A Markov Model of Users' Interactive Behavior in Scatterplots</t>
  </si>
  <si>
    <t>Perception, Cognition, and Visualization Design</t>
  </si>
  <si>
    <t>S-0071</t>
  </si>
  <si>
    <t>2019-WE-AM-19</t>
  </si>
  <si>
    <t>David Pomerenke, Frederik L. Dennig, Daniel Keim, Johannes Fuchs, Michael Blumenschein</t>
  </si>
  <si>
    <t>Slope-Dependent Rendering of Parallel Coordinates to Reduce Density Distortion and Ghost Clusters</t>
  </si>
  <si>
    <t>S-0072</t>
  </si>
  <si>
    <t>2019-WE-AM-20</t>
  </si>
  <si>
    <t>Matthias Miller, Xuan Zhang, Johannes Fuchs, Michael Blumenschein</t>
  </si>
  <si>
    <t>Evaluating Ordering Strategies of Star Glyph Axes</t>
  </si>
  <si>
    <t>S-0073</t>
  </si>
  <si>
    <t>2019-WE-AM-21</t>
  </si>
  <si>
    <t>Linda Woodburn, Yalong Yang, Kim Marriott</t>
  </si>
  <si>
    <t>Interactive Visualisation of Hierarchical Quantitative Data: an Evaluation</t>
  </si>
  <si>
    <t>S-0074</t>
  </si>
  <si>
    <t>2019-WE-AM-22</t>
  </si>
  <si>
    <t>Robert Kosara</t>
  </si>
  <si>
    <t>Evidence for Area as the Primary Visual Cue in Pie Charts</t>
  </si>
  <si>
    <t>S-0075</t>
  </si>
  <si>
    <t>2019-WE-AM-23</t>
  </si>
  <si>
    <t>Stephen Redmond</t>
  </si>
  <si>
    <t>Visual cues in estimation of part-to-whole comparison</t>
  </si>
  <si>
    <t>S-0076</t>
  </si>
  <si>
    <t>2019-WE-AM-24</t>
  </si>
  <si>
    <t>Emily Wall, John Stasko, Alex Endert</t>
  </si>
  <si>
    <t>Towards a Design Space for Mitigating Cognitive Bias in Visual Analytics</t>
  </si>
  <si>
    <t>S-0077</t>
  </si>
  <si>
    <t>2019-WE-AM-25</t>
  </si>
  <si>
    <t>Hwiyeon Kim, Juyoung Oh, Yunha Han, Sungahn Ko, Matthew Brehmer, Bum Chul Kwon</t>
  </si>
  <si>
    <t>Thumbnails for Data Stories: Survey of Current Practice</t>
  </si>
  <si>
    <t>S-0078</t>
  </si>
  <si>
    <t>2019-WE-AM-26</t>
  </si>
  <si>
    <t>Hayder Mahdi Al-maneea, Jonathan C Roberts</t>
  </si>
  <si>
    <t>Towards Quantifying multiple view layouts in visualisation as seen from research publications</t>
  </si>
  <si>
    <t>S-0079</t>
  </si>
  <si>
    <t>2019-WE-AM-27</t>
  </si>
  <si>
    <t>Matthew Brehmer, Bongshin Lee, Petra Isenberg, Eun Kyoung Choe</t>
  </si>
  <si>
    <t>A Comparative Evaluation of Animation and Small Multiples for Trend Visualization on Mobile Phones</t>
  </si>
  <si>
    <t>Animation and Sports</t>
  </si>
  <si>
    <t>S-0080</t>
  </si>
  <si>
    <t>2019-WE-AM-28</t>
  </si>
  <si>
    <t>Vanessa Peña-Araya, Emmanuel Pietriga, Anastasia Bezerianos</t>
  </si>
  <si>
    <t>A Comparison of Visualizations for Identifying Correlation Over Time and Space</t>
  </si>
  <si>
    <t>S-0081</t>
  </si>
  <si>
    <t>2019-WE-AM-29</t>
  </si>
  <si>
    <t>Amira Chalbi, Jacob Ritchie, Deokgun Park, Jungu Choi, Nicolas Roussel, Niklas Elmqvist, Fanny Chevalier</t>
  </si>
  <si>
    <t>Common Fate for Animated Transitions in Visualization</t>
  </si>
  <si>
    <t>S-0082</t>
  </si>
  <si>
    <t>2019-WE-AM-30</t>
  </si>
  <si>
    <t>Thomas E. Polk, Dominik Jäckle, Johannes Häußler, Jing Yang</t>
  </si>
  <si>
    <t>CourtTime: Generating Actionable Insights into Tennis Matches Using Visual Analytics</t>
  </si>
  <si>
    <t>S-0083</t>
  </si>
  <si>
    <t>2019-WE-AM-31</t>
  </si>
  <si>
    <t>Jiachen Wang, Kejian Zhao, Dazhen Deng, Anqi Cao, Xiao Xie, Zheng Zhou, Hui Zhang, Yingcai Wu</t>
  </si>
  <si>
    <t>Tac-Simur: Visual Analytics for Tactic-based Match Simulation of Table Tennis</t>
  </si>
  <si>
    <t>S-0084</t>
  </si>
  <si>
    <t>2019-WE-AM-32</t>
  </si>
  <si>
    <t>Jie Li, Siming Chen, Kang Zhang, Gennady Andrienko, Natalia Andrienko</t>
  </si>
  <si>
    <t>COPE: Interactive Exploration of Co-occurrence Patterns in Spatial Time Series</t>
  </si>
  <si>
    <t>S-0085</t>
  </si>
  <si>
    <t>2019-WE-AM-33</t>
  </si>
  <si>
    <t>Alexander Ivanov, Kurtis Danyluk, Christian Jacob, Wesley Willett</t>
  </si>
  <si>
    <t>A Walk Among the Data: Exploration and Anthropomorphism in Immersive Unit Visualizations</t>
  </si>
  <si>
    <t>CG&amp;A</t>
  </si>
  <si>
    <t>CG&amp;A Session 1</t>
  </si>
  <si>
    <t>S-0086</t>
  </si>
  <si>
    <t>2019-WE-AM-34</t>
  </si>
  <si>
    <t>G. Elisabeta Marai, Jason Leigh, Andrew Johnson</t>
  </si>
  <si>
    <t>Immersive Analytics Lessons from the Electronic Visualization Laboratory: a 25 Year Perspective</t>
  </si>
  <si>
    <t>S-0087</t>
  </si>
  <si>
    <t>2019-WE-AM-35</t>
  </si>
  <si>
    <t>Jorge A. Wagner Filho, Carla M. D. S. Freitas, Luciana Nedel</t>
  </si>
  <si>
    <t>Comfortable Immersive Analytics with the VirtualDesk Metaphor</t>
  </si>
  <si>
    <t>S-0088</t>
  </si>
  <si>
    <t>2019-WE-AM-36</t>
  </si>
  <si>
    <t>Wolfgang Büschel, Stefan Vogt, Raimund Dachselt</t>
  </si>
  <si>
    <t>Augmented Reality Graph Visualizations - Investigation of Visual Styles in 3D Node-Link Diagrams</t>
  </si>
  <si>
    <t>S-0089</t>
  </si>
  <si>
    <t>2019-WE-AM-37</t>
  </si>
  <si>
    <t>Adam James Bradley, Mennatallah El-Assady, Katharine Coles, Eric Alexander, Min Chen, Christopher Collins, Stefan Jänicke, David Joseph Wrisley</t>
  </si>
  <si>
    <t>Visualization and the Digital Humanities:</t>
  </si>
  <si>
    <t>S-0090</t>
  </si>
  <si>
    <t>2019-WE-AM-38</t>
  </si>
  <si>
    <t>Ji Hwan Park, Arie Kaufman, Klaus Mueller</t>
  </si>
  <si>
    <t>Graphoto: Aesthetically Pleasing Charts for Casual Information Visualization</t>
  </si>
  <si>
    <t>S-0091</t>
  </si>
  <si>
    <t>2019-WE-AM-39</t>
  </si>
  <si>
    <t>Lace M. K. Padilla, Spencer Castro, P. Samuel Quinan, Ian T. Ruginski, Sarah Creem-Regehr</t>
  </si>
  <si>
    <t>Toward Objective Evaluation of Working Memory in Visualizations: A Case Study Using Pupillometry and a Dual-Task Paradigm</t>
  </si>
  <si>
    <t>Evaluation &amp; Reproducibility</t>
  </si>
  <si>
    <t>S-0092</t>
  </si>
  <si>
    <t>2019-WE-AM-40</t>
  </si>
  <si>
    <t>Mingming Fan, Ke Wu, Jian Zhao, Yue Li, Winter Wei, Khai Truong</t>
  </si>
  <si>
    <t>VisTA: Integrating Machine Intelligence with Visualization to Support the Investigation of Think-Aloud Sessions</t>
  </si>
  <si>
    <t>S-0093</t>
  </si>
  <si>
    <t>2019-WE-AM-41</t>
  </si>
  <si>
    <t>Alok Hota, Jian Huang</t>
  </si>
  <si>
    <t>Embedding Meta-Information into Visualizations</t>
  </si>
  <si>
    <t>S-0094</t>
  </si>
  <si>
    <t>2019-WE-AM-42</t>
  </si>
  <si>
    <t>Valentin Bruder, Christoph Müller, Steffen Frey, Thomas Ertl</t>
  </si>
  <si>
    <t>On Evaluating Runtime Performance of Interactive Visualizations</t>
  </si>
  <si>
    <t>S-0095</t>
  </si>
  <si>
    <t>2019-WE-AM-43</t>
  </si>
  <si>
    <t>Mosab Khayat, Morteza Karimzadeh, David Ebert, Arif Ghafoor</t>
  </si>
  <si>
    <t>The Validity and Generalizability of Summative Evaluation Methods in Visual Analytics</t>
  </si>
  <si>
    <t>S-0096</t>
  </si>
  <si>
    <t>2019-WE-AM-44</t>
  </si>
  <si>
    <t>Connor C. Gramazio, Jeff Huang, David H. Laidlaw</t>
  </si>
  <si>
    <t>An Analysis of Automated Visual Analysis Classification: Interactive Visualization Task Inference of Cancer Genomics Domain Experts</t>
  </si>
  <si>
    <t>S-0097</t>
  </si>
  <si>
    <t>2019-WE-AM-45</t>
  </si>
  <si>
    <t>Salman Mahmood, Klaus Mueller</t>
  </si>
  <si>
    <t>Taxonomizer: A Visual Analytics Framework for Constructing Fully Labeled Hierarchies from Multivariate Data</t>
  </si>
  <si>
    <t>Multivariate &amp; Multidimensional Data</t>
  </si>
  <si>
    <t>S-0098</t>
  </si>
  <si>
    <t>2019-WE-AM-46</t>
  </si>
  <si>
    <t>Takanori Fujiwara, Jia-Kai Chou, Shilpika Shilpika, Panpan Xu, Liu Ren, Kwan-Liu Ma</t>
  </si>
  <si>
    <t>An Incremental Dimensionality Reduction Method for Visualizing Streaming Multidimensional Data</t>
  </si>
  <si>
    <t>S-0099</t>
  </si>
  <si>
    <t>2019-WE-AM-47</t>
  </si>
  <si>
    <t>Jochen Jankowai, Ingrid Hotz</t>
  </si>
  <si>
    <t>Generalizing Iso-surfaces to Multi-variate Data</t>
  </si>
  <si>
    <t>S-0100</t>
  </si>
  <si>
    <t>2019-WE-AM-48</t>
  </si>
  <si>
    <t>Rafael Ballester-Ripoll, Peter Lindstrom, Renato Pajarola</t>
  </si>
  <si>
    <t>TTHRESH: Tensor Compression for Multidimensional Visual Data</t>
  </si>
  <si>
    <t>S-0101</t>
  </si>
  <si>
    <t>2019-WE-AM-49</t>
  </si>
  <si>
    <t>David Borland, Wenyuan Wang, Jonathan Zhang, Joshua Shrestha, David Gotz</t>
  </si>
  <si>
    <t>Selection Bias Tracking and Detailed Subset Comparison for High-Dimensional Data</t>
  </si>
  <si>
    <t>S-0102</t>
  </si>
  <si>
    <t>2019-WE-AM-50</t>
  </si>
  <si>
    <t>David Gotz, Jonathan Zhang, Wenyuan Wang, Joshua Shrestha, David Borland</t>
  </si>
  <si>
    <t>Visual Analysis of High-Dimensional Event Sequence Data via Dynamic Hierarchical Aggregation</t>
  </si>
  <si>
    <t>S-0103</t>
  </si>
  <si>
    <t>2019-WE-PM-01</t>
  </si>
  <si>
    <t>Fearn Bishop, Johannes Zagermann, Ulrike Pfeil, Gemma Sanderson, Harald Reiterer, Uta Hinrichs</t>
  </si>
  <si>
    <t>Construct-A-Vis: Free-Form Visualization Creation for Children</t>
  </si>
  <si>
    <t>(De)Construction</t>
  </si>
  <si>
    <t>S-0104</t>
  </si>
  <si>
    <t>2019-WE-PM-02</t>
  </si>
  <si>
    <t>Arvind Satyanarayan, Bongshin Lee, Donghao Ren, Jeffrey Heer, John Stasko, John R Thompson, Matthew Brehmer, Zhicheng Liu</t>
  </si>
  <si>
    <t>Critical Reflections of Visualization Authoring Systems</t>
  </si>
  <si>
    <t>S-0105</t>
  </si>
  <si>
    <t>2019-WE-PM-03</t>
  </si>
  <si>
    <t>Joyce Ma, Kwan-Liu Ma, Jennifer Frazier</t>
  </si>
  <si>
    <t>Decoding Complex Visualizations in Science Museums – An Empirical Study</t>
  </si>
  <si>
    <t>S-0106</t>
  </si>
  <si>
    <t>2019-WE-PM-04</t>
  </si>
  <si>
    <t>Bahador Saket, Samuel Huron, Charles Perin, Alex Endert</t>
  </si>
  <si>
    <t>Investigating Direct Manipulation of Graphical Encodings as a Method for User Interaction</t>
  </si>
  <si>
    <t>S-0107</t>
  </si>
  <si>
    <t>2019-WE-PM-05</t>
  </si>
  <si>
    <t>Seth A Johnson, Francesca Samsel, Greg Abram, Daniel Olson, Andrew Solis, Bridger Herman, Philip Wolfram, Christophe Langlet, Daniel F. Keefe</t>
  </si>
  <si>
    <t>Artifact-Based Rendering: Harnessing Natural and Traditional Visual Media for More Expressive and Engaging 3D Visualizations</t>
  </si>
  <si>
    <t>S-0108</t>
  </si>
  <si>
    <t>2019-WE-PM-06</t>
  </si>
  <si>
    <t>Alex Bigelow, Carolina Nobre, Miriah Meyer, Alexander Lex</t>
  </si>
  <si>
    <t>Origraph: Interactive Network Wrangling</t>
  </si>
  <si>
    <t>S-0109</t>
  </si>
  <si>
    <t>2019-WE-PM-07</t>
  </si>
  <si>
    <t>Zhutian Chen, Yijia Su, Yifang Wang, Qianwen Wang, Huamin Qu, Yingcai Wu</t>
  </si>
  <si>
    <t>MARVisT: Authoring Glyph-based Visualization in Mobile Augmented Reality</t>
  </si>
  <si>
    <t>Immersion and Virtual Environments</t>
  </si>
  <si>
    <t>S-0110</t>
  </si>
  <si>
    <t>2019-WE-PM-08</t>
  </si>
  <si>
    <t>Matt Whitlock, Keke Wu, Danielle Albers Szafir</t>
  </si>
  <si>
    <t>Designing for Mobile and Immersive Visual Analytics in the Field</t>
  </si>
  <si>
    <t>S-0111</t>
  </si>
  <si>
    <t>2019-WE-PM-09</t>
  </si>
  <si>
    <t>Jorge A. Wagner, Wolfgang Stuerzlinger, Luciana Nedel</t>
  </si>
  <si>
    <t>Evaluating an Immersive Space-Time Cube Geovisualization for Intuitive Trajectory Data Exploration</t>
  </si>
  <si>
    <t>S-0112</t>
  </si>
  <si>
    <t>2019-WE-PM-10</t>
  </si>
  <si>
    <t>Matthias Kraus, Niklas Kai Weiler, Daniela Oelke, Johannes Kehrer, Daniel Keim, Johannes Fuchs</t>
  </si>
  <si>
    <t>The Impact of Immersion on Cluster Identification Tasks</t>
  </si>
  <si>
    <t>S-0113</t>
  </si>
  <si>
    <t>2019-WE-PM-11</t>
  </si>
  <si>
    <t>Andrea Batch, Andrew Cunningham, Maxime Cordeil, Niklas Elmqvist, Tim Dwyer, Bruce H Thomas, Kim Marriott</t>
  </si>
  <si>
    <t>There Is No Spoon: Evaluating Performance, Space Use, and Presence with Expert Domain Users in Immersive Analytics</t>
  </si>
  <si>
    <t>S-0114</t>
  </si>
  <si>
    <t>2019-WE-PM-12</t>
  </si>
  <si>
    <t>Andrey Krekhov, Sebastian Cmentowski, Andre Waschk, Jens Krueger</t>
  </si>
  <si>
    <t>Deadeye Visualization Revisited: Investigation of Preattentiveness and Applicability in Virtual Environments</t>
  </si>
  <si>
    <t>S-0115</t>
  </si>
  <si>
    <t>2019-WE-PM-13</t>
  </si>
  <si>
    <t>Luke Snyder, Yi-Shan Lin, Morteza Karimzadeh, Dan Goldwasser, David Ebert</t>
  </si>
  <si>
    <t>Interactive Learning for Identifying Relevant Tweets to Support Real-time Situational Awareness</t>
  </si>
  <si>
    <t>Planning and Situational Awareness</t>
  </si>
  <si>
    <t>S-0116</t>
  </si>
  <si>
    <t>2019-WE-PM-14</t>
  </si>
  <si>
    <t>Paulo Ivson, André Moreira, Francisco Queiroz, Wallas Santos, Waldemar Celes</t>
  </si>
  <si>
    <t>A Systematic Review of Visualization in Building Information Modeling</t>
  </si>
  <si>
    <t>S-0117</t>
  </si>
  <si>
    <t>2019-WE-PM-15</t>
  </si>
  <si>
    <t>Andreas Walch, Michael Schwärzler, Christian Luksch, Elmar Eisemann, Theresia Gschwandtner</t>
  </si>
  <si>
    <t>LightGuider: Guiding Interactive Lighting Design using Suggestions, Provenance, and Quality Visualization</t>
  </si>
  <si>
    <t>S-0118</t>
  </si>
  <si>
    <t>2019-WE-PM-16</t>
  </si>
  <si>
    <t>Dong Sun, Renfei Huang, Yong Wang, Yuanzhe Chen, Jia Zeng, Mingxuan Yuan, Ting-Cheun Pong, Huamin Qu</t>
  </si>
  <si>
    <t>PlanningVis: A Visual Analytics Approach to Production Planning in Smart Factories</t>
  </si>
  <si>
    <t>S-0119</t>
  </si>
  <si>
    <t>2019-WE-PM-17</t>
  </si>
  <si>
    <t>Ying Zhao, Xiaobo Luo, Xiaru Lin, Hairong Wang, Xiaoyan Kui, Fangfang Zhou, Jinsong Wang, Yi Chen, Wei Chen</t>
  </si>
  <si>
    <t>Visual Analytics for Electromagnetic Situation Awareness in Radio Monitoring and Management</t>
  </si>
  <si>
    <t>S-0120</t>
  </si>
  <si>
    <t>2019-WE-PM-18</t>
  </si>
  <si>
    <t>Xuanwu Yue, Jiaxin Bai, Qinhan Liu, Yiyang Tang, Abishek Puri, Ke Li, Huamin Qu</t>
  </si>
  <si>
    <t>sPortfolio: Stratified Visual Analysis of Stock Portfolios</t>
  </si>
  <si>
    <t>S-0121</t>
  </si>
  <si>
    <t>2019-WE-PM-19</t>
  </si>
  <si>
    <t>Xin Fu, Yun Wang, Haoyu Dong, Weiwei Cui, Haidong Zhang</t>
  </si>
  <si>
    <t>Visualization Assessment: A Machine Learning Approach</t>
  </si>
  <si>
    <t>S-0122</t>
  </si>
  <si>
    <t>2019-WE-PM-20</t>
  </si>
  <si>
    <t>William P. Porter, Yunhao Xing, Blaise R von Ohlen, Jun Han, Chaoli Wang</t>
  </si>
  <si>
    <t>A Deep Learning Approach to Selecting Representative Time Steps for Time-Varying Multivariate Data</t>
  </si>
  <si>
    <t>S-0123</t>
  </si>
  <si>
    <t>2019-WE-PM-21</t>
  </si>
  <si>
    <t>Jaemin Jo, Jinwook Seo</t>
  </si>
  <si>
    <t>Disentangled Representation of Data Distributions in Scatterplots</t>
  </si>
  <si>
    <t>S-0124</t>
  </si>
  <si>
    <t>2019-WE-PM-22</t>
  </si>
  <si>
    <t>Michaël Aupetit, Michael Sedlmair, Mostafa M. Abbas, Halima Bensmail</t>
  </si>
  <si>
    <t>Toward Perception-based Evaluation of Clustering Techniques for Visual Analytics</t>
  </si>
  <si>
    <t>S-0125</t>
  </si>
  <si>
    <t>2019-WE-PM-23</t>
  </si>
  <si>
    <t>Cheonbok Park, Inyoup Na, Yongjang Jo, Sungbok Shin, Yoo Jaehyo, Bum Chul Kwon, Jian Zhao, Hyungjong Noh, Yeonsoo Lee, Jaegul Choo</t>
  </si>
  <si>
    <t>SANVis: Visual Analytics for Understanding Self Attention Networks</t>
  </si>
  <si>
    <t>S-0126</t>
  </si>
  <si>
    <t>2019-WE-PM-24</t>
  </si>
  <si>
    <t>Fred Hohman, Arjun Srinivasan, Steven Drucker</t>
  </si>
  <si>
    <t>TeleGam: Combining Visualization and Verbalization for Interpretable Machine Learning</t>
  </si>
  <si>
    <t>S-0127</t>
  </si>
  <si>
    <t>2019-WE-PM-25</t>
  </si>
  <si>
    <t>Lindsey Sawatzky, Steven Bergner, Fred Popowich</t>
  </si>
  <si>
    <t>Visualizing RNN States with Predictive Semantic Encodings</t>
  </si>
  <si>
    <t>S-0128</t>
  </si>
  <si>
    <t>2019-WE-PM-26</t>
  </si>
  <si>
    <t>Jieqiong Zhao, Morteza Karimzadeh, Ali Masjedi, Taojun Wang, Xiwen Zhang, Melba Crawford, David Ebert</t>
  </si>
  <si>
    <t>FeatureExplorer: Interactive Feature Selection and Exploration of Regression Models for Hyperspectral Images</t>
  </si>
  <si>
    <t>S-0129</t>
  </si>
  <si>
    <t>2019-TH-AM-01</t>
  </si>
  <si>
    <t>Ying Yang, Michael Wybrow, Yuan-Fang Li, Tobias Czauderna, Yongqun He</t>
  </si>
  <si>
    <t>OntoPlot: A Novel Visualisation for Non-hierarchical Associations in Large Ontologies</t>
  </si>
  <si>
    <t>Large Data and Dimensionality Reduction</t>
  </si>
  <si>
    <t>S-0130</t>
  </si>
  <si>
    <t>2019-TH-AM-02</t>
  </si>
  <si>
    <t>Kelvin Li, Kwan-Liu Ma</t>
  </si>
  <si>
    <t>P5: Portable Progressive Parallel Processing Pipeline for Interactive Data Analysis and Visualization</t>
  </si>
  <si>
    <t>Mollie Gaines</t>
  </si>
  <si>
    <t>S-0131</t>
  </si>
  <si>
    <t>2019-TH-AM-03</t>
  </si>
  <si>
    <t>Honghui Mei, Yating Wei, Shuyue Zhou, Bingru Lin, Yuanzhe Hu, Ying Zhao, Jiazhi Xia, Wei Chen</t>
  </si>
  <si>
    <t>RSATree: Distribution-Aware Data Representation of Large-Scale Tabular Datasets for Flexible Visual Query</t>
  </si>
  <si>
    <t>S-0132</t>
  </si>
  <si>
    <t>2019-TH-AM-04</t>
  </si>
  <si>
    <t>Thom Castermans, Kevin Verbeek, Bettina Speckmann, Michel A. Westenberg, Rob Koopman, Shenghui Wang, Hein van den Berg, Arianna Betti</t>
  </si>
  <si>
    <t>SolarView: Low Distortion Radial Embedding with a Focus</t>
  </si>
  <si>
    <t>S-0133</t>
  </si>
  <si>
    <t>2019-TH-AM-05</t>
  </si>
  <si>
    <t>Mohammad Raji, Alok Hota, Tanner Hobson, Jian Huang</t>
  </si>
  <si>
    <t>Scientific Visualization as a Microservice</t>
  </si>
  <si>
    <t>S-0134</t>
  </si>
  <si>
    <t>2019-TH-AM-06</t>
  </si>
  <si>
    <t>Nicola Pezzotti, Julian Thijssen, Alexander Mordvintsev, Thomas Höllt, Baldur van Lew, Boudewijn P.F. Lelieveldt, Elmar Eisemann, Anna Vilanova</t>
  </si>
  <si>
    <t>GPGPU Linear Complexity tSNE Optimization</t>
  </si>
  <si>
    <t>S-0135</t>
  </si>
  <si>
    <t>2019-TH-AM-07</t>
  </si>
  <si>
    <t>Ke Xu, Yun Wang, Leni Yang, Yifang Wang, Bo Qiao, Si Qin, Yong Xu, Haidong Zhang, Huamin Qu</t>
  </si>
  <si>
    <t>CloudDet: Interactive Visual Analysis of Anomalous Performances in Cloud Computing SystemsD</t>
  </si>
  <si>
    <t>Vis for Software and Systems</t>
  </si>
  <si>
    <t>S-0136</t>
  </si>
  <si>
    <t>2019-TH-AM-08</t>
  </si>
  <si>
    <t>Kathryn P Williams, Alex Bigelow, Katherine Isaacs</t>
  </si>
  <si>
    <t>Visualizing a Moving Target: A Design Study on Task Parallel Programs in the Presence of Evolving Data and Concerns</t>
  </si>
  <si>
    <t>S-0137</t>
  </si>
  <si>
    <t>2019-TH-AM-09</t>
  </si>
  <si>
    <t>Xu Zhu, Miguel A. Nacenta, Özgür Akgun, Peter Nightingale</t>
  </si>
  <si>
    <t>How People Visually Represent Discrete Constraint Problem</t>
  </si>
  <si>
    <t>S-0138</t>
  </si>
  <si>
    <t>2019-TH-AM-10</t>
  </si>
  <si>
    <t>Katherine E. Isaacs, Todd Gamblin</t>
  </si>
  <si>
    <t>Preserving Command Line Workflow for a Package Management</t>
  </si>
  <si>
    <t>S-0139</t>
  </si>
  <si>
    <t>2019-TH-AM-11</t>
  </si>
  <si>
    <t>Daniel Jönsson, Peter Steneteg, Erik Sundén, Rickard Englund, Sathish Kottravel, Martin Falk, Ingrid Hotz, Anders Ynnerman, Timo Ropinski</t>
  </si>
  <si>
    <t>Inviwo - A Visualization System with Usage Abstraction Levels</t>
  </si>
  <si>
    <t>S-0140</t>
  </si>
  <si>
    <t>2019-TH-AM-12</t>
  </si>
  <si>
    <t>Haris Mumtaz, Shahid Latif, Fabian Beck, Daniel Weiskopf</t>
  </si>
  <si>
    <t>Exploranative Code Quality Documents</t>
  </si>
  <si>
    <t>S-0141</t>
  </si>
  <si>
    <t>2019-TH-AM-13</t>
  </si>
  <si>
    <t>Thilo Spinner, Udo Schlegel, Hanna Schaefer, Mennatallah El-Assady</t>
  </si>
  <si>
    <t>explAIner: A Visual Analytics Framework for Interactive and Explainable Machine Learning</t>
  </si>
  <si>
    <t>XAI and Fairness</t>
  </si>
  <si>
    <t>S-0142</t>
  </si>
  <si>
    <t>2019-TH-AM-14</t>
  </si>
  <si>
    <t>Yuxin Ma, Tiankai Xie, Jundong Li, Ross Maciejewski</t>
  </si>
  <si>
    <t>Explaining Vulnerabilities to Adversarial Machine Learning through Visual Analytics</t>
  </si>
  <si>
    <t>S-0143</t>
  </si>
  <si>
    <t>2019-TH-AM-15</t>
  </si>
  <si>
    <t>Yongsu Ahn, Yu-Ru Lin</t>
  </si>
  <si>
    <t>FairSight: Visual Analytics for Fairness in Decision Making</t>
  </si>
  <si>
    <t>S-0144</t>
  </si>
  <si>
    <t>2019-TH-AM-16</t>
  </si>
  <si>
    <t>Fred Hohman, Haekyu Park, Caleb Robinson, Duen Horng Chau</t>
  </si>
  <si>
    <t>Summit: Scaling Deep Learning Interpretability by Visualizing Activation and Attribution Summarizations</t>
  </si>
  <si>
    <t>S-0145</t>
  </si>
  <si>
    <t>2019-TH-AM-17</t>
  </si>
  <si>
    <t>Àngel Alexander Cabrera, Will Epperson, Fred Hohman, Minsuk Kahng, Jamie Morgenstern, Duen Horng Chau</t>
  </si>
  <si>
    <t>FairVis: Visual Analytics for Discovering Intersectional Bias in Machine Learning</t>
  </si>
  <si>
    <t>S-0146</t>
  </si>
  <si>
    <t>2019-TH-AM-18</t>
  </si>
  <si>
    <t>Qianwen Wang, Jun Yuan, Shuxin Chen, Hang Su, Huamin Qu, Shixia Liu</t>
  </si>
  <si>
    <t>Visual Genealogy of Deep Neural Networks</t>
  </si>
  <si>
    <t>S-0147</t>
  </si>
  <si>
    <t>2019-TH-AM-19</t>
  </si>
  <si>
    <t>Wei Zeng, Yu Ye</t>
  </si>
  <si>
    <t>VitalVizor: A Visual Analytics System for Studying Urban Vitality</t>
  </si>
  <si>
    <t>CG&amp;A Session 2</t>
  </si>
  <si>
    <t>S-0148</t>
  </si>
  <si>
    <t>2019-TH-AM-20</t>
  </si>
  <si>
    <t>Benjamin Karer, Alina Freund, Michael Horst, Inga Scheler, Thomas Kossurok, Franz-Josef Brandt</t>
  </si>
  <si>
    <t>Designing Effective Visual Interactive Systems despite Sparse Availability of Domain Information</t>
  </si>
  <si>
    <t>S-0149</t>
  </si>
  <si>
    <t>2019-TH-AM-21</t>
  </si>
  <si>
    <t>Tobias Kauer, Sagar Joglekar, Miriam Redi, Luca Maria Aiello, Daniele Quercia</t>
  </si>
  <si>
    <t>Mapping and Visualizing Deep-Learning Urban Beautification</t>
  </si>
  <si>
    <t>S-0150</t>
  </si>
  <si>
    <t>2019-TH-AM-22</t>
  </si>
  <si>
    <t>Dylan Cashman, Geneviève Patterson, Abigail Mosca, Nathan Watts, Shannon Robinson, Remco Chang</t>
  </si>
  <si>
    <t>RNNbow: Visualizing Learning Via Backpropagation Gradients in RNNs</t>
  </si>
  <si>
    <t>S-0151</t>
  </si>
  <si>
    <t>2019-TH-AM-23</t>
  </si>
  <si>
    <t>Eric Papenhausen, M. Harper Langston, Benoit Meister, Richard A. Lethin, Klaus Mueller</t>
  </si>
  <si>
    <t>PUMA-V: Optimizing Parallel Code Performance Through Interactive Visualization</t>
  </si>
  <si>
    <t>S-0152</t>
  </si>
  <si>
    <t>2019-TH-AM-24</t>
  </si>
  <si>
    <t>Aashish Chaudhary, Sankhesh J. Jhaveri, Alvaro Sanchez, Lisa S. Avila, Kenneth M. Martin, Allison Vacanti, Marcus D. Hanwell, Will Schroeder</t>
  </si>
  <si>
    <t>Cross-Platform Ubiquitous Volume Rendering Using Programmable Shaders in VTK for Scientific and Medical Visualization</t>
  </si>
  <si>
    <t>S-0153</t>
  </si>
  <si>
    <t>2019-TH-AM-25</t>
  </si>
  <si>
    <t>Yuxin Ma, Anthony K. H. Tung, Wei Wang, Xiang Gao, Zhigeng Pan, Wei Chen</t>
  </si>
  <si>
    <t>ScatterNet: A Deep Subjective Similarity Model for Visual Analysis of Scatterplots</t>
  </si>
  <si>
    <t>Scatterplots</t>
  </si>
  <si>
    <t>S-0154</t>
  </si>
  <si>
    <t>2019-TH-AM-26</t>
  </si>
  <si>
    <t>Yunhai Wang, Xin Chen, Tong Ge, Jian Zhang, Ying Zhao, Chi-Wing Fu, Baoquan Chen, Oliver Deussen</t>
  </si>
  <si>
    <t>A Recursive Subdivision Technique for Sampling Multi-class Scatterplotsa</t>
  </si>
  <si>
    <t>S-0155</t>
  </si>
  <si>
    <t>2019-TH-AM-27</t>
  </si>
  <si>
    <t>Ruizhen Hu, Tingkai Sha, Oliver van Kaick, Oliver Deussen, Hui Huang</t>
  </si>
  <si>
    <t>Data Sampling in Multi-view and Multi-class Scatterplots via Set Cover Optimization</t>
  </si>
  <si>
    <t>S-0156</t>
  </si>
  <si>
    <t>2019-TH-AM-28</t>
  </si>
  <si>
    <t>Rafael Veras, Christopher Collins</t>
  </si>
  <si>
    <t>Discriminability Tests for Visualization Effectiveness and Scalability</t>
  </si>
  <si>
    <t>S-0157</t>
  </si>
  <si>
    <t>2019-TH-AM-29</t>
  </si>
  <si>
    <t>Yunhai Wang, Zeyu Wang, Michael Correll, Zhanglin Cheng, Tingting Liu, Oliver Deussen, Michael Sedlmair</t>
  </si>
  <si>
    <t>Improving the Robustness of Scagnostics</t>
  </si>
  <si>
    <t>S-0158</t>
  </si>
  <si>
    <t>2019-TH-AM-30</t>
  </si>
  <si>
    <t>Min Lu, Shuaiqi Wang, Joel Lanir, Noa Fish, Yang Yue, Daniel CohenOr, Hui Huang</t>
  </si>
  <si>
    <t>Winglets: Visualizing Association with Uncertainty in Multi-class Scatterplots</t>
  </si>
  <si>
    <t>S-0159</t>
  </si>
  <si>
    <t>2019-TH-AM-31</t>
  </si>
  <si>
    <t>Tobias Rapp, Christoph Peters, Carsten Dachsbacher</t>
  </si>
  <si>
    <t>Void-and-Cluster Sampling of Large Scattered Data and Trajectories</t>
  </si>
  <si>
    <t>Volume Visualization</t>
  </si>
  <si>
    <t>S-0160</t>
  </si>
  <si>
    <t>2019-TH-AM-32</t>
  </si>
  <si>
    <t>Shreeraj Jadhav, Saad Nadeem, Arie Kaufman</t>
  </si>
  <si>
    <t>FeatureLego: Volume Exploration Using Exhaustive Clustering of Super-Voxels</t>
  </si>
  <si>
    <t>S-0161</t>
  </si>
  <si>
    <t>2019-TH-AM-33</t>
  </si>
  <si>
    <t>Jonathan Sarton, Nicolas Courilleau, Yannick Remion, Laurent Lucas</t>
  </si>
  <si>
    <t>Interactive Visualization and On-Demand Processing of Large Volume Data: A Fully GPU-Based Out-Of-Core Approach</t>
  </si>
  <si>
    <t>S-0162</t>
  </si>
  <si>
    <t>2019-TH-AM-34</t>
  </si>
  <si>
    <t>Fourier Opacity Optimization for Scalable Exploration</t>
  </si>
  <si>
    <t>S-0163</t>
  </si>
  <si>
    <t>2019-TH-AM-35</t>
  </si>
  <si>
    <t>Ko-Chih Wang, Tzu-Hsuan Wei, Shareef Naeem, Han-Wei Shen</t>
  </si>
  <si>
    <t>Ray-based Exploration of Large Time-varying Volume Data Using Proxy Per-ray Distributions</t>
  </si>
  <si>
    <t>S-0164</t>
  </si>
  <si>
    <t>2019-TH-PM-01</t>
  </si>
  <si>
    <t>Ulrik Günther, Tobias Pietzsch, Aryaman Gupta, Kyle Harrington, Stefan Gumhold, Pavel Tomancak, Ivo F. Sbalzarini</t>
  </si>
  <si>
    <t>scenery - Flexible Virtual Reality Visualization on the Java VM</t>
  </si>
  <si>
    <t>Biology, Chemistry, and Medicine</t>
  </si>
  <si>
    <t>S-0165</t>
  </si>
  <si>
    <t>2019-TH-PM-02</t>
  </si>
  <si>
    <t>JunYoung Choi, Sang-Eun Lee, Eunji Cho, Yutaro Kashiwagi, Shigeo Okabe, Sunghoe Chang, Won-Ki Jeong</t>
  </si>
  <si>
    <t>Interactive Dendritic Spine Analysis Based on 3D Morphological Features</t>
  </si>
  <si>
    <t>S-0166</t>
  </si>
  <si>
    <t>2019-TH-PM-03</t>
  </si>
  <si>
    <t>Jonas Karlsson, Marwan Abdellah, Sebastien Speierer, Alessandro Enrico Foni, Samuel Lapere, Felix Schurmann</t>
  </si>
  <si>
    <t>High Fidelity Visualization of Large Scale Digitally Reconstructed Brain Circuitry with Signed Distance Functions</t>
  </si>
  <si>
    <t>S-0167</t>
  </si>
  <si>
    <t>2019-TH-PM-04</t>
  </si>
  <si>
    <t>Brad Eric Hollister, Chris Butson, Gordon Duffley, Chris R. Johnson, Paul Rosen</t>
  </si>
  <si>
    <t>Visual Inspection of DBS Efficacy</t>
  </si>
  <si>
    <t>S-0168</t>
  </si>
  <si>
    <t>2019-TH-PM-05</t>
  </si>
  <si>
    <t>Ran Xu, Manu Mathew Thomas, Alex Leow, Olusola A. Ajilore, Angus G. Forbes</t>
  </si>
  <si>
    <t>TempoCave: Visualizing Dynamic Connectome Datasets to Support Cognitive Behavioral Therapy</t>
  </si>
  <si>
    <t>S-0169</t>
  </si>
  <si>
    <t>2019-TH-PM-06</t>
  </si>
  <si>
    <t>David Abramov, Jasmine Tan Otto, Mahika Dubey, Cassia Artanegara, Pierre Boutillier, Walter Fontana, Angus G. Forbes</t>
  </si>
  <si>
    <t>RuleVis: Constructing Patterns and Rules for Rule-based Models</t>
  </si>
  <si>
    <t>S-0170</t>
  </si>
  <si>
    <t>2019-TH-PM-07</t>
  </si>
  <si>
    <t>Xiangyun Lei, Fred Hohman, Duen Horng Chau, Andrew J Medford</t>
  </si>
  <si>
    <t>ElectroLens: Understanding atomistic simulations through spatially-resolved visualization of high-dimensional features</t>
  </si>
  <si>
    <t>S-0171</t>
  </si>
  <si>
    <t>2019-TH-PM-08</t>
  </si>
  <si>
    <t>Jessica Magallanes, Lindsey van Gemeren, Steven Wood, Maria-Cruz Villa-Uriol</t>
  </si>
  <si>
    <t>Analyzing Time Attributes in Event Sequences</t>
  </si>
  <si>
    <t>S-0172</t>
  </si>
  <si>
    <t>2019-TH-PM-09</t>
  </si>
  <si>
    <t>Yixuan Zhang, Sara Di Bartolomeo, Fangfang Sheng, Holly Jimison, Cody Dunne</t>
  </si>
  <si>
    <t>Evaluating Alignment Approaches in Superimposed Time-series and Temporal Event-sequence Visualizations</t>
  </si>
  <si>
    <t>S-0173</t>
  </si>
  <si>
    <t>2019-TH-PM-10</t>
  </si>
  <si>
    <t>Jochen Görtler, Thilo Spinner, Dirk Streeb, Daniel Weiskopf, Oliver Deussen</t>
  </si>
  <si>
    <t>Uncertainty-Aware Principal Component Analysis</t>
  </si>
  <si>
    <t>Ensembles &amp; Uncertainty</t>
  </si>
  <si>
    <t>S-0174</t>
  </si>
  <si>
    <t>2019-TH-PM-11</t>
  </si>
  <si>
    <t>Lin Yan, Yusu Wang, Elizabeth Munch, Ellen Gasparovic, Bei Wang</t>
  </si>
  <si>
    <t>A Structural Average of Labeled Merge Trees for Uncertainty Visualization</t>
  </si>
  <si>
    <t>S-0175</t>
  </si>
  <si>
    <t>2019-TH-PM-12</t>
  </si>
  <si>
    <t>Katarina Furmanova, Adam Jurčík, Barbora Kozlikova, Helwig Hauser, Jan Byška</t>
  </si>
  <si>
    <t>Multiscale Visual Drilldown for the Analysis of Large Ensembles of Multi-Body Protein Complexes</t>
  </si>
  <si>
    <t>S-0176</t>
  </si>
  <si>
    <t>2019-TH-PM-13</t>
  </si>
  <si>
    <t>Wenbin He, Hanqi Guo, Han-Wei Shen, Tom Peterka</t>
  </si>
  <si>
    <t>eFESTA: Ensemble Feature Exploration with Surface Density Estimates</t>
  </si>
  <si>
    <t>S-0177</t>
  </si>
  <si>
    <t>2019-TH-PM-14</t>
  </si>
  <si>
    <t>Junpeng Wang, Subhashis Hazarika, Cheng Li, Han-Wei Shen</t>
  </si>
  <si>
    <t>Visualization and Visual Analysis of Ensemble Data: A Survey</t>
  </si>
  <si>
    <t>S-0178</t>
  </si>
  <si>
    <t>2019-TH-PM-15</t>
  </si>
  <si>
    <t>Zhaosong Huang, Yafeng Lu, Elizabeth A. Mack, Wei Chen, Ross Maciejewski</t>
  </si>
  <si>
    <t>Exploring the Sensitivity of Choropleths under Attribute Uncertainty</t>
  </si>
  <si>
    <t>S-0179</t>
  </si>
  <si>
    <t>2019-TH-PM-16</t>
  </si>
  <si>
    <t>Chunggi Lee, Yeonjun Kim, Seungmin Jin, Dongmin Kim, Ross Maciejewski, David Ebert, Sungahn Ko</t>
  </si>
  <si>
    <t>A Visual Analytics System for Exploring, Monitoring, and Forecasting Road Traffic Congestion</t>
  </si>
  <si>
    <t>Geovisualization</t>
  </si>
  <si>
    <t>S-0180</t>
  </si>
  <si>
    <t>2019-TH-PM-17</t>
  </si>
  <si>
    <t>Can Liu, Cong Wu, Hanning Shao, Xiaoru Yuan</t>
  </si>
  <si>
    <t>SmartCube: An Adaptive Data Management Architecture for the Real-Time Visualization of Spatiotemporal Datasets</t>
  </si>
  <si>
    <t>S-0181</t>
  </si>
  <si>
    <t>2019-TH-PM-18</t>
  </si>
  <si>
    <t>Cícero L. Pahins, Nivan Ferreira, João L. Comba</t>
  </si>
  <si>
    <t>Real-Time Exploration of Large Spatiotemporal Datasets based on Order Statistics</t>
  </si>
  <si>
    <t>S-0182</t>
  </si>
  <si>
    <t>2019-TH-PM-19</t>
  </si>
  <si>
    <t>Zikun Deng, Di Weng, Jiahui Chen, Ren Liu, Zhibin Wang, Jie Bao, Yu Zheng, Yingcai Wu</t>
  </si>
  <si>
    <t>AirVis: Visual Analytics of Air Pollution Propagation</t>
  </si>
  <si>
    <t>S-0183</t>
  </si>
  <si>
    <t>2019-TH-PM-20</t>
  </si>
  <si>
    <t>Yan Lyu, Xu Liu, Hanyi Chen, Arpan Mangal, Brian Lim, Kai Liu, Chao Chen</t>
  </si>
  <si>
    <t>OD Morphing: balancing simplicity with faithfulness for OD bundling</t>
  </si>
  <si>
    <t>Xiaojie Gao</t>
  </si>
  <si>
    <t>S-0184</t>
  </si>
  <si>
    <t>2019-TH-PM-21</t>
  </si>
  <si>
    <t>Jie Li, Siming Chen, Wei Chen, Gennady Andrienko, Natalia Andrienko</t>
  </si>
  <si>
    <t>Semantics-Space-Time Cube: A Conceptual Framework for Systematic Analysis of Texts in Space and Time</t>
  </si>
  <si>
    <t>S-0185</t>
  </si>
  <si>
    <t>2019-TH-PM-22</t>
  </si>
  <si>
    <t>Yun Wang, Zhida Sun, Haidong Zhang, Weiwei Cui, Ke Xu, Xiaojuan Ma, Dongmei Zhang</t>
  </si>
  <si>
    <t>DataShot: Automatic Generation of Fact Sheet from Tabular Data</t>
  </si>
  <si>
    <t>Infographics &amp; Storytelling</t>
  </si>
  <si>
    <t>S-0186</t>
  </si>
  <si>
    <t>2019-TH-PM-23</t>
  </si>
  <si>
    <t>Weiwei Cui, Xiaoyu Zhang, Yun Wang, He Huang, Bei Chen, Lei Fang, Haidong Zhang, Jian-Guang Lou, Dongmei Zhang</t>
  </si>
  <si>
    <t>Text-to-Viz: Automatic Generation of Infographics from Natural Language Statements</t>
  </si>
  <si>
    <t>S-0187</t>
  </si>
  <si>
    <t>2019-TH-PM-24</t>
  </si>
  <si>
    <t>Zhutian Chen, Yun Wang, Qianwen Wang, Yong Wang, Huamin Qu</t>
  </si>
  <si>
    <t>Towards Automated Infographic Design: Deep Learning-based Auto-Generation of Extensible Timeline</t>
  </si>
  <si>
    <t>S-0188</t>
  </si>
  <si>
    <t>2019-TH-PM-25</t>
  </si>
  <si>
    <t>Haipeng Zeng, Xingbo Wang, Aoyu Wu, Yong Wang, Quan Li, Alex Endert, Huamin Qu</t>
  </si>
  <si>
    <t>EmoCo: Visual Analysis of Emotion Coherence in Presentation Videos</t>
  </si>
  <si>
    <t>S-0189</t>
  </si>
  <si>
    <t>2019-TH-PM-26</t>
  </si>
  <si>
    <t>Aoyu Wu, Huamin Qu</t>
  </si>
  <si>
    <t>Multimodal Analysis of Video Collections: Visual Exploration of Presentation Techniques in TED Talks</t>
  </si>
  <si>
    <t>S-0190</t>
  </si>
  <si>
    <t>2019-TH-PM-27</t>
  </si>
  <si>
    <t>Siming Chen, Jie Li, Gennady Andrienko, Natalia Andrienko, Yun Wang, Phong H. Nguyen, Cagatay Turkay</t>
  </si>
  <si>
    <t>Supporting Story Synthesis: Bridging the Gap between Visual Analytics and Storytelling</t>
  </si>
  <si>
    <t>S-0191</t>
  </si>
  <si>
    <t>2019-TH-PM-28</t>
  </si>
  <si>
    <t>Cindy Xiong, Joel Shapiro, Jessica Hullman, Steven Franconeri</t>
  </si>
  <si>
    <t>Illusion of Causality in Visualized Data</t>
  </si>
  <si>
    <t>Interactive Machine Learning</t>
  </si>
  <si>
    <t>S-0192</t>
  </si>
  <si>
    <t>2019-TH-PM-29</t>
  </si>
  <si>
    <t>Dylan Cashman, Adam Perer, Remco Chang, Hendrik Strobelt</t>
  </si>
  <si>
    <t>Ablate, Variate, and Contemplate:Visual Analytics for Discovering Neural Architectures</t>
  </si>
  <si>
    <t>S-0193</t>
  </si>
  <si>
    <t>2019-TH-PM-30</t>
  </si>
  <si>
    <t>Mosab Khayat, Morteza Karimzadeh, Jieqiong Zhao, David Ebert</t>
  </si>
  <si>
    <t>VASSL: A Visual Analytics Toolkit for Social Spambot Labeling</t>
  </si>
  <si>
    <t>S-0194</t>
  </si>
  <si>
    <t>2019-TH-PM-31</t>
  </si>
  <si>
    <t>Sebastian Gehrmann, Hendrik Strobelt, Robert Krüger, Kathryn Hite, Hanspeter Pfister, Alexander M. Rush</t>
  </si>
  <si>
    <t>Visual Interaction with Deep Learning Models through Collaborative Semantic Inference</t>
  </si>
  <si>
    <t>S-0195</t>
  </si>
  <si>
    <t>2019-TH-PM-32</t>
  </si>
  <si>
    <t>Anjul Tyagi, Klaus Mueller, Zhen Cao, Tyler Estro, Erez Zadok</t>
  </si>
  <si>
    <t>ICE: An Interactive Configuration Explorer for High Dimensional Parameter Spaces</t>
  </si>
  <si>
    <t>S-0196</t>
  </si>
  <si>
    <t>2019-TH-PM-33</t>
  </si>
  <si>
    <t>Xi Ye, Shouxing Xiang, Jiazhi Xia, Jing Wu, Yang Chen, Shixia Lu</t>
  </si>
  <si>
    <t>Interactive Correction of Mislabeled Training Data</t>
  </si>
  <si>
    <t>S-0197</t>
  </si>
  <si>
    <t>2019-TH-PM-34</t>
  </si>
  <si>
    <t>Benoît Colange, Laurent Vuillon, Sylvain Lespinats, Denys Dutykh</t>
  </si>
  <si>
    <t>Interpreting Distortions in Dimensionality Reduction by Superimposing Neighbourhood Graphs</t>
  </si>
  <si>
    <t>Multi-Dimensional Data, Time Series, Graphs, and Trees</t>
  </si>
  <si>
    <t>S-0198</t>
  </si>
  <si>
    <t>2019-TH-PM-35</t>
  </si>
  <si>
    <t>Radi Muhammad Reza, Benjamin Watson</t>
  </si>
  <si>
    <t>Hi-D Maps: An Interactive Visualization Technique for Multi-dimensional Categorical Data.</t>
  </si>
  <si>
    <t>S-0199</t>
  </si>
  <si>
    <t>2019-TH-PM-36</t>
  </si>
  <si>
    <t>Daniel Weidele</t>
  </si>
  <si>
    <t>Conditional Parallel Coordinates</t>
  </si>
  <si>
    <t>S-0200</t>
  </si>
  <si>
    <t>2019-TH-PM-37</t>
  </si>
  <si>
    <t>Marco Angelini, Graziano Blasilli, Simone Lenti, Alessia Palleschi, Giuseppe Santucci</t>
  </si>
  <si>
    <t>Towards Enhancing RadViz Analysis and Interpretation</t>
  </si>
  <si>
    <t>S-0201</t>
  </si>
  <si>
    <t>2019-TH-PM-38</t>
  </si>
  <si>
    <t>Martin Reckziegel, Stefan Jänicke</t>
  </si>
  <si>
    <t>Time Varying Predominance Tag Maps</t>
  </si>
  <si>
    <t>S-0202</t>
  </si>
  <si>
    <t>2019-TH-PM-39</t>
  </si>
  <si>
    <t>Nicholas Ruta, Naoko Sawada, Katy McKeough, Michael Behrisch, Johanna Beyer</t>
  </si>
  <si>
    <t>SAX Navigator: Time Series Exploration Through Hierarchical Clustering</t>
  </si>
  <si>
    <t>S-0203</t>
  </si>
  <si>
    <t>2019-TH-PM-40</t>
  </si>
  <si>
    <t>Yong Wang, Daniel Archambault, Hammad Haleem, Torsten Moeller, Yanhong Wu, Huamin Qu</t>
  </si>
  <si>
    <t>Nonuniform Timeslicing of Dynamic Graphs Based on Visual Complexity</t>
  </si>
  <si>
    <t>S-0204</t>
  </si>
  <si>
    <t>2019-TH-PM-41</t>
  </si>
  <si>
    <t>Maoyuan Sun, David Koop, Jian Zhao, Chris North, Naren Ramakrishnan</t>
  </si>
  <si>
    <t>Interactive Bicluster Aggregation in Bipartite Graphs</t>
  </si>
  <si>
    <t>S-0205</t>
  </si>
  <si>
    <t>2019-TH-PM-42</t>
  </si>
  <si>
    <t>Tanja Munz, Michael Burch, Toon van Benthem, Yoeri Poels, Fabian Beck, Daniel Weiskopf</t>
  </si>
  <si>
    <t>Overlap-Free Drawing of Generalized Pythagoras Trees for Hierarchy Visualization</t>
  </si>
  <si>
    <t>S-0206</t>
  </si>
  <si>
    <t>2019-TH-PM-43</t>
  </si>
  <si>
    <t>Aditeya Pandey, Harsh Shukla, Geoffrey S. Young, Lei Qin, Amir A. Zamani, Liangge Hsu, Raymond Huang, Cody Dunne, Michelle A. Borkin</t>
  </si>
  <si>
    <t>CerebroVis: Designing an Abstract yet Spatially Contextualized Cerebral Arteries Network Visualization</t>
  </si>
  <si>
    <t>Visualization in Medicine</t>
  </si>
  <si>
    <t>S-0207</t>
  </si>
  <si>
    <t>2019-TH-PM-44</t>
  </si>
  <si>
    <t>Andrew Wentzel, Peter Haula, Timothy Basil Luciani, Baher Elgohari, Hesham Elhalawani, Guadalupe Canahuate, David M. Vock, Clifton David Fuller, G. Elisabeta Marai</t>
  </si>
  <si>
    <t>Cohort-based T-SSIM Visual Computing for Radiation Therapy Prediction and Exploration</t>
  </si>
  <si>
    <t>S-0208</t>
  </si>
  <si>
    <t>2019-TH-PM-45</t>
  </si>
  <si>
    <t>Yifan Wang, Zichun Zhong, Jing Hua</t>
  </si>
  <si>
    <t>DeepOrganNet: On-the-Fly Reconstruction and Visualization of 3D / 4D Lung Models from Single-View Projections by Deep Deformation Network</t>
  </si>
  <si>
    <t>S-0209</t>
  </si>
  <si>
    <t>2019-TH-PM-46</t>
  </si>
  <si>
    <t>Pepe Eulzer, Sandy Engelhardt, Nils Lichtenberg, Raffaele de Simone, Kai Lawonn</t>
  </si>
  <si>
    <t>Temporal Views of Flattened Mitral Valve Geometries</t>
  </si>
  <si>
    <t>S-0210</t>
  </si>
  <si>
    <t>2019-TH-PM-47</t>
  </si>
  <si>
    <t>Gromit Yeuk-Yin Chan, Luis Gustavo Nonato, Alice Chu, Preeti Raghavan, Viswanath Aluru, Claudio Silva</t>
  </si>
  <si>
    <t>Motion Browser: Visualizing and Understanding Complex Upper Limb Movement Under Obstetrical Brachial Plexus Injuries</t>
  </si>
  <si>
    <t>S-0211</t>
  </si>
  <si>
    <t>2019-TH-PM-48</t>
  </si>
  <si>
    <t>Nicole Jardine, Brian David Ondov, Niklas Elmqvist, Steven Franconeri</t>
  </si>
  <si>
    <t>The Perceptual Proxies of Visual Comparison</t>
  </si>
  <si>
    <t>What's the Difference?</t>
  </si>
  <si>
    <t>S-0212</t>
  </si>
  <si>
    <t>2019-TH-PM-49</t>
  </si>
  <si>
    <t>Guozheng Li, Yu Zhang, Yu Dong, Jie Liang, Jinson Zhang, Jinsong Wang, Michael McGuffin, Xiaoru Yuan</t>
  </si>
  <si>
    <t>BarcodeTree: Scalable Comparison of Multiple Hierarchies</t>
  </si>
  <si>
    <t>S-0213</t>
  </si>
  <si>
    <t>2019-TH-PM-50</t>
  </si>
  <si>
    <t>Manuela Waldner, Alexandra Diehl, Denis Gracanin, Rainer Splechtna, Claudio Delrieux, Kresimir Matkovic</t>
  </si>
  <si>
    <t>Comparison of Radial and Linear charts for Visualizing Daily Patterns</t>
  </si>
  <si>
    <t>S-0214</t>
  </si>
  <si>
    <t>2019-TH-PM-51</t>
  </si>
  <si>
    <t>Aritra Dasgupta, Hong Wang, Nancy D O'Brien, Susannah Marie Burrows</t>
  </si>
  <si>
    <t>Separating the wheat from the chaff: Comparative visual cues for reliable diagnostics of competing models</t>
  </si>
  <si>
    <t>S-0215</t>
  </si>
  <si>
    <t>2019-TH-PM-52</t>
  </si>
  <si>
    <t>Zipeng Liu, Shing Hei Zhan, Tamara Munzner</t>
  </si>
  <si>
    <t>Aggregated Dendrograms for Visual Comparison Between Many Phylogenetic Trees</t>
  </si>
  <si>
    <t>S-0216</t>
  </si>
  <si>
    <t>2019-TH-PM-53</t>
  </si>
  <si>
    <t>Ji Qi, Vincent Bloemen, Shihan Wang, Jarke van Wijk, Huub van de Wetering</t>
  </si>
  <si>
    <t>STBins: Visual Tracking and Comparison of Multiple Data Sequences using Temporal Binning</t>
  </si>
  <si>
    <t>S-0217</t>
  </si>
  <si>
    <t>2019-TH-PM-54</t>
  </si>
  <si>
    <t>Siming Chen, Natalia Andrienko, Gennady Andrienko, Linara Adilova, Jeremie Barlet, Joerg Kindermann, Phong H. Nguyen, Olivier Thonnard, Cagatay Turkay</t>
  </si>
  <si>
    <t>LDA Ensembles for Interactive Exploration and Categorization of Behaviors</t>
  </si>
  <si>
    <t>Words &amp; Documents</t>
  </si>
  <si>
    <t>S-0218</t>
  </si>
  <si>
    <t>2019-TH-PM-55</t>
  </si>
  <si>
    <t>Yunhai Wang, Xiaowei Chu, Kaiyi Zhang, Chen Bao, Xiaotong Li, Jian Zhang, Christophe Hurter, Chi-Wing Fu, Oliver Deussen</t>
  </si>
  <si>
    <t>ShapeWordle: Tailoring Wordles using Shape-aware Archimedean Spirals</t>
  </si>
  <si>
    <t>S-0219</t>
  </si>
  <si>
    <t>2019-TH-PM-56</t>
  </si>
  <si>
    <t>Mennatallah El-Assady, Rebecca Kehlbeck, Christopher Collins, Daniel Keim, Oliver Deussen</t>
  </si>
  <si>
    <t>Semantic Concept Spaces: Guided Topic Model Refinement using Word-Embedding Projections</t>
  </si>
  <si>
    <t>S-0220</t>
  </si>
  <si>
    <t>2019-TH-PM-57</t>
  </si>
  <si>
    <t>Fabian Sperrle, Rita Sevastjanova, Rebecca Kehlbeck, Mennatallah El-Assady</t>
  </si>
  <si>
    <t>VIANA: Visual Interactive Annotation of Argumentation</t>
  </si>
  <si>
    <t>S-0221</t>
  </si>
  <si>
    <t>2019-TH-PM-58</t>
  </si>
  <si>
    <t>Hua Guo, David H. Laidlaw</t>
  </si>
  <si>
    <t>Topic-based Exploration and Embedded Visualizations for Research Idea Generation</t>
  </si>
  <si>
    <t>S-0222</t>
  </si>
  <si>
    <t>2019-TH-PM-59</t>
  </si>
  <si>
    <t>Marti A. Hearst, Emily Pedersen, Lekha Patil, Elsie Lee, Paul Laskowski, Steven Franconeri</t>
  </si>
  <si>
    <t>An Evaluation of Semantically Grouped Word Cloud Designs</t>
  </si>
  <si>
    <t>S-0223</t>
  </si>
  <si>
    <t>2019-FR-AM-01</t>
  </si>
  <si>
    <t>Stephen Smart, Keke Wu, Danielle Albers Szafir</t>
  </si>
  <si>
    <t>Color Crafting: Automating the Construction of Designer Quality Color Ramps</t>
  </si>
  <si>
    <t>Color</t>
  </si>
  <si>
    <t>S-0224</t>
  </si>
  <si>
    <t>2019-FR-AM-02</t>
  </si>
  <si>
    <t>Ragini Rathore, Zachary Leggon, Laurent Lessard, Karen Schloss</t>
  </si>
  <si>
    <t>Estimating color-concept associations from image statistics</t>
  </si>
  <si>
    <t>S-0225</t>
  </si>
  <si>
    <t>2019-FR-AM-03</t>
  </si>
  <si>
    <t>Aritra Dasgupta, Jorge Poco, Bernice Rogowitz, Kyungsik Han, Enrico Bertini, Claudio T. Silva</t>
  </si>
  <si>
    <t>The Effect of Color Scales on Climate Scientists’ Objective and Subjective Performance in Spatial Data Analysis Tasks</t>
  </si>
  <si>
    <t>S-0226</t>
  </si>
  <si>
    <t>2019-FR-AM-04</t>
  </si>
  <si>
    <t>Colin Ware, Terece L. Turton, Roxana Bujack, Francesca Samsel, Piyush Shrivastava, David H. Rogers</t>
  </si>
  <si>
    <t>Measuring and Modeling the Feature Detection Threshold Functions of Colormaps</t>
  </si>
  <si>
    <t>S-0227</t>
  </si>
  <si>
    <t>2019-FR-AM-05</t>
  </si>
  <si>
    <t>Jian Chen, Guohao Zhang, Wesley Chiou, David H. Laidlaw, Alexander P. Auchus</t>
  </si>
  <si>
    <t>Measuring the Effects of Scalar and Spherical Colormaps on Ensembles of DMRI Tubes</t>
  </si>
  <si>
    <t>S-0228</t>
  </si>
  <si>
    <t>2019-FR-AM-06</t>
  </si>
  <si>
    <t>Yucheng Huang, Lei Shi, Yue Su, Yifan Hu, Hanghang Tong, Chaoli Wang, Tong Yang, Deyun Wang, Shuo Liang</t>
  </si>
  <si>
    <t>Eiffel: Evolutionary Flow Map for Influence Graph Visualization</t>
  </si>
  <si>
    <t>Influencers</t>
  </si>
  <si>
    <t>S-0229</t>
  </si>
  <si>
    <t>2019-FR-AM-07</t>
  </si>
  <si>
    <t>Zeyu Li, Changhong Zhang, Shichao Jia, Jiawan Zhang</t>
  </si>
  <si>
    <t>Galex: Exploring the Evolution and Intersection of Disciplines</t>
  </si>
  <si>
    <t>S-0230</t>
  </si>
  <si>
    <t>2019-FR-AM-08</t>
  </si>
  <si>
    <t>Jieqiong Zhao, Morteza Karimzadeh, Luke Snyder, Cittayong Surakitbanharn, Zhenyu Cheryl Qian, David Ebert</t>
  </si>
  <si>
    <t>MetricsVis: A Visual Analytics Framework for Evaluating Individual, Team, and Organization Performance</t>
  </si>
  <si>
    <t>S-0231</t>
  </si>
  <si>
    <t>2019-FR-AM-09</t>
  </si>
  <si>
    <t>Minjeong Shin, Alexander Soen, Benjamin T. Readshaw, Stephen Michael Blackburn, Mitchell Whitelaw, Lexing Xie</t>
  </si>
  <si>
    <t>Influence Flowers of Academic Entities</t>
  </si>
  <si>
    <t>S-0232</t>
  </si>
  <si>
    <t>2019-FR-AM-10</t>
  </si>
  <si>
    <t>Quan Li, Ziming Wu, Lingling Yi, Kristanto Sean N, Huamin Qu, Xiaojuan Ma</t>
  </si>
  <si>
    <t>WeSeer: Visual Analysis for Better Information Cascade Prediction of WeChat Articles</t>
  </si>
  <si>
    <t>S-0233</t>
  </si>
  <si>
    <t>2019-FR-AM-11</t>
  </si>
  <si>
    <t>Shuai Chen, Sihang Li, Siming Chen, Xiaoru Yuan</t>
  </si>
  <si>
    <t>R-Map: A Map Metaphor for Visualizing Information Reposting Process in Social Media</t>
  </si>
  <si>
    <t>S-0234</t>
  </si>
  <si>
    <t>2019-FR-AM-12</t>
  </si>
  <si>
    <t>Qiong Zeng, Yinqiao Wang, Ivan Viola, Wenting Zhang, Jian Zhang, Changhe Tu, Yunhai Wang</t>
  </si>
  <si>
    <t>Data-Driven Colormap Optimization for 2D Scalar Field Visualization</t>
  </si>
  <si>
    <t>Scalar, vector, and tensor fields</t>
  </si>
  <si>
    <t>Kate Jones</t>
  </si>
  <si>
    <t>S-0235</t>
  </si>
  <si>
    <t>2019-FR-AM-13</t>
  </si>
  <si>
    <t>Khairi Reda, Michael E. Papka</t>
  </si>
  <si>
    <t>Evaluating Gradient Perception in Color-coded Scalar Fields</t>
  </si>
  <si>
    <t>S-0236</t>
  </si>
  <si>
    <t>2019-FR-AM-14</t>
  </si>
  <si>
    <t>Nina McCurdy, Miriah Meyer</t>
  </si>
  <si>
    <t>GalStamps: Analyzing Real and Simulated Galaxy Observations</t>
  </si>
  <si>
    <t>S-0237</t>
  </si>
  <si>
    <t>2019-FR-AM-15</t>
  </si>
  <si>
    <t>Teodoro Collin, Charisee Chiw, L. Ridgway Scott, John Reppy, Gordon L Kindlmann</t>
  </si>
  <si>
    <t>Point Movement in a DSL for Higher-Order FEM Visualization</t>
  </si>
  <si>
    <t>S-0238</t>
  </si>
  <si>
    <t>2019-FR-AM-16</t>
  </si>
  <si>
    <t>Duong Nguyen, Lei Zhang, Robert S. Laramee, David Thompson, Rodolfo Ostilla Monico, Guoning Chen</t>
  </si>
  <si>
    <t>Unsteady Flow Visualization via Physics based Pathline Exploration</t>
  </si>
  <si>
    <t>S-0239</t>
  </si>
  <si>
    <t>2019-FR-AM-17</t>
  </si>
  <si>
    <t>Chiara Hergl, Thomas Nagel, Olaf Kolditz, Gerik Scheuermann</t>
  </si>
  <si>
    <t>Visualization of Symmetries in Fourth-Order Stiffness Tensors</t>
  </si>
  <si>
    <t>S-0240</t>
  </si>
  <si>
    <t>2019-FR-AM-18</t>
  </si>
  <si>
    <t>Stefan Zellmann, Deborah Meurer, Ulrich Lang</t>
  </si>
  <si>
    <t>Hybrid Grids for Sparse Volume Rendering</t>
  </si>
  <si>
    <t>S-0241</t>
  </si>
  <si>
    <t>2019-FR-AM-19</t>
  </si>
  <si>
    <t>Nate Morrical, Will Usher, Ingo Wald, Valerio Pascucci</t>
  </si>
  <si>
    <t>Efficient Space Skipping and Adaptive Sampling of Unstructured Volumes using Hardware Accelerated Ray Tracing</t>
  </si>
  <si>
    <t>S-0242</t>
  </si>
  <si>
    <t>2019-FR-AM-20</t>
  </si>
  <si>
    <t>Enamul Hoque, Maneesh Agrawala</t>
  </si>
  <si>
    <t>Searching the Visual Style and Structure of D3 Visualizations</t>
  </si>
  <si>
    <t>Searching &amp; Querying</t>
  </si>
  <si>
    <t>S-0243</t>
  </si>
  <si>
    <t>2019-FR-AM-21</t>
  </si>
  <si>
    <t>Leilani Battle, R. Jordan Crouser, Audace Nakeshimana, Ananda Montoly, Remco Chang, Michael Stonebraker</t>
  </si>
  <si>
    <t>The Role of Latency in Predicting Visual Search Behavior</t>
  </si>
  <si>
    <t>S-0244</t>
  </si>
  <si>
    <t>2019-FR-AM-22</t>
  </si>
  <si>
    <t>Zhaosong Huang, Ye Zhao, Wei Chen, Shengjie Gao, Kejie Yu, Weixia Xu, Mingjie Tang, Minfeng Zhu, Mingliang Xu</t>
  </si>
  <si>
    <t>A Natural-language-based Visual Query Approach of Uncertain Human Trajectories</t>
  </si>
  <si>
    <t>S-0245</t>
  </si>
  <si>
    <t>2019-FR-AM-23</t>
  </si>
  <si>
    <t>Doris Jung-Lin Lee, John Lee, Tarique Siddiqui, Jaewoo Kim, Aditya Parameswaran, Karrie Karahalios</t>
  </si>
  <si>
    <t>You can’t always sketch what you want: Understanding Sensemaking in Visual Query Systems</t>
  </si>
  <si>
    <t>S-0246</t>
  </si>
  <si>
    <t>2019-FR-AM-24</t>
  </si>
  <si>
    <t>Melanie Tory, Vidya Setlur</t>
  </si>
  <si>
    <t>Do What I Mean, Not What I Say! Design Considerations for Supporting Intent and Context in Analytical Conversation</t>
  </si>
  <si>
    <t>S-0247</t>
  </si>
  <si>
    <t>2019-FR-AM-25</t>
  </si>
  <si>
    <t>Hannah Kim, Dongjin Choi, Barry Drake, Alex Endert, Haesun Park</t>
  </si>
  <si>
    <t>TopicSifter: Interactive Search Space Reduction Through Targeted Topic Modeling</t>
  </si>
  <si>
    <t>S-0248</t>
  </si>
  <si>
    <t>2018-TU-AM-01</t>
  </si>
  <si>
    <t>Dongyu Liu, Panpan Xu, Liu Ren</t>
  </si>
  <si>
    <t>TPFlow: Progressive Partition and Multidimensional Pattern Extraction for Large-Scale Spatio-Temporal Data Analysis</t>
  </si>
  <si>
    <t>OTHER</t>
  </si>
  <si>
    <t>VIS Awards &amp; Best Papers</t>
  </si>
  <si>
    <t>S-0249</t>
  </si>
  <si>
    <t>2018-TU-AM-02</t>
  </si>
  <si>
    <t>Dominik Moritz, Chenglong Wang, Greg L. Nelson, Halden Lin, Adam M. Smith, Bill Howe, Jeffrey Heer</t>
  </si>
  <si>
    <t>Formalizing Visualization Design Knowledge as Constraints: Actionable and Extensible Models in Draco</t>
  </si>
  <si>
    <t>S-0250</t>
  </si>
  <si>
    <t>2018-TU-AM-03</t>
  </si>
  <si>
    <t>Andrey Krekhov, Jens Krueger</t>
  </si>
  <si>
    <t>Deadeye: A Novel Preattentive Visualization Technique Based on Dichoptic Presentation</t>
  </si>
  <si>
    <t>S-0251</t>
  </si>
  <si>
    <t>2018-TU-PM-01</t>
  </si>
  <si>
    <t>Vladimir Molchanov, Lars Linsen</t>
  </si>
  <si>
    <t>Shape-preserving Star Coordinates</t>
  </si>
  <si>
    <t>Multiple Dimensions</t>
  </si>
  <si>
    <t>S-0252</t>
  </si>
  <si>
    <t>2018-TU-PM-02</t>
  </si>
  <si>
    <t>Jürgen Bernard, David Sessler, Jörn Kohlhammer, Roy A. Ruddle</t>
  </si>
  <si>
    <t>Using Dashboard Networks to Visualize Multiple Patient Histories: A Design Study on Post-operative Prostate Cancer</t>
  </si>
  <si>
    <t>S-0253</t>
  </si>
  <si>
    <t>2018-TU-PM-03</t>
  </si>
  <si>
    <t>Di Weng, Ran Chen, Zikun Deng, Feiran Wu, Jingmin Chen, Yingcai Wu</t>
  </si>
  <si>
    <t>SRVis: Towards Better Spatial Integration in Ranking Visualization</t>
  </si>
  <si>
    <t>S-0254</t>
  </si>
  <si>
    <t>2018-TU-PM-04</t>
  </si>
  <si>
    <t>Jaemin Jo, Frédéric Vernier, Pierre Dragicevic, Jean-Daniel Fekete</t>
  </si>
  <si>
    <t>A Declarative Rendering Model for Multiclass Density Maps</t>
  </si>
  <si>
    <t>S-0255</t>
  </si>
  <si>
    <t>2018-TU-PM-05</t>
  </si>
  <si>
    <t>Rebecca Faust, David Glickenstein, Carlos Scheidegger</t>
  </si>
  <si>
    <t>DimReader: Axis lines that explain non-linear projections</t>
  </si>
  <si>
    <t>S-0256</t>
  </si>
  <si>
    <t>2018-TU-PM-06</t>
  </si>
  <si>
    <t>Thomas Wilde, Christian Rössl, Holger Theisel</t>
  </si>
  <si>
    <t>Recirculation Surfaces for Flow Visualization</t>
  </si>
  <si>
    <t>Flow Features</t>
  </si>
  <si>
    <t>S-0257</t>
  </si>
  <si>
    <t>2018-TU-PM-07</t>
  </si>
  <si>
    <t>Objective Vortex Corelines of Finite-sized Objects in Fluid Flows</t>
  </si>
  <si>
    <t>S-0258</t>
  </si>
  <si>
    <t>2018-TU-PM-08</t>
  </si>
  <si>
    <t>Yulong Guo, Xiaopei Liu, Chi Xiong, Xuemiao Xu, Chi-Wing Fu</t>
  </si>
  <si>
    <t>Towards High-quality Visualization of Superfluid Vortices</t>
  </si>
  <si>
    <t>S-0259</t>
  </si>
  <si>
    <t>2018-TU-PM-09</t>
  </si>
  <si>
    <t>Jun Tao, Chaoli Wang, Nitesh Chawla, Lei Shi, Seung Hyun Kim</t>
  </si>
  <si>
    <t>Semantic Flow Graph: A Framework for Discovering Object Relationships in Flow Fields</t>
  </si>
  <si>
    <t>S-0260</t>
  </si>
  <si>
    <t>2018-TU-PM-10</t>
  </si>
  <si>
    <t>Ying Zhao, Feng Luo, Minghui Chen, Yingchao Wang, Jiazhi Xia, Fangfang Zhou, Yunhai Wang, Yi Chen, Wei Chen</t>
  </si>
  <si>
    <t>Evaluating Multi-Dimensional Visualizations for Understanding Fuzzy Clusters</t>
  </si>
  <si>
    <t>Evaluation and Theory</t>
  </si>
  <si>
    <t>S-0261</t>
  </si>
  <si>
    <t>2018-TU-PM-11</t>
  </si>
  <si>
    <t>Marlen Promann, Sabine Brunswicker</t>
  </si>
  <si>
    <t>The Effect of Proximity in Social Data Charts on Perceived Unity</t>
  </si>
  <si>
    <t>S-0262</t>
  </si>
  <si>
    <t>2018-TU-PM-12</t>
  </si>
  <si>
    <t>Sara Alspaugh, Nava Zokaei, Andrea Liu, Cindy Jin, Marti Hearst</t>
  </si>
  <si>
    <t>Futzing and Moseying: Interviews with Professional Data Analysts on Exploration Practices</t>
  </si>
  <si>
    <t>S-0263</t>
  </si>
  <si>
    <t>2018-TU-PM-13</t>
  </si>
  <si>
    <t>John Wenskovitch, Lauren Bradel, Michelle Dowling, Leanna House, Chris North</t>
  </si>
  <si>
    <t>The Effect of Semantic Interaction on Foraging in Text Analysis</t>
  </si>
  <si>
    <t>S-0264</t>
  </si>
  <si>
    <t>2018-TU-PM-14</t>
  </si>
  <si>
    <t>Min Chen, Kelly Gaither, Nigel John, Brian McCann</t>
  </si>
  <si>
    <t>An Information-Theoretic Approach to the Cost-benefit Analysis of Visualization in Virtual Environments</t>
  </si>
  <si>
    <t>S-0265</t>
  </si>
  <si>
    <t>2018-TU-PM-15</t>
  </si>
  <si>
    <t>Emily Wall, Meeshu Agnihotri, Laura Matzen, Kristin Divis, Michael Haass, Alex Endert, John Stasko</t>
  </si>
  <si>
    <t>A Heuristic Approach to Value-Driven Evaluation of Visualizations</t>
  </si>
  <si>
    <t>Evaluation &amp; Applications</t>
  </si>
  <si>
    <t>S-0266</t>
  </si>
  <si>
    <t>2018-TU-PM-16</t>
  </si>
  <si>
    <t>Mi Feng, Evan Peck, Lane Harrison</t>
  </si>
  <si>
    <t>Patterns and Pace: Quantifying Diverse Exploration Behavior with Visualizations on the Web</t>
  </si>
  <si>
    <t>S-0267</t>
  </si>
  <si>
    <t>2018-TU-PM-17</t>
  </si>
  <si>
    <t>Carolina Nobre, Nils Gehlenborg, Hilary Coon, Alexander Lex</t>
  </si>
  <si>
    <t>Lineage: Visualizing Multivariate Clinical Data in Genealogy Graphs</t>
  </si>
  <si>
    <t>S-0268</t>
  </si>
  <si>
    <t>2018-TU-PM-18</t>
  </si>
  <si>
    <t>Yixuan Zhang, Kartik Chanana, Cody Dunne</t>
  </si>
  <si>
    <t>IDMVis: Temporal Event Sequence Visualization for Type 1 Diabetes Treatment Decision Support</t>
  </si>
  <si>
    <t>S-0269</t>
  </si>
  <si>
    <t>2018-TU-PM-19</t>
  </si>
  <si>
    <t>Florian Windhager, Paolo Federico, Günther Schreder, Katrin Glinka, Marian Dörk, Silvia Miksch, Eva Mayr</t>
  </si>
  <si>
    <t>Visualization of Cultural Heritage Collection Data: State of the Art and Future Challenges</t>
  </si>
  <si>
    <t>S-0270</t>
  </si>
  <si>
    <t>2018-TU-PM-20</t>
  </si>
  <si>
    <t>Norbert Lindow, Daniel Baum, Morgan Leborgne, Hans-Christian Hege</t>
  </si>
  <si>
    <t>Interactive Visualization of RNA and DNA Structures</t>
  </si>
  <si>
    <t>Biological Applications</t>
  </si>
  <si>
    <t>S-0271</t>
  </si>
  <si>
    <t>2018-TU-PM-21</t>
  </si>
  <si>
    <t>David Kouřil, Ladislav Čmolík, Barbora Kozlíková, Hsiang-Yun Wu, Graham Johnson, David S. Goodsell, Arthur Olson, Eduard Gröller, Ivan Viola</t>
  </si>
  <si>
    <t>Labels on Levels: Labeling of Multi-Scale Multi-Instance and Crowded 3D Biological Environments</t>
  </si>
  <si>
    <t>S-0272</t>
  </si>
  <si>
    <t>2018-TU-PM-22</t>
  </si>
  <si>
    <t>David Duran Rosich, Pedro Hermosilla Casajus, Timo Ropinski, Barbora Kozlíková, Àlvar Vinacua, Pere-Pau Vázquez</t>
  </si>
  <si>
    <t>Visualization of Large Molecular Trajectories</t>
  </si>
  <si>
    <t>S-0273</t>
  </si>
  <si>
    <t>2018-TU-PM-23</t>
  </si>
  <si>
    <t>Pavel Govyadinov, Tasha Womack, Jason L. Eriksen, Guoning Chen, David Mayerich</t>
  </si>
  <si>
    <t>Robust Tracing and Visualization of Heterogeneous Microvascular Networks</t>
  </si>
  <si>
    <t>S-0274</t>
  </si>
  <si>
    <t>2018-TU-PM-24</t>
  </si>
  <si>
    <t>Zhiguang Zhou, Linhao Meng, Cheng Tang, Ying Zhao, Zhiyong Guo, Miaoxin Hu, Wei Chen</t>
  </si>
  <si>
    <t>Visual Abstraction of the Large Scale Geospatial Origin-Destination Movement Data</t>
  </si>
  <si>
    <t>Spatio-Temporal Data</t>
  </si>
  <si>
    <t>S-0275</t>
  </si>
  <si>
    <t>2018-TU-PM-25</t>
  </si>
  <si>
    <t>Natalia Andrienko, Gennady Andrienko, Jose Manuel Cordero Garcia, David Scarlatti</t>
  </si>
  <si>
    <t>Analysis of Flight Variability: a Systematic Approach</t>
  </si>
  <si>
    <t>S-0276</t>
  </si>
  <si>
    <t>2018-TU-PM-26</t>
  </si>
  <si>
    <t>Yingcai Wu, Xiao Xie, Jiachen Wang, Dazhen Deng, Hongye Liang, Hui Zhang, Shoubin Cheng, Wei Chen</t>
  </si>
  <si>
    <t>ForVizor: Visualizing Spatio-Temporal Team Formations in Soccer</t>
  </si>
  <si>
    <t>S-0277</t>
  </si>
  <si>
    <t>2018-TU-PM-27</t>
  </si>
  <si>
    <t>Juri Buchmuller, Dominik Jackle, Eren Cakmak, Ulrik Brandes, Daniel Keim</t>
  </si>
  <si>
    <t>MotionRugs: Visualizing Collective Trends in Space and Time</t>
  </si>
  <si>
    <t>Ian McGregor</t>
  </si>
  <si>
    <t>S-0278</t>
  </si>
  <si>
    <t>2018-TU-PM-28</t>
  </si>
  <si>
    <t>Prithiviraj Kaliappa Gounder Muthumanickam, Katerina Vrotsou, Aida Nordman, Jimmy Johansson, Matthew Cooper</t>
  </si>
  <si>
    <t>Identification of Temporally Varying Areas of Interest in Long Duration Eye Tracking Data Sets</t>
  </si>
  <si>
    <t>S-0279</t>
  </si>
  <si>
    <t>2018-WE-AM-01</t>
  </si>
  <si>
    <t>Anna Gogolou, Theophanis Tsandilas, Themis Palpanas, Anastasia Bezerianos</t>
  </si>
  <si>
    <t>Comparing Similarity Perception in Time Series Visualizations</t>
  </si>
  <si>
    <t>Time</t>
  </si>
  <si>
    <t>S-0280</t>
  </si>
  <si>
    <t>2018-WE-AM-02</t>
  </si>
  <si>
    <t>Erick Cuenca, Arnaud Sallaberry, Florence Ying Wang, Pascal Poncelet</t>
  </si>
  <si>
    <t>A Multiresolution Streamgraph Approach to Explore Hierarchical Time Series</t>
  </si>
  <si>
    <t>S-0281</t>
  </si>
  <si>
    <t>2018-WE-AM-03</t>
  </si>
  <si>
    <t>Yunhai Wang, Fubo Han, Lifeng Zhu, Oliver Deussen, Baoquan Chen</t>
  </si>
  <si>
    <t>Line Graph or Scatter Plot? Automatic Selection of Methods for Visualizing Trends in Time Series</t>
  </si>
  <si>
    <t>S-0282</t>
  </si>
  <si>
    <t>2018-WE-AM-04</t>
  </si>
  <si>
    <t>Yong Wang, Daniel Archambault, Carlos E. Scheidegger, Huamin Qu</t>
  </si>
  <si>
    <t>A Vector Field Design Approach to Animated Transitions</t>
  </si>
  <si>
    <t>S-0283</t>
  </si>
  <si>
    <t>2018-WE-AM-05</t>
  </si>
  <si>
    <t>Wiebke Köpp, Tino Weinkauf</t>
  </si>
  <si>
    <t>Temporal Treemaps: Static Visualization of Evolving Trees</t>
  </si>
  <si>
    <t>S-0284</t>
  </si>
  <si>
    <t>2018-WE-AM-06</t>
  </si>
  <si>
    <t>Monique Meuschke, Tobias Günther, Philipp Berg, Ralph Wickenhoefer, Markus Gross, Bernhard Preim, Kai Lawonn</t>
  </si>
  <si>
    <t>Visual Analysis of Aneurysm Data using Statistical Graphics</t>
  </si>
  <si>
    <t>Biomedical Visualization</t>
  </si>
  <si>
    <t>S-0285</t>
  </si>
  <si>
    <t>2018-WE-AM-07</t>
  </si>
  <si>
    <t>Martin Falk, Anders Ynnerman, Darren Treanor, Claes Lundström</t>
  </si>
  <si>
    <t>Interactive Visualization of 3D Histopathology in Native Resolution</t>
  </si>
  <si>
    <t>S-0286</t>
  </si>
  <si>
    <t>2018-WE-AM-08</t>
  </si>
  <si>
    <t>Saeed Boorboor, Shreeraj Jadhav, Mala Ananth, David Talmage, Lorna W Role, Arie Kaufman</t>
  </si>
  <si>
    <t>Visualization of Neuronal Structures in Wide-field Microscopy Brain Images</t>
  </si>
  <si>
    <t>S-0287</t>
  </si>
  <si>
    <t>2018-WE-AM-09</t>
  </si>
  <si>
    <t>Monique Meuschke, Steffen Oeltze-Jafra, Oliver Beuing, Bernhard Preim, Kai Lawonn</t>
  </si>
  <si>
    <t>Classification of Blood Flow Patterns in Cerebral Aneurysms</t>
  </si>
  <si>
    <t>S-0288</t>
  </si>
  <si>
    <t>2018-WE-AM-10</t>
  </si>
  <si>
    <t>Alexander Kumpf, Marc Rautenhaus, Michael Riemer, Rüdiger Westermann</t>
  </si>
  <si>
    <t>Visual Analysis of the Temporal Evolution of Ensemble Forecast Sensitivities</t>
  </si>
  <si>
    <t>Ensemble and Provenance</t>
  </si>
  <si>
    <t>S-0289</t>
  </si>
  <si>
    <t>2018-WE-AM-11</t>
  </si>
  <si>
    <t>Ke Xu, Meng Xia, Xing Mu, Yun Wang, Nan Cao</t>
  </si>
  <si>
    <t>EnsembleLens: Ensemble-based Visual Exploration of Anomaly Detection Algorithms with Multidimensional Data</t>
  </si>
  <si>
    <t>S-0290</t>
  </si>
  <si>
    <t>2018-WE-AM-12</t>
  </si>
  <si>
    <t>Christopher P. Kappe, Michael Böttinger, Heike Leitte</t>
  </si>
  <si>
    <t>Exploring Variability within Ensembles of Decadal Climate Predictions</t>
  </si>
  <si>
    <t>S-0291</t>
  </si>
  <si>
    <t>2018-WE-AM-13</t>
  </si>
  <si>
    <t>Holger Stitz, Samuel Gratzl, Harald Piringer, Thomas Zichner, Marc Streit</t>
  </si>
  <si>
    <t>KnowledgePearls: Provenance-Based Visualization Retrieval</t>
  </si>
  <si>
    <t>S-0292</t>
  </si>
  <si>
    <t>2018-WE-AM-14</t>
  </si>
  <si>
    <t>Akhilesh Camisetty, Chaitanya Chandurkar, Maoyuan Sun, David Koop</t>
  </si>
  <si>
    <t>Enhancing Web-based Analytics Applications through Provenance</t>
  </si>
  <si>
    <t>S-0293</t>
  </si>
  <si>
    <t>2018-WE-AM-15</t>
  </si>
  <si>
    <t>Shixia Liu, Xiting Wang, Christopher Collins, Wenwen Dou, Fangxin Ouyang, Mennatallah El-Assady, Liu Jiang, Daniel Keim</t>
  </si>
  <si>
    <t>Bridging Text Visualization and Mining: A Task-Driven Survey</t>
  </si>
  <si>
    <t>Text</t>
  </si>
  <si>
    <t>S-0294</t>
  </si>
  <si>
    <t>2018-WE-AM-16</t>
  </si>
  <si>
    <t>Nicole Sultanum, Devin Singh, Michael Brudno, Fanny Chevalier</t>
  </si>
  <si>
    <t>Doccurate: A Curation-Based Approach for Clinical Text Visualization</t>
  </si>
  <si>
    <t>S-0295</t>
  </si>
  <si>
    <t>2018-WE-AM-17</t>
  </si>
  <si>
    <t>Shahid Latif, Fabian Beck, Devin Singh, Michael Brudno, Fanny Chevalier</t>
  </si>
  <si>
    <t>VIS Author Profiles: Interactive Descriptions of Publication Records Combining Text and Visualization</t>
  </si>
  <si>
    <t>S-0296</t>
  </si>
  <si>
    <t>2018-WE-AM-18</t>
  </si>
  <si>
    <t>Yafeng Lu, Hong Wang, Steven Landis, Ross Maciejewski</t>
  </si>
  <si>
    <t>A Visual Analytics Framework for Identifying Topic Drivers in Media</t>
  </si>
  <si>
    <t>S-0297</t>
  </si>
  <si>
    <t>2018-WE-AM-19</t>
  </si>
  <si>
    <t>Patrick Riehmann, Dora Kiesel, Martin Kohlhaas, Bernd Fröhlich</t>
  </si>
  <si>
    <t>Visualizing a Thinker’s Life</t>
  </si>
  <si>
    <t>S-0298</t>
  </si>
  <si>
    <t>2018-WE-AM-20</t>
  </si>
  <si>
    <t>Sriram Karthik Badam, Andreas Mathisen, Roman Rädle, Clemens Nylandsted Klokmose, Niklas Elmqvist</t>
  </si>
  <si>
    <t>Vistrates: A Component Model for Ubiquitous Analytics</t>
  </si>
  <si>
    <t>Devices</t>
  </si>
  <si>
    <t>S-0299</t>
  </si>
  <si>
    <t>2018-WE-AM-21</t>
  </si>
  <si>
    <t>Hariharan Subramonyam, Eytan Adar</t>
  </si>
  <si>
    <t>SmartCues: A Multitouch Query Approach for Details-on-Demand through Dynamically Computed Overlays</t>
  </si>
  <si>
    <t>S-0300</t>
  </si>
  <si>
    <t>2018-WE-AM-22</t>
  </si>
  <si>
    <t>Ricardo Langner, Ulrike Kister, Raimund Dachselt</t>
  </si>
  <si>
    <t>Multiple Coordinated Views at Large Displays for Multiple Users: Empirical Findings on User Behavior, Movements, and Distances</t>
  </si>
  <si>
    <t>S-0301</t>
  </si>
  <si>
    <t>2018-WE-AM-23</t>
  </si>
  <si>
    <t>Visualizing Ranges over Time on Mobile Phones: A Task-Based Crowdsourced Evaluation</t>
  </si>
  <si>
    <t>S-0302</t>
  </si>
  <si>
    <t>2018-WE-AM-24</t>
  </si>
  <si>
    <t>Tanja Blascheck, Lonni Besançon, Anastasia Bezerianos, Bongshin Lee, Petra Isenberg</t>
  </si>
  <si>
    <t>Glanceable Visualization: Studies of Data Comparison Performance on Smartwatches</t>
  </si>
  <si>
    <t>S-0303</t>
  </si>
  <si>
    <t>2018-WE-AM-25</t>
  </si>
  <si>
    <t>Carolina Nobre, Marc Streit, Alexander Lex</t>
  </si>
  <si>
    <t>Juniper: A Tree+Table Approach to Multivariate Graph Visualization</t>
  </si>
  <si>
    <t>Graphs &amp; Trees</t>
  </si>
  <si>
    <t>S-0304</t>
  </si>
  <si>
    <t>2018-WE-AM-26</t>
  </si>
  <si>
    <t>Vahan Yoghourdjian, Tim Dwyer, Karsten Klein, Kim Marriott, Michael Wybrow</t>
  </si>
  <si>
    <t>Graph Thumbnails: Identifying and Comparing Multiple Graphs at a Glance</t>
  </si>
  <si>
    <t>S-0305</t>
  </si>
  <si>
    <t>2018-WE-AM-27</t>
  </si>
  <si>
    <t>Fangzhou Guo, Wei Chen, Dongming Han, Jiacheng Pan, Xiaotao Nie, Jiazhi Xia, Xiaolong (Luke) Zhang</t>
  </si>
  <si>
    <t>Structure-Based Suggestive Exploration: A New Approach for Effective Exploration of Large Networks</t>
  </si>
  <si>
    <t>S-0306</t>
  </si>
  <si>
    <t>2018-WE-AM-28</t>
  </si>
  <si>
    <t>Yunhai Wang, Yanyan Wang, Yinqi Sun, Haifeng Zhang, Chi-Wing Fu, Michael Sedlmair, Baoquan Chen, Oliver Deussen</t>
  </si>
  <si>
    <t>Structure-aware Fisheye Views for Efficient Large Graph Exploration</t>
  </si>
  <si>
    <t>S-0307</t>
  </si>
  <si>
    <t>2018-WE-AM-29</t>
  </si>
  <si>
    <t>Timothy Major, Rahul C. Basole</t>
  </si>
  <si>
    <t>Graphicle: Exploring Units, Networks, and Context in a Blended Visualization Approach</t>
  </si>
  <si>
    <t>S-0308</t>
  </si>
  <si>
    <t>2018-WE-AM-30</t>
  </si>
  <si>
    <t>Hessam Djavaherpour, Ali Mahdavi-Amiri, Faramarz F. Samavati</t>
  </si>
  <si>
    <t>Physical Visualization of Geospatial Datasets</t>
  </si>
  <si>
    <t>S-0309</t>
  </si>
  <si>
    <t>2018-WE-AM-31</t>
  </si>
  <si>
    <t>Tatiana von Landesberger, Sebastian Bremm, Marcel Wunderlich</t>
  </si>
  <si>
    <t>Typology of Uncertainty in Static Geolocated Graphs for Visualization</t>
  </si>
  <si>
    <t>S-0310</t>
  </si>
  <si>
    <t>2018-WE-AM-32</t>
  </si>
  <si>
    <t>Wei Luo, Michael Steptoe, Zheng Chang, Robert Link, Leon Clarke, Ross Maciejewski</t>
  </si>
  <si>
    <t>Impact of Spatial Scales on the Intercomparison of Climate Scenarios</t>
  </si>
  <si>
    <t>S-0311</t>
  </si>
  <si>
    <t>2018-WE-AM-33</t>
  </si>
  <si>
    <t>Alireza Karduni, Isaac Cho, Ginette Wessel, William Ribarsky, Eric Sauda, Wenwen Dou</t>
  </si>
  <si>
    <t>Urban Space Explorer: A Visual Analytics System for Urban Planning</t>
  </si>
  <si>
    <t>S-0312</t>
  </si>
  <si>
    <t>2018-WE-AM-34</t>
  </si>
  <si>
    <t>Feng Wang, Brett Hansen, Ryan Simmons, Ross Maciejewski</t>
  </si>
  <si>
    <t>Name Profiler Toolkit</t>
  </si>
  <si>
    <t>S-0313</t>
  </si>
  <si>
    <t>2018-WE-AM-35</t>
  </si>
  <si>
    <t>Michael Traoré, Christophe Hurter, Alexandru Telea</t>
  </si>
  <si>
    <t>Interactive Obstruction-free Lensing for Volumetric Data Visualization</t>
  </si>
  <si>
    <t>S-0314</t>
  </si>
  <si>
    <t>2018-WE-AM-36</t>
  </si>
  <si>
    <t>Johannes Weissenböck, Bernhard Fröhler, Eduard Gröller, Johann Kastner, Christoph Heinzl</t>
  </si>
  <si>
    <t>Dynamic Volume Lines: Visual Comparison of 3D Volumes through Space-filling Curves</t>
  </si>
  <si>
    <t>S-0315</t>
  </si>
  <si>
    <t>2018-WE-AM-37</t>
  </si>
  <si>
    <t>Min Shih, Charles Rozhon, Kwan-Liu Ma</t>
  </si>
  <si>
    <t>A Declarative Grammar of Flexible Volume Visualization Pipelines</t>
  </si>
  <si>
    <t>S-0316</t>
  </si>
  <si>
    <t>2018-WE-AM-38</t>
  </si>
  <si>
    <t>Oleg Igouchkine, Yubo Zhang, Kwan-Liu Ma</t>
  </si>
  <si>
    <t>Multi-Material Volume Rendering with a Physically-Based Surface Reflection Model</t>
  </si>
  <si>
    <t>S-0317</t>
  </si>
  <si>
    <t>2018-WE-AM-39</t>
  </si>
  <si>
    <t>Matthew Berger, Jixian Li, Joshua A. Levine</t>
  </si>
  <si>
    <t>A Generative Model for Volume Rendering</t>
  </si>
  <si>
    <t>S-0318</t>
  </si>
  <si>
    <t>2018-WE-AM-40</t>
  </si>
  <si>
    <t>Michael Behrisch, Dirk Streeb, Florian Stoffel, Daniel Seebacher, Stefan Hagen Weber, Sebastian Mittelstaedt, Hanspeter Pfister, Daniel Keim</t>
  </si>
  <si>
    <t>Commercial Visual Analytics Systems – Advances in the Big Data Analytics Field</t>
  </si>
  <si>
    <t>Applications</t>
  </si>
  <si>
    <t>S-0319</t>
  </si>
  <si>
    <t>2018-WE-AM-41</t>
  </si>
  <si>
    <t>Xuanwu Yue, Xinhuan Shu, Xinyu ZHU, Xinnan Du, Zheqing Yu, Dimitrios Papadopoulos, Siyuan Liu</t>
  </si>
  <si>
    <t>BitExTract: Interactive Visualization for Extracting Bitcoin Exchange Intelligence</t>
  </si>
  <si>
    <t>S-0320</t>
  </si>
  <si>
    <t>2018-WE-AM-42</t>
  </si>
  <si>
    <t>Markus Wagner, Djordje Slijepcevic, Brian Horsak, Alexander Rind, Matthias Zeppelzauer, Wolfgang Aigner</t>
  </si>
  <si>
    <t>KAVAGait: Knowledge-Assisted Visual Analytics for Clinical Gait Analysis</t>
  </si>
  <si>
    <t>S-0321</t>
  </si>
  <si>
    <t>2018-WE-AM-43</t>
  </si>
  <si>
    <t>G. Elisabeta Marai, Chihua Ma, Andrew T. Burks, Filippo Pellolio, Guadalupe Canahuate, David M. Vock, Abdallah S. R. Mohamed, C. David Fuller</t>
  </si>
  <si>
    <t>Precision Risk Analysis of Cancer Therapy with Interactive Nomograms and Survival Plots</t>
  </si>
  <si>
    <t>Katie McQuillan</t>
  </si>
  <si>
    <t>S-0322</t>
  </si>
  <si>
    <t>2018-WE-AM-44</t>
  </si>
  <si>
    <t>Huan He, Qinghua Zheng, Bo Dong</t>
  </si>
  <si>
    <t>VUSphere: Visual Analysis of Video Utilization in Online Distance Education</t>
  </si>
  <si>
    <t>S-0323</t>
  </si>
  <si>
    <t>2018-WE-PM-01</t>
  </si>
  <si>
    <t>Daniel Haehn, James Tompkin, Hanspeter Pfister</t>
  </si>
  <si>
    <t>Evaluating 'Graphical Perception' with CNNs</t>
  </si>
  <si>
    <t>Text &amp; Communication</t>
  </si>
  <si>
    <t>S-0324</t>
  </si>
  <si>
    <t>2018-WE-PM-02</t>
  </si>
  <si>
    <t>Shusen Liu, Zhimin Li, Tao Li, Vivek Srikumar, Valerio Pascucci, Peer-Timo Bremer</t>
  </si>
  <si>
    <t>NLIZE: A Perturbation-Driven Visual Interrogation Tool for Analyzing and Interpreting Natural Language Inference Models</t>
  </si>
  <si>
    <t>S-0325</t>
  </si>
  <si>
    <t>2018-WE-PM-03</t>
  </si>
  <si>
    <t>Sriram Karthik Badam, Zhicheng Liu, Niklas Elmqvist</t>
  </si>
  <si>
    <t>Elastic Documents: Coupling Text and Tables through Contextual Visualizations for Enhanced Document Reading</t>
  </si>
  <si>
    <t>S-0326</t>
  </si>
  <si>
    <t>2018-WE-PM-04</t>
  </si>
  <si>
    <t>Arjun Srinivasan, Steven Drucker, Alex Endert, John Stasko</t>
  </si>
  <si>
    <t>Augmenting Visualizations with Interactive Data Facts to Facilitate Interpretation and Communication</t>
  </si>
  <si>
    <t>S-0327</t>
  </si>
  <si>
    <t>2018-WE-PM-05</t>
  </si>
  <si>
    <t>Alper Sarikaya, Michael Correll, Lyn Bartram, Melanie Tory, Danyel A Fisher</t>
  </si>
  <si>
    <t>What Do We Talk About When We Talk About Dashboards?</t>
  </si>
  <si>
    <t>S-0328</t>
  </si>
  <si>
    <t>2018-WE-PM-06</t>
  </si>
  <si>
    <t>Hui Zhang, Steffen Frey, Holger Steeb, David Uribe, Thomas Ertl, Wenping Wang</t>
  </si>
  <si>
    <t>Visualization of Bubble Formation in Porous Media</t>
  </si>
  <si>
    <t>Space and Physics</t>
  </si>
  <si>
    <t>S-0329</t>
  </si>
  <si>
    <t>2018-WE-PM-07</t>
  </si>
  <si>
    <t>Toni Sagristà Sellés, Stefan Jordan, Thomas Mueller, Filip Sadlo</t>
  </si>
  <si>
    <t>Gaia Sky: Navigating the Gaia Catalog</t>
  </si>
  <si>
    <t>S-0330</t>
  </si>
  <si>
    <t>2018-WE-PM-08</t>
  </si>
  <si>
    <t>Michael Alexander Kern, Timothy David Hewson, Andreas Schäfler, Rüdiger Westermann, Marc Rautenhaus</t>
  </si>
  <si>
    <t>Interactive 3D Visual Analysis of Atmospheric Fronts</t>
  </si>
  <si>
    <t>S-0331</t>
  </si>
  <si>
    <t>2018-WE-PM-09</t>
  </si>
  <si>
    <t>Bo Ma, Alireza Entezari</t>
  </si>
  <si>
    <t>An Interactive Framework for Visualization of Weather Forecast Ensembles</t>
  </si>
  <si>
    <t>S-0332</t>
  </si>
  <si>
    <t>2018-WE-PM-10</t>
  </si>
  <si>
    <t>María-Jesús Lobo, Caroline Appert, Emmanuel Pietriga</t>
  </si>
  <si>
    <t>Animation Plans for Before-And-After Satellite images</t>
  </si>
  <si>
    <t>S-0333</t>
  </si>
  <si>
    <t>2018-WE-PM-11</t>
  </si>
  <si>
    <t>Michelle Dowling, John Wenskovitch, J.T. Fry, Leanna House, Scotland Leman, Chris North</t>
  </si>
  <si>
    <t>SIRIUS: Dual, Symmetric, Interactive Dimension Reductions</t>
  </si>
  <si>
    <t>High Dimensional Data</t>
  </si>
  <si>
    <t>S-0334</t>
  </si>
  <si>
    <t>2018-WE-PM-12</t>
  </si>
  <si>
    <t>Yunhai Wang, Kang Feng, Xiaowei Chu, Jian Zhang, Chi-Wing Fu, Michael Sedlmair, Xiaohui Yu, Baoquan Chen</t>
  </si>
  <si>
    <t>A Perception-Driven Approach to Supervised Dimensionality Reduction for Visualization</t>
  </si>
  <si>
    <t>S-0335</t>
  </si>
  <si>
    <t>2018-WE-PM-13</t>
  </si>
  <si>
    <t>Michael Blumenschein, Michael Behrisch, Stefanie Schmid, Simon Butscher, Deborah R. Wahl, Karoline Villinger, Britta Renner, Harald Reiterer, Daniel Keim</t>
  </si>
  <si>
    <t>SMARTexplore: Simplifying High-Dimensional Data Analysis through a Table-Based Visual Analytics Approach</t>
  </si>
  <si>
    <t>S-0336</t>
  </si>
  <si>
    <t>2018-WE-PM-14</t>
  </si>
  <si>
    <t>Shenghui Cheng, Wei Xu, Klaus Mueller</t>
  </si>
  <si>
    <t>ColorMapND: A Data-Driven Approach and Tool for Mapping Multivariate Data to Color</t>
  </si>
  <si>
    <t>S-0337</t>
  </si>
  <si>
    <t>2018-WE-PM-15</t>
  </si>
  <si>
    <t>Quan Li, Kristanto Sean Njotoprawiro, Hammad Haleem, Qiaoan Chen, Chris YI, Xiaojuan Ma</t>
  </si>
  <si>
    <t>EmbeddingVis: A Visual Analytics Approach to Comparative Network Embedding Inspection</t>
  </si>
  <si>
    <t>S-0338</t>
  </si>
  <si>
    <t>2018-TH-AM-01</t>
  </si>
  <si>
    <t>Yalong Yang, Tim Dwyer, Bernhard Jenny, Kim Marriott, Maxime Cordeil, Haohui Chen</t>
  </si>
  <si>
    <t>Origin-Destination Flow Maps in Immersive Environments</t>
  </si>
  <si>
    <t>Immersive Analytics</t>
  </si>
  <si>
    <t>S-0339</t>
  </si>
  <si>
    <t>2018-TH-AM-02</t>
  </si>
  <si>
    <t>Christophe Hurter, Nathalie Henry Riche, Steven Drucker, Maxime Cordeil, Richard Alligier, Romain Vuillemot</t>
  </si>
  <si>
    <t>FiberClay: Sculpting Three Dimensional Trajectories to Reveal Structural Insights</t>
  </si>
  <si>
    <t>S-0340</t>
  </si>
  <si>
    <t>2018-TH-AM-03</t>
  </si>
  <si>
    <t>Ronell Sicat, Jiabao Li, JunYoung Choi, Maxime Cordeil, Won-Ki Jeong, Benjamin Bach, Hanspeter Pfister</t>
  </si>
  <si>
    <t>DXR: A Toolkit for Building Immersive Data Visualizations</t>
  </si>
  <si>
    <t>S-0341</t>
  </si>
  <si>
    <t>2018-TH-AM-04</t>
  </si>
  <si>
    <t>Biswaksen Patnaik, Andrea Batch, Niklas Elmqvist</t>
  </si>
  <si>
    <t>Information Olfactation: Harnessing Scent to Convey Data</t>
  </si>
  <si>
    <t>S-0342</t>
  </si>
  <si>
    <t>2018-TH-AM-05</t>
  </si>
  <si>
    <t>Mathieu Le Goc, Charles Perin, Sean Follmer, Jean-Daniel Fekete, Pierre Dragicevic</t>
  </si>
  <si>
    <t>Dynamic Composite Data Physicalization Using Wheeled Micro-Robots</t>
  </si>
  <si>
    <t>S-0343</t>
  </si>
  <si>
    <t>2018-TH-AM-06</t>
  </si>
  <si>
    <t>Lawrence Roy, Prashant Kumar, Yue Zhang, Eugene Zhang</t>
  </si>
  <si>
    <t>Robust and Fast Extraction of 3D Symmetric Tensor Field Topology</t>
  </si>
  <si>
    <t>Tensors</t>
  </si>
  <si>
    <t>S-0344</t>
  </si>
  <si>
    <t>2018-TH-AM-07</t>
  </si>
  <si>
    <t>Michael Ankele, Thomas Schultz</t>
  </si>
  <si>
    <t>DT-MRI Streamsurfaces Revisited</t>
  </si>
  <si>
    <t>S-0345</t>
  </si>
  <si>
    <t>2018-TH-AM-08</t>
  </si>
  <si>
    <t>Felix Raith, Christian Blecha, Thomas Nagel, Francesco Parisio, Olaf Kolditz, Fabian Günther, Markus Stommel, Gerik Scheuermann</t>
  </si>
  <si>
    <t>Tensor Field Visualization using Fiber Surfaces of Invariant Space</t>
  </si>
  <si>
    <t>S-0346</t>
  </si>
  <si>
    <t>2018-TH-AM-09</t>
  </si>
  <si>
    <t>Rafael Ballester-Ripoll, Renato Pajarola</t>
  </si>
  <si>
    <t>Tensor Decompositions for Integral Histogram Compression and Look-Up</t>
  </si>
  <si>
    <t>S-0347</t>
  </si>
  <si>
    <t>2018-TH-AM-10</t>
  </si>
  <si>
    <t>Shixia Liu, Changjian Chen, Yafeng Lu, Fangxin Ouyang, Bin Wang</t>
  </si>
  <si>
    <t>An Interactive Method to Improve Crowdsourced Annotations</t>
  </si>
  <si>
    <t>Interactive Analytics and Design</t>
  </si>
  <si>
    <t>S-0348</t>
  </si>
  <si>
    <t>2018-TH-AM-11</t>
  </si>
  <si>
    <t>Dennis Dingen, Marcel van 't Veer, Patrick Houthuizen, Eveline H. J. Mestrom, Erik H.H.M. Korsten, Arthur R.A. Bouwman, Jarke van Wijk</t>
  </si>
  <si>
    <t>RegressionExplorer: Interactive Exploration of Logistic Regression Models with Subgroup Analysis</t>
  </si>
  <si>
    <t>S-0349</t>
  </si>
  <si>
    <t>2018-TH-AM-12</t>
  </si>
  <si>
    <t>Daniel Orban, Daniel Keefe, Ayan Biswas, James Ahrens, David Rogers</t>
  </si>
  <si>
    <t>Drag and Track: A Direct Manipulation Interface for Contextualizing Data Instances within a Continuous Parameter Space</t>
  </si>
  <si>
    <t>S-0350</t>
  </si>
  <si>
    <t>2018-TH-AM-13</t>
  </si>
  <si>
    <t>Marco Cavallo, Çagatay Demiralp</t>
  </si>
  <si>
    <t>Clustrophile 2: Guided Visual Clustering Analysis</t>
  </si>
  <si>
    <t>S-0351</t>
  </si>
  <si>
    <t>2018-TH-AM-14</t>
  </si>
  <si>
    <t>Zhicong Lu, Mingming Fan, Yun Wang, Jian Zhao, Michelle Annett, Daniel Wigdor</t>
  </si>
  <si>
    <t>InkPlanner: Supporting Prewriting via Intelligent Visual Diagramming</t>
  </si>
  <si>
    <t>S-0352</t>
  </si>
  <si>
    <t>2018-TH-AM-15</t>
  </si>
  <si>
    <t>Marco Angelini, Graziano Blasilli, Tiziana Catarci, Simone Lenti, Giuseppe Santucci</t>
  </si>
  <si>
    <t>Vulnus: Visual Vulnerability Analysis for Network Security</t>
  </si>
  <si>
    <t>Security, Privacy, and Anomaly</t>
  </si>
  <si>
    <t>S-0353</t>
  </si>
  <si>
    <t>2018-TH-AM-16</t>
  </si>
  <si>
    <t>Xumeng Wang, Wei Chen, Huihua Guan, Wenlong Chen, Rusheng Pan, Jia-Kai Chou, Chris Bryan, Kwan-Liu Ma</t>
  </si>
  <si>
    <t>GraphProtector: a Visual Interface for Employing and Assessing Multiple Privacy Preserving Graph Algorithms</t>
  </si>
  <si>
    <t>S-0354</t>
  </si>
  <si>
    <t>2018-TH-AM-17</t>
  </si>
  <si>
    <t>John Goodall, Eric Ragan, Chad Steed, Joel Reed, Gregory Richardson, Kelly Huffer, Robert Bridges, Jason Laska</t>
  </si>
  <si>
    <t>Situ: Identifying and explaining suspicious behavior in networks</t>
  </si>
  <si>
    <t>S-0355</t>
  </si>
  <si>
    <t>2018-TH-AM-18</t>
  </si>
  <si>
    <t>Cong Xie, Wei Xu, Klaus Mueller</t>
  </si>
  <si>
    <t>A Visual Analytics Framework for the Detection of Anomalous Call Stack Trees in High Performance Computing Applications</t>
  </si>
  <si>
    <t>S-0356</t>
  </si>
  <si>
    <t>2018-TH-AM-19</t>
  </si>
  <si>
    <t>Jay Koven, Cristian Felix, Hossein Siadati, Enrico Bertini, Markus Jakobsson</t>
  </si>
  <si>
    <t>Lessons Learned Developing a Visual Analytics Solution for Investigative Analysis of Scamming Activities</t>
  </si>
  <si>
    <t>S-0357</t>
  </si>
  <si>
    <t>2018-TH-AM-20</t>
  </si>
  <si>
    <t>Ethan Kerzner, Sarah Goodwin, Jason Dykes, Sara V Jones, Miriah Meyer</t>
  </si>
  <si>
    <t>A Framework for Creative Visualization-Opportunities Workshops</t>
  </si>
  <si>
    <t>Design &amp; Storytelling</t>
  </si>
  <si>
    <t>S-0358</t>
  </si>
  <si>
    <t>2018-TH-AM-21</t>
  </si>
  <si>
    <t>Deokgun Park, Steven M. Drucker, Roland Fernandez, Niklas Elmqvist</t>
  </si>
  <si>
    <t>ATOM: A Grammar for Unit Visualizations</t>
  </si>
  <si>
    <t>S-0359</t>
  </si>
  <si>
    <t>2018-TH-AM-22</t>
  </si>
  <si>
    <t>Jo Wood, Alexander Kachkaev, Jason Dykes</t>
  </si>
  <si>
    <t>Design Exposition with Literate Visualization</t>
  </si>
  <si>
    <t>S-0360</t>
  </si>
  <si>
    <t>2018-TH-AM-23</t>
  </si>
  <si>
    <t>Tan Tang, Sadia Rubab, Jiewen Lai, Weiwei Cui, Lingyun Yu, Yingcai Wu</t>
  </si>
  <si>
    <t>iStoryline: Effective Convergence to Hand-drawn Storylines</t>
  </si>
  <si>
    <t>S-0361</t>
  </si>
  <si>
    <t>2018-TH-AM-24</t>
  </si>
  <si>
    <t>Qianwen Wang, Zhen Li, Siwei Fu, Weiwei Cui, Huamin Qu</t>
  </si>
  <si>
    <t>Narvis: Authoring Narrative Slideshows for Introducing Data Visualization Designs</t>
  </si>
  <si>
    <t>S-0362</t>
  </si>
  <si>
    <t>2018-TH-AM-25</t>
  </si>
  <si>
    <t>Donghao Ren, Bongshin Lee, Matthew Brehmer</t>
  </si>
  <si>
    <t>Charticulator: Interactive Construction of Bespoke Chart Layouts</t>
  </si>
  <si>
    <t>Interaction</t>
  </si>
  <si>
    <t>S-0363</t>
  </si>
  <si>
    <t>2018-TH-AM-26</t>
  </si>
  <si>
    <t>Ali Sarvghad, Bahador Saket, Alex Endert, Nadir Weibel</t>
  </si>
  <si>
    <t>Embedded Merge &amp; Split: Visual Adjustment of Data Grouping</t>
  </si>
  <si>
    <t>S-0364</t>
  </si>
  <si>
    <t>2018-TH-AM-27</t>
  </si>
  <si>
    <t>Richard Roberts, Robert S Laramee, Gary A Smith, Paul Brookes, Tony D'Cruze</t>
  </si>
  <si>
    <t>Smart Brushing for Parallel Coordinates</t>
  </si>
  <si>
    <t>S-0365</t>
  </si>
  <si>
    <t>2018-TH-AM-28</t>
  </si>
  <si>
    <t>Luis Gustavo Nonato, Michael Aupetit</t>
  </si>
  <si>
    <t>Multidimensional Projection for Visual Analytics: Linking Techniques with Distortions, Tasks, and Layout Enrichment</t>
  </si>
  <si>
    <t>S-0366</t>
  </si>
  <si>
    <t>2018-TH-AM-29</t>
  </si>
  <si>
    <t>Tanja Blascheck, Lindsay MacDonald Vermeulen, Jo Vermeulen, Charles Perin, Wesley Willett, Thomas Ertl, Sheelagh Carpendale</t>
  </si>
  <si>
    <t>Exploration Strategies for Discovery of Interactivity in Visualizations</t>
  </si>
  <si>
    <t>S-0367</t>
  </si>
  <si>
    <t>2018-TH-AM-30</t>
  </si>
  <si>
    <t>Alexander Bock, Emil Axelsson, Carter Emmart, Masha Kuznetsova, Charles Hansen, Anders Ynnerman</t>
  </si>
  <si>
    <t>OpenSpace: Changing the Narrative of Public Dissemination in Astronomical Visualization from What to How</t>
  </si>
  <si>
    <t>S-0368</t>
  </si>
  <si>
    <t>2018-TH-AM-31</t>
  </si>
  <si>
    <t>Zach Duer, Leo Piilonen, and George Glasson</t>
  </si>
  <si>
    <t>Belle2VR: A Virtual-Reality Visualization of Subatomic Particle Physics in the Belle II Experiment</t>
  </si>
  <si>
    <t>S-0369</t>
  </si>
  <si>
    <t>2018-TH-AM-32</t>
  </si>
  <si>
    <t>Li Liu, Deborah Silver, Karen Bemis</t>
  </si>
  <si>
    <t>Application-Driven Design: Help Students Understand Employment and See the “Big Picture”</t>
  </si>
  <si>
    <t>S-0370</t>
  </si>
  <si>
    <t>2018-TH-AM-33</t>
  </si>
  <si>
    <t>Monique Meuschke, Tobias Günther, Ralph Wickenhöfer, Markus Gross, Bernhard Preim, Kai Lawonn</t>
  </si>
  <si>
    <t>Management of Cerebral Aneurysm Descriptors based on an Automatic Ostium Extraction</t>
  </si>
  <si>
    <t>S-0371</t>
  </si>
  <si>
    <t>2018-TH-AM-34</t>
  </si>
  <si>
    <t>Shin-Ting Wu, Raphael Voltoline, Wallace S. Loos, J.A. Iván Rubianes, Lionis S. Watanabe, Bárbara J. Amorim, A. Carolina Coan, Fernando Cendes, Clarissa L. Yasuda</t>
  </si>
  <si>
    <t>Toward a Multimodal Diagnostic Exploratory Visualization of Focal Cortical Dysplasia</t>
  </si>
  <si>
    <t>Vinicius Perin</t>
  </si>
  <si>
    <t>S-0372</t>
  </si>
  <si>
    <t>2018-TH-AM-35</t>
  </si>
  <si>
    <t>Johanna Beyer, Haneen Mohammed, Marco Agus, Ali K. Al-Awami, Hanspeter Pfister, Markus Hadwiger</t>
  </si>
  <si>
    <t>Culling for Extreme-Scale Segmentation Volumes: A Hybrid Deterministic and Probabilistic Approach</t>
  </si>
  <si>
    <t>Scalable Techniques</t>
  </si>
  <si>
    <t>S-0373</t>
  </si>
  <si>
    <t>2018-TH-AM-36</t>
  </si>
  <si>
    <t>Feng Wang, Ingo Wald, Qi Wu, Will Usher, Chris R. Johnson</t>
  </si>
  <si>
    <t>CPU Iso-surface Ray Tracing of Adaptive Mesh Refinement Data</t>
  </si>
  <si>
    <t>S-0374</t>
  </si>
  <si>
    <t>2018-TH-AM-37</t>
  </si>
  <si>
    <t>Bo Zhou, Yi-Jen Chiang, Cong Wang</t>
  </si>
  <si>
    <t>Efficient Local Statistical Analysis via Point-Wise Histograms in Tetrahedral Meshes and Curvilinear Grids</t>
  </si>
  <si>
    <t>S-0375</t>
  </si>
  <si>
    <t>2018-TH-AM-38</t>
  </si>
  <si>
    <t>Fabio Miranda, Harish Doraiswamy, Marcos Lage, Luc Wilson, Mondrian Hsieh, Claudio T. Silva</t>
  </si>
  <si>
    <t>Shadow Accrual Maps: Efficient Accumulation of City-Scale Shadows over Time</t>
  </si>
  <si>
    <t>S-0376</t>
  </si>
  <si>
    <t>2018-TH-AM-39</t>
  </si>
  <si>
    <t>Roba Binyahib, Tom Peterka, Matthew Larsen, Kwan-Liu Ma, Hank Childs</t>
  </si>
  <si>
    <t>A Scalable Hybrid Scheme for Ray-Casting of Unstructured Volume Data</t>
  </si>
  <si>
    <t>S-0377</t>
  </si>
  <si>
    <t>2018-TH-AM-40</t>
  </si>
  <si>
    <t>Fred Hohman, Minsuk Kahng, Robert Pienta, Duen Horng Chau</t>
  </si>
  <si>
    <t>Visual Analytics in Deep Learning: An Interrogative Survey for the Next Frontiers</t>
  </si>
  <si>
    <t>Deep Learning</t>
  </si>
  <si>
    <t>S-0378</t>
  </si>
  <si>
    <t>2018-TH-AM-41</t>
  </si>
  <si>
    <t>Mengchen Liu, Shixia Liu, Hang Su, Kelei Cao, Jun Zhu</t>
  </si>
  <si>
    <t>Analyzing the Noise Robustness of Deep Neural Networks</t>
  </si>
  <si>
    <t>S-0379</t>
  </si>
  <si>
    <t>2018-TH-AM-42</t>
  </si>
  <si>
    <t>Junpeng Wang, Liang Gou, Han-Wei Shen, Hao Yang</t>
  </si>
  <si>
    <t>DQNViz: A Visual Analytics Approach to Understand Deep Q-Networks</t>
  </si>
  <si>
    <t>S-0380</t>
  </si>
  <si>
    <t>2018-TH-AM-43</t>
  </si>
  <si>
    <t>Bum Chul Kwon, Min-Je Choi, Joanne Kim, Edward Choi, Young Bin Kim, Soonwook Kwon, Jimeng Sun, Jaegul Choo</t>
  </si>
  <si>
    <t>RetainVis: Visual Analytics with Interpretable and Interactive Recurrent Neural Network on Electronic Medical Records</t>
  </si>
  <si>
    <t>S-0381</t>
  </si>
  <si>
    <t>2018-TH-AM-44</t>
  </si>
  <si>
    <t>Minsuk Kahng, Nikhil Thorat, Duen Horng Chau, Fernanda Viegas, Martin Wattenberg</t>
  </si>
  <si>
    <t>GAN Lab: Understanding Complex Deep Generative Models using Interactive Visual Experimentation</t>
  </si>
  <si>
    <t>S-0382</t>
  </si>
  <si>
    <t>2018-TH-PM-01</t>
  </si>
  <si>
    <t>Karen B. Schloss, Connor C. Gramazio, Allison T. Silverman, Madeline L. Parker, Audrey S. Wang</t>
  </si>
  <si>
    <t>Mapping Color to Meaning in Colormap Data Visualizations</t>
  </si>
  <si>
    <t>Perception &amp; Cognition 1</t>
  </si>
  <si>
    <t>S-0383</t>
  </si>
  <si>
    <t>2018-TH-PM-02</t>
  </si>
  <si>
    <t>Yunhai Wang, Xin Chen, Tong Ge, Chen Bao, Michael Sedlmair, Chi-Wing Fu, Oliver Deussen, Baoquan Chen</t>
  </si>
  <si>
    <t>Optimizing Color Assignment for Perception of Class Separability in Multiclass Scatterplots</t>
  </si>
  <si>
    <t>S-0384</t>
  </si>
  <si>
    <t>2018-TH-PM-03</t>
  </si>
  <si>
    <t>Michael Correll, Mingwei Li, Gordon L Kindlmann, Carlos Scheidegger</t>
  </si>
  <si>
    <t>Looks Good To Me: Visualizations As Sanity Checks</t>
  </si>
  <si>
    <t>S-0385</t>
  </si>
  <si>
    <t>2018-TH-PM-04</t>
  </si>
  <si>
    <t>Yunhai Wang, Zeyu Wang, Lifeng Zhu, Jian Zhang, Chi-Wing Fu, Changhe Tu, Baoquan Chen, Zhanglin Cheng</t>
  </si>
  <si>
    <t>Is There a Robust Technique for Selecting Aspect Ratios in Line Charts?</t>
  </si>
  <si>
    <t>S-0386</t>
  </si>
  <si>
    <t>2018-TH-PM-05</t>
  </si>
  <si>
    <t>Yunhai Wang, Zeyu Wang, Chi-Wing Fu, Hansjörg Schmauder, Oliver Deussen, Daniel Weiskopf</t>
  </si>
  <si>
    <t>Image-based Aspect Ratio Selection</t>
  </si>
  <si>
    <t>S-0387</t>
  </si>
  <si>
    <t>2018-TH-PM-06</t>
  </si>
  <si>
    <t>Keshav Dasu, Takanori Fujiwara, Kwan-Liu Ma</t>
  </si>
  <si>
    <t>An Organic Visual Metaphor for Public Understanding of Conditional Co-occurrences</t>
  </si>
  <si>
    <t>Visual Abstractions, Perceptual Study and Immersive Visualization</t>
  </si>
  <si>
    <t>S-0388</t>
  </si>
  <si>
    <t>2018-TH-PM-07</t>
  </si>
  <si>
    <t>Naif Alharbi, Matthieu Chavent, Michael Krone, Robert S. Laramee</t>
  </si>
  <si>
    <t>VAPLI: Novel Visual Abstraction for Protein-Lipid Interactions</t>
  </si>
  <si>
    <t>S-0389</t>
  </si>
  <si>
    <t>2018-TH-PM-08</t>
  </si>
  <si>
    <t>Max Zeyen, Tobias Post, Hans Hagen, James Ahrens, David Rogers, Roxana Bujack</t>
  </si>
  <si>
    <t>Color Interpolation for non-Euclidean Color Spaces</t>
  </si>
  <si>
    <t>S-0390</t>
  </si>
  <si>
    <t>2018-TH-PM-09</t>
  </si>
  <si>
    <t>David A. B. Hyde, Tyler R. Hall, Jef Caers</t>
  </si>
  <si>
    <t>VRGE: An Immersive Visualization Application for the Geosciences</t>
  </si>
  <si>
    <t>S-0391</t>
  </si>
  <si>
    <t>2018-TH-PM-10</t>
  </si>
  <si>
    <t>Roberta C. R. Mota, Allan Rocha, Julio D. Silva, Usman R. Alim, Ehud Sharlin</t>
  </si>
  <si>
    <t>3De Interactive Lenses for Visualization in Virtual Environments</t>
  </si>
  <si>
    <t>S-0392</t>
  </si>
  <si>
    <t>2018-TH-PM-11</t>
  </si>
  <si>
    <t>Rui Li, Jian Chen</t>
  </si>
  <si>
    <t>Toward A Deep Understanding of What Makes a Scientific Visualization Memorable</t>
  </si>
  <si>
    <t>S-0393</t>
  </si>
  <si>
    <t>2018-TH-PM-12</t>
  </si>
  <si>
    <t>Roxana Bujack, Terece L Turton, David Rogers, James Ahrens</t>
  </si>
  <si>
    <t>Ordering Perceptions about Perceptual Order</t>
  </si>
  <si>
    <t>S-0394</t>
  </si>
  <si>
    <t>2018-TH-PM-13</t>
  </si>
  <si>
    <t>Siyuan Lin, Hao Jiang, Lingyun Sun</t>
  </si>
  <si>
    <t>QuFlow: Visualizing Parameter Flow in Quantum Circuits for Understanding Quantum Computation</t>
  </si>
  <si>
    <t>S-0395</t>
  </si>
  <si>
    <t>2018-TH-PM-14</t>
  </si>
  <si>
    <t>Guillaume Favelier, Noura Faraj, Brian Summa, Julien Tierny</t>
  </si>
  <si>
    <t>Persistence Atlas for Critical Point Variability in Ensembles</t>
  </si>
  <si>
    <t>Topology, Geometry, and Precision</t>
  </si>
  <si>
    <t>S-0396</t>
  </si>
  <si>
    <t>2018-TH-PM-15</t>
  </si>
  <si>
    <t>Tushar Athawale, Chris R. Johnson</t>
  </si>
  <si>
    <t>Probabilistic Asymptotic Decider for Topological Ambiguity Resolution in Level-Set Extraction for Uncertain 2D Data</t>
  </si>
  <si>
    <t>S-0397</t>
  </si>
  <si>
    <t>2018-TH-PM-16</t>
  </si>
  <si>
    <t>Kaoji Cotrik Xu, Guoning Chen</t>
  </si>
  <si>
    <t>Hexahedral Mesh Structure Visualization and Evaluation</t>
  </si>
  <si>
    <t>S-0398</t>
  </si>
  <si>
    <t>2018-TH-PM-17</t>
  </si>
  <si>
    <t>Attila Gyulassy, Peer-Timo Bremer, Valerio Pascucci</t>
  </si>
  <si>
    <t>Shared-Memory Parallel Computation of Morse-Smale Complexes with Improved Accuracy</t>
  </si>
  <si>
    <t>S-0399</t>
  </si>
  <si>
    <t>2018-TH-PM-18</t>
  </si>
  <si>
    <t>Duong Hoang, Pavol Klacansky, Harsh Bhatia, Peer-Timo Bremer, Peter Lindstrom, Valerio Pascucci</t>
  </si>
  <si>
    <t>A Study of the Trade-off between Reduced Precision and Resolution for Scientific Data Analysis and Visualization</t>
  </si>
  <si>
    <t>S-0400</t>
  </si>
  <si>
    <t>2018-TH-PM-19</t>
  </si>
  <si>
    <t>Gromit Yeuk-Yin Chan, Panpan Xu, Zeng Dai, Liu Ren</t>
  </si>
  <si>
    <t>ViBr: Visualizing Bipartite Relations at Scale with the Minimum Description Length Principle</t>
  </si>
  <si>
    <t>Graph and Image</t>
  </si>
  <si>
    <t>S-0401</t>
  </si>
  <si>
    <t>2018-TH-PM-20</t>
  </si>
  <si>
    <t>Po-Ming Law, Yanhong Wu, Rahul Basole</t>
  </si>
  <si>
    <t>Segue: Overviewing Evolution Patterns of Egocentric Networks by Interactive Construction of Spatial Layouts</t>
  </si>
  <si>
    <t>S-0402</t>
  </si>
  <si>
    <t>2018-TH-PM-21</t>
  </si>
  <si>
    <t>Hong Wang, Yafeng Lu, Shade Shutters, Michael Steptoe, Feng Wang, Steven Landis, Ross Maciejewski</t>
  </si>
  <si>
    <t>A Visual Analytics Framework for Spatiotemporal Trade Network Analysis</t>
  </si>
  <si>
    <t>S-0403</t>
  </si>
  <si>
    <t>2018-TH-PM-22</t>
  </si>
  <si>
    <t>Xiao Xie, Xiwen Cai, Junpei Zhou, Nan Cao, Yingcai Wu</t>
  </si>
  <si>
    <t>A Semantic-based Method for Visualizing Large Image Collections</t>
  </si>
  <si>
    <t>S-0404</t>
  </si>
  <si>
    <t>2018-TH-PM-23</t>
  </si>
  <si>
    <t>Yuan Liang, Xiting Wang, Song-Hai Zhang, Shi-Min Hu, Shixia Liu</t>
  </si>
  <si>
    <t>PhotoRecomposer: Interactive Photo Recomposition by Cropping</t>
  </si>
  <si>
    <t>S-0405</t>
  </si>
  <si>
    <t>2018-TH-PM-24</t>
  </si>
  <si>
    <t>Evanthia Dimara, Gilles Bailly, Anastasia Bezerianos, Steven Franconeri</t>
  </si>
  <si>
    <t>Mitigating the Attraction Effect with Visualizations</t>
  </si>
  <si>
    <t>Perception &amp; Cognition 2</t>
  </si>
  <si>
    <t>S-0406</t>
  </si>
  <si>
    <t>2018-TH-PM-25</t>
  </si>
  <si>
    <t>Brian David Ondov, Nicole Jardine, Niklas Elmqvist, Steven Franconeri</t>
  </si>
  <si>
    <t>Face to Face: Evaluating Visual Comparison</t>
  </si>
  <si>
    <t>S-0407</t>
  </si>
  <si>
    <t>2018-TH-PM-26</t>
  </si>
  <si>
    <t>Bahador Saket, Alex Endert, Çagatay Demiralp</t>
  </si>
  <si>
    <t>Task-Based Effectiveness of Basic Visualizations</t>
  </si>
  <si>
    <t>S-0408</t>
  </si>
  <si>
    <t>2018-TH-PM-27</t>
  </si>
  <si>
    <t>Eugene Wu, Remco Chang, Abigail Mosca, Gabriel Ryan</t>
  </si>
  <si>
    <t>At a Glance: Approximate Entropy as a Measure of Line Chart Visualization Complexity</t>
  </si>
  <si>
    <t>S-0409</t>
  </si>
  <si>
    <t>2018-TH-PM-28</t>
  </si>
  <si>
    <t>Fumeng Yang, Lane Harrison, Ronald A. Rensink, Steven Franconeri, Remco Chang</t>
  </si>
  <si>
    <t>Correlation Judgment and Visualization Features: A Comparative Study</t>
  </si>
  <si>
    <t>S-0410</t>
  </si>
  <si>
    <t>2018-TH-PM-29</t>
  </si>
  <si>
    <t>Annie Preston, Kwan-Liu Ma</t>
  </si>
  <si>
    <t>Cluster-Based Visualization for Merger Tree Data: The Challenge of Missing Expectations</t>
  </si>
  <si>
    <t>Flow, Astrophysics, and Computationally Intensive Data Visualization</t>
  </si>
  <si>
    <t>S-0411</t>
  </si>
  <si>
    <t>2018-TH-PM-30</t>
  </si>
  <si>
    <t>Ayan Biswas, Earl Lawrence, James Ahrens</t>
  </si>
  <si>
    <t>Visualization of Uncertainty for Computationally Intensive Simulations Using High Fidelity Emulators</t>
  </si>
  <si>
    <t>S-0412</t>
  </si>
  <si>
    <t>2018-TH-PM-31</t>
  </si>
  <si>
    <t>Anke Friederici, Habib Toye, Ibrahim Hoteit, Tino Weinkauf, Holger Theisel, Markus Hadwiger</t>
  </si>
  <si>
    <t>A Lagrangian Method for Extracting Eddy Boundaries in the Red Sea and the Gulf of Aden</t>
  </si>
  <si>
    <t>S-0413</t>
  </si>
  <si>
    <t>2018-TH-PM-32</t>
  </si>
  <si>
    <t>FTLE Ridge Lines for Long Integration Times</t>
  </si>
  <si>
    <t>S-0414</t>
  </si>
  <si>
    <t>2018-TH-PM-33</t>
  </si>
  <si>
    <t>Petra Gospodnetic, Divya Banesh, Philip Wolfram, Mark Petersen, Hans Hagen, James Ahrens, Markus Rauhut</t>
  </si>
  <si>
    <t>Ocean Current Segmentation at Different Depths and Correlation with Temperature in a MPAS-Ocean Simulation</t>
  </si>
  <si>
    <t>S-0415</t>
  </si>
  <si>
    <t>2018-TH-PM-34</t>
  </si>
  <si>
    <t>Naoko Sawada, Masanori Nakayama, Makoto Uemura, Issei Fujishiro</t>
  </si>
  <si>
    <t>TimeTubes: Automatic Extraction of Observable Blazar Features from Long-Term, Multi-Dimensional Datasets</t>
  </si>
  <si>
    <t>S-0416</t>
  </si>
  <si>
    <t>2018-TH-PM-35</t>
  </si>
  <si>
    <t>Malik Olivier Boussejra, Kazuya Matsubayashi, Yuriko Takeshima, Shunya Takekawa, Rikuo Uchiki, Makoto Uemura, Issei Fujishiro</t>
  </si>
  <si>
    <t>aflak: Pluggable Visual Programming Environment with Quick Feedback Loop Tuned for Astrophysical Observations</t>
  </si>
  <si>
    <t>S-0417</t>
  </si>
  <si>
    <t>2018-TH-PM-36</t>
  </si>
  <si>
    <t>Xiangyang He, Yubo Tao, Qirui Wang, Hai Lin</t>
  </si>
  <si>
    <t>Biclusters based Visual Exploration of Multivariate Scientific Data</t>
  </si>
  <si>
    <t>S-0418</t>
  </si>
  <si>
    <t>2018-TH-PM-37</t>
  </si>
  <si>
    <t>Sergej Stoppel, Magnus Paulson Erga, Stefan Bruckner</t>
  </si>
  <si>
    <t>Firefly: Illumination Drones for Interactive Visualization</t>
  </si>
  <si>
    <t>Interaction and Multivariate Data</t>
  </si>
  <si>
    <t>S-0419</t>
  </si>
  <si>
    <t>2018-TH-PM-38</t>
  </si>
  <si>
    <t>Subhashis Hazarika, Soumya Dutta, Han-Wei Shen, Jen-Ping Chen</t>
  </si>
  <si>
    <t>CoDDA: A Flexible Copula-based Distribution Driven Analysis Framework for Large-Scale Multivariate Data</t>
  </si>
  <si>
    <t>S-0420</t>
  </si>
  <si>
    <t>2018-TH-PM-39</t>
  </si>
  <si>
    <t>Timothy Basil Luciani, Andrew T Burks, Cassiano Sugiyama, Jonathan Komperda, Liz G.Elisabeta Marai</t>
  </si>
  <si>
    <t>Details-First, Show Context, Overview Last: Supporting Exploration of Viscous Fingers in Large-Scale Ensemble Simulations</t>
  </si>
  <si>
    <t>S-0421</t>
  </si>
  <si>
    <t>2018-TH-PM-40</t>
  </si>
  <si>
    <t>Stefan Bruckner, Tobias Isenberg, Timo Ropinski, Alexander Wiebel</t>
  </si>
  <si>
    <t>A Model of Spatial Directness in Interactive Visualization</t>
  </si>
  <si>
    <t>S-0422</t>
  </si>
  <si>
    <t>2018-TH-PM-41</t>
  </si>
  <si>
    <t>Allan Rocha, Julio Daniel Silva, Usman R. Alim, Sheelagh Carpendale, Mario Costa Sousa</t>
  </si>
  <si>
    <t>Decal-Lenses: Interactive Lenses on Surfaces for Multivariate Visualization</t>
  </si>
  <si>
    <t>S-0423</t>
  </si>
  <si>
    <t>2018-TH-PM-42</t>
  </si>
  <si>
    <t>Yao Ming, Huamin Qu, Enrico Bertini</t>
  </si>
  <si>
    <t>RuleMatrix: Visualizing and Understanding Classifiers with Rules</t>
  </si>
  <si>
    <t>Explainable ML</t>
  </si>
  <si>
    <t>S-0424</t>
  </si>
  <si>
    <t>2018-TH-PM-43</t>
  </si>
  <si>
    <t>Hendrik Strobelt, Sebastian Gehrmann, Michael Behrisch, Adam Perer, Hanspeter Pfister, Alexander M. Rush</t>
  </si>
  <si>
    <t>Seq2Seq-Vis: A Visual Debugging Tool for Sequence to Sequence Models</t>
  </si>
  <si>
    <t>S-0425</t>
  </si>
  <si>
    <t>2018-TH-PM-44</t>
  </si>
  <si>
    <t>Jiawei Zhang, Yang Wang, Piero Molino, Lezhi Li, David Ebert</t>
  </si>
  <si>
    <t>Manifold: A Model-Agnostic Framework for Interpretation and Diagnosis of Machine Learning Models</t>
  </si>
  <si>
    <t>S-0426</t>
  </si>
  <si>
    <t>2018-TH-PM-45</t>
  </si>
  <si>
    <t>Mennatallah El-Assady, Fabian Sperrle, Oliver Deussen, Daniel Keim, Christopher Collins</t>
  </si>
  <si>
    <t>Visual Analytics for Topic Model Optimization based on User-Steerable Speculative Execution</t>
  </si>
  <si>
    <t>S-0427</t>
  </si>
  <si>
    <t>2018-TH-PM-46</t>
  </si>
  <si>
    <t>Dominik Sacha, Matthias Kraus, Daniel Keim, Min Chen</t>
  </si>
  <si>
    <t>VIS4ML: An Ontology for Visual Analytics Assisted Machine Learning</t>
  </si>
  <si>
    <t>S-0428</t>
  </si>
  <si>
    <t>2018-FR-AM-01</t>
  </si>
  <si>
    <t>Le Liu, Lace M. K. Padilla, Sarah Creem-Regehr, Donald House</t>
  </si>
  <si>
    <t>Visualizing Uncertain Tropical Cyclone Predictions using Representative Samples from Ensembles of Forecast Tracks</t>
  </si>
  <si>
    <t>Uncertainty &amp; Error</t>
  </si>
  <si>
    <t>Laura Tomkins</t>
  </si>
  <si>
    <t>S-0429</t>
  </si>
  <si>
    <t>2018-FR-AM-02</t>
  </si>
  <si>
    <t>Alex Kale, Francis Nguyen, Matthew Kay, Jessica Hullman</t>
  </si>
  <si>
    <t>Hypothetical Outcome Plots Help Untrained Observers Judge Trends in Ambiguous Data</t>
  </si>
  <si>
    <t>S-0430</t>
  </si>
  <si>
    <t>2018-FR-AM-03</t>
  </si>
  <si>
    <t>Jessica Hullman, Xiaoli Qiao, Michael Correll, Alex Kale, Matthew Kay</t>
  </si>
  <si>
    <t>In Pursuit of Error: A Survey of Uncertainty Visualization Evaluation</t>
  </si>
  <si>
    <t>S-0431</t>
  </si>
  <si>
    <t>2018-FR-AM-04</t>
  </si>
  <si>
    <t>Hayeong Song, Danielle Albers Szafir</t>
  </si>
  <si>
    <t>Where's my data? Evaluating Visualizations with Missing Data</t>
  </si>
  <si>
    <t>S-0432</t>
  </si>
  <si>
    <t>2018-FR-AM-05</t>
  </si>
  <si>
    <t>Nina McCurdy, Julie Gerdes, Miriah Meyer</t>
  </si>
  <si>
    <t>A Framework for Externalizing Implicit Error Using Visualization</t>
  </si>
  <si>
    <t>S-0433</t>
  </si>
  <si>
    <t>2018-FR-AM-06</t>
  </si>
  <si>
    <t>Jun Tao, Martin Imre, Chaoli Wang, Nitesh V Chawla, Hanqi Guo, Gökhan Sever, Seung Hyun Kim</t>
  </si>
  <si>
    <t>Exploring Time-Varying Multivariate Volume Data Using Matrix of Isosurface Similarity Maps</t>
  </si>
  <si>
    <t>Time-varying Data</t>
  </si>
  <si>
    <t>S-0434</t>
  </si>
  <si>
    <t>2018-FR-AM-07</t>
  </si>
  <si>
    <t>Marzieh Berenjkoub, Rodolfo Ostilla Monico, Robert S. Laramee, Guoning Chen</t>
  </si>
  <si>
    <t>Visual Analysis of Spatio-temporal Relations of Pairwise Attributes in Unsteady Flow</t>
  </si>
  <si>
    <t>S-0435</t>
  </si>
  <si>
    <t>2018-FR-AM-08</t>
  </si>
  <si>
    <t>Markus Hadwiger, Matej Mlejnek, Thomas Theussl, Peter Rautek</t>
  </si>
  <si>
    <t>Time-Dependent Flow seen through Approximate Observer Killing Fields</t>
  </si>
  <si>
    <t>S-0436</t>
  </si>
  <si>
    <t>2018-FR-AM-09</t>
  </si>
  <si>
    <t>Akash Anil Valsangkar, Joy Merwin Monteiro, Vidya Narayanan, Ingrid Hotz, Vijay Natarajan</t>
  </si>
  <si>
    <t>An Exploratory Framework for Cyclone Identification and Tracking</t>
  </si>
  <si>
    <t>S-0437</t>
  </si>
  <si>
    <t>2018-FR-AM-10</t>
  </si>
  <si>
    <t>Johanna Schmidt, Dominik Fleischmann, Bernhard Preim, Norbert Brandle, Gabriel Mistelbauer</t>
  </si>
  <si>
    <t>Popup-Plots: Warping Temporal Data Visualization</t>
  </si>
  <si>
    <t>S-0438</t>
  </si>
  <si>
    <t>2018-FR-AM-11</t>
  </si>
  <si>
    <t>Po-Ming Law, Zhicheng Liu, Sana Malik, Rahul Basole</t>
  </si>
  <si>
    <t>MAQUI: Interweaving Queries and Pattern Mining for Recursive Event Sequence Exploration</t>
  </si>
  <si>
    <t>Event, Sequence, and ML</t>
  </si>
  <si>
    <t>S-0439</t>
  </si>
  <si>
    <t>2018-FR-AM-12</t>
  </si>
  <si>
    <t>Xun Zhao, Yanhong Wu, Dik Lun Lee, Weiwei Cui</t>
  </si>
  <si>
    <t>iForest: Interpreting Random Forests via Visual Analytics</t>
  </si>
  <si>
    <t>S-0440</t>
  </si>
  <si>
    <t>2018-FR-AM-13</t>
  </si>
  <si>
    <t>Shunan Guo, Zhuochen Jin, David Gotz, Fan Du, Hongyuan Zha, Nan Cao</t>
  </si>
  <si>
    <t>Visual Progression Analysis of Event Sequence Data</t>
  </si>
  <si>
    <t>S-0441</t>
  </si>
  <si>
    <t>2018-FR-AM-14</t>
  </si>
  <si>
    <t>Yingcai Wu, Zhutian Chen, Guodao Sun, Xiao Xie, Nan Cao, Shixia Liu, Weiwei Cui</t>
  </si>
  <si>
    <t>StreamExplorer: A Multi-Stage System for Visually Exploring Events in Social Streams</t>
  </si>
  <si>
    <t>S-0442</t>
  </si>
  <si>
    <t>2018-FR-AM-15</t>
  </si>
  <si>
    <t>Po-Ming Law, Rahul Basole, Yanhong Wu</t>
  </si>
  <si>
    <t>Duet: Helping Data Analysis Novices Conduct Pairwise Comparisons by Minimal Specification</t>
  </si>
  <si>
    <t>S-0443</t>
  </si>
  <si>
    <t>2017-TU-AM-01</t>
  </si>
  <si>
    <t>Kanit Wongsuphasawat, Daniel Smilkov, James Wexler, Jimbo Wilson, Dandelion Mané, Doug Fritz, Dilip Krishnan, Fernanda B. Viégas, Martin Wattenberg</t>
  </si>
  <si>
    <t>Visualizing Dataflow Graphs of Deep Learning Models in TensorFlow</t>
  </si>
  <si>
    <t>S-0444</t>
  </si>
  <si>
    <t>2017-TU-AM-02</t>
  </si>
  <si>
    <t>Danielle Albers Szafir</t>
  </si>
  <si>
    <t>Modeling Color Difference for Visualization Design</t>
  </si>
  <si>
    <t>S-0445</t>
  </si>
  <si>
    <t>2017-TU-AM-03</t>
  </si>
  <si>
    <t>Karl Bladin, Emil Axelsson, Erik Broberg, Carter Emmart, Patric Ljung, Alexander Bock, Anders Ynnerman</t>
  </si>
  <si>
    <t>Globe Browsing: Contextualized Spatio-Temporal Planetary Surface Visualization</t>
  </si>
  <si>
    <t>S-0446</t>
  </si>
  <si>
    <t>2017-TU-PM-01</t>
  </si>
  <si>
    <t>Nam Wook Kim, Benjamin Bach, Hyejin Im, Sasha Schriber, Markus Gross, Hanspeter Pfister</t>
  </si>
  <si>
    <t>Visualizing Nonlinear Narratives with Story Curves</t>
  </si>
  <si>
    <t>Techniques</t>
  </si>
  <si>
    <t>S-0447</t>
  </si>
  <si>
    <t>2017-TU-PM-02</t>
  </si>
  <si>
    <t>Philipp Koytek, Charles Perin, Jo Vermeulen, Elisabeth Andre, and Sheelagh Carpendale</t>
  </si>
  <si>
    <t>MyBrush: Brushing and Linking with Personal Agency</t>
  </si>
  <si>
    <t>S-0448</t>
  </si>
  <si>
    <t>2017-TU-PM-03</t>
  </si>
  <si>
    <t>Nils Rodrigues, Daniel Weiskopf</t>
  </si>
  <si>
    <t>Nonlinear Dot Plots</t>
  </si>
  <si>
    <t>S-0449</t>
  </si>
  <si>
    <t>2017-TU-PM-04</t>
  </si>
  <si>
    <t>Ricardo Langner, Tom Horak, Raimund Dachselt</t>
  </si>
  <si>
    <t>VisTiles: Coordinating and Combining Co-located Mobile Devices for Visual Data Exploration</t>
  </si>
  <si>
    <t>S-0450</t>
  </si>
  <si>
    <t>2017-TU-PM-05</t>
  </si>
  <si>
    <t>Le Liu, Alexander Boone, Ian Ruginski, Lace Padilla, Mary Hegarty, Sarah H. Creem-Regehr, William B. Thompson, Cem Yuksel, Donald H. House</t>
  </si>
  <si>
    <t>Uncertainty Visualization by Representative Sampling from Prediction Ensembles</t>
  </si>
  <si>
    <t>S-0451</t>
  </si>
  <si>
    <t>2017-TU-PM-06</t>
  </si>
  <si>
    <t>Liz Marai</t>
  </si>
  <si>
    <t>Activity-Centered Domain Characterization for Problem-Driven Scientific Visualization</t>
  </si>
  <si>
    <t>Mix: Foundations, uncertainty, particles</t>
  </si>
  <si>
    <t>S-0452</t>
  </si>
  <si>
    <t>2017-TU-PM-07</t>
  </si>
  <si>
    <t>Roxana Bujack, Terece Turton, Francesca Samsel, David Rogers, James Ahrens, Colin Ware</t>
  </si>
  <si>
    <t>The Good, the Bad, and the Ugly: A Theoretical Framework for the Assessment of Continuous Colormaps</t>
  </si>
  <si>
    <t>S-0453</t>
  </si>
  <si>
    <t>2017-TU-PM-08</t>
  </si>
  <si>
    <t>Subhashis Hazarika, Ayan Biswas, Han-Wei Shen</t>
  </si>
  <si>
    <t>Uncertainty Visualization Using Copula-Based Analysis in Mixed Distribution Models</t>
  </si>
  <si>
    <t>S-0454</t>
  </si>
  <si>
    <t>2017-TU-PM-09</t>
  </si>
  <si>
    <t>Mohamed Ibrahim, Patrick Wickenhäuser, Peter Rautek, Guido Reina, Markus Hadwiger</t>
  </si>
  <si>
    <t>Screen-Space Normal Distribution Function Caching for Consistent Multi-Resolution Rendering of Large Particle Data</t>
  </si>
  <si>
    <t>S-0455</t>
  </si>
  <si>
    <t>2017-TU-PM-10</t>
  </si>
  <si>
    <t>Jiang Zhang, Hanqi Guo, Fan Hong, Xiaoru Yuan, Tom Peterka</t>
  </si>
  <si>
    <t>Dynamic Load Balancing Based on Constrained K-D Tree Decomposition for Parallel Particle Tracing</t>
  </si>
  <si>
    <t>S-0456</t>
  </si>
  <si>
    <t>2017-TU-PM-11</t>
  </si>
  <si>
    <t>Manuel Stein, Halldór Janetzko, Andreas Lamprecht, Thorsten Breitkreutz, Philipp Zimmermann, Bastian Goldlücke, Tobias Schreck, Gennady Andrienko, Michael Grossniklaus, Daniel Keim</t>
  </si>
  <si>
    <t>Bring it to the Pitch: Combining Video and Movement Data to Enhance Team Sport Analysis</t>
  </si>
  <si>
    <t>Space, Time, Movement</t>
  </si>
  <si>
    <t>S-0457</t>
  </si>
  <si>
    <t>2017-TU-PM-12</t>
  </si>
  <si>
    <t>Nan Cao, Chaoguang Lin, Qiuhan Zhu, Yu-Ru Lin, Xian Teng, Xidao Wen</t>
  </si>
  <si>
    <t>Voila: Visual Anomaly Detection and Monitoring with Streaming Spatiotemporal Data</t>
  </si>
  <si>
    <t>S-0458</t>
  </si>
  <si>
    <t>2017-TU-PM-13</t>
  </si>
  <si>
    <t>Gennady Andrienko, Natalia Andrienko, Georg Fuchs, Jose Manuel Cordero Garcia</t>
  </si>
  <si>
    <t>Clustering Trajectories by Relevant Parts for Air Traffic Analysis</t>
  </si>
  <si>
    <t>S-0459</t>
  </si>
  <si>
    <t>2017-TU-PM-14</t>
  </si>
  <si>
    <t>Gennady Andrienko, Natalia Andrienko, Georg Fuchs, Jo Wood</t>
  </si>
  <si>
    <t>Revealing Patterns and Trends of Mass Mobility through Spatial and Temporal Abstraction of Origin-Destination Movement Data</t>
  </si>
  <si>
    <t>S-0460</t>
  </si>
  <si>
    <t>2017-TU-PM-15</t>
  </si>
  <si>
    <t>Seokyeon Kim, Seongmin Jeong, Insoo Woo, Yun Jang, Ross Maciejewski, David Ebert</t>
  </si>
  <si>
    <t>Data Flow Analysis and Visualization for Spatiotemporal Statistical Data without Trajectory Information</t>
  </si>
  <si>
    <t>S-0461</t>
  </si>
  <si>
    <t>2017-TU-PM-16</t>
  </si>
  <si>
    <t>Christina Niederer, Holger Stitz, Reem Hourieh, Florian Grassinger, Wolfgang Aigner, Marc Streit</t>
  </si>
  <si>
    <t>TACO: Visualizing Changes in Tables Over Time</t>
  </si>
  <si>
    <t>Time and Space</t>
  </si>
  <si>
    <t>Thom Worm</t>
  </si>
  <si>
    <t>S-0462</t>
  </si>
  <si>
    <t>2017-TU-PM-17</t>
  </si>
  <si>
    <t>Paulo Ivson, Daniel Nascimento, Waldemar Celes, Simone Barbosa</t>
  </si>
  <si>
    <t>CasCADe: A Novel 4D Visualization System for Virtual Construction Planning</t>
  </si>
  <si>
    <t>S-0463</t>
  </si>
  <si>
    <t>2017-TU-PM-18</t>
  </si>
  <si>
    <t>Charles Perin, Tiffany Wun, Richard Pusch, Sheelagh Carpendale</t>
  </si>
  <si>
    <t>Assessing the Graphical Perception of Time and Speed on 2D + Time Trajectories</t>
  </si>
  <si>
    <t>S-0464</t>
  </si>
  <si>
    <t>2017-TU-PM-19</t>
  </si>
  <si>
    <t>Matthew Brehmer, Bongshin Lee, Benjamin Bach, Nathalie Henry Riche, Tamara Munzner</t>
  </si>
  <si>
    <t>Timelines Revisited: A Design Space and Considerations for Expressive Storytelling</t>
  </si>
  <si>
    <t>S-0465</t>
  </si>
  <si>
    <t>2017-TU-PM-20</t>
  </si>
  <si>
    <t>Fabio Miranda, Lauro Lins, James Klosowski, Claudio Silva</t>
  </si>
  <si>
    <t>TopKube: A Rank-Aware Data Cube for Real-Time Exploration of Spatiotemporal Data</t>
  </si>
  <si>
    <t>S-0466</t>
  </si>
  <si>
    <t>2017-TU-PM-21</t>
  </si>
  <si>
    <t>Tran Minh Quan, JunYoung Choi, HaeJin Jeong, Won-Ki Jeong</t>
  </si>
  <si>
    <t>An Intelligent System Approach for Probabilistic Volume Rendering using Hierarchical 3D Convolutional Sparse Coding</t>
  </si>
  <si>
    <t>Volume Rendering</t>
  </si>
  <si>
    <t>S-0467</t>
  </si>
  <si>
    <t>2017-TU-PM-22</t>
  </si>
  <si>
    <t>Elham Sakhaee, Alireza Entezari</t>
  </si>
  <si>
    <t>A Statistical Direct Volume Rendering Framework for Visualization of Uncertain Data</t>
  </si>
  <si>
    <t>S-0468</t>
  </si>
  <si>
    <t>2017-TU-PM-23</t>
  </si>
  <si>
    <t>Markus Hadwiger, Ali K. Al-Awami, Johanna Beyer, Marco Agus, Hanspeter Pfister</t>
  </si>
  <si>
    <t>SparseLeap: Efficient Empty Space Skipping for Large-Scale Volume Rendering</t>
  </si>
  <si>
    <t>S-0469</t>
  </si>
  <si>
    <t>2017-TU-PM-24</t>
  </si>
  <si>
    <t>Jens Magnus, Stefan Bruckner</t>
  </si>
  <si>
    <t>Interactive Dynamic Volume Illumination with Refraction and Caustics</t>
  </si>
  <si>
    <t>S-0470</t>
  </si>
  <si>
    <t>2017-TU-PM-25</t>
  </si>
  <si>
    <t>Will Usher, Pavol Klacansky, Frederick Federer, Peer-Timo Bremer, Aaron Knoll, Alessandra Angelucci, Valerio Pascucci</t>
  </si>
  <si>
    <t>A Virtual Reality Visualization Tool for Neuron Tracing</t>
  </si>
  <si>
    <t>S-0471</t>
  </si>
  <si>
    <t>2017-TU-PM-26</t>
  </si>
  <si>
    <t>Angus Forbes, Andrew Burks, Kristine Lee, Xing Li, Pierre Boutillier, Jean Krivine, Walter Fontana</t>
  </si>
  <si>
    <t>Dynamic Influence Networks for Rule-based Models</t>
  </si>
  <si>
    <t>Graphs and Trees</t>
  </si>
  <si>
    <t>S-0472</t>
  </si>
  <si>
    <t>2017-TU-PM-27</t>
  </si>
  <si>
    <t>BiDots: Visual Exploration of Weighted Biclusters</t>
  </si>
  <si>
    <t>S-0473</t>
  </si>
  <si>
    <t>2017-TU-PM-28</t>
  </si>
  <si>
    <t>Siwei Fu, Hao Dong, Weiwei Cui, Jian Zhao, Huamin Qu</t>
  </si>
  <si>
    <t>How Do Ancestral Traits Shape Family Trees over Generations?</t>
  </si>
  <si>
    <t>S-0474</t>
  </si>
  <si>
    <t>2017-TU-PM-29</t>
  </si>
  <si>
    <t>Robert Pienta, Fred Hohman, Alex Endert, Acar Tamersoy, Kevin Roundy, Chris Gates, Shamkant Navathe, Duen Horng Chau</t>
  </si>
  <si>
    <t>VIGOR: Interactive Visual Exploration of Graph Query Results</t>
  </si>
  <si>
    <t>S-0475</t>
  </si>
  <si>
    <t>2017-TU-PM-30</t>
  </si>
  <si>
    <t>Arjun Srinivasan, Hyunwoo Park, Alex Endert, Rahul Basole</t>
  </si>
  <si>
    <t>Graphiti: Interactive Specification of Attribute-based Edges for Network Modeling and Visualization</t>
  </si>
  <si>
    <t>S-0476</t>
  </si>
  <si>
    <t>2017-WE-AM-01</t>
  </si>
  <si>
    <t>Laura Matzen, Michael Haass, Kristin Divis, Zhiyuan Wang, Andrew Wilson</t>
  </si>
  <si>
    <t>Data Visualization Saliency Model: A Tool for Evaluating Abstract Data Visualizations</t>
  </si>
  <si>
    <t>Perception</t>
  </si>
  <si>
    <t>S-0477</t>
  </si>
  <si>
    <t>2017-WE-AM-02</t>
  </si>
  <si>
    <t>David Burlinson, Kalpathi Subramanian, Paula Goolkasian</t>
  </si>
  <si>
    <t>Open vs Closed Shapes: New Perceptual Categories?</t>
  </si>
  <si>
    <t>S-0478</t>
  </si>
  <si>
    <t>2017-WE-AM-03</t>
  </si>
  <si>
    <t>Eric Carlson Alexander, Chih-Ching Chang, Mariana Shimabukuro, Steve Franconeri, Christopher Collins, Michael Gleicher</t>
  </si>
  <si>
    <t>Perceptual Biases in Font Size as a Data Encoding</t>
  </si>
  <si>
    <t>S-0479</t>
  </si>
  <si>
    <t>2017-WE-AM-04</t>
  </si>
  <si>
    <t>André Calero Valdez, Martina Ziefle, Michael Sedlmair</t>
  </si>
  <si>
    <t>Priming and Anchoring Effects in Visualizations</t>
  </si>
  <si>
    <t>S-0480</t>
  </si>
  <si>
    <t>2017-WE-AM-05</t>
  </si>
  <si>
    <t>Bahador Saket, Arjun Srinivasan, Eric D. Ragan, Alex Endert</t>
  </si>
  <si>
    <t>Evaluating Interactive Graphical Encodings for Data Visualization</t>
  </si>
  <si>
    <t>S-0481</t>
  </si>
  <si>
    <t>2017-WE-AM-06</t>
  </si>
  <si>
    <t>Michael Kern, Tim Hewson, Filip Sadlo, Rüdiger Westermann, Marc Rautenhaus</t>
  </si>
  <si>
    <t>Robust detection and visualization of jet-stream core lines in atmospheric flow</t>
  </si>
  <si>
    <t>Flow Visualization</t>
  </si>
  <si>
    <t>S-0482</t>
  </si>
  <si>
    <t>2017-WE-AM-07</t>
  </si>
  <si>
    <t>Grzegorz Karch, Fabian Beck, Moritz Ertl, Christian Meister, Kathrin Schulte, Bernhard Weigand, Thomas Ertl, Filip Sadlo</t>
  </si>
  <si>
    <t>Visual Analysis of Inclusion Dynamics in Two-Phase Flow</t>
  </si>
  <si>
    <t>S-0483</t>
  </si>
  <si>
    <t>2017-WE-AM-08</t>
  </si>
  <si>
    <t>Franz Sauer, Jinrong Xie, Kwan-Liu Ma</t>
  </si>
  <si>
    <t>A Combined Eulerian-Lagrangian Data Representation for Large-scale Applications</t>
  </si>
  <si>
    <t>S-0484</t>
  </si>
  <si>
    <t>2017-WE-AM-09</t>
  </si>
  <si>
    <t>Ashok Jallepalli, Julia Docampo, Jennifer Ryan, Robert Haimes, Mike Kirby</t>
  </si>
  <si>
    <t>On the Treatment of Field Quantities and Elemental Continuity in FEM Solutions</t>
  </si>
  <si>
    <t>S-0485</t>
  </si>
  <si>
    <t>2017-WE-AM-10</t>
  </si>
  <si>
    <t>Jiazhi Xia, Fenjin Ye, Wei Chen, Yusi Wang, Weifeng Chen, Yuxin Ma, Anthony K. H. Tung</t>
  </si>
  <si>
    <t>LDSScanner: Exploratory Analysis of Low-Dimensional Structures in High-Dimensional Datasets</t>
  </si>
  <si>
    <t>High-dimensional Data</t>
  </si>
  <si>
    <t>S-0486</t>
  </si>
  <si>
    <t>2017-WE-AM-11</t>
  </si>
  <si>
    <t>Dominik Jäckle, Michael Hund, Michael Behrisch, Daniel A. Keim, Tobias Schreck</t>
  </si>
  <si>
    <t>Pattern Trails: Visual Analysis of Pattern Transitions in Subspaces</t>
  </si>
  <si>
    <t>S-0487</t>
  </si>
  <si>
    <t>2017-WE-AM-12</t>
  </si>
  <si>
    <t>Xun Zhao, Yanhong Wu, Weiwei Cui, Xinnan Du, Yuan Chen, Yong Wang, Dik-Lun Lee, Huamin Qu</t>
  </si>
  <si>
    <t>SkyLens: Visual Analysis of Skyline on Multi-dimensional Data</t>
  </si>
  <si>
    <t>S-0488</t>
  </si>
  <si>
    <t>2017-WE-AM-13</t>
  </si>
  <si>
    <t>Leland Wilkinson</t>
  </si>
  <si>
    <t>Visualizing Big Data Outliers through Distributed Aggregation</t>
  </si>
  <si>
    <t>S-0489</t>
  </si>
  <si>
    <t>2017-WE-AM-14</t>
  </si>
  <si>
    <t>Bing Wang, Klaus Mueller</t>
  </si>
  <si>
    <t>The Subspace Voyager: Exploring High-Dimensional Data along a Continuum of Salient 3D Subspaces</t>
  </si>
  <si>
    <t>S-0490</t>
  </si>
  <si>
    <t>2017-WE-AM-15</t>
  </si>
  <si>
    <t>Alper Sarikaya, Michael Gleicher</t>
  </si>
  <si>
    <t>Scatterplots: Tasks, Data, and Designs</t>
  </si>
  <si>
    <t>Design</t>
  </si>
  <si>
    <t>S-0491</t>
  </si>
  <si>
    <t>2017-WE-AM-16</t>
  </si>
  <si>
    <t>Michael Gleicher</t>
  </si>
  <si>
    <t>Considerations for Visualizing Comparison</t>
  </si>
  <si>
    <t>S-0492</t>
  </si>
  <si>
    <t>2017-WE-AM-17</t>
  </si>
  <si>
    <t>Romain Vuillemot, Jeremy Boy</t>
  </si>
  <si>
    <t>Structuring Visualization Mock-Ups at the Graphical Level by Dividing the Display Space</t>
  </si>
  <si>
    <t>S-0493</t>
  </si>
  <si>
    <t>2017-WE-AM-18</t>
  </si>
  <si>
    <t>Heidi Lam, Melanie Tory, Tamara Munzner</t>
  </si>
  <si>
    <t>Bridging From Goals to Tasks with Design Study Analysis Reports</t>
  </si>
  <si>
    <t>S-0494</t>
  </si>
  <si>
    <t>2017-WE-AM-19</t>
  </si>
  <si>
    <t>Lhaylla Crissaff, Louisa Wood Ruby, Samantha Deutch, R. Luke DuBois, Jean-Daniel Fekete, Juliana Freire, Claudio Silva</t>
  </si>
  <si>
    <t>ARIES: Enabling Visual Exploration and Organization of Art Image Collections</t>
  </si>
  <si>
    <t>Spatiotemporal Applications</t>
  </si>
  <si>
    <t>S-0495</t>
  </si>
  <si>
    <t>2017-WE-AM-20</t>
  </si>
  <si>
    <t>Philip A. Legg, Eamonn Maguire, Simon Walton, Min Chen</t>
  </si>
  <si>
    <t>Glyph Visualization: A Fail-Safe Design Scheme Based on Quasi-Hamming Distances</t>
  </si>
  <si>
    <t>S-0496</t>
  </si>
  <si>
    <t>2017-WE-AM-21</t>
  </si>
  <si>
    <t>Marcos Lage, Jorge Henrique Ono, Daniel Cervone, Justin Chiang, Carlos Dietrich, Claudio Silva</t>
  </si>
  <si>
    <t>StatCast Dashboard: Exploration of Spatiotemporal Baseball Data</t>
  </si>
  <si>
    <t>S-0497</t>
  </si>
  <si>
    <t>2017-WE-AM-22</t>
  </si>
  <si>
    <t>Jimmy Johansson, Tomasz Opach, Erik Glaas, Tina-Simone Neset, Carlo Navarra, Bjorn-Ola Linner, Jan Ketil Rod</t>
  </si>
  <si>
    <t>VisAdapt: A Visualization Tool to Support Climate Change Adaptation</t>
  </si>
  <si>
    <t>S-0498</t>
  </si>
  <si>
    <t>2017-WE-AM-23</t>
  </si>
  <si>
    <t>Mengchen Liu, Jiaxin Shi, Kelei Cao, Jun Zhu, Shixia Liu</t>
  </si>
  <si>
    <t>Analyzing the Training Processes of Deep Generative Models</t>
  </si>
  <si>
    <t>ML1: Deep Learning</t>
  </si>
  <si>
    <t>S-0499</t>
  </si>
  <si>
    <t>2017-WE-AM-24</t>
  </si>
  <si>
    <t>Yao Ming, Shaozu Cao, Ruixiang Zhang, Zhen LI, Yuanzhe Chen, Yangqiu Song, Huamin Qu</t>
  </si>
  <si>
    <t>Understanding Hidden Memories of Recurrent Neural Networks</t>
  </si>
  <si>
    <t>S-0500</t>
  </si>
  <si>
    <t>2017-WE-AM-25</t>
  </si>
  <si>
    <t>Minsuk Kahng, Pierre Andrews, Aditya Kalro, Duen Horng Chau</t>
  </si>
  <si>
    <t>ActiVis: Visual Exploration of Industry-Scale Deep Neural Network Models</t>
  </si>
  <si>
    <t>S-0501</t>
  </si>
  <si>
    <t>2017-WE-AM-26</t>
  </si>
  <si>
    <t>Nicola Pezzotti, Thomas Höllt, Jan van Gemert, Boudewijn P. F. Lelieveldt, Elmar Eisemann, Anna Vilanova</t>
  </si>
  <si>
    <t>DeepEyes: Progressive Visual Analytics for Designing Deep Neural Networks</t>
  </si>
  <si>
    <t>S-0502</t>
  </si>
  <si>
    <t>2017-WE-AM-27</t>
  </si>
  <si>
    <t>Paolo Federico, Florian Heimerl, Steffen Koch, Silvia Miksch</t>
  </si>
  <si>
    <t>A Survey on Visual Approaches for Analyzing Scientific Literature and Patents</t>
  </si>
  <si>
    <t>Text Analytics</t>
  </si>
  <si>
    <t>S-0503</t>
  </si>
  <si>
    <t>2017-WE-AM-28</t>
  </si>
  <si>
    <t>Petra Isenberg, Florian Heimerl, Steffen Koch, Tobias Isenberg, Panpan Xu, Charles Stolper, Michael Sedlmair, Jian Chen, Torsten Moller, John T. Stasko</t>
  </si>
  <si>
    <t>vispubdata.org: A Metadata Collection about IEEE Visualization (VIS) Publications</t>
  </si>
  <si>
    <t>S-0504</t>
  </si>
  <si>
    <t>2017-WE-AM-29</t>
  </si>
  <si>
    <t>Deokgun Park, Seungyeon Kim, Jurim Lee, Jaegul Choo, Nicholas Diakopoulos, Niklas Elmqvist</t>
  </si>
  <si>
    <t>ConceptVector: Text Visual Analytics via Interactive Lexicon Building using Word Embedding</t>
  </si>
  <si>
    <t>S-0505</t>
  </si>
  <si>
    <t>2017-WE-AM-30</t>
  </si>
  <si>
    <t>Michael Glueck, Mahdi Pakdaman Naeini, Finale Doshi-Velez, Fanny Chevalier, Azam Khan, Daniel Wigdor, Michael Brudno</t>
  </si>
  <si>
    <t>PhenoLines: Phenotype Comparison Visualizations for Disease Subtyping via Topic Models</t>
  </si>
  <si>
    <t>S-0506</t>
  </si>
  <si>
    <t>2017-WE-AM-31</t>
  </si>
  <si>
    <t>Mennatallah El-Assady, Rita Sevastjanova, Fabian Sperrle, Daniel Keim, Christopher Collins</t>
  </si>
  <si>
    <t>Progressive Learning of Topic Modeling Parameters: A Visual Analytics Framework</t>
  </si>
  <si>
    <t>S-0507</t>
  </si>
  <si>
    <t>2017-WE-PM-01</t>
  </si>
  <si>
    <t>Bram Cappers, Jarke van Wijk</t>
  </si>
  <si>
    <t>Exploring Multivariate Event Sequences using Rules, Aggregations, and Selections</t>
  </si>
  <si>
    <t>Multidimensional Data</t>
  </si>
  <si>
    <t>S-0508</t>
  </si>
  <si>
    <t>2017-WE-PM-02</t>
  </si>
  <si>
    <t>José Matute, Alex Telea, Lars Linsen</t>
  </si>
  <si>
    <t>Skeleton-based Scagnostics</t>
  </si>
  <si>
    <t>S-0509</t>
  </si>
  <si>
    <t>2017-WE-PM-03</t>
  </si>
  <si>
    <t>Mehmet Adil Yalcin, Niklas Elmqvist, Benjamin B Bederson</t>
  </si>
  <si>
    <t>Keshif: Rapid and Expressive Tabular Data Exploration for Novices</t>
  </si>
  <si>
    <t>S-0510</t>
  </si>
  <si>
    <t>2017-WE-PM-04</t>
  </si>
  <si>
    <t>Shusen Liu, Peer-Timo Bremer, Jayaraman J. Thiagarajan, Vivek Srikumar, Bei Wang, Yarden Livnat, Valerio Pascucci</t>
  </si>
  <si>
    <t>Visual Exploration of Semantic Relationships in Neural Word Embeddings</t>
  </si>
  <si>
    <t>S-0511</t>
  </si>
  <si>
    <t>2017-WE-PM-05</t>
  </si>
  <si>
    <t>Liang Zhou, Daniel Weiskopf</t>
  </si>
  <si>
    <t>Indexed-Points Parallel Coordinates Visualization of Multivariate Correlations</t>
  </si>
  <si>
    <t>S-0512</t>
  </si>
  <si>
    <t>2017-WE-PM-06</t>
  </si>
  <si>
    <t>Alexander Bock, Harish Doraiswamy, Adam Summers, Claudio Silva</t>
  </si>
  <si>
    <t>TopoAngler: Interactive Topology-based Extraction of Fishes</t>
  </si>
  <si>
    <t>Topology-based methods</t>
  </si>
  <si>
    <t>S-0513</t>
  </si>
  <si>
    <t>2017-WE-PM-07</t>
  </si>
  <si>
    <t>Bastian Rieck, Ulderico Fugacci, Jonas Lukasczyk, Heike Leitte</t>
  </si>
  <si>
    <t>Clique Community Persistence: A Topological Visual Analysis Approach for Complex Networks</t>
  </si>
  <si>
    <t>S-0514</t>
  </si>
  <si>
    <t>2017-WE-PM-08</t>
  </si>
  <si>
    <t>Julien Tierny, Guillaume Favelier, Joshua Levine, Charles Gueunet, Michaël Michaux</t>
  </si>
  <si>
    <t>The Topology ToolKit</t>
  </si>
  <si>
    <t>S-0515</t>
  </si>
  <si>
    <t>2017-WE-PM-09</t>
  </si>
  <si>
    <t>Lawrence Roy, Prashant Kumar, Sanaz Golbabaei, Yue Zhang, Eugene Zhang</t>
  </si>
  <si>
    <t>Interactive Design and Visualization of Branched Covering Spaces</t>
  </si>
  <si>
    <t>S-0516</t>
  </si>
  <si>
    <t>2017-WE-PM-10</t>
  </si>
  <si>
    <t>Yuanzhe Chen, Panpan Xu, Liu Ren</t>
  </si>
  <si>
    <t>Sequence Synopsis: Optimize Visual Summary of Temporal Event Data</t>
  </si>
  <si>
    <t>Sequences and Events</t>
  </si>
  <si>
    <t>S-0517</t>
  </si>
  <si>
    <t>2017-WE-PM-11</t>
  </si>
  <si>
    <t>Shunan Guo, Ke Xu, Rongwen Zhao, David Gotz, Hongyuan Zha, Nan Cao</t>
  </si>
  <si>
    <t>EventThread: Visual Summarization and Stage Analysis of Event Sequence Data</t>
  </si>
  <si>
    <t>S-0518</t>
  </si>
  <si>
    <t>2017-WE-PM-12</t>
  </si>
  <si>
    <t>Isaac Cho, Ryan Wesslen, Svitlana Volkova, Bill Ribarsky, Wenwen Dou</t>
  </si>
  <si>
    <t>CrystalBall: A Visual Analytic System for Future Event Discovery and Analysis from Social Media Data</t>
  </si>
  <si>
    <t>Alexander Yoshizumi</t>
  </si>
  <si>
    <t>S-0519</t>
  </si>
  <si>
    <t>2017-WE-PM-13</t>
  </si>
  <si>
    <t>Siming Chen, Shuai Chen, Lijing Lin, Xiaoru Yuan, Jie Liang, Xiaolong (Luke) Zhang</t>
  </si>
  <si>
    <t>E-Map: A Visual Analytics Approach for Exploring Significant Event Evolutions in Social Media</t>
  </si>
  <si>
    <t>S-0520</t>
  </si>
  <si>
    <t>2017-WE-PM-14</t>
  </si>
  <si>
    <t>Andrea Unger, Nadine Dräger, Mike Sips, Dirk Lehmann</t>
  </si>
  <si>
    <t>Understanding a sequence of sequences: Visual exploration of categorical states in lake sediment cores</t>
  </si>
  <si>
    <t>S-0521</t>
  </si>
  <si>
    <t>2017-TH-AM-01</t>
  </si>
  <si>
    <t>Jorge Poco, Angela Mayhua, Jeffrey Heer</t>
  </si>
  <si>
    <t>Extracting and Retargeting Color Mappings from Bitmap Images of Visualizations</t>
  </si>
  <si>
    <t>Text and Machine Learning</t>
  </si>
  <si>
    <t>S-0522</t>
  </si>
  <si>
    <t>2017-TH-AM-02</t>
  </si>
  <si>
    <t>Yunhai Wang, Xiaowei Chu, Chen Bao, Lifeng Zhu, Oliver Deussen, Baoquan Chen, Michael Sedlmair</t>
  </si>
  <si>
    <t>EdWordle: Consistency-preserving Word Cloud Editing</t>
  </si>
  <si>
    <t>S-0523</t>
  </si>
  <si>
    <t>2017-TH-AM-03</t>
  </si>
  <si>
    <t>Pascal Goffin, Jeremy Boy, Wesley Willett, Petra Isenberg</t>
  </si>
  <si>
    <t>An Exploratory Study of Word-Scale Graphics in Data-Rich Text Documents</t>
  </si>
  <si>
    <t>S-0524</t>
  </si>
  <si>
    <t>2017-TH-AM-04</t>
  </si>
  <si>
    <t>Cristian Felix, Steven Franconeri, Enrico Bertini</t>
  </si>
  <si>
    <t>Taking Word Clouds Apart: An Empirical Investigation of the Design Space for Keyword Summaries</t>
  </si>
  <si>
    <t>S-0525</t>
  </si>
  <si>
    <t>2017-TH-AM-05</t>
  </si>
  <si>
    <t>Hendrik Strobelt, Sebastian Gehrmann, Hanspeter Pfister, Alexander Rush</t>
  </si>
  <si>
    <t>LSTMVis: A Tool for Visual Analysis of Hidden State Dynamics in Recurrent Neural Networks</t>
  </si>
  <si>
    <t>S-0526</t>
  </si>
  <si>
    <t>2017-TH-AM-06</t>
  </si>
  <si>
    <t>Haneen Mohammed, Ali Al-Awami, Johanna Beyer, Corrado Cali, Pierre Magistretti, Hanspeter Pfister, Markus Hadwiger</t>
  </si>
  <si>
    <t>Abstractocyte: A Visual Tool for Exploring Nanoscale Astroglial Cells</t>
  </si>
  <si>
    <t>Visualization in Biology and Medicine</t>
  </si>
  <si>
    <t>S-0527</t>
  </si>
  <si>
    <t>2017-TH-AM-07</t>
  </si>
  <si>
    <t>Tobias Klein, Ludovic K. Autin, Barbora Kozlikova, David Goodsell, Arthur Olson, Eduard Gröller, Ivan Viola</t>
  </si>
  <si>
    <t>Instant Construction and Visualization of Crowded Biological Environments</t>
  </si>
  <si>
    <t>S-0528</t>
  </si>
  <si>
    <t>2017-TH-AM-08</t>
  </si>
  <si>
    <t>Julian Kreiser, Alexander Hann, Eugen Zizer, Timo Ropinski</t>
  </si>
  <si>
    <t>Decision Graph Embedding for High-Resolution Manometry Diagnosis</t>
  </si>
  <si>
    <t>S-0529</t>
  </si>
  <si>
    <t>2017-TH-AM-09</t>
  </si>
  <si>
    <t>Peter Mindek, David Kouřil, Johannes Sorger, Daniel Toloudis, Blair Lyons, Graham Johnson, M. Eduard Gröller, Ivan Viola</t>
  </si>
  <si>
    <t>Visualization Multi-Pipeline for Communicating Biology</t>
  </si>
  <si>
    <t>S-0530</t>
  </si>
  <si>
    <t>2017-TH-AM-10</t>
  </si>
  <si>
    <t>Nan-Chen Chen, Been Kim</t>
  </si>
  <si>
    <t>QSAnglyzer: Visual Analytics for Prismatic Analysis of Question Answering System Evaluations</t>
  </si>
  <si>
    <t>Visual Representation and Design Study</t>
  </si>
  <si>
    <t>S-0531</t>
  </si>
  <si>
    <t>2017-TH-AM-11</t>
  </si>
  <si>
    <t>Takanori Fujiwara, Preeti Malakar, Khairi Reda, Venkatram Vishwanath, Michael Papka, Kwan-Liu Ma</t>
  </si>
  <si>
    <t>A Visual Analytics System for Optimizing Communications in Massively Parallel Applications</t>
  </si>
  <si>
    <t>S-0532</t>
  </si>
  <si>
    <t>2017-TH-AM-12</t>
  </si>
  <si>
    <t>Yen-Ting Kuan, Yu-Shuen Wang, Jung-Hong Chuang</t>
  </si>
  <si>
    <t>Visualizing Real-Time Strategy Games: The Example of StarCraft II</t>
  </si>
  <si>
    <t>S-0533</t>
  </si>
  <si>
    <t>2017-TH-AM-13</t>
  </si>
  <si>
    <t>Xumeng Wang, Jia-Kai Chou, Wei Chen, Huihua Guan, Wenlong Chen, Tianyi Lao, Kwan-Liu Ma</t>
  </si>
  <si>
    <t>A Utility-aware Visual Approach for Anonymizing Multi-attribute Tabular Data</t>
  </si>
  <si>
    <t>S-0534</t>
  </si>
  <si>
    <t>2017-TH-AM-14</t>
  </si>
  <si>
    <t>Dustin Arendt, Megan Pirrung</t>
  </si>
  <si>
    <t>The "y" of it Matters, Even for Storyline Visualization</t>
  </si>
  <si>
    <t>S-0535</t>
  </si>
  <si>
    <t>2017-TH-AM-15</t>
  </si>
  <si>
    <t>Yingcai Wu, Ji Lan, Xinhuan Shu, Chenyang Ji, Kejian Zhao, Jiachen Wang, Hui Zhang</t>
  </si>
  <si>
    <t>iTTVis: Interactive Visualization of Table Tennis Data</t>
  </si>
  <si>
    <t>Trees and Table Tennis</t>
  </si>
  <si>
    <t>S-0536</t>
  </si>
  <si>
    <t>2017-TH-AM-16</t>
  </si>
  <si>
    <t>Jochen Görtler, Christoph Schulz, Daniel Weiskopf, Oliver Deussen</t>
  </si>
  <si>
    <t>Bubble Treemaps for Uncertainty Visualization</t>
  </si>
  <si>
    <t>S-0537</t>
  </si>
  <si>
    <t>2017-TH-AM-17</t>
  </si>
  <si>
    <t>Max Sondag, Bettina Speckmann, Kevin Verbeek</t>
  </si>
  <si>
    <t>Stable Treemaps via Local Moves</t>
  </si>
  <si>
    <t>S-0538</t>
  </si>
  <si>
    <t>2017-TH-AM-18</t>
  </si>
  <si>
    <t>Thomas Höllt, Nicola Pezzotti, Vincent van Unen, Frits Koning, Boudewijn P. F. Lelieveldt, Anna Vilanova</t>
  </si>
  <si>
    <t>CyteGuide: Visual Guidance for Hierarchical Single-Cell Analysis</t>
  </si>
  <si>
    <t>S-0539</t>
  </si>
  <si>
    <t>2017-TH-AM-19</t>
  </si>
  <si>
    <t>Antonio G. Losada, Roberto Theron, Alejandro Benito</t>
  </si>
  <si>
    <t>BKViz: A Basketball Visual Analysis Tool</t>
  </si>
  <si>
    <t>Sports Data Visual Analytics</t>
  </si>
  <si>
    <t>S-0540</t>
  </si>
  <si>
    <t>2017-TH-AM-20</t>
  </si>
  <si>
    <t>Manuel Stein, Halldór Janetzko, Thorsten Breitkreutz, Daniel Seebacher, Tobias Schreck, Michael Grossniklaus, Iain Couzin, Daniel Keim</t>
  </si>
  <si>
    <t>Director's Cut: Analysis and Annotation of Soccer Matches</t>
  </si>
  <si>
    <t>S-0541</t>
  </si>
  <si>
    <t>2017-TH-AM-21</t>
  </si>
  <si>
    <t>Charles Perin, Jeremy Boy, Frederic Vernier</t>
  </si>
  <si>
    <t>Using Gap Charts to Visualize the Temporal Evolution of Ranks and Scores</t>
  </si>
  <si>
    <t>S-0542</t>
  </si>
  <si>
    <t>2017-TH-AM-22</t>
  </si>
  <si>
    <t>Romain Vuillemot, Charles Perin</t>
  </si>
  <si>
    <t>Sport Tournament Predictions by Direct Manipulation</t>
  </si>
  <si>
    <t>S-0543</t>
  </si>
  <si>
    <t>2017-TH-AM-23</t>
  </si>
  <si>
    <t>Darren Edge, Nathalie Henry Riche, Jonathan Larson, Christopher White</t>
  </si>
  <si>
    <t>Beyond Tasks: An Activity Typology for Visual Analytics</t>
  </si>
  <si>
    <t>Theory and Analysis Process</t>
  </si>
  <si>
    <t>S-0544</t>
  </si>
  <si>
    <t>2017-TH-AM-24</t>
  </si>
  <si>
    <t>Paolo Federico, Markus Wagner, Alexander Rind, Albert Amor-Amorós, Silvia Miksch, Wolfgang Aigner</t>
  </si>
  <si>
    <t>The Role of Explicit Knowledge: A Conceptual Model of Knowledge-Assisted Visual Analytics</t>
  </si>
  <si>
    <t>S-0545</t>
  </si>
  <si>
    <t>2017-TH-AM-25</t>
  </si>
  <si>
    <t>Emily Wall, Leslie M. Blaha, Lyndsey Franklin, Alex Endert</t>
  </si>
  <si>
    <t>Warning, Bias May Occur: A Proposed Approach to Detecting Cognitive Bias in Interactive Visual Analytics</t>
  </si>
  <si>
    <t>S-0546</t>
  </si>
  <si>
    <t>2017-TH-AM-26</t>
  </si>
  <si>
    <t>Isaac Cho, Ryan Wesslen, Alireza Karduni, Sashank Santhanam, Samira Shaikh, Wenwen Dou</t>
  </si>
  <si>
    <t>The Anchoring Effect in Decision-Making with Visual Analytics</t>
  </si>
  <si>
    <t>S-0547</t>
  </si>
  <si>
    <t>2017-TH-AM-27</t>
  </si>
  <si>
    <t>Andrea Batch, Niklas Elmqvist</t>
  </si>
  <si>
    <t>The Interactive Visualization Gap in Initial Exploratory Data Analysis</t>
  </si>
  <si>
    <t>S-0548</t>
  </si>
  <si>
    <t>2017-TH-PM-01</t>
  </si>
  <si>
    <t>Evanthia Dimara, Anastasia Bezerianos, Pierre Dragicevic</t>
  </si>
  <si>
    <t>Conceptual and Methodological Issues in Evaluating Multidimensional Visualizations for Decision Support</t>
  </si>
  <si>
    <t>Understanding Visualization</t>
  </si>
  <si>
    <t>S-0549</t>
  </si>
  <si>
    <t>2017-TH-PM-02</t>
  </si>
  <si>
    <t>Yea-Seul Kim, Katharina Reinecke, Jessica Hullman</t>
  </si>
  <si>
    <t>Data Through Others' Eyes: The Impact of Visualizing Others' Expectations on Visualization Interpretation</t>
  </si>
  <si>
    <t>S-0550</t>
  </si>
  <si>
    <t>2017-TH-PM-03</t>
  </si>
  <si>
    <t>Jagoda Walny, Samuel Huron, Charles Perin, Tiffany Wun, Richard Pusch, Sheelagh Carpendale</t>
  </si>
  <si>
    <t>Active Reading of Visualizations</t>
  </si>
  <si>
    <t>S-0551</t>
  </si>
  <si>
    <t>2017-TH-PM-04</t>
  </si>
  <si>
    <t>Pierre Dragicevic, Yvonne Jansen</t>
  </si>
  <si>
    <t>Blinded with Science or Informed by Charts? A Replication Study</t>
  </si>
  <si>
    <t>S-0552</t>
  </si>
  <si>
    <t>2017-TH-PM-05</t>
  </si>
  <si>
    <t>Jonathan Roberts, Panagiotis Ritsos, James Jackson, Christopher Headleand</t>
  </si>
  <si>
    <t>The explanatory visualization framework: An active learning framework for teaching creative computing using explanatory visualizations</t>
  </si>
  <si>
    <t>S-0553</t>
  </si>
  <si>
    <t>2017-TH-PM-06</t>
  </si>
  <si>
    <t>Emily Wall, Subhajit Das, Ravish Chawla, Bharath Kalidindi, Eli T. Brown, Alex Endert</t>
  </si>
  <si>
    <t>Podium: Ranking Data Using Mixed-Initiative Visual Analytics</t>
  </si>
  <si>
    <t>Interaction in the Analysis Process</t>
  </si>
  <si>
    <t>S-0554</t>
  </si>
  <si>
    <t>2017-TH-PM-07</t>
  </si>
  <si>
    <t>Jürgen Bernard, Marco Hutter, Matthias Zeppelzauer, Dieter Fellner, Michael Sedlmair</t>
  </si>
  <si>
    <t>Comparing Visual-Interactive Labeling with Active Learning: An Experimental Study</t>
  </si>
  <si>
    <t>S-0555</t>
  </si>
  <si>
    <t>2017-TH-PM-08</t>
  </si>
  <si>
    <t>Enamul Hoque, Vidya Setlur, Melanie Tory, Isaac Dykeman</t>
  </si>
  <si>
    <t>Applying Pragmatics Principles for Interaction with Visual Analytics</t>
  </si>
  <si>
    <t>S-0556</t>
  </si>
  <si>
    <t>2017-TH-PM-09</t>
  </si>
  <si>
    <t>Jie Liu, Tim Dwyer, Kim Marriott, Jeremy Millar, Annette Haworth</t>
  </si>
  <si>
    <t>Understanding the Relationship between Interactive Optimisation and Visual Analytics in the Context of Prostate Brachytherapy</t>
  </si>
  <si>
    <t>S-0557</t>
  </si>
  <si>
    <t>2017-TH-PM-10</t>
  </si>
  <si>
    <t>Stefan Jänicke, David Wrisley</t>
  </si>
  <si>
    <t>Interactive Visual Alignment of Medieval Text Versions</t>
  </si>
  <si>
    <t>S-0558</t>
  </si>
  <si>
    <t>2017-TH-PM-11</t>
  </si>
  <si>
    <t>Oh-Hyun Kwon, Tarik Crnovrsanin, Kwan-Liu Ma</t>
  </si>
  <si>
    <t>What Would a Graph Look Like in This Layout? A Machine Learning Approach to Large Graph Visualization</t>
  </si>
  <si>
    <t>Graphs and Paths</t>
  </si>
  <si>
    <t>S-0559</t>
  </si>
  <si>
    <t>2017-TH-PM-12</t>
  </si>
  <si>
    <t>Yunhai Wang, Yanyan Wang, Yingqi Sun, Lifeng Zhu, Chi-Wing Fu, Michael Sedlmair, Oliver Deussen, Baoquan Chen, Kecheng Lu</t>
  </si>
  <si>
    <t>Revisiting Stress Majorization as a Unified Framework for Interactive Constrained Graph Visualization</t>
  </si>
  <si>
    <t>S-0560</t>
  </si>
  <si>
    <t>2017-TH-PM-13</t>
  </si>
  <si>
    <t>Christophe Hurter, Stephane Puechmorel, Florence Nicol, Alex Telea</t>
  </si>
  <si>
    <t>Functional Decomposition for Bundled Simpliﬁcation of Trail Sets</t>
  </si>
  <si>
    <t>S-0561</t>
  </si>
  <si>
    <t>2017-TH-PM-14</t>
  </si>
  <si>
    <t>Arjun Srinivasan, John Stasko</t>
  </si>
  <si>
    <t>Orko: Facilitating Multimodal Interaction for Visual Exploration and Analysis of Networks</t>
  </si>
  <si>
    <t>S-0562</t>
  </si>
  <si>
    <t>2017-TH-PM-15</t>
  </si>
  <si>
    <t>Fritz Lekschas, Benjamin Bach, Peter Kerpedjiev, Nils Gehlenborg, Hanspeter Pfister</t>
  </si>
  <si>
    <t>HiPiler: Visual Exploration of Large Genome Interaction Matrices with Interactive Small Multiples</t>
  </si>
  <si>
    <t>S-0563</t>
  </si>
  <si>
    <t>2017-TH-PM-16</t>
  </si>
  <si>
    <t>Alexander Kumpf, Bianca Tost, Marlene Baumgart, Michael Riemer, Rüdiger Westermann, Marc Rautenhaus</t>
  </si>
  <si>
    <t>Visualizing Confidence in Cluster-based Ensemble Weather Forecast Analyses</t>
  </si>
  <si>
    <t>ML2: Cluster Analysis</t>
  </si>
  <si>
    <t>S-0564</t>
  </si>
  <si>
    <t>2017-TH-PM-17</t>
  </si>
  <si>
    <t>Dominik Sacha, Matthias Kraus, Jürgen Bernard, Michael Behrisch, Tobias Schreck, Yuki Asano, Daniel Keim</t>
  </si>
  <si>
    <t>SOMFlow: Guided Exploratory Cluster Analysis with Self-Organizing Maps and Analytic Provenance</t>
  </si>
  <si>
    <t>S-0565</t>
  </si>
  <si>
    <t>2017-TH-PM-18</t>
  </si>
  <si>
    <t>John Wenskovitch, Ian Crandell, Naren Ramakrishnan, Leanna House, Scotland Leman, Chris North</t>
  </si>
  <si>
    <t>Towards a Systematic Combination of Dimension Reduction and Clustering in Visual Analytics</t>
  </si>
  <si>
    <t>S-0566</t>
  </si>
  <si>
    <t>2017-TH-PM-19</t>
  </si>
  <si>
    <t>Bum Chul Kwon, Ben Eysenbach, Janu Verma, Kenney Ng, Christopher deFilippi, Walter Stewart, Adam Perer</t>
  </si>
  <si>
    <t>Clustervision: Visual Supervision of Unsupervised Clustering</t>
  </si>
  <si>
    <t>S-0567</t>
  </si>
  <si>
    <t>2017-TH-PM-20</t>
  </si>
  <si>
    <t>Hanfei Lin, Siyuan Gao, David Gotz, Fan Du, Jingrui He, Nan Cao</t>
  </si>
  <si>
    <t>RCLens: Interactive Rare Category Exploration and Identification</t>
  </si>
  <si>
    <t>Sensemaking</t>
  </si>
  <si>
    <t>S-0568</t>
  </si>
  <si>
    <t>2017-TH-PM-21</t>
  </si>
  <si>
    <t>Roger Leite, Theresia Gschwandtner, Silvia Miksch, Simone Kriglstein, Margit Pohl, Erich Gstrein, Johannes Kuntner</t>
  </si>
  <si>
    <t>EVA: Visual Analytics to Identify Fraudulent Events</t>
  </si>
  <si>
    <t>S-0569</t>
  </si>
  <si>
    <t>2017-TH-PM-22</t>
  </si>
  <si>
    <t>Jian Zhao, Michael Glueck, Petra Isenberg, Fanny Chevalier, Azam Khan</t>
  </si>
  <si>
    <t>Supporting Handoff in Asynchronous Collaborative Sensemaking Using Knowledge-Transfer Graphs</t>
  </si>
  <si>
    <t>S-0570</t>
  </si>
  <si>
    <t>2017-TH-PM-23</t>
  </si>
  <si>
    <t>Haeyong Chung, Sai Prashanth Dasari, Santhosh Nandhakumar, Christopher Andrews</t>
  </si>
  <si>
    <t>CRICTO: Supporting Sensemaking through Crowdsourced Information Schematization</t>
  </si>
  <si>
    <t>S-0571</t>
  </si>
  <si>
    <t>2017-TH-PM-24</t>
  </si>
  <si>
    <t>Jun Wang, Klaus Mueller</t>
  </si>
  <si>
    <t>Visual Causality Analysis Made Practical</t>
  </si>
  <si>
    <t>S-0572</t>
  </si>
  <si>
    <t>2017-FR-AM-01</t>
  </si>
  <si>
    <t>Jessica Hullman, Matthew Kay, Yea-Seul Kim, Samana Shrestha</t>
  </si>
  <si>
    <t>Imagining Replications: Graphical Prediction &amp; Discrete Visualizations Improve Recall &amp; Estimation of Effect Uncertainty</t>
  </si>
  <si>
    <t>Evaluation</t>
  </si>
  <si>
    <t>S-0573</t>
  </si>
  <si>
    <t>2017-FR-AM-02</t>
  </si>
  <si>
    <t>Johannes Fuchs, Petra Isenberg, Anastasia Bezerianos, Daniel Keim</t>
  </si>
  <si>
    <t>A Systematic Review of Experimental Studies on Data Glyphs</t>
  </si>
  <si>
    <t>S-0574</t>
  </si>
  <si>
    <t>2017-FR-AM-03</t>
  </si>
  <si>
    <t>Benjamin Bach, Ronell Sicat, Maxime Cordeil, Johanna Beyer, Hanspeter Pfister</t>
  </si>
  <si>
    <t>The Hologram in My Hand: How Effective is Interactive Exploration of 3D Visualizations in Immersive Tangible Augmented Reality?</t>
  </si>
  <si>
    <t>S-0575</t>
  </si>
  <si>
    <t>2017-FR-AM-04</t>
  </si>
  <si>
    <t>Sabrina Nusrat, Muhammad Jawaherul Alam, Stephen Kobourov</t>
  </si>
  <si>
    <t>Evaluating Cartogram Effectiveness</t>
  </si>
  <si>
    <t>S-0576</t>
  </si>
  <si>
    <t>2017-FR-AM-05</t>
  </si>
  <si>
    <t>Zening Qu, Jessica Hullman</t>
  </si>
  <si>
    <t>Keeping Multiple Views Consistent: Constraints, Validations and Exceptions in Visualization Authoring</t>
  </si>
  <si>
    <t>S-0577</t>
  </si>
  <si>
    <t>2017-FR-AM-06</t>
  </si>
  <si>
    <t>Haichao Miao, Elisa De Llano, Johannes Sorger, Yasaman Ahmadi, Tadija Kekic, Tobias Isenberg, Eduard Gröller, Ivan Barisic, Ivan Viola</t>
  </si>
  <si>
    <t>Multiscale Visualization and Scale-Adaptive Modification of DNA Nanostructures</t>
  </si>
  <si>
    <t>Applications and Visual analysis</t>
  </si>
  <si>
    <t>S-0578</t>
  </si>
  <si>
    <t>2017-FR-AM-07</t>
  </si>
  <si>
    <t>Hoa Nguyen, Paul Rosen</t>
  </si>
  <si>
    <t>DSPCP: A Data Scalable Approach for Identifying Relationships in Parallel Coordinates</t>
  </si>
  <si>
    <t>S-0579</t>
  </si>
  <si>
    <t>2017-FR-AM-08</t>
  </si>
  <si>
    <t>Dave G. Harrison, Nick D. Efford, Quentin J. Fisher, Roy A. Ruddle</t>
  </si>
  <si>
    <t>PETMiner - A Visual Analysis Tool for Petrophysical Properties of Core Sample Data</t>
  </si>
  <si>
    <t>S-0580</t>
  </si>
  <si>
    <t>2017-FR-AM-09</t>
  </si>
  <si>
    <t>Qiaomu Shen, Wei Zeng, Yu Ye, Stefan Mueller Arisona, Simon Schubiger, Remo Burkhard, Huamin Qu</t>
  </si>
  <si>
    <t>StreetVizor: Visual Exploration of Human-Scale Urban Forms based on Street Views</t>
  </si>
  <si>
    <t>S-0581</t>
  </si>
  <si>
    <t>2017-FR-AM-10</t>
  </si>
  <si>
    <t>Oliver Ruebel, Benjamin P. Bowen</t>
  </si>
  <si>
    <t>BASTet: Shareable and reproducible analysis and visualization of mass spectrometry imaging data via OpenMSI</t>
  </si>
  <si>
    <t>S-0582</t>
  </si>
  <si>
    <t>2017-FR-AM-11</t>
  </si>
  <si>
    <t>Bilal Alsallakh, Amin Jourabloo, Mao Ye, Xiaoming Liu, Liu Ren</t>
  </si>
  <si>
    <t>Do Convolutional Neural Networks learn Class Hierarchy?</t>
  </si>
  <si>
    <t>ML3: Classification</t>
  </si>
  <si>
    <t>S-0583</t>
  </si>
  <si>
    <t>2017-FR-AM-12</t>
  </si>
  <si>
    <t>Jiannan Xiao, Junlin Liu, Xiting Wang, Jing Wu, Jun Zhu, Shixia Liu</t>
  </si>
  <si>
    <t>Visual Diagnosis of Tree Boosting Methods</t>
  </si>
  <si>
    <t>S-0584</t>
  </si>
  <si>
    <t>2017-FR-AM-13</t>
  </si>
  <si>
    <t>Josua Krause, Aritra Dasgupta, Jordan Swartz, Yindalon Aphinyanaphongs, Enrico Bertini</t>
  </si>
  <si>
    <t>A Workflow for Visual Diagnostics of Binary Classifiers using Instance-Level Explanations</t>
  </si>
  <si>
    <t>S-0585</t>
  </si>
  <si>
    <t>2017-FR-AM-14</t>
  </si>
  <si>
    <t>Thomas Mühlbacher, Lorenz Linhardt, Torsten Möller, Harald Piringer</t>
  </si>
  <si>
    <t>TreePOD: Sensitivity-Aware Selection of Pareto-Optimal Decision Trees</t>
  </si>
  <si>
    <t>Laura Tateosian</t>
  </si>
  <si>
    <t>Reviewer 1</t>
  </si>
  <si>
    <t>Reviewer 2</t>
  </si>
  <si>
    <t>Reviewer 3</t>
  </si>
  <si>
    <t>Reviewer 4</t>
  </si>
  <si>
    <t>Top 220</t>
  </si>
  <si>
    <t>We set as FALSE, but it could be Geospatial because it is related to space (Alps).</t>
  </si>
  <si>
    <t>Figure 10 is spatial and uses geospatial data, but the figure itself has no geographic aspect</t>
  </si>
  <si>
    <t>Fig. 1 and fig 6 show user interaction with geospatial interface (not included)</t>
  </si>
  <si>
    <t>We set as TRUE. Based on tweets (that are geolocated) they are assessing awareness.</t>
  </si>
  <si>
    <t>Considering only the title it is hard to decide.</t>
  </si>
  <si>
    <t>Fig. 1 might be using geospatial data but it is not detailed in the text.</t>
  </si>
  <si>
    <t>Fig. 3 has google street maps (not included / replacability in question)</t>
  </si>
  <si>
    <t>Traffic data is geospatial.</t>
  </si>
  <si>
    <t xml:space="preserve">Human trajectories, using locations. </t>
  </si>
  <si>
    <t>It could be. But we need to explore the text.</t>
  </si>
  <si>
    <t>Flight variability, considering space.</t>
  </si>
  <si>
    <t>Eddy covariance and location are related to space and time.</t>
  </si>
  <si>
    <t>They are tracking the cyclone, that is why it is geospatial.</t>
  </si>
  <si>
    <t>It has geospatial data. We had to double check.</t>
  </si>
  <si>
    <t>Tracking and assessing cyclone tracks.</t>
  </si>
  <si>
    <t xml:space="preserve">Hard. It could be both. </t>
  </si>
  <si>
    <t>The sediment varies in space. It could be geospatial.</t>
  </si>
  <si>
    <t>Weather forecast should be geospatial.</t>
  </si>
  <si>
    <t>Urban data.</t>
  </si>
  <si>
    <t>Movement</t>
  </si>
  <si>
    <t>Dataset</t>
  </si>
  <si>
    <t>Comments (Geospatial Title)</t>
  </si>
  <si>
    <t>Category</t>
  </si>
  <si>
    <t>Number of Geospatial Figures</t>
  </si>
  <si>
    <t>Number of Total Figures</t>
  </si>
  <si>
    <t>Comments (Number of Geospatial Figures)</t>
  </si>
  <si>
    <t>Reviewer Final</t>
  </si>
  <si>
    <t>Art</t>
  </si>
  <si>
    <t>The geospatial figure was of a tool used by a research group that the authors were studying. The authors themselves did not make use directly of geospatial data but included an image of the tool used by researcges at University of California San Diego.</t>
  </si>
  <si>
    <t>The geospatial figures were percieved to be examples from other studies. We took this as meaning that the authors did not work with geospatial data themselves.</t>
  </si>
  <si>
    <t>The geospatial figure is given as an example of "geographic visualizations" indicatin that the authors did not work with geospatial data themselves.</t>
  </si>
  <si>
    <t>The data used here appears to be simulated, non-georeferenced data.</t>
  </si>
  <si>
    <t>Contained twitter post that itself contained a map. Given the seperation, we did not include this figure. The number of geospatial figures would have been 2 if we had included the twitter post.</t>
  </si>
  <si>
    <t>This is a complicated case. From what we can tell, the authors did not use georeferenced data directly in their study. However, there is a geospatial figure given that the authors provide an example of the radar display used by flight controllers. As far as we could tell, the authors recorded video of geospatial data being used in the radar display and never directly interacted with flight path data. So, as we understand it, the study did not use geospatial data in any sort of direct sense. It did record screens with geopsatial data on them, though.</t>
  </si>
  <si>
    <t>Non-Geospatial</t>
  </si>
  <si>
    <t>All Reviewed</t>
  </si>
  <si>
    <t>Paper Count</t>
  </si>
  <si>
    <t>Data Only</t>
  </si>
  <si>
    <t>Data + Analysis</t>
  </si>
  <si>
    <t>Mean Figures</t>
  </si>
  <si>
    <t>Mean Figures %</t>
  </si>
  <si>
    <t>Geospatial Figures Percent</t>
  </si>
  <si>
    <t>All Top 220 Papers</t>
  </si>
  <si>
    <t>Word Count</t>
  </si>
  <si>
    <t>Lower</t>
  </si>
  <si>
    <t>Upper</t>
  </si>
  <si>
    <t>Range</t>
  </si>
  <si>
    <t>&gt;=1</t>
  </si>
  <si>
    <t>&lt;=5</t>
  </si>
  <si>
    <t>1-5</t>
  </si>
  <si>
    <t>&gt;5</t>
  </si>
  <si>
    <t>&lt;=10</t>
  </si>
  <si>
    <t>6-10</t>
  </si>
  <si>
    <t>&gt;10</t>
  </si>
  <si>
    <t>&lt;=15</t>
  </si>
  <si>
    <t>11-15</t>
  </si>
  <si>
    <t>&gt;15</t>
  </si>
  <si>
    <t>&lt;=20</t>
  </si>
  <si>
    <t>16-20</t>
  </si>
  <si>
    <t>&gt;20</t>
  </si>
  <si>
    <t>&lt;=25</t>
  </si>
  <si>
    <t>21-25</t>
  </si>
  <si>
    <t>&gt;25</t>
  </si>
  <si>
    <t>&lt;=30</t>
  </si>
  <si>
    <t>26-30</t>
  </si>
  <si>
    <t>&gt;30</t>
  </si>
  <si>
    <t>&lt;=35</t>
  </si>
  <si>
    <t>31-35</t>
  </si>
  <si>
    <t>&gt;35</t>
  </si>
  <si>
    <t>&lt;=40</t>
  </si>
  <si>
    <t>36-40</t>
  </si>
  <si>
    <t>&gt;40</t>
  </si>
  <si>
    <t>&lt;=45</t>
  </si>
  <si>
    <t>41-45</t>
  </si>
  <si>
    <t>&gt;45</t>
  </si>
  <si>
    <t>&lt;=50</t>
  </si>
  <si>
    <t>46-50</t>
  </si>
  <si>
    <t>&gt;50</t>
  </si>
  <si>
    <t>&lt;=55</t>
  </si>
  <si>
    <t>51-55</t>
  </si>
  <si>
    <t>&gt;55</t>
  </si>
  <si>
    <t>&lt;=60</t>
  </si>
  <si>
    <t>56-60</t>
  </si>
  <si>
    <t>&gt;60</t>
  </si>
  <si>
    <t>&lt;=65</t>
  </si>
  <si>
    <t>61-65</t>
  </si>
  <si>
    <t>&gt;65</t>
  </si>
  <si>
    <t>&lt;=70</t>
  </si>
  <si>
    <t>66-70</t>
  </si>
  <si>
    <t>&gt;70</t>
  </si>
  <si>
    <t>&lt;=75</t>
  </si>
  <si>
    <t>71-75</t>
  </si>
  <si>
    <t>&gt;75</t>
  </si>
  <si>
    <t>&lt;=80</t>
  </si>
  <si>
    <t>76-80</t>
  </si>
  <si>
    <t>&gt;80</t>
  </si>
  <si>
    <t>&lt;=85</t>
  </si>
  <si>
    <t>81-85</t>
  </si>
  <si>
    <t>&gt;85</t>
  </si>
  <si>
    <t>&lt;=90</t>
  </si>
  <si>
    <t>86-90</t>
  </si>
  <si>
    <t>&gt;90</t>
  </si>
  <si>
    <t>&lt;=95</t>
  </si>
  <si>
    <t>91-95</t>
  </si>
  <si>
    <t>&gt;95</t>
  </si>
  <si>
    <t>&lt;=100</t>
  </si>
  <si>
    <t>96-100</t>
  </si>
  <si>
    <t>&gt;100</t>
  </si>
  <si>
    <t>&lt;=105</t>
  </si>
  <si>
    <t>101-105</t>
  </si>
  <si>
    <t>&gt;105</t>
  </si>
  <si>
    <t>&lt;=110</t>
  </si>
  <si>
    <t>106-110</t>
  </si>
  <si>
    <t>&gt;110</t>
  </si>
  <si>
    <t>&lt;=115</t>
  </si>
  <si>
    <t>111-115</t>
  </si>
  <si>
    <t>&gt;115</t>
  </si>
  <si>
    <t>&lt;=120</t>
  </si>
  <si>
    <t>116-120</t>
  </si>
  <si>
    <t>&gt;120</t>
  </si>
  <si>
    <t>&lt;=125</t>
  </si>
  <si>
    <t>121-125</t>
  </si>
  <si>
    <t>&gt;125</t>
  </si>
  <si>
    <t>&lt;=130</t>
  </si>
  <si>
    <t>126-130</t>
  </si>
  <si>
    <t>&gt;130</t>
  </si>
  <si>
    <t>&lt;=135</t>
  </si>
  <si>
    <t>131-135</t>
  </si>
  <si>
    <t>&gt;135</t>
  </si>
  <si>
    <t>&lt;=140</t>
  </si>
  <si>
    <t>136-140</t>
  </si>
  <si>
    <t>&gt;140</t>
  </si>
  <si>
    <t>&lt;=145</t>
  </si>
  <si>
    <t>141-145</t>
  </si>
  <si>
    <t>&gt;145</t>
  </si>
  <si>
    <t>&lt;=150</t>
  </si>
  <si>
    <t>146-150</t>
  </si>
  <si>
    <t>&gt;150</t>
  </si>
  <si>
    <t>&lt;=155</t>
  </si>
  <si>
    <t>151-155</t>
  </si>
  <si>
    <t>&gt;155</t>
  </si>
  <si>
    <t>&lt;=160</t>
  </si>
  <si>
    <t>156-160</t>
  </si>
  <si>
    <t>&gt;160</t>
  </si>
  <si>
    <t>&lt;=165</t>
  </si>
  <si>
    <t>161-165</t>
  </si>
  <si>
    <t>&gt;165</t>
  </si>
  <si>
    <t>&lt;=170</t>
  </si>
  <si>
    <t>166-170</t>
  </si>
  <si>
    <t>&gt;170</t>
  </si>
  <si>
    <t>&lt;=175</t>
  </si>
  <si>
    <t>171-175</t>
  </si>
  <si>
    <t>&gt;175</t>
  </si>
  <si>
    <t>&lt;=180</t>
  </si>
  <si>
    <t>176-180</t>
  </si>
  <si>
    <t>&gt;180</t>
  </si>
  <si>
    <t>&lt;=185</t>
  </si>
  <si>
    <t>181-185</t>
  </si>
  <si>
    <t>&gt;185</t>
  </si>
  <si>
    <t>&lt;=190</t>
  </si>
  <si>
    <t>186-190</t>
  </si>
  <si>
    <t>&gt;190</t>
  </si>
  <si>
    <t>&lt;=195</t>
  </si>
  <si>
    <t>191-195</t>
  </si>
  <si>
    <t>&gt;195</t>
  </si>
  <si>
    <t>&lt;=200</t>
  </si>
  <si>
    <t>196-200</t>
  </si>
  <si>
    <t>&gt;200</t>
  </si>
  <si>
    <t>&lt;=205</t>
  </si>
  <si>
    <t>201-205</t>
  </si>
  <si>
    <t>&gt;205</t>
  </si>
  <si>
    <t>&lt;=210</t>
  </si>
  <si>
    <t>206-210</t>
  </si>
  <si>
    <t>&gt;210</t>
  </si>
  <si>
    <t>&lt;=215</t>
  </si>
  <si>
    <t>211-215</t>
  </si>
  <si>
    <t>&gt;215</t>
  </si>
  <si>
    <t>&lt;=220</t>
  </si>
  <si>
    <t>216-220</t>
  </si>
  <si>
    <t>&gt;220</t>
  </si>
  <si>
    <t>&lt;=225</t>
  </si>
  <si>
    <t>221-225</t>
  </si>
  <si>
    <t>&gt;225</t>
  </si>
  <si>
    <t>&lt;=230</t>
  </si>
  <si>
    <t>226-230</t>
  </si>
  <si>
    <t>&gt;230</t>
  </si>
  <si>
    <t>&lt;=235</t>
  </si>
  <si>
    <t>231-235</t>
  </si>
  <si>
    <t>&gt;235</t>
  </si>
  <si>
    <t>&lt;=240</t>
  </si>
  <si>
    <t>236-240</t>
  </si>
  <si>
    <t>&gt;240</t>
  </si>
  <si>
    <t>&lt;=245</t>
  </si>
  <si>
    <t>241-245</t>
  </si>
  <si>
    <t>&gt;245</t>
  </si>
  <si>
    <t>&lt;=250</t>
  </si>
  <si>
    <t>246-250</t>
  </si>
  <si>
    <t>&gt;250</t>
  </si>
  <si>
    <t>&lt;=255</t>
  </si>
  <si>
    <t>251-255</t>
  </si>
  <si>
    <t>&gt;255</t>
  </si>
  <si>
    <t>&lt;=260</t>
  </si>
  <si>
    <t>256-260</t>
  </si>
  <si>
    <t>&gt;260</t>
  </si>
  <si>
    <t>&lt;=265</t>
  </si>
  <si>
    <t>261-265</t>
  </si>
  <si>
    <t>&gt;265</t>
  </si>
  <si>
    <t>&lt;=270</t>
  </si>
  <si>
    <t>266-270</t>
  </si>
  <si>
    <t>&gt;270</t>
  </si>
  <si>
    <t>&lt;=275</t>
  </si>
  <si>
    <t>271-275</t>
  </si>
  <si>
    <t>&gt;275</t>
  </si>
  <si>
    <t>&lt;=280</t>
  </si>
  <si>
    <t>276-280</t>
  </si>
  <si>
    <t>&gt;280</t>
  </si>
  <si>
    <t>&lt;=285</t>
  </si>
  <si>
    <t>281-285</t>
  </si>
  <si>
    <t>&gt;285</t>
  </si>
  <si>
    <t>&lt;=290</t>
  </si>
  <si>
    <t>286-290</t>
  </si>
  <si>
    <t>&gt;290</t>
  </si>
  <si>
    <t>&lt;=295</t>
  </si>
  <si>
    <t>291-295</t>
  </si>
  <si>
    <t>&gt;295</t>
  </si>
  <si>
    <t>&lt;=300</t>
  </si>
  <si>
    <t>296-300</t>
  </si>
  <si>
    <t>&gt;300</t>
  </si>
  <si>
    <t>&lt;=305</t>
  </si>
  <si>
    <t>301-305</t>
  </si>
  <si>
    <t>&gt;305</t>
  </si>
  <si>
    <t>&lt;=310</t>
  </si>
  <si>
    <t>306-310</t>
  </si>
  <si>
    <t>&gt;310</t>
  </si>
  <si>
    <t>&lt;=315</t>
  </si>
  <si>
    <t>311-315</t>
  </si>
  <si>
    <t>&gt;315</t>
  </si>
  <si>
    <t>&lt;=320</t>
  </si>
  <si>
    <t>316-320</t>
  </si>
  <si>
    <t>&gt;320</t>
  </si>
  <si>
    <t>&lt;=325</t>
  </si>
  <si>
    <t>321-325</t>
  </si>
  <si>
    <t>&gt;325</t>
  </si>
  <si>
    <t>&lt;=330</t>
  </si>
  <si>
    <t>326-330</t>
  </si>
  <si>
    <t>&gt;330</t>
  </si>
  <si>
    <t>&lt;=335</t>
  </si>
  <si>
    <t>331-335</t>
  </si>
  <si>
    <t>&gt;335</t>
  </si>
  <si>
    <t>&lt;=340</t>
  </si>
  <si>
    <t>336-340</t>
  </si>
  <si>
    <t>&gt;340</t>
  </si>
  <si>
    <t>&lt;=345</t>
  </si>
  <si>
    <t>341-345</t>
  </si>
  <si>
    <t>&gt;345</t>
  </si>
  <si>
    <t>&lt;=350</t>
  </si>
  <si>
    <t>346-350</t>
  </si>
  <si>
    <t>&gt;350</t>
  </si>
  <si>
    <t>&lt;=355</t>
  </si>
  <si>
    <t>351-355</t>
  </si>
  <si>
    <t>&gt;355</t>
  </si>
  <si>
    <t>&lt;=360</t>
  </si>
  <si>
    <t>356-360</t>
  </si>
  <si>
    <t>&gt;360</t>
  </si>
  <si>
    <t>&lt;=365</t>
  </si>
  <si>
    <t>361-365</t>
  </si>
  <si>
    <t>&gt;365</t>
  </si>
  <si>
    <t>&lt;=370</t>
  </si>
  <si>
    <t>366-370</t>
  </si>
  <si>
    <t>&gt;370</t>
  </si>
  <si>
    <t>&lt;=375</t>
  </si>
  <si>
    <t>371-375</t>
  </si>
  <si>
    <t>&gt;375</t>
  </si>
  <si>
    <t>&lt;=380</t>
  </si>
  <si>
    <t>376-380</t>
  </si>
  <si>
    <t>&gt;380</t>
  </si>
  <si>
    <t>&lt;=385</t>
  </si>
  <si>
    <t>381-385</t>
  </si>
  <si>
    <t>&gt;385</t>
  </si>
  <si>
    <t>&lt;=390</t>
  </si>
  <si>
    <t>386-390</t>
  </si>
  <si>
    <t>&gt;390</t>
  </si>
  <si>
    <t>&lt;=395</t>
  </si>
  <si>
    <t>391-395</t>
  </si>
  <si>
    <t>&gt;395</t>
  </si>
  <si>
    <t>&lt;=400</t>
  </si>
  <si>
    <t>396-400</t>
  </si>
  <si>
    <t>&gt;400</t>
  </si>
  <si>
    <t>&lt;=405</t>
  </si>
  <si>
    <t>401-405</t>
  </si>
  <si>
    <t>&gt;405</t>
  </si>
  <si>
    <t>&lt;=410</t>
  </si>
  <si>
    <t>406-410</t>
  </si>
  <si>
    <t>&gt;410</t>
  </si>
  <si>
    <t>&lt;=415</t>
  </si>
  <si>
    <t>411-415</t>
  </si>
  <si>
    <t>&gt;415</t>
  </si>
  <si>
    <t>&lt;=420</t>
  </si>
  <si>
    <t>416-420</t>
  </si>
  <si>
    <t>&gt;420</t>
  </si>
  <si>
    <t>&lt;=425</t>
  </si>
  <si>
    <t>421-425</t>
  </si>
  <si>
    <t>&gt;425</t>
  </si>
  <si>
    <t>&lt;=430</t>
  </si>
  <si>
    <t>426-430</t>
  </si>
  <si>
    <t>&gt;430</t>
  </si>
  <si>
    <t>&lt;=435</t>
  </si>
  <si>
    <t>431-435</t>
  </si>
  <si>
    <t>&gt;435</t>
  </si>
  <si>
    <t>&lt;=440</t>
  </si>
  <si>
    <t>436-440</t>
  </si>
  <si>
    <t>&gt;440</t>
  </si>
  <si>
    <t>&lt;=445</t>
  </si>
  <si>
    <t>441-445</t>
  </si>
  <si>
    <t>&gt;445</t>
  </si>
  <si>
    <t>&lt;=450</t>
  </si>
  <si>
    <t>446-450</t>
  </si>
  <si>
    <t>&gt;450</t>
  </si>
  <si>
    <t>&lt;=455</t>
  </si>
  <si>
    <t>451-455</t>
  </si>
  <si>
    <t>&gt;455</t>
  </si>
  <si>
    <t>&lt;=460</t>
  </si>
  <si>
    <t>456-460</t>
  </si>
  <si>
    <t>&gt;460</t>
  </si>
  <si>
    <t>&lt;=465</t>
  </si>
  <si>
    <t>461-465</t>
  </si>
  <si>
    <t>&gt;465</t>
  </si>
  <si>
    <t>&lt;=470</t>
  </si>
  <si>
    <t>466-470</t>
  </si>
  <si>
    <t>&gt;470</t>
  </si>
  <si>
    <t>&lt;=475</t>
  </si>
  <si>
    <t>471-475</t>
  </si>
  <si>
    <t>&gt;475</t>
  </si>
  <si>
    <t>&lt;=480</t>
  </si>
  <si>
    <t>476-480</t>
  </si>
  <si>
    <t>&gt;480</t>
  </si>
  <si>
    <t>&lt;=485</t>
  </si>
  <si>
    <t>481-485</t>
  </si>
  <si>
    <t>&gt;485</t>
  </si>
  <si>
    <t>&lt;=490</t>
  </si>
  <si>
    <t>486-490</t>
  </si>
  <si>
    <t>&gt;490</t>
  </si>
  <si>
    <t>&lt;=495</t>
  </si>
  <si>
    <t>491-495</t>
  </si>
  <si>
    <t>&gt;495</t>
  </si>
  <si>
    <t>&lt;=500</t>
  </si>
  <si>
    <t>496-500</t>
  </si>
  <si>
    <t>&gt;500</t>
  </si>
  <si>
    <t>&lt;=505</t>
  </si>
  <si>
    <t>501-505</t>
  </si>
  <si>
    <t>&gt;505</t>
  </si>
  <si>
    <t>&lt;=510</t>
  </si>
  <si>
    <t>506-510</t>
  </si>
  <si>
    <t>&gt;510</t>
  </si>
  <si>
    <t>&lt;=515</t>
  </si>
  <si>
    <t>511-515</t>
  </si>
  <si>
    <t>&gt;515</t>
  </si>
  <si>
    <t>&lt;=520</t>
  </si>
  <si>
    <t>516-520</t>
  </si>
  <si>
    <t>&gt;520</t>
  </si>
  <si>
    <t>&lt;=525</t>
  </si>
  <si>
    <t>521-525</t>
  </si>
  <si>
    <t>Total</t>
  </si>
  <si>
    <t>Analysis</t>
  </si>
  <si>
    <t>Percentage</t>
  </si>
  <si>
    <t>Figure Category</t>
  </si>
  <si>
    <t>Environmental Science</t>
  </si>
  <si>
    <t>Other</t>
  </si>
  <si>
    <t>Percent of Reviewed</t>
  </si>
  <si>
    <t>2017 Count</t>
  </si>
  <si>
    <t>2018 Count</t>
  </si>
  <si>
    <t>2019 Count</t>
  </si>
  <si>
    <t>NA</t>
  </si>
  <si>
    <t>2017 Percent of Given Year</t>
  </si>
  <si>
    <t>2018 Percent of Given Year</t>
  </si>
  <si>
    <t>2019 Percent of Given Year</t>
  </si>
  <si>
    <t>Summary</t>
  </si>
  <si>
    <t>WordCount</t>
  </si>
  <si>
    <t>Contains figures related to word count and geospatial status.</t>
  </si>
  <si>
    <t>ApplicationCategories</t>
  </si>
  <si>
    <t>ApplicationFigure</t>
  </si>
  <si>
    <t>Contains descriptive statistics related to geospatial status, geospatial figures, and year.</t>
  </si>
  <si>
    <t>Contains validated and reconciled meta-dataset.</t>
  </si>
  <si>
    <t>There was a geospatial figure showing hypothetical tool interactions with a physical map. It could be that this was not done with real data and just set up for demonstration, but we assumed that it was formed using actual latitude-longitude coordinates.</t>
  </si>
  <si>
    <t>Although some figures appeared like they might be geospatial, all images used in the article were of a mouse brain from what we could tell.</t>
  </si>
  <si>
    <t>Count</t>
  </si>
  <si>
    <t>Keywords</t>
  </si>
  <si>
    <t>Geospatial Title Count</t>
  </si>
  <si>
    <t>Geospatial Expected</t>
  </si>
  <si>
    <t>Non-Geospatial Analysis</t>
  </si>
  <si>
    <t>traffic applications, visualization technique</t>
  </si>
  <si>
    <t>vehicle data, average vehicle speed, geocoded transit data</t>
  </si>
  <si>
    <t>map applications, phenomenon-focused visualization, visualization techniques</t>
  </si>
  <si>
    <t>social media data, assessing military conflict, conflict mapping</t>
  </si>
  <si>
    <t>Social Media</t>
  </si>
  <si>
    <t>atmospheric science, terrain visualization, oceanography, environmental science, visualization techniques</t>
  </si>
  <si>
    <t>atmospheric, hurricane simulation, sea surface height, center of mass of two or more bodies that orbit one another</t>
  </si>
  <si>
    <t>Atmospheric Science</t>
  </si>
  <si>
    <t>atmospheric science, terrain dynamics, environmental science, visualization techniques</t>
  </si>
  <si>
    <t>atmospheric, meteorology</t>
  </si>
  <si>
    <t>transaction interface, financial data analysis, economics, visualization techniques</t>
  </si>
  <si>
    <t>economics, finance, transaction flows</t>
  </si>
  <si>
    <t>Economics</t>
  </si>
  <si>
    <t>density mapping, air quality, atmospheric science, environmental science</t>
  </si>
  <si>
    <t>density mapping, eddy data, ocean topography, air quality data, environmental science, multiple</t>
  </si>
  <si>
    <t>atmospheric (weather, cloud)</t>
  </si>
  <si>
    <t>flow mapping, atmospheric science, weather modeling, environmental science</t>
  </si>
  <si>
    <t>flow mapping, atmospheric science, hurricane data, environmental science</t>
  </si>
  <si>
    <t>map exploration, visualization techniques</t>
  </si>
  <si>
    <t>map navigation, map insets, digital cartography, exploring ski areas, cartography</t>
  </si>
  <si>
    <t>Cartography</t>
  </si>
  <si>
    <t>multi-scale spatial analysis, spatial correlation, visualization techqniues</t>
  </si>
  <si>
    <t>geo-temporal mapping, cartography, guidelines for geo-temporal visualization</t>
  </si>
  <si>
    <t>thematic mapping, election data, visualization techniques</t>
  </si>
  <si>
    <t>presidential election data, perceptual judgements, testing for perception, geospatial data used in context of perceptual experiment</t>
  </si>
  <si>
    <t>multi-scale spatial analysis, spatio-temporal data, air quality, atmospheric science, economic data, multiple</t>
  </si>
  <si>
    <t>spatial time-series, air quality data, income growth rate data, multiple</t>
  </si>
  <si>
    <t>aircraft simulations, visualization techniques</t>
  </si>
  <si>
    <t>voting data, political data, movement data, multiple</t>
  </si>
  <si>
    <t>elevation data, eye tracking, cognitive effort</t>
  </si>
  <si>
    <t>elevation data, cognitive science, data used for cognitive experiment</t>
  </si>
  <si>
    <t>oceanography data, environmental science</t>
  </si>
  <si>
    <t>plankton data, oceanography, environmental science</t>
  </si>
  <si>
    <t>algae data, oceanography, environmental science</t>
  </si>
  <si>
    <t>biogechemistry data, eddy data, marine science, environmental science</t>
  </si>
  <si>
    <t>geologic field data, environmental science</t>
  </si>
  <si>
    <t>mobile data collection, gps, field data collection, authors suggest utility for environmental science and public safety, focus seems to be placed on environmental science</t>
  </si>
  <si>
    <t>multi-scale spatial analysis, movement</t>
  </si>
  <si>
    <t>movement data, trajectory data</t>
  </si>
  <si>
    <t>twitter data, social media</t>
  </si>
  <si>
    <t>social media data, twitter data</t>
  </si>
  <si>
    <t>social network (brightkite, weibo) + a time series dataset with no spatial (but the time series dataset seems to be synthetic, so we won't call this a real-world application).</t>
  </si>
  <si>
    <t>social networking data (Brightkite), data used as an example of a visualization toolkit</t>
  </si>
  <si>
    <t>aircraft data, social network data</t>
  </si>
  <si>
    <t>social network check-in data (fig 1), urban point-of-interest data (fig 8), data used as an example of an approach, multiple</t>
  </si>
  <si>
    <t>urban planning, urban</t>
  </si>
  <si>
    <t>urban planning, urban design, planning, street data, block data, building data</t>
  </si>
  <si>
    <t>Urban Planning</t>
  </si>
  <si>
    <t>urban design, georeferenced images of urban spaces, planning</t>
  </si>
  <si>
    <t>storm tracking, weather forecast, data, meteorological data, atmospheric science, environmental science</t>
  </si>
  <si>
    <t>high-frequency weather forecast data, uncertainty visualization, atmospheric</t>
  </si>
  <si>
    <t>weather forecast data, atmospheric science, environmental science</t>
  </si>
  <si>
    <t>weather model uncertainty (fig 6a, 7b), assumed hurricane modeling (fig. 8b), atmospheric temperature value (fig. 10), hurricane modeling (fig. 13k, fig13l), atmospheric, environmental science</t>
  </si>
  <si>
    <t>socioeconomic data, chloropleth maps, economic</t>
  </si>
  <si>
    <t>cloropleth maps, demographic data, cartography</t>
  </si>
  <si>
    <t>traffic data, movement</t>
  </si>
  <si>
    <t>traffic data, traffic congestion, transportation, movement</t>
  </si>
  <si>
    <t>BrightKite and Weibo</t>
  </si>
  <si>
    <t>social networking data (Brightkite), social networking data (Weibo), data used as an example for spatio-temporal framework</t>
  </si>
  <si>
    <t>air traffic data, movement</t>
  </si>
  <si>
    <t>airport flight delay data, taxi trip fare data, data used as examples of spaciotemporal data, movement</t>
  </si>
  <si>
    <t>air quality data, atmospheric science, environmental science</t>
  </si>
  <si>
    <t>air pollution, environmental science</t>
  </si>
  <si>
    <t>flight data, movement</t>
  </si>
  <si>
    <t>origin-destination data, transportation, network modeling, movement</t>
  </si>
  <si>
    <t>twitter data, Brexit-related tweets, storm/weather-related tweets, spaciotemporal text analysis, social media</t>
  </si>
  <si>
    <t>story mapping, movement</t>
  </si>
  <si>
    <t>storytelling, georeferenced microblog messages about fictional epidemic, weather data, river flow data, social media data, twitter data, social media</t>
  </si>
  <si>
    <t>supermarket data, musician data, economics</t>
  </si>
  <si>
    <t>tag maps, open street map data (super market names), georeferenced musician data, data used as examples for tag maps, cartography</t>
  </si>
  <si>
    <t>climate data, climate modeling, atmospheric science, environmental science</t>
  </si>
  <si>
    <t>climate science, climate models, atmospheric</t>
  </si>
  <si>
    <t>climate data, environmental science, visualization techniques</t>
  </si>
  <si>
    <t>climate science, effectiveness of different color scales in climate modeling tasks, environmental science</t>
  </si>
  <si>
    <t>trajectory data, movement</t>
  </si>
  <si>
    <t>sales data, travel data, movement, economics, both</t>
  </si>
  <si>
    <t>regional sales data, economics, traffic data, origin-destination taxi data, movement, data examples for spaciotemporal data tool, multiple</t>
  </si>
  <si>
    <t>housing data, urban planning, urban</t>
  </si>
  <si>
    <t>real estate data, housing data (e.g. floor size, unit price), store data, economic data, economic, multiple</t>
  </si>
  <si>
    <t>election data, agricultural data, socioeconomic data, heatmaps, chloropleth maps, economics</t>
  </si>
  <si>
    <t>multiclass maps, cartography, political data, demographic data, economic data, multiple</t>
  </si>
  <si>
    <t>flow mapping, movement</t>
  </si>
  <si>
    <t>origin-destination data, flow mapping, movement</t>
  </si>
  <si>
    <t>flight trajectory data, movement</t>
  </si>
  <si>
    <t>weather data, weather forecasting, atmospheric science, environmental science</t>
  </si>
  <si>
    <t>precipitation data, atmospheric sciences, meteorology, environmental science</t>
  </si>
  <si>
    <t>climate data, chloropleth maps, heatmaps, atmospheric science, environmental science</t>
  </si>
  <si>
    <t>climate models, ensemble climate analysis, atmospheric science, environmental science</t>
  </si>
  <si>
    <t>crime data, visualization techniques</t>
  </si>
  <si>
    <t>crime dataset, suggested uses (mapping business, field data access), data used for example of platform</t>
  </si>
  <si>
    <t>physical maps, chloropleth maps, elevation data, fire data, environmental science</t>
  </si>
  <si>
    <t>physical mapping, physical 3d models, elevation data, fire data, cartography</t>
  </si>
  <si>
    <t>geolocated graphs "we explain our typology using the examples of social, financial, and transportation graphs"</t>
  </si>
  <si>
    <t>cartography, visualization technique</t>
  </si>
  <si>
    <t>climate data, chloropleth maps, environmental science</t>
  </si>
  <si>
    <t>climate data, water demand data, emissions data, environmental science, multiple</t>
  </si>
  <si>
    <t>twitter data, social media, urban, multiple</t>
  </si>
  <si>
    <t>twitter data, social media data, transportation, urban planning, multiple</t>
  </si>
  <si>
    <t>heatmaps, categorical data</t>
  </si>
  <si>
    <t>name data, demographic data, socioeconomic data, US Census data, Zillow data</t>
  </si>
  <si>
    <t>synthetic movement &amp; communication data from VAST challenge 2015, but only movement. Data source MC1 &amp;MC2 here: http://vacommunity.org/VAST+Challenge+2015</t>
  </si>
  <si>
    <t>fictional visitor movement and communication data, data contains geo-coordinates, data used in case study</t>
  </si>
  <si>
    <t>education data</t>
  </si>
  <si>
    <t>data on the geographic distribution of students</t>
  </si>
  <si>
    <t>Education</t>
  </si>
  <si>
    <t>weather forecast data, meteoroligcal data, atmospheric science, environmental science</t>
  </si>
  <si>
    <t>atmospheric science, meteorology</t>
  </si>
  <si>
    <t>weather forecast data, atmospheric science</t>
  </si>
  <si>
    <t>satellite data, environmental science, movement, multiple</t>
  </si>
  <si>
    <t>remote sensing data, water resource mapping, disaster mapping, development mapping, weather, multiple</t>
  </si>
  <si>
    <t>air quality data, chloropleth maps, visualization techniques</t>
  </si>
  <si>
    <t>pollution data, air qulity data, US states personality data, satellite data, multiple</t>
  </si>
  <si>
    <t>flow mapping, globe visualizations, movement, visualization techniques</t>
  </si>
  <si>
    <t>aircraft data, aircraft trajectories, movement</t>
  </si>
  <si>
    <t>forest fire data, visualization techniques</t>
  </si>
  <si>
    <t>forest fire data (fig 9ab), building data (fig. 10e), population data (fig. 10f)</t>
  </si>
  <si>
    <t>demographics (city of origin of applicant)</t>
  </si>
  <si>
    <t>city location data (fig 7)</t>
  </si>
  <si>
    <t>urban data, urban planning, urban</t>
  </si>
  <si>
    <t>mapping shadows (solar irradiance), urban data, building data</t>
  </si>
  <si>
    <t>geological data, visualization techniques, environmental science, multiple</t>
  </si>
  <si>
    <t>geological data, environmental science</t>
  </si>
  <si>
    <t>Geoscience</t>
  </si>
  <si>
    <t>terrain data, environmental science</t>
  </si>
  <si>
    <t>hurricane data, sea surface height data, environmental science</t>
  </si>
  <si>
    <t>trade relationships data, movement, economics, multiple</t>
  </si>
  <si>
    <t>trade data, economics, governance indicators, movement, multiple</t>
  </si>
  <si>
    <t>oceanography data, eddy data, environmental science</t>
  </si>
  <si>
    <t>eddy data, ocean science, environmental science</t>
  </si>
  <si>
    <t>population density data, geological data, meteorological data, economics, environmental data, multiple</t>
  </si>
  <si>
    <t>population density data, vegetation data, nuclear plant data, earthquake data, multiple</t>
  </si>
  <si>
    <t>hurricane track prediction, weather forecast data, atmospheric science, environmental science</t>
  </si>
  <si>
    <t>tropical cyclone data, weather forecasting, atmospheric</t>
  </si>
  <si>
    <t>public health data, chloropleth maps, virus spread, movement</t>
  </si>
  <si>
    <t>Zika data, mosquito population data, epidemiological surveillance data, epidemiology</t>
  </si>
  <si>
    <t>atmospheric science, wind data, climate data, environmental science</t>
  </si>
  <si>
    <t>atmospheric ensemble data, wind direction data, atmospheric</t>
  </si>
  <si>
    <t>flow data, oceanography, environmental science, movement, multiple</t>
  </si>
  <si>
    <t>ocean simulation data, ocean science</t>
  </si>
  <si>
    <t>storm tracking, meteorological data, atmospheric science, environmental science</t>
  </si>
  <si>
    <t>cyclone data, atmospheric science</t>
  </si>
  <si>
    <t>twitter data, social media, political data</t>
  </si>
  <si>
    <t>social media data, twitter data, Brexit twitter data</t>
  </si>
  <si>
    <t>meteorological data, atmospheric science, environmental science</t>
  </si>
  <si>
    <t>astronomical data, terrain data, remote sensing</t>
  </si>
  <si>
    <t>Planetary Science</t>
  </si>
  <si>
    <t>hurricane data, weather forecasting, atmospheric</t>
  </si>
  <si>
    <t>traffic flow data, movement</t>
  </si>
  <si>
    <t>flow data, movement</t>
  </si>
  <si>
    <t>origin-destination data, mass mobility, movement</t>
  </si>
  <si>
    <t>twitter data, flow data, social media, movement, multiple</t>
  </si>
  <si>
    <t>event data ("such as disease outbreaks, crime patterns, etc."), twitter data, maritime search and rescue events, surveillance data, trajectory data, multiple</t>
  </si>
  <si>
    <t>speed data, movement</t>
  </si>
  <si>
    <t>social media data, economics, multiple</t>
  </si>
  <si>
    <t>geotagged keywords (included articles on Wikipedia, tags on Flickr, projects on Github, and hashtags on microblogs)</t>
  </si>
  <si>
    <t>marital data, chloropleth maps, other</t>
  </si>
  <si>
    <t>marriage and divorce rates, data provided as an example of geographic outliers</t>
  </si>
  <si>
    <t>art geolocation, chloropleth maps, other</t>
  </si>
  <si>
    <t>art, art collection management</t>
  </si>
  <si>
    <t>climate data, flood forecasting, atmospheric science, environmental science</t>
  </si>
  <si>
    <t>climate science, flood risk and sea level rise</t>
  </si>
  <si>
    <t>traffic data, political data, movement, economics, multiple</t>
  </si>
  <si>
    <t>traffic data, data on the number of machine guns counties receive from the military, political data, multiple</t>
  </si>
  <si>
    <t>twitter data, social media data, event detection</t>
  </si>
  <si>
    <t>storyline visulization, movement</t>
  </si>
  <si>
    <t>aircraft data, movement</t>
  </si>
  <si>
    <t>flight path data, trail sets, movement</t>
  </si>
  <si>
    <t>weather forescast, atmospheric</t>
  </si>
  <si>
    <t>relationship mapping, visualization techniques</t>
  </si>
  <si>
    <t>georeferenced text data, national security data, animal trafficking data, see section 6.1.1-Datasets, I believe both datasets are of fictional occurences, multiple</t>
  </si>
  <si>
    <t>election data, economics, visualization techniques</t>
  </si>
  <si>
    <t>ocean chlorophyll data, election data, demographic data, multiple</t>
  </si>
  <si>
    <t>election data, economic data, population data, multiple</t>
  </si>
  <si>
    <t>multi-scale spatial analysis, urban data</t>
  </si>
  <si>
    <t>street view data, OpenStreetMap data, urban form data, building ratios and greenery ratios</t>
  </si>
  <si>
    <t>Category Comments 1</t>
  </si>
  <si>
    <t>Category Comments 2</t>
  </si>
  <si>
    <t>Marine Science</t>
  </si>
  <si>
    <t>Multi-Domain</t>
  </si>
  <si>
    <t>ApplicationFigure_ALT</t>
  </si>
  <si>
    <t>ApplicationCategories_ALT</t>
  </si>
  <si>
    <t>Contains calculations of geospatial paper counts by an alternate domain category schema.</t>
  </si>
  <si>
    <t>Contains calculations of geospatial paper counts by domain category.</t>
  </si>
  <si>
    <t>Contains teaser figure for the paper based on data from the "ApplicationCategories" worksheet.</t>
  </si>
  <si>
    <t>Contains an alternate version of the teaser figure for the paper based on data from the "ApplicationCategories_ALT" worksheet.</t>
  </si>
  <si>
    <t>Demography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</si>
</sst>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sz val="12"/>
      <color theme="1"/>
      <name val="Times New Roman"/>
      <family val="1"/>
    </font>
    <font>
      <sz val="10"/>
      <name val="Arial"/>
      <family val="2"/>
    </font>
    <font>
      <sz val="12"/>
      <color rgb="FF000000"/>
      <name val="Times New Roman"/>
      <family val="1"/>
    </font>
    <font>
      <sz val="18"/>
      <color theme="0"/>
      <name val="Times New Roman"/>
      <family val="1"/>
    </font>
    <font>
      <sz val="10"/>
      <color theme="0"/>
      <name val="Arial"/>
      <family val="2"/>
    </font>
    <font>
      <sz val="12"/>
      <color rgb="FF000000"/>
      <name val="Times New Roman"/>
      <family val="1"/>
    </font>
    <font>
      <b/>
      <sz val="12"/>
      <color rgb="FF000000"/>
      <name val="Arial"/>
      <family val="2"/>
      <scheme val="minor"/>
    </font>
    <font>
      <b/>
      <sz val="12"/>
      <color theme="1"/>
      <name val="Arial"/>
      <family val="2"/>
      <scheme val="minor"/>
    </font>
    <font>
      <sz val="12"/>
      <color theme="1"/>
      <name val="Arial"/>
      <family val="2"/>
      <scheme val="minor"/>
    </font>
    <font>
      <sz val="10"/>
      <color rgb="FF000000"/>
      <name val="Arial"/>
      <family val="2"/>
    </font>
    <font>
      <sz val="12"/>
      <color rgb="FF000000"/>
      <name val="Arial"/>
      <family val="2"/>
    </font>
    <font>
      <b/>
      <sz val="12"/>
      <color theme="0"/>
      <name val="Arial"/>
      <family val="2"/>
    </font>
    <font>
      <b/>
      <sz val="12"/>
      <color rgb="FF000000"/>
      <name val="Arial"/>
      <family val="2"/>
    </font>
    <font>
      <sz val="8"/>
      <name val="Arial"/>
      <family val="2"/>
    </font>
    <font>
      <sz val="8"/>
      <name val="Arial"/>
    </font>
    <font>
      <sz val="26"/>
      <color rgb="FF000000"/>
      <name val="Arial"/>
      <family val="2"/>
    </font>
    <font>
      <sz val="12"/>
      <name val="Arial"/>
      <family val="2"/>
    </font>
  </fonts>
  <fills count="38">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4" tint="-0.499984740745262"/>
        <bgColor rgb="FF1C4587"/>
      </patternFill>
    </fill>
    <fill>
      <patternFill patternType="solid">
        <fgColor theme="4" tint="-0.499984740745262"/>
        <bgColor indexed="64"/>
      </patternFill>
    </fill>
    <fill>
      <patternFill patternType="solid">
        <fgColor theme="4" tint="0.79998168889431442"/>
        <bgColor rgb="FFA4C2F4"/>
      </patternFill>
    </fill>
    <fill>
      <patternFill patternType="solid">
        <fgColor theme="6"/>
        <bgColor rgb="FFFFC000"/>
      </patternFill>
    </fill>
    <fill>
      <patternFill patternType="solid">
        <fgColor theme="6"/>
        <bgColor indexed="64"/>
      </patternFill>
    </fill>
    <fill>
      <patternFill patternType="solid">
        <fgColor theme="6" tint="0.39997558519241921"/>
        <bgColor rgb="FFFFF2CC"/>
      </patternFill>
    </fill>
    <fill>
      <patternFill patternType="solid">
        <fgColor theme="6" tint="0.39997558519241921"/>
        <bgColor indexed="64"/>
      </patternFill>
    </fill>
    <fill>
      <patternFill patternType="solid">
        <fgColor theme="0" tint="-0.49998474074526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7" tint="0.79998168889431442"/>
        <bgColor rgb="FFB6D7A8"/>
      </patternFill>
    </fill>
    <fill>
      <patternFill patternType="solid">
        <fgColor theme="7" tint="0.39997558519241921"/>
        <bgColor rgb="FFB6D7A8"/>
      </patternFill>
    </fill>
    <fill>
      <patternFill patternType="solid">
        <fgColor theme="4" tint="0.39997558519241921"/>
        <bgColor rgb="FF9FC5E8"/>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5" tint="0.39997558519241921"/>
        <bgColor rgb="FFE06666"/>
      </patternFill>
    </fill>
    <fill>
      <patternFill patternType="solid">
        <fgColor theme="0" tint="-0.249977111117893"/>
        <bgColor indexed="64"/>
      </patternFill>
    </fill>
    <fill>
      <patternFill patternType="solid">
        <fgColor theme="8" tint="0.39997558519241921"/>
        <bgColor rgb="FFB6D7A8"/>
      </patternFill>
    </fill>
    <fill>
      <patternFill patternType="solid">
        <fgColor rgb="FFDECBE4"/>
        <bgColor indexed="64"/>
      </patternFill>
    </fill>
    <fill>
      <patternFill patternType="solid">
        <fgColor theme="5" tint="0.79998168889431442"/>
        <bgColor indexed="64"/>
      </patternFill>
    </fill>
    <fill>
      <patternFill patternType="solid">
        <fgColor rgb="FFC9C9C9"/>
        <bgColor indexed="64"/>
      </patternFill>
    </fill>
    <fill>
      <patternFill patternType="solid">
        <fgColor rgb="FF3B3838"/>
        <bgColor indexed="64"/>
      </patternFill>
    </fill>
    <fill>
      <patternFill patternType="solid">
        <fgColor rgb="FF7F7F7F"/>
        <bgColor indexed="64"/>
      </patternFill>
    </fill>
    <fill>
      <patternFill patternType="solid">
        <fgColor rgb="FFE41A1C"/>
        <bgColor indexed="64"/>
      </patternFill>
    </fill>
    <fill>
      <patternFill patternType="solid">
        <fgColor rgb="FF377EB8"/>
        <bgColor indexed="64"/>
      </patternFill>
    </fill>
    <fill>
      <patternFill patternType="solid">
        <fgColor rgb="FF4DAF4A"/>
        <bgColor indexed="64"/>
      </patternFill>
    </fill>
    <fill>
      <patternFill patternType="solid">
        <fgColor rgb="FF984EA3"/>
        <bgColor indexed="64"/>
      </patternFill>
    </fill>
    <fill>
      <patternFill patternType="solid">
        <fgColor rgb="FFFF7F00"/>
        <bgColor indexed="64"/>
      </patternFill>
    </fill>
    <fill>
      <patternFill patternType="solid">
        <fgColor rgb="FFFFFF33"/>
        <bgColor indexed="64"/>
      </patternFill>
    </fill>
    <fill>
      <patternFill patternType="solid">
        <fgColor rgb="FFA65628"/>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theme="0"/>
      </left>
      <right style="thin">
        <color theme="0"/>
      </right>
      <top style="thin">
        <color theme="0"/>
      </top>
      <bottom style="thin">
        <color theme="0"/>
      </bottom>
      <diagonal/>
    </border>
    <border>
      <left/>
      <right style="thin">
        <color rgb="FFC9C9C9"/>
      </right>
      <top/>
      <bottom/>
      <diagonal/>
    </border>
    <border>
      <left style="thin">
        <color rgb="FFC9C9C9"/>
      </left>
      <right style="thin">
        <color rgb="FFC9C9C9"/>
      </right>
      <top/>
      <bottom/>
      <diagonal/>
    </border>
    <border>
      <left style="thin">
        <color indexed="64"/>
      </left>
      <right style="thin">
        <color indexed="64"/>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applyFont="1" applyAlignment="1"/>
    <xf numFmtId="0" fontId="0" fillId="2" borderId="0" xfId="0" applyFont="1" applyFill="1" applyAlignment="1"/>
    <xf numFmtId="0" fontId="1" fillId="2" borderId="0" xfId="0" applyFont="1" applyFill="1" applyAlignment="1">
      <alignment vertical="center"/>
    </xf>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center" vertical="center"/>
    </xf>
    <xf numFmtId="0" fontId="4" fillId="4" borderId="0" xfId="0" applyFont="1" applyFill="1" applyAlignment="1">
      <alignment vertical="center"/>
    </xf>
    <xf numFmtId="0" fontId="5" fillId="5" borderId="0" xfId="0" applyFont="1" applyFill="1" applyAlignment="1"/>
    <xf numFmtId="0" fontId="1" fillId="6" borderId="1" xfId="0" applyFont="1" applyFill="1" applyBorder="1" applyAlignment="1">
      <alignment vertical="center"/>
    </xf>
    <xf numFmtId="0" fontId="3" fillId="9" borderId="1" xfId="0" applyFont="1" applyFill="1" applyBorder="1" applyAlignment="1">
      <alignment horizontal="center" vertical="center"/>
    </xf>
    <xf numFmtId="0" fontId="6" fillId="3" borderId="1" xfId="0" applyFont="1" applyFill="1" applyBorder="1" applyAlignment="1">
      <alignment horizontal="center" vertical="center"/>
    </xf>
    <xf numFmtId="0" fontId="11" fillId="2" borderId="0" xfId="0" applyFont="1" applyFill="1" applyAlignment="1">
      <alignment vertical="center"/>
    </xf>
    <xf numFmtId="0" fontId="11" fillId="2" borderId="5" xfId="0" applyFont="1" applyFill="1" applyBorder="1" applyAlignment="1">
      <alignment vertical="center"/>
    </xf>
    <xf numFmtId="0" fontId="9" fillId="2" borderId="1" xfId="0" applyFont="1" applyFill="1" applyBorder="1"/>
    <xf numFmtId="0" fontId="9" fillId="2" borderId="1" xfId="0" applyFont="1" applyFill="1" applyBorder="1" applyAlignment="1"/>
    <xf numFmtId="0" fontId="11" fillId="12" borderId="5" xfId="0" applyFont="1" applyFill="1" applyBorder="1" applyAlignment="1">
      <alignment vertical="center"/>
    </xf>
    <xf numFmtId="0" fontId="11" fillId="10" borderId="5" xfId="0" applyFont="1" applyFill="1" applyBorder="1" applyAlignment="1">
      <alignment vertical="center"/>
    </xf>
    <xf numFmtId="0" fontId="11" fillId="13" borderId="5" xfId="0" applyFont="1" applyFill="1" applyBorder="1" applyAlignment="1">
      <alignment vertical="center"/>
    </xf>
    <xf numFmtId="0" fontId="11" fillId="14" borderId="5" xfId="0" applyFont="1" applyFill="1" applyBorder="1" applyAlignment="1">
      <alignment vertical="center"/>
    </xf>
    <xf numFmtId="0" fontId="11" fillId="15" borderId="5" xfId="0" applyFont="1" applyFill="1" applyBorder="1" applyAlignment="1">
      <alignment vertical="center"/>
    </xf>
    <xf numFmtId="2" fontId="11" fillId="2" borderId="5" xfId="0" applyNumberFormat="1" applyFont="1" applyFill="1" applyBorder="1" applyAlignment="1">
      <alignment vertical="center"/>
    </xf>
    <xf numFmtId="0" fontId="8" fillId="16" borderId="1" xfId="0" applyFont="1" applyFill="1" applyBorder="1" applyAlignment="1">
      <alignment vertical="center"/>
    </xf>
    <xf numFmtId="0" fontId="7" fillId="17" borderId="1" xfId="0" applyFont="1" applyFill="1" applyBorder="1" applyAlignment="1">
      <alignment vertical="center"/>
    </xf>
    <xf numFmtId="0" fontId="8" fillId="17" borderId="1" xfId="0" applyFont="1" applyFill="1" applyBorder="1" applyAlignment="1">
      <alignment vertical="center"/>
    </xf>
    <xf numFmtId="0" fontId="7" fillId="18" borderId="1" xfId="0" applyFont="1" applyFill="1" applyBorder="1" applyAlignment="1">
      <alignment vertical="center"/>
    </xf>
    <xf numFmtId="10" fontId="9" fillId="2" borderId="1" xfId="1" applyNumberFormat="1" applyFont="1" applyFill="1" applyBorder="1"/>
    <xf numFmtId="10" fontId="11" fillId="2" borderId="5" xfId="1" applyNumberFormat="1" applyFont="1" applyFill="1" applyBorder="1" applyAlignment="1">
      <alignment vertical="center"/>
    </xf>
    <xf numFmtId="0" fontId="11" fillId="19" borderId="5" xfId="0" applyFont="1" applyFill="1" applyBorder="1" applyAlignment="1">
      <alignment vertical="center"/>
    </xf>
    <xf numFmtId="0" fontId="11" fillId="2" borderId="0" xfId="0" applyFont="1" applyFill="1" applyAlignment="1">
      <alignment horizontal="center" vertical="center"/>
    </xf>
    <xf numFmtId="0" fontId="11" fillId="20" borderId="5" xfId="0" applyFont="1" applyFill="1" applyBorder="1" applyAlignment="1">
      <alignment vertical="center"/>
    </xf>
    <xf numFmtId="0" fontId="11" fillId="2" borderId="0" xfId="0" applyFont="1" applyFill="1" applyAlignment="1"/>
    <xf numFmtId="0" fontId="11" fillId="2" borderId="5" xfId="0" applyFont="1" applyFill="1" applyBorder="1" applyAlignment="1">
      <alignment horizontal="center" vertical="center"/>
    </xf>
    <xf numFmtId="0" fontId="11" fillId="21" borderId="5" xfId="0" applyFont="1" applyFill="1" applyBorder="1" applyAlignment="1">
      <alignment vertical="center"/>
    </xf>
    <xf numFmtId="0" fontId="11" fillId="13" borderId="8" xfId="0" applyFont="1" applyFill="1" applyBorder="1" applyAlignment="1"/>
    <xf numFmtId="0" fontId="11" fillId="13" borderId="9" xfId="0" applyFont="1" applyFill="1" applyBorder="1" applyAlignment="1"/>
    <xf numFmtId="0" fontId="11" fillId="10" borderId="9" xfId="0" applyFont="1" applyFill="1" applyBorder="1" applyAlignment="1"/>
    <xf numFmtId="0" fontId="11" fillId="19" borderId="9" xfId="0" applyFont="1" applyFill="1" applyBorder="1" applyAlignment="1"/>
    <xf numFmtId="0" fontId="11" fillId="20" borderId="9" xfId="0" applyFont="1" applyFill="1" applyBorder="1" applyAlignment="1"/>
    <xf numFmtId="0" fontId="11" fillId="22" borderId="9" xfId="0" applyFont="1" applyFill="1" applyBorder="1" applyAlignment="1"/>
    <xf numFmtId="0" fontId="11" fillId="21" borderId="9" xfId="0" applyFont="1" applyFill="1" applyBorder="1" applyAlignment="1"/>
    <xf numFmtId="0" fontId="11" fillId="12" borderId="10" xfId="0" applyFont="1" applyFill="1" applyBorder="1" applyAlignment="1"/>
    <xf numFmtId="0" fontId="11" fillId="2" borderId="6" xfId="0" applyNumberFormat="1" applyFont="1" applyFill="1" applyBorder="1" applyAlignment="1"/>
    <xf numFmtId="0" fontId="11" fillId="2" borderId="5" xfId="0" applyNumberFormat="1" applyFont="1" applyFill="1" applyBorder="1" applyAlignment="1"/>
    <xf numFmtId="0" fontId="11" fillId="2" borderId="5" xfId="0" applyFont="1" applyFill="1" applyBorder="1" applyAlignment="1"/>
    <xf numFmtId="0" fontId="11" fillId="2" borderId="7" xfId="0" applyNumberFormat="1" applyFont="1" applyFill="1" applyBorder="1" applyAlignment="1"/>
    <xf numFmtId="0" fontId="11" fillId="2" borderId="11" xfId="0" applyNumberFormat="1" applyFont="1" applyFill="1" applyBorder="1" applyAlignment="1"/>
    <xf numFmtId="0" fontId="11" fillId="2" borderId="12" xfId="0" applyNumberFormat="1" applyFont="1" applyFill="1" applyBorder="1" applyAlignment="1"/>
    <xf numFmtId="0" fontId="11" fillId="2" borderId="12" xfId="0" applyFont="1" applyFill="1" applyBorder="1" applyAlignment="1"/>
    <xf numFmtId="49" fontId="11" fillId="2" borderId="5" xfId="0" applyNumberFormat="1" applyFont="1" applyFill="1" applyBorder="1" applyAlignment="1">
      <alignment vertical="center"/>
    </xf>
    <xf numFmtId="0" fontId="11" fillId="14" borderId="12" xfId="0" applyFont="1" applyFill="1" applyBorder="1" applyAlignment="1">
      <alignment vertical="center"/>
    </xf>
    <xf numFmtId="0" fontId="11" fillId="2" borderId="5" xfId="0" applyFont="1" applyFill="1" applyBorder="1"/>
    <xf numFmtId="49" fontId="11" fillId="2" borderId="5" xfId="0" applyNumberFormat="1" applyFont="1" applyFill="1" applyBorder="1"/>
    <xf numFmtId="0" fontId="8" fillId="23" borderId="14" xfId="0" applyFont="1" applyFill="1" applyBorder="1" applyAlignment="1"/>
    <xf numFmtId="0" fontId="8" fillId="17" borderId="14" xfId="0" applyFont="1" applyFill="1" applyBorder="1" applyAlignment="1">
      <alignment vertical="center"/>
    </xf>
    <xf numFmtId="0" fontId="8" fillId="16" borderId="14" xfId="0" applyFont="1" applyFill="1" applyBorder="1" applyAlignment="1">
      <alignment vertical="center"/>
    </xf>
    <xf numFmtId="0" fontId="8" fillId="17" borderId="15" xfId="0" applyFont="1" applyFill="1" applyBorder="1" applyAlignment="1">
      <alignment vertical="center"/>
    </xf>
    <xf numFmtId="0" fontId="11" fillId="2" borderId="7" xfId="0" applyFont="1" applyFill="1" applyBorder="1" applyAlignment="1">
      <alignment vertical="center"/>
    </xf>
    <xf numFmtId="0" fontId="13" fillId="24" borderId="5" xfId="0" applyFont="1" applyFill="1" applyBorder="1" applyAlignment="1">
      <alignment vertical="center"/>
    </xf>
    <xf numFmtId="0" fontId="8" fillId="23" borderId="5" xfId="0" applyFont="1" applyFill="1" applyBorder="1" applyAlignment="1"/>
    <xf numFmtId="0" fontId="8" fillId="17" borderId="5" xfId="0" applyFont="1" applyFill="1" applyBorder="1" applyAlignment="1">
      <alignment vertical="center"/>
    </xf>
    <xf numFmtId="0" fontId="8" fillId="16" borderId="5" xfId="0" applyFont="1" applyFill="1" applyBorder="1" applyAlignment="1">
      <alignment vertical="center"/>
    </xf>
    <xf numFmtId="0" fontId="11" fillId="13" borderId="12" xfId="0" applyFont="1" applyFill="1" applyBorder="1" applyAlignment="1">
      <alignment vertical="center"/>
    </xf>
    <xf numFmtId="0" fontId="11" fillId="12" borderId="12" xfId="0" applyFont="1" applyFill="1" applyBorder="1" applyAlignment="1">
      <alignment vertical="center"/>
    </xf>
    <xf numFmtId="0" fontId="11" fillId="10" borderId="12" xfId="0" applyFont="1" applyFill="1" applyBorder="1" applyAlignment="1">
      <alignment vertical="center"/>
    </xf>
    <xf numFmtId="0" fontId="11" fillId="20" borderId="12" xfId="0" applyFont="1" applyFill="1" applyBorder="1" applyAlignment="1">
      <alignment vertical="center"/>
    </xf>
    <xf numFmtId="0" fontId="11" fillId="19" borderId="12" xfId="0" applyFont="1" applyFill="1" applyBorder="1" applyAlignment="1">
      <alignment vertical="center"/>
    </xf>
    <xf numFmtId="0" fontId="3" fillId="3" borderId="1" xfId="0" applyFont="1" applyFill="1" applyBorder="1" applyAlignment="1">
      <alignment horizontal="center" vertical="center"/>
    </xf>
    <xf numFmtId="0" fontId="8" fillId="25" borderId="15" xfId="0" applyFont="1" applyFill="1" applyBorder="1" applyAlignment="1">
      <alignment vertical="center"/>
    </xf>
    <xf numFmtId="0" fontId="13" fillId="24" borderId="12" xfId="0" applyFont="1" applyFill="1" applyBorder="1" applyAlignment="1">
      <alignment vertical="center"/>
    </xf>
    <xf numFmtId="0" fontId="9" fillId="2" borderId="14" xfId="0" applyFont="1" applyFill="1" applyBorder="1"/>
    <xf numFmtId="0" fontId="9" fillId="2" borderId="14" xfId="0" applyFont="1" applyFill="1" applyBorder="1" applyAlignment="1"/>
    <xf numFmtId="10" fontId="9" fillId="2" borderId="14" xfId="1" applyNumberFormat="1" applyFont="1" applyFill="1" applyBorder="1"/>
    <xf numFmtId="0" fontId="9" fillId="2" borderId="5" xfId="0" applyFont="1" applyFill="1" applyBorder="1"/>
    <xf numFmtId="10" fontId="9" fillId="2" borderId="5" xfId="1" applyNumberFormat="1" applyFont="1" applyFill="1" applyBorder="1"/>
    <xf numFmtId="10" fontId="11" fillId="2" borderId="5" xfId="1" applyNumberFormat="1" applyFont="1" applyFill="1" applyBorder="1" applyAlignment="1"/>
    <xf numFmtId="1" fontId="11" fillId="2" borderId="5" xfId="0" applyNumberFormat="1" applyFont="1" applyFill="1" applyBorder="1" applyAlignment="1">
      <alignment vertical="center"/>
    </xf>
    <xf numFmtId="0" fontId="11" fillId="26" borderId="5" xfId="0" applyFont="1" applyFill="1" applyBorder="1" applyAlignment="1">
      <alignment vertical="center"/>
    </xf>
    <xf numFmtId="0" fontId="11" fillId="2" borderId="7" xfId="0" applyFont="1" applyFill="1" applyBorder="1" applyAlignment="1"/>
    <xf numFmtId="0" fontId="11" fillId="2" borderId="13" xfId="0" applyFont="1" applyFill="1" applyBorder="1" applyAlignment="1"/>
    <xf numFmtId="0" fontId="11" fillId="27" borderId="10" xfId="0" applyFont="1" applyFill="1" applyBorder="1" applyAlignment="1"/>
    <xf numFmtId="0" fontId="9" fillId="2" borderId="4" xfId="0" applyFont="1" applyFill="1" applyBorder="1"/>
    <xf numFmtId="0" fontId="9" fillId="2" borderId="2" xfId="0" applyFont="1" applyFill="1" applyBorder="1"/>
    <xf numFmtId="0" fontId="13" fillId="19" borderId="5" xfId="0" applyFont="1" applyFill="1" applyBorder="1" applyAlignment="1">
      <alignment vertical="center"/>
    </xf>
    <xf numFmtId="0" fontId="11" fillId="2" borderId="0" xfId="0" applyFont="1" applyFill="1" applyBorder="1" applyAlignment="1">
      <alignment horizontal="center" vertical="center"/>
    </xf>
    <xf numFmtId="0" fontId="11" fillId="31" borderId="0" xfId="0" applyFont="1" applyFill="1" applyBorder="1" applyAlignment="1">
      <alignment horizontal="center" vertical="center"/>
    </xf>
    <xf numFmtId="0" fontId="11" fillId="33" borderId="0" xfId="0" applyFont="1" applyFill="1" applyBorder="1" applyAlignment="1">
      <alignment horizontal="center" vertical="center"/>
    </xf>
    <xf numFmtId="0" fontId="11" fillId="35" borderId="0" xfId="0" applyFont="1" applyFill="1" applyBorder="1" applyAlignment="1">
      <alignment horizontal="center" vertical="center"/>
    </xf>
    <xf numFmtId="0" fontId="11" fillId="34" borderId="0" xfId="0" applyFont="1" applyFill="1" applyBorder="1" applyAlignment="1">
      <alignment horizontal="center" vertical="center"/>
    </xf>
    <xf numFmtId="0" fontId="11" fillId="36" borderId="0" xfId="0" applyFont="1" applyFill="1" applyBorder="1" applyAlignment="1">
      <alignment horizontal="center" vertical="center"/>
    </xf>
    <xf numFmtId="0" fontId="11" fillId="37" borderId="0" xfId="0" applyFont="1" applyFill="1" applyBorder="1" applyAlignment="1">
      <alignment horizontal="center" vertical="center"/>
    </xf>
    <xf numFmtId="0" fontId="11" fillId="32" borderId="0" xfId="0" applyFont="1" applyFill="1" applyBorder="1" applyAlignment="1">
      <alignment horizontal="center" vertical="center"/>
    </xf>
    <xf numFmtId="0" fontId="17" fillId="31" borderId="0" xfId="0" applyFont="1" applyFill="1" applyBorder="1" applyAlignment="1">
      <alignment horizontal="center" vertical="center"/>
    </xf>
    <xf numFmtId="0" fontId="11" fillId="29" borderId="16" xfId="0" applyFont="1" applyFill="1" applyBorder="1" applyAlignment="1">
      <alignment horizontal="center" vertical="center"/>
    </xf>
    <xf numFmtId="0" fontId="11" fillId="30" borderId="16" xfId="0" applyFont="1" applyFill="1" applyBorder="1" applyAlignment="1">
      <alignment horizontal="center" vertical="center"/>
    </xf>
    <xf numFmtId="0" fontId="11" fillId="2" borderId="16"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8" borderId="0" xfId="0" applyFont="1" applyFill="1" applyBorder="1" applyAlignment="1">
      <alignment horizontal="center" vertical="center"/>
    </xf>
    <xf numFmtId="0" fontId="8" fillId="25" borderId="1" xfId="0" applyFont="1" applyFill="1" applyBorder="1" applyAlignment="1">
      <alignment vertical="center"/>
    </xf>
    <xf numFmtId="0" fontId="8" fillId="23" borderId="2" xfId="0" applyFont="1" applyFill="1" applyBorder="1" applyAlignment="1"/>
    <xf numFmtId="0" fontId="9" fillId="2" borderId="5" xfId="0" applyFont="1" applyFill="1" applyBorder="1" applyAlignment="1">
      <alignment vertical="center"/>
    </xf>
    <xf numFmtId="0" fontId="11" fillId="2" borderId="0" xfId="0" applyFont="1" applyFill="1" applyBorder="1" applyAlignment="1">
      <alignment vertical="center"/>
    </xf>
    <xf numFmtId="0" fontId="13" fillId="24" borderId="7" xfId="0" applyFont="1" applyFill="1" applyBorder="1" applyAlignment="1">
      <alignment vertical="center"/>
    </xf>
    <xf numFmtId="10" fontId="11" fillId="2" borderId="7" xfId="1" applyNumberFormat="1" applyFont="1" applyFill="1" applyBorder="1" applyAlignment="1">
      <alignment vertical="center"/>
    </xf>
    <xf numFmtId="0" fontId="13" fillId="19" borderId="6" xfId="0" applyFont="1" applyFill="1" applyBorder="1" applyAlignment="1">
      <alignment vertical="center"/>
    </xf>
    <xf numFmtId="0" fontId="11" fillId="2" borderId="6" xfId="0" applyFont="1" applyFill="1" applyBorder="1" applyAlignment="1">
      <alignment vertical="center"/>
    </xf>
    <xf numFmtId="0" fontId="11" fillId="2" borderId="12" xfId="0" applyFont="1" applyFill="1" applyBorder="1" applyAlignment="1">
      <alignment vertical="center"/>
    </xf>
    <xf numFmtId="0" fontId="11" fillId="2" borderId="19" xfId="0" applyFont="1" applyFill="1" applyBorder="1" applyAlignment="1">
      <alignment vertical="center"/>
    </xf>
    <xf numFmtId="0" fontId="11" fillId="2" borderId="9" xfId="0" applyFont="1" applyFill="1" applyBorder="1" applyAlignment="1">
      <alignment vertical="center"/>
    </xf>
    <xf numFmtId="0" fontId="3" fillId="3" borderId="2" xfId="0" applyFont="1" applyFill="1" applyBorder="1" applyAlignment="1">
      <alignment vertical="center" wrapText="1"/>
    </xf>
    <xf numFmtId="0" fontId="2" fillId="2" borderId="3" xfId="0" applyFont="1" applyFill="1" applyBorder="1"/>
    <xf numFmtId="0" fontId="2" fillId="2" borderId="4" xfId="0" applyFont="1" applyFill="1" applyBorder="1"/>
    <xf numFmtId="0" fontId="1" fillId="7" borderId="2" xfId="0" applyFont="1" applyFill="1" applyBorder="1" applyAlignment="1">
      <alignment horizontal="center" vertical="center"/>
    </xf>
    <xf numFmtId="0" fontId="2" fillId="8" borderId="3" xfId="0" applyFont="1" applyFill="1" applyBorder="1"/>
    <xf numFmtId="0" fontId="2" fillId="8" borderId="4" xfId="0" applyFont="1" applyFill="1" applyBorder="1"/>
    <xf numFmtId="0" fontId="3" fillId="9" borderId="3" xfId="0" applyFont="1" applyFill="1" applyBorder="1" applyAlignment="1">
      <alignment horizontal="center" vertical="center"/>
    </xf>
    <xf numFmtId="0" fontId="2" fillId="10" borderId="3" xfId="0" applyFont="1" applyFill="1" applyBorder="1" applyAlignment="1">
      <alignment horizontal="center"/>
    </xf>
    <xf numFmtId="0" fontId="2" fillId="10" borderId="4" xfId="0" applyFont="1" applyFill="1" applyBorder="1" applyAlignment="1">
      <alignment horizontal="center"/>
    </xf>
    <xf numFmtId="0" fontId="12" fillId="11" borderId="5" xfId="0" applyFont="1" applyFill="1" applyBorder="1" applyAlignment="1">
      <alignment horizontal="center" vertical="center"/>
    </xf>
    <xf numFmtId="9" fontId="16" fillId="28" borderId="0" xfId="0" applyNumberFormat="1" applyFont="1" applyFill="1" applyBorder="1" applyAlignment="1">
      <alignment horizontal="center" vertical="center"/>
    </xf>
  </cellXfs>
  <cellStyles count="2">
    <cellStyle name="Normal" xfId="0" builtinId="0"/>
    <cellStyle name="Percent" xfId="1" builtinId="5"/>
  </cellStyles>
  <dxfs count="49">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14" formatCode="0.00%"/>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rgb="FF000000"/>
        <name val="Arial"/>
        <scheme val="none"/>
      </font>
    </dxf>
    <dxf>
      <border outline="0">
        <bottom style="thin">
          <color indexed="64"/>
        </bottom>
      </border>
    </dxf>
    <dxf>
      <font>
        <strike val="0"/>
        <outline val="0"/>
        <shadow val="0"/>
        <u val="none"/>
        <vertAlign val="baseline"/>
        <sz val="12"/>
        <color rgb="FF000000"/>
        <name val="Arial"/>
        <scheme val="none"/>
      </font>
    </dxf>
  </dxfs>
  <tableStyles count="0" defaultTableStyle="TableStyleMedium2" defaultPivotStyle="PivotStyleLight16"/>
  <colors>
    <mruColors>
      <color rgb="FFE41A1C"/>
      <color rgb="FF3B3838"/>
      <color rgb="FF984EA3"/>
      <color rgb="FF4DAF4A"/>
      <color rgb="FF7F7F7F"/>
      <color rgb="FFA6A6A6"/>
      <color rgb="FFA65628"/>
      <color rgb="FF377EB8"/>
      <color rgb="FFFFFF33"/>
      <color rgb="FFFF7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11154855643044"/>
          <c:y val="5.6410256410256411E-2"/>
          <c:w val="0.76799256342957134"/>
          <c:h val="0.69523319200484557"/>
        </c:manualLayout>
      </c:layout>
      <c:barChart>
        <c:barDir val="bar"/>
        <c:grouping val="clustered"/>
        <c:varyColors val="0"/>
        <c:ser>
          <c:idx val="1"/>
          <c:order val="0"/>
          <c:tx>
            <c:strRef>
              <c:f>Summary!$G$23</c:f>
              <c:strCache>
                <c:ptCount val="1"/>
                <c:pt idx="0">
                  <c:v>Geospatial Analysis</c:v>
                </c:pt>
              </c:strCache>
            </c:strRef>
          </c:tx>
          <c:spPr>
            <a:solidFill>
              <a:srgbClr val="B3CDE3"/>
            </a:solidFill>
            <a:ln>
              <a:solidFill>
                <a:srgbClr val="377EB8"/>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77EB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Summary!$G$27:$G$29</c:f>
              <c:numCache>
                <c:formatCode>0.00%</c:formatCode>
                <c:ptCount val="3"/>
                <c:pt idx="0">
                  <c:v>9.3117408906882596E-2</c:v>
                </c:pt>
                <c:pt idx="1">
                  <c:v>0.13333333333333333</c:v>
                </c:pt>
                <c:pt idx="2">
                  <c:v>0.1048951048951049</c:v>
                </c:pt>
              </c:numCache>
            </c:numRef>
          </c:val>
          <c:extLst>
            <c:ext xmlns:c16="http://schemas.microsoft.com/office/drawing/2014/chart" uri="{C3380CC4-5D6E-409C-BE32-E72D297353CC}">
              <c16:uniqueId val="{00000001-097E-46EB-9822-801D2809C07B}"/>
            </c:ext>
          </c:extLst>
        </c:ser>
        <c:ser>
          <c:idx val="0"/>
          <c:order val="1"/>
          <c:tx>
            <c:strRef>
              <c:f>Summary!$E$23</c:f>
              <c:strCache>
                <c:ptCount val="1"/>
                <c:pt idx="0">
                  <c:v>Geospatial Data</c:v>
                </c:pt>
              </c:strCache>
            </c:strRef>
          </c:tx>
          <c:spPr>
            <a:solidFill>
              <a:srgbClr val="DECBE4"/>
            </a:solidFill>
            <a:ln>
              <a:solidFill>
                <a:srgbClr val="984EA3"/>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4EA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Summary!$E$27:$E$29</c:f>
              <c:numCache>
                <c:formatCode>0.00%</c:formatCode>
                <c:ptCount val="3"/>
                <c:pt idx="0">
                  <c:v>0.14979757085020243</c:v>
                </c:pt>
                <c:pt idx="1">
                  <c:v>0.17948717948717949</c:v>
                </c:pt>
                <c:pt idx="2">
                  <c:v>0.15384615384615385</c:v>
                </c:pt>
              </c:numCache>
            </c:numRef>
          </c:val>
          <c:extLst>
            <c:ext xmlns:c16="http://schemas.microsoft.com/office/drawing/2014/chart" uri="{C3380CC4-5D6E-409C-BE32-E72D297353CC}">
              <c16:uniqueId val="{00000000-097E-46EB-9822-801D2809C07B}"/>
            </c:ext>
          </c:extLst>
        </c:ser>
        <c:dLbls>
          <c:dLblPos val="outEnd"/>
          <c:showLegendKey val="0"/>
          <c:showVal val="1"/>
          <c:showCatName val="0"/>
          <c:showSerName val="0"/>
          <c:showPercent val="0"/>
          <c:showBubbleSize val="0"/>
        </c:dLbls>
        <c:gapWidth val="182"/>
        <c:axId val="1633484496"/>
        <c:axId val="1427209840"/>
      </c:barChart>
      <c:catAx>
        <c:axId val="1633484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209840"/>
        <c:crosses val="autoZero"/>
        <c:auto val="1"/>
        <c:lblAlgn val="ctr"/>
        <c:lblOffset val="100"/>
        <c:noMultiLvlLbl val="0"/>
      </c:catAx>
      <c:valAx>
        <c:axId val="1427209840"/>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 of All Papers in Given Year</a:t>
                </a:r>
              </a:p>
            </c:rich>
          </c:tx>
          <c:layout>
            <c:manualLayout>
              <c:xMode val="edge"/>
              <c:yMode val="edge"/>
              <c:x val="0.30653827646544179"/>
              <c:y val="0.8746178073894609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84496"/>
        <c:crosses val="autoZero"/>
        <c:crossBetween val="between"/>
      </c:valAx>
      <c:spPr>
        <a:noFill/>
        <a:ln>
          <a:noFill/>
        </a:ln>
        <a:effectLst/>
      </c:spPr>
    </c:plotArea>
    <c:legend>
      <c:legendPos val="b"/>
      <c:layout>
        <c:manualLayout>
          <c:xMode val="edge"/>
          <c:yMode val="edge"/>
          <c:x val="0.60835432705718429"/>
          <c:y val="5.6287906319402385E-2"/>
          <c:w val="0.33885250033830749"/>
          <c:h val="0.17882616596002424"/>
        </c:manualLayout>
      </c:layout>
      <c:overlay val="0"/>
      <c:spPr>
        <a:solidFill>
          <a:schemeClr val="bg1"/>
        </a:solidFill>
        <a:ln>
          <a:solidFill>
            <a:schemeClr val="bg1">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Geospatial Title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Geospatial Title</c:v>
          </c:tx>
          <c:spPr>
            <a:solidFill>
              <a:schemeClr val="accent3">
                <a:lumMod val="20000"/>
                <a:lumOff val="80000"/>
              </a:schemeClr>
            </a:solidFill>
            <a:ln>
              <a:solidFill>
                <a:schemeClr val="accent3">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Summary!$D$48:$G$48</c:f>
              <c:numCache>
                <c:formatCode>0</c:formatCode>
                <c:ptCount val="4"/>
                <c:pt idx="0">
                  <c:v>2</c:v>
                </c:pt>
                <c:pt idx="1">
                  <c:v>40</c:v>
                </c:pt>
                <c:pt idx="2">
                  <c:v>2</c:v>
                </c:pt>
                <c:pt idx="3">
                  <c:v>38</c:v>
                </c:pt>
              </c:numCache>
            </c:numRef>
          </c:val>
          <c:extLst>
            <c:ext xmlns:c16="http://schemas.microsoft.com/office/drawing/2014/chart" uri="{C3380CC4-5D6E-409C-BE32-E72D297353CC}">
              <c16:uniqueId val="{00000000-D7A5-432D-80D0-D2FE4D726D68}"/>
            </c:ext>
          </c:extLst>
        </c:ser>
        <c:ser>
          <c:idx val="1"/>
          <c:order val="1"/>
          <c:tx>
            <c:v>Geospatial Papers</c:v>
          </c:tx>
          <c:spPr>
            <a:solidFill>
              <a:schemeClr val="accent6">
                <a:lumMod val="20000"/>
                <a:lumOff val="80000"/>
              </a:schemeClr>
            </a:solidFill>
            <a:ln>
              <a:solidFill>
                <a:schemeClr val="accent6">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Summary!$D$49:$G$49</c:f>
              <c:numCache>
                <c:formatCode>General</c:formatCode>
                <c:ptCount val="4"/>
                <c:pt idx="0">
                  <c:v>0</c:v>
                </c:pt>
                <c:pt idx="1">
                  <c:v>94</c:v>
                </c:pt>
                <c:pt idx="2">
                  <c:v>30</c:v>
                </c:pt>
                <c:pt idx="3">
                  <c:v>64</c:v>
                </c:pt>
              </c:numCache>
            </c:numRef>
          </c:val>
          <c:extLst>
            <c:ext xmlns:c16="http://schemas.microsoft.com/office/drawing/2014/chart" uri="{C3380CC4-5D6E-409C-BE32-E72D297353CC}">
              <c16:uniqueId val="{00000001-D7A5-432D-80D0-D2FE4D726D68}"/>
            </c:ext>
          </c:extLst>
        </c:ser>
        <c:dLbls>
          <c:showLegendKey val="0"/>
          <c:showVal val="0"/>
          <c:showCatName val="0"/>
          <c:showSerName val="0"/>
          <c:showPercent val="0"/>
          <c:showBubbleSize val="0"/>
        </c:dLbls>
        <c:gapWidth val="219"/>
        <c:overlap val="-27"/>
        <c:axId val="889937455"/>
        <c:axId val="884287247"/>
      </c:barChart>
      <c:catAx>
        <c:axId val="88993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287247"/>
        <c:crosses val="autoZero"/>
        <c:auto val="1"/>
        <c:lblAlgn val="ctr"/>
        <c:lblOffset val="100"/>
        <c:noMultiLvlLbl val="0"/>
      </c:catAx>
      <c:valAx>
        <c:axId val="8842872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WordCount!$F$2:$F$107</c:f>
              <c:numCache>
                <c:formatCode>General</c:formatCode>
                <c:ptCount val="106"/>
                <c:pt idx="0">
                  <c:v>0</c:v>
                </c:pt>
                <c:pt idx="1">
                  <c:v>0</c:v>
                </c:pt>
                <c:pt idx="2">
                  <c:v>0</c:v>
                </c:pt>
                <c:pt idx="3">
                  <c:v>5</c:v>
                </c:pt>
                <c:pt idx="4">
                  <c:v>33</c:v>
                </c:pt>
                <c:pt idx="5">
                  <c:v>18</c:v>
                </c:pt>
                <c:pt idx="6">
                  <c:v>23</c:v>
                </c:pt>
                <c:pt idx="7">
                  <c:v>9</c:v>
                </c:pt>
                <c:pt idx="8">
                  <c:v>3</c:v>
                </c:pt>
                <c:pt idx="9">
                  <c:v>3</c:v>
                </c:pt>
                <c:pt idx="10">
                  <c:v>4</c:v>
                </c:pt>
                <c:pt idx="11">
                  <c:v>3</c:v>
                </c:pt>
                <c:pt idx="12">
                  <c:v>6</c:v>
                </c:pt>
                <c:pt idx="13">
                  <c:v>3</c:v>
                </c:pt>
                <c:pt idx="14">
                  <c:v>3</c:v>
                </c:pt>
                <c:pt idx="15">
                  <c:v>1</c:v>
                </c:pt>
                <c:pt idx="16">
                  <c:v>3</c:v>
                </c:pt>
                <c:pt idx="17">
                  <c:v>1</c:v>
                </c:pt>
                <c:pt idx="18">
                  <c:v>1</c:v>
                </c:pt>
                <c:pt idx="19">
                  <c:v>0</c:v>
                </c:pt>
                <c:pt idx="20">
                  <c:v>1</c:v>
                </c:pt>
                <c:pt idx="21">
                  <c:v>0</c:v>
                </c:pt>
                <c:pt idx="22">
                  <c:v>0</c:v>
                </c:pt>
                <c:pt idx="23">
                  <c:v>0</c:v>
                </c:pt>
                <c:pt idx="24">
                  <c:v>1</c:v>
                </c:pt>
                <c:pt idx="25">
                  <c:v>1</c:v>
                </c:pt>
                <c:pt idx="26">
                  <c:v>0</c:v>
                </c:pt>
                <c:pt idx="27">
                  <c:v>0</c:v>
                </c:pt>
                <c:pt idx="28">
                  <c:v>2</c:v>
                </c:pt>
                <c:pt idx="29">
                  <c:v>1</c:v>
                </c:pt>
                <c:pt idx="30">
                  <c:v>0</c:v>
                </c:pt>
                <c:pt idx="31">
                  <c:v>0</c:v>
                </c:pt>
                <c:pt idx="32">
                  <c:v>0</c:v>
                </c:pt>
                <c:pt idx="33">
                  <c:v>0</c:v>
                </c:pt>
                <c:pt idx="34">
                  <c:v>0</c:v>
                </c:pt>
                <c:pt idx="35">
                  <c:v>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1-765D-4465-B332-C4A79F3BBD84}"/>
            </c:ext>
          </c:extLst>
        </c:ser>
        <c:ser>
          <c:idx val="1"/>
          <c:order val="1"/>
          <c:tx>
            <c:v>Geospatial Data Only (30 of 220 papers)</c:v>
          </c:tx>
          <c:spPr>
            <a:solidFill>
              <a:srgbClr val="DECBE4"/>
            </a:solidFill>
            <a:ln>
              <a:solidFill>
                <a:srgbClr val="984EA3"/>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WordCount!$H$2:$H$107</c:f>
              <c:numCache>
                <c:formatCode>General</c:formatCode>
                <c:ptCount val="106"/>
                <c:pt idx="0">
                  <c:v>0</c:v>
                </c:pt>
                <c:pt idx="1">
                  <c:v>0</c:v>
                </c:pt>
                <c:pt idx="2">
                  <c:v>0</c:v>
                </c:pt>
                <c:pt idx="3">
                  <c:v>0</c:v>
                </c:pt>
                <c:pt idx="4">
                  <c:v>8</c:v>
                </c:pt>
                <c:pt idx="5">
                  <c:v>5</c:v>
                </c:pt>
                <c:pt idx="6">
                  <c:v>3</c:v>
                </c:pt>
                <c:pt idx="7">
                  <c:v>2</c:v>
                </c:pt>
                <c:pt idx="8">
                  <c:v>5</c:v>
                </c:pt>
                <c:pt idx="9">
                  <c:v>1</c:v>
                </c:pt>
                <c:pt idx="10">
                  <c:v>1</c:v>
                </c:pt>
                <c:pt idx="11">
                  <c:v>0</c:v>
                </c:pt>
                <c:pt idx="12">
                  <c:v>1</c:v>
                </c:pt>
                <c:pt idx="13">
                  <c:v>0</c:v>
                </c:pt>
                <c:pt idx="14">
                  <c:v>2</c:v>
                </c:pt>
                <c:pt idx="15">
                  <c:v>0</c:v>
                </c:pt>
                <c:pt idx="16">
                  <c:v>1</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2-765D-4465-B332-C4A79F3BBD84}"/>
            </c:ext>
          </c:extLst>
        </c:ser>
        <c:ser>
          <c:idx val="2"/>
          <c:order val="2"/>
          <c:tx>
            <c:v>Geospatial Analysis (64 of 220 papers)</c:v>
          </c:tx>
          <c:spPr>
            <a:solidFill>
              <a:srgbClr val="B3CDE3"/>
            </a:solidFill>
            <a:ln>
              <a:solidFill>
                <a:srgbClr val="377EB8"/>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WordCount!$I$2:$I$107</c:f>
              <c:numCache>
                <c:formatCode>General</c:formatCode>
                <c:ptCount val="106"/>
                <c:pt idx="0">
                  <c:v>0</c:v>
                </c:pt>
                <c:pt idx="1">
                  <c:v>0</c:v>
                </c:pt>
                <c:pt idx="2">
                  <c:v>0</c:v>
                </c:pt>
                <c:pt idx="3">
                  <c:v>1</c:v>
                </c:pt>
                <c:pt idx="4">
                  <c:v>1</c:v>
                </c:pt>
                <c:pt idx="5">
                  <c:v>4</c:v>
                </c:pt>
                <c:pt idx="6">
                  <c:v>4</c:v>
                </c:pt>
                <c:pt idx="7">
                  <c:v>8</c:v>
                </c:pt>
                <c:pt idx="8">
                  <c:v>2</c:v>
                </c:pt>
                <c:pt idx="9">
                  <c:v>3</c:v>
                </c:pt>
                <c:pt idx="10">
                  <c:v>2</c:v>
                </c:pt>
                <c:pt idx="11">
                  <c:v>1</c:v>
                </c:pt>
                <c:pt idx="12">
                  <c:v>2</c:v>
                </c:pt>
                <c:pt idx="13">
                  <c:v>5</c:v>
                </c:pt>
                <c:pt idx="14">
                  <c:v>3</c:v>
                </c:pt>
                <c:pt idx="15">
                  <c:v>3</c:v>
                </c:pt>
                <c:pt idx="16">
                  <c:v>3</c:v>
                </c:pt>
                <c:pt idx="17">
                  <c:v>2</c:v>
                </c:pt>
                <c:pt idx="18">
                  <c:v>1</c:v>
                </c:pt>
                <c:pt idx="19">
                  <c:v>2</c:v>
                </c:pt>
                <c:pt idx="20">
                  <c:v>0</c:v>
                </c:pt>
                <c:pt idx="21">
                  <c:v>1</c:v>
                </c:pt>
                <c:pt idx="22">
                  <c:v>1</c:v>
                </c:pt>
                <c:pt idx="23">
                  <c:v>2</c:v>
                </c:pt>
                <c:pt idx="24">
                  <c:v>0</c:v>
                </c:pt>
                <c:pt idx="25">
                  <c:v>1</c:v>
                </c:pt>
                <c:pt idx="26">
                  <c:v>0</c:v>
                </c:pt>
                <c:pt idx="27">
                  <c:v>0</c:v>
                </c:pt>
                <c:pt idx="28">
                  <c:v>1</c:v>
                </c:pt>
                <c:pt idx="29">
                  <c:v>1</c:v>
                </c:pt>
                <c:pt idx="30">
                  <c:v>1</c:v>
                </c:pt>
                <c:pt idx="31">
                  <c:v>0</c:v>
                </c:pt>
                <c:pt idx="32">
                  <c:v>0</c:v>
                </c:pt>
                <c:pt idx="33">
                  <c:v>0</c:v>
                </c:pt>
                <c:pt idx="34">
                  <c:v>1</c:v>
                </c:pt>
                <c:pt idx="35">
                  <c:v>0</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extLst>
            <c:ext xmlns:c16="http://schemas.microsoft.com/office/drawing/2014/chart" uri="{C3380CC4-5D6E-409C-BE32-E72D297353CC}">
              <c16:uniqueId val="{00000003-765D-4465-B332-C4A79F3BBD8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val>
            <c:numRef>
              <c:f>WordCount!$D$2:$D$107</c:f>
              <c:numCache>
                <c:formatCode>General</c:formatCode>
                <c:ptCount val="106"/>
                <c:pt idx="0">
                  <c:v>37</c:v>
                </c:pt>
                <c:pt idx="1">
                  <c:v>170</c:v>
                </c:pt>
                <c:pt idx="2">
                  <c:v>110</c:v>
                </c:pt>
                <c:pt idx="3">
                  <c:v>54</c:v>
                </c:pt>
                <c:pt idx="4">
                  <c:v>42</c:v>
                </c:pt>
                <c:pt idx="5">
                  <c:v>27</c:v>
                </c:pt>
                <c:pt idx="6">
                  <c:v>30</c:v>
                </c:pt>
                <c:pt idx="7">
                  <c:v>19</c:v>
                </c:pt>
                <c:pt idx="8">
                  <c:v>10</c:v>
                </c:pt>
                <c:pt idx="9">
                  <c:v>7</c:v>
                </c:pt>
                <c:pt idx="10">
                  <c:v>7</c:v>
                </c:pt>
                <c:pt idx="11">
                  <c:v>4</c:v>
                </c:pt>
                <c:pt idx="12">
                  <c:v>9</c:v>
                </c:pt>
                <c:pt idx="13">
                  <c:v>8</c:v>
                </c:pt>
                <c:pt idx="14">
                  <c:v>8</c:v>
                </c:pt>
                <c:pt idx="15">
                  <c:v>4</c:v>
                </c:pt>
                <c:pt idx="16">
                  <c:v>7</c:v>
                </c:pt>
                <c:pt idx="17">
                  <c:v>3</c:v>
                </c:pt>
                <c:pt idx="18">
                  <c:v>2</c:v>
                </c:pt>
                <c:pt idx="19">
                  <c:v>3</c:v>
                </c:pt>
                <c:pt idx="20">
                  <c:v>1</c:v>
                </c:pt>
                <c:pt idx="21">
                  <c:v>1</c:v>
                </c:pt>
                <c:pt idx="22">
                  <c:v>1</c:v>
                </c:pt>
                <c:pt idx="23">
                  <c:v>2</c:v>
                </c:pt>
                <c:pt idx="24">
                  <c:v>1</c:v>
                </c:pt>
                <c:pt idx="25">
                  <c:v>2</c:v>
                </c:pt>
                <c:pt idx="26">
                  <c:v>0</c:v>
                </c:pt>
                <c:pt idx="27">
                  <c:v>0</c:v>
                </c:pt>
                <c:pt idx="28">
                  <c:v>3</c:v>
                </c:pt>
                <c:pt idx="29">
                  <c:v>2</c:v>
                </c:pt>
                <c:pt idx="30">
                  <c:v>1</c:v>
                </c:pt>
                <c:pt idx="31">
                  <c:v>0</c:v>
                </c:pt>
                <c:pt idx="32">
                  <c:v>0</c:v>
                </c:pt>
                <c:pt idx="33">
                  <c:v>0</c:v>
                </c:pt>
                <c:pt idx="34">
                  <c:v>1</c:v>
                </c:pt>
                <c:pt idx="35">
                  <c:v>1</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smooth val="0"/>
          <c:extLst>
            <c:ext xmlns:c16="http://schemas.microsoft.com/office/drawing/2014/chart" uri="{C3380CC4-5D6E-409C-BE32-E72D297353CC}">
              <c16:uniqueId val="{00000004-765D-4465-B332-C4A79F3BBD8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Search Terms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Papers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WordCount!$F$111:$F$156</c:f>
              <c:numCache>
                <c:formatCode>@</c:formatCode>
                <c:ptCount val="46"/>
                <c:pt idx="2" formatCode="General">
                  <c:v>5</c:v>
                </c:pt>
                <c:pt idx="3" formatCode="General">
                  <c:v>33</c:v>
                </c:pt>
                <c:pt idx="4" formatCode="General">
                  <c:v>18</c:v>
                </c:pt>
                <c:pt idx="5" formatCode="General">
                  <c:v>23</c:v>
                </c:pt>
                <c:pt idx="6" formatCode="General">
                  <c:v>9</c:v>
                </c:pt>
                <c:pt idx="7" formatCode="General">
                  <c:v>3</c:v>
                </c:pt>
                <c:pt idx="8" formatCode="General">
                  <c:v>3</c:v>
                </c:pt>
                <c:pt idx="9" formatCode="General">
                  <c:v>4</c:v>
                </c:pt>
                <c:pt idx="10" formatCode="General">
                  <c:v>3</c:v>
                </c:pt>
                <c:pt idx="11" formatCode="General">
                  <c:v>6</c:v>
                </c:pt>
                <c:pt idx="12" formatCode="General">
                  <c:v>3</c:v>
                </c:pt>
                <c:pt idx="13" formatCode="General">
                  <c:v>3</c:v>
                </c:pt>
                <c:pt idx="14" formatCode="General">
                  <c:v>1</c:v>
                </c:pt>
                <c:pt idx="15" formatCode="General">
                  <c:v>3</c:v>
                </c:pt>
                <c:pt idx="16" formatCode="General">
                  <c:v>1</c:v>
                </c:pt>
                <c:pt idx="17" formatCode="General">
                  <c:v>1</c:v>
                </c:pt>
                <c:pt idx="18" formatCode="General">
                  <c:v>0</c:v>
                </c:pt>
                <c:pt idx="19" formatCode="General">
                  <c:v>1</c:v>
                </c:pt>
                <c:pt idx="20" formatCode="General">
                  <c:v>0</c:v>
                </c:pt>
                <c:pt idx="21" formatCode="General">
                  <c:v>0</c:v>
                </c:pt>
                <c:pt idx="22" formatCode="General">
                  <c:v>0</c:v>
                </c:pt>
                <c:pt idx="23" formatCode="General">
                  <c:v>1</c:v>
                </c:pt>
                <c:pt idx="24" formatCode="General">
                  <c:v>1</c:v>
                </c:pt>
                <c:pt idx="25" formatCode="General">
                  <c:v>0</c:v>
                </c:pt>
                <c:pt idx="26" formatCode="General">
                  <c:v>0</c:v>
                </c:pt>
                <c:pt idx="27" formatCode="General">
                  <c:v>2</c:v>
                </c:pt>
                <c:pt idx="28" formatCode="General">
                  <c:v>1</c:v>
                </c:pt>
                <c:pt idx="29" formatCode="General">
                  <c:v>0</c:v>
                </c:pt>
                <c:pt idx="30" formatCode="General">
                  <c:v>0</c:v>
                </c:pt>
                <c:pt idx="31" formatCode="General">
                  <c:v>0</c:v>
                </c:pt>
                <c:pt idx="32" formatCode="General">
                  <c:v>0</c:v>
                </c:pt>
                <c:pt idx="33" formatCode="General">
                  <c:v>0</c:v>
                </c:pt>
                <c:pt idx="34" formatCode="General">
                  <c:v>1</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0-57AD-4DDA-9694-53F643053414}"/>
            </c:ext>
          </c:extLst>
        </c:ser>
        <c:ser>
          <c:idx val="1"/>
          <c:order val="1"/>
          <c:tx>
            <c:v>Geospatial Data Only (30 of 220 papers)</c:v>
          </c:tx>
          <c:spPr>
            <a:solidFill>
              <a:srgbClr val="DECBE4"/>
            </a:solidFill>
            <a:ln>
              <a:solidFill>
                <a:srgbClr val="984EA3"/>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WordCount!$H$111:$H$156</c:f>
              <c:numCache>
                <c:formatCode>@</c:formatCode>
                <c:ptCount val="46"/>
                <c:pt idx="2" formatCode="General">
                  <c:v>0</c:v>
                </c:pt>
                <c:pt idx="3" formatCode="General">
                  <c:v>8</c:v>
                </c:pt>
                <c:pt idx="4" formatCode="General">
                  <c:v>5</c:v>
                </c:pt>
                <c:pt idx="5" formatCode="General">
                  <c:v>3</c:v>
                </c:pt>
                <c:pt idx="6" formatCode="General">
                  <c:v>2</c:v>
                </c:pt>
                <c:pt idx="7" formatCode="General">
                  <c:v>5</c:v>
                </c:pt>
                <c:pt idx="8" formatCode="General">
                  <c:v>1</c:v>
                </c:pt>
                <c:pt idx="9" formatCode="General">
                  <c:v>1</c:v>
                </c:pt>
                <c:pt idx="10" formatCode="General">
                  <c:v>0</c:v>
                </c:pt>
                <c:pt idx="11" formatCode="General">
                  <c:v>1</c:v>
                </c:pt>
                <c:pt idx="12" formatCode="General">
                  <c:v>0</c:v>
                </c:pt>
                <c:pt idx="13" formatCode="General">
                  <c:v>2</c:v>
                </c:pt>
                <c:pt idx="14" formatCode="General">
                  <c:v>0</c:v>
                </c:pt>
                <c:pt idx="15" formatCode="General">
                  <c:v>1</c:v>
                </c:pt>
                <c:pt idx="16" formatCode="General">
                  <c:v>0</c:v>
                </c:pt>
                <c:pt idx="17" formatCode="General">
                  <c:v>0</c:v>
                </c:pt>
                <c:pt idx="18" formatCode="General">
                  <c:v>1</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formatCode="General">
                  <c:v>0</c:v>
                </c:pt>
                <c:pt idx="28" formatCode="General">
                  <c:v>0</c:v>
                </c:pt>
                <c:pt idx="29" formatCode="General">
                  <c:v>0</c:v>
                </c:pt>
                <c:pt idx="30" formatCode="General">
                  <c:v>0</c:v>
                </c:pt>
                <c:pt idx="31" formatCode="General">
                  <c:v>0</c:v>
                </c:pt>
                <c:pt idx="32" formatCode="General">
                  <c:v>0</c:v>
                </c:pt>
                <c:pt idx="33" formatCode="General">
                  <c:v>0</c:v>
                </c:pt>
                <c:pt idx="34" formatCode="General">
                  <c:v>0</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1-57AD-4DDA-9694-53F643053414}"/>
            </c:ext>
          </c:extLst>
        </c:ser>
        <c:ser>
          <c:idx val="2"/>
          <c:order val="2"/>
          <c:tx>
            <c:v>Geospatial Analysis (64 of 220 papers)</c:v>
          </c:tx>
          <c:spPr>
            <a:solidFill>
              <a:srgbClr val="B3CDE3"/>
            </a:solidFill>
            <a:ln>
              <a:solidFill>
                <a:srgbClr val="377EB8"/>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WordCount!$I$111:$I$156</c:f>
              <c:numCache>
                <c:formatCode>@</c:formatCode>
                <c:ptCount val="46"/>
                <c:pt idx="2" formatCode="General">
                  <c:v>1</c:v>
                </c:pt>
                <c:pt idx="3" formatCode="General">
                  <c:v>1</c:v>
                </c:pt>
                <c:pt idx="4" formatCode="General">
                  <c:v>4</c:v>
                </c:pt>
                <c:pt idx="5" formatCode="General">
                  <c:v>4</c:v>
                </c:pt>
                <c:pt idx="6" formatCode="General">
                  <c:v>8</c:v>
                </c:pt>
                <c:pt idx="7" formatCode="General">
                  <c:v>2</c:v>
                </c:pt>
                <c:pt idx="8" formatCode="General">
                  <c:v>3</c:v>
                </c:pt>
                <c:pt idx="9" formatCode="General">
                  <c:v>2</c:v>
                </c:pt>
                <c:pt idx="10" formatCode="General">
                  <c:v>1</c:v>
                </c:pt>
                <c:pt idx="11" formatCode="General">
                  <c:v>2</c:v>
                </c:pt>
                <c:pt idx="12" formatCode="General">
                  <c:v>5</c:v>
                </c:pt>
                <c:pt idx="13" formatCode="General">
                  <c:v>3</c:v>
                </c:pt>
                <c:pt idx="14" formatCode="General">
                  <c:v>3</c:v>
                </c:pt>
                <c:pt idx="15" formatCode="General">
                  <c:v>3</c:v>
                </c:pt>
                <c:pt idx="16" formatCode="General">
                  <c:v>2</c:v>
                </c:pt>
                <c:pt idx="17" formatCode="General">
                  <c:v>1</c:v>
                </c:pt>
                <c:pt idx="18" formatCode="General">
                  <c:v>2</c:v>
                </c:pt>
                <c:pt idx="19" formatCode="General">
                  <c:v>0</c:v>
                </c:pt>
                <c:pt idx="20" formatCode="General">
                  <c:v>1</c:v>
                </c:pt>
                <c:pt idx="21" formatCode="General">
                  <c:v>1</c:v>
                </c:pt>
                <c:pt idx="22" formatCode="General">
                  <c:v>2</c:v>
                </c:pt>
                <c:pt idx="23" formatCode="General">
                  <c:v>0</c:v>
                </c:pt>
                <c:pt idx="24" formatCode="General">
                  <c:v>1</c:v>
                </c:pt>
                <c:pt idx="25" formatCode="General">
                  <c:v>0</c:v>
                </c:pt>
                <c:pt idx="26" formatCode="General">
                  <c:v>0</c:v>
                </c:pt>
                <c:pt idx="27" formatCode="General">
                  <c:v>1</c:v>
                </c:pt>
                <c:pt idx="28" formatCode="General">
                  <c:v>1</c:v>
                </c:pt>
                <c:pt idx="29" formatCode="General">
                  <c:v>1</c:v>
                </c:pt>
                <c:pt idx="30" formatCode="General">
                  <c:v>0</c:v>
                </c:pt>
                <c:pt idx="31" formatCode="General">
                  <c:v>0</c:v>
                </c:pt>
                <c:pt idx="32" formatCode="General">
                  <c:v>0</c:v>
                </c:pt>
                <c:pt idx="33" formatCode="General">
                  <c:v>1</c:v>
                </c:pt>
                <c:pt idx="34" formatCode="General">
                  <c:v>0</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extLst>
            <c:ext xmlns:c16="http://schemas.microsoft.com/office/drawing/2014/chart" uri="{C3380CC4-5D6E-409C-BE32-E72D297353CC}">
              <c16:uniqueId val="{00000002-57AD-4DDA-9694-53F64305341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WordCount!$D$111:$D$156</c:f>
              <c:numCache>
                <c:formatCode>@</c:formatCode>
                <c:ptCount val="46"/>
                <c:pt idx="2" formatCode="General">
                  <c:v>54</c:v>
                </c:pt>
                <c:pt idx="3" formatCode="General">
                  <c:v>42</c:v>
                </c:pt>
                <c:pt idx="4" formatCode="General">
                  <c:v>27</c:v>
                </c:pt>
                <c:pt idx="5" formatCode="General">
                  <c:v>30</c:v>
                </c:pt>
                <c:pt idx="6" formatCode="General">
                  <c:v>19</c:v>
                </c:pt>
                <c:pt idx="7" formatCode="General">
                  <c:v>10</c:v>
                </c:pt>
                <c:pt idx="8" formatCode="General">
                  <c:v>7</c:v>
                </c:pt>
                <c:pt idx="9" formatCode="General">
                  <c:v>7</c:v>
                </c:pt>
                <c:pt idx="10" formatCode="General">
                  <c:v>4</c:v>
                </c:pt>
                <c:pt idx="11" formatCode="General">
                  <c:v>9</c:v>
                </c:pt>
                <c:pt idx="12" formatCode="General">
                  <c:v>8</c:v>
                </c:pt>
                <c:pt idx="13" formatCode="General">
                  <c:v>8</c:v>
                </c:pt>
                <c:pt idx="14" formatCode="General">
                  <c:v>4</c:v>
                </c:pt>
                <c:pt idx="15" formatCode="General">
                  <c:v>7</c:v>
                </c:pt>
                <c:pt idx="16" formatCode="General">
                  <c:v>3</c:v>
                </c:pt>
                <c:pt idx="17" formatCode="General">
                  <c:v>2</c:v>
                </c:pt>
                <c:pt idx="18" formatCode="General">
                  <c:v>3</c:v>
                </c:pt>
                <c:pt idx="19" formatCode="General">
                  <c:v>1</c:v>
                </c:pt>
                <c:pt idx="20" formatCode="General">
                  <c:v>1</c:v>
                </c:pt>
                <c:pt idx="21" formatCode="General">
                  <c:v>1</c:v>
                </c:pt>
                <c:pt idx="22" formatCode="General">
                  <c:v>2</c:v>
                </c:pt>
                <c:pt idx="23" formatCode="General">
                  <c:v>1</c:v>
                </c:pt>
                <c:pt idx="24" formatCode="General">
                  <c:v>2</c:v>
                </c:pt>
                <c:pt idx="25" formatCode="General">
                  <c:v>0</c:v>
                </c:pt>
                <c:pt idx="26" formatCode="General">
                  <c:v>0</c:v>
                </c:pt>
                <c:pt idx="27" formatCode="General">
                  <c:v>3</c:v>
                </c:pt>
                <c:pt idx="28" formatCode="General">
                  <c:v>2</c:v>
                </c:pt>
                <c:pt idx="29" formatCode="General">
                  <c:v>1</c:v>
                </c:pt>
                <c:pt idx="30" formatCode="General">
                  <c:v>0</c:v>
                </c:pt>
                <c:pt idx="31" formatCode="General">
                  <c:v>0</c:v>
                </c:pt>
                <c:pt idx="32" formatCode="General">
                  <c:v>0</c:v>
                </c:pt>
                <c:pt idx="33" formatCode="General">
                  <c:v>1</c:v>
                </c:pt>
                <c:pt idx="34" formatCode="General">
                  <c:v>1</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smooth val="0"/>
          <c:extLst>
            <c:ext xmlns:c16="http://schemas.microsoft.com/office/drawing/2014/chart" uri="{C3380CC4-5D6E-409C-BE32-E72D297353CC}">
              <c16:uniqueId val="{00000003-57AD-4DDA-9694-53F64305341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Search Terms</a:t>
                </a:r>
              </a:p>
            </c:rich>
          </c:tx>
          <c:layout>
            <c:manualLayout>
              <c:xMode val="edge"/>
              <c:yMode val="edge"/>
              <c:x val="0.42528735632183906"/>
              <c:y val="0.917808219178082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Papers</a:t>
                </a:r>
              </a:p>
            </c:rich>
          </c:tx>
          <c:layout>
            <c:manualLayout>
              <c:xMode val="edge"/>
              <c:yMode val="edge"/>
              <c:x val="1.0610079575596816E-2"/>
              <c:y val="0.30824089454571602"/>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layout>
        <c:manualLayout>
          <c:xMode val="edge"/>
          <c:yMode val="edge"/>
          <c:x val="0.1240922603507453"/>
          <c:y val="2.1917808219178082E-2"/>
          <c:w val="0.78895075781309831"/>
          <c:h val="0.111046776687160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772-4E98-8A33-F487110E3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772-4E98-8A33-F487110E3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772-4E98-8A33-F487110E3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772-4E98-8A33-F487110E3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772-4E98-8A33-F487110E3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772-4E98-8A33-F487110E36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772-4E98-8A33-F487110E36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772-4E98-8A33-F487110E364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ApplicationCategories!$J$18:$J$24</c:f>
              <c:strCache>
                <c:ptCount val="7"/>
                <c:pt idx="0">
                  <c:v>Movement</c:v>
                </c:pt>
                <c:pt idx="1">
                  <c:v>Social Media</c:v>
                </c:pt>
                <c:pt idx="2">
                  <c:v>Atmospheric Science</c:v>
                </c:pt>
                <c:pt idx="3">
                  <c:v>Other</c:v>
                </c:pt>
                <c:pt idx="4">
                  <c:v>Multi-Domain</c:v>
                </c:pt>
                <c:pt idx="5">
                  <c:v>Cartography</c:v>
                </c:pt>
                <c:pt idx="6">
                  <c:v>Marine Science</c:v>
                </c:pt>
              </c:strCache>
            </c:strRef>
          </c:cat>
          <c:val>
            <c:numRef>
              <c:f>ApplicationCategories!$N$18:$N$24</c:f>
              <c:numCache>
                <c:formatCode>0.00%</c:formatCode>
                <c:ptCount val="7"/>
                <c:pt idx="0">
                  <c:v>0.18085106382978725</c:v>
                </c:pt>
                <c:pt idx="1">
                  <c:v>8.5106382978723402E-2</c:v>
                </c:pt>
                <c:pt idx="2">
                  <c:v>0.22340425531914893</c:v>
                </c:pt>
                <c:pt idx="3">
                  <c:v>8.5106382978723402E-2</c:v>
                </c:pt>
                <c:pt idx="4">
                  <c:v>0.23404255319148937</c:v>
                </c:pt>
                <c:pt idx="5">
                  <c:v>9.5744680851063829E-2</c:v>
                </c:pt>
                <c:pt idx="6">
                  <c:v>4.2553191489361701E-2</c:v>
                </c:pt>
              </c:numCache>
            </c:numRef>
          </c:val>
          <c:extLst>
            <c:ext xmlns:c16="http://schemas.microsoft.com/office/drawing/2014/chart" uri="{C3380CC4-5D6E-409C-BE32-E72D297353CC}">
              <c16:uniqueId val="{00000000-8910-4802-B9DA-F064C150F34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B0-4F96-BD04-44F0CD20D2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B0-4F96-BD04-44F0CD20D2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BB0-4F96-BD04-44F0CD20D26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BB0-4F96-BD04-44F0CD20D26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BB0-4F96-BD04-44F0CD20D26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BB0-4F96-BD04-44F0CD20D2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BB0-4F96-BD04-44F0CD20D2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ApplicationCategories!$P$2:$P$8</c:f>
              <c:strCache>
                <c:ptCount val="7"/>
                <c:pt idx="0">
                  <c:v>VAST</c:v>
                </c:pt>
                <c:pt idx="1">
                  <c:v>INFOVIS</c:v>
                </c:pt>
                <c:pt idx="2">
                  <c:v>SCIVIS</c:v>
                </c:pt>
                <c:pt idx="3">
                  <c:v>SHORT</c:v>
                </c:pt>
                <c:pt idx="4">
                  <c:v>TVCG</c:v>
                </c:pt>
                <c:pt idx="5">
                  <c:v>CG&amp;A</c:v>
                </c:pt>
                <c:pt idx="6">
                  <c:v>OTHER</c:v>
                </c:pt>
              </c:strCache>
            </c:strRef>
          </c:cat>
          <c:val>
            <c:numRef>
              <c:f>ApplicationCategories!$R$2:$R$8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0-521E-4E71-9806-524F9AAC9D8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45E-4AB3-8B71-81F608F5581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45E-4AB3-8B71-81F608F5581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45E-4AB3-8B71-81F608F5581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45E-4AB3-8B71-81F608F5581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45E-4AB3-8B71-81F608F5581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45E-4AB3-8B71-81F608F5581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45E-4AB3-8B71-81F608F5581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45E-4AB3-8B71-81F608F5581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ApplicationCategories_ALT!$J$18:$J$24</c:f>
              <c:strCache>
                <c:ptCount val="7"/>
                <c:pt idx="0">
                  <c:v>Movement</c:v>
                </c:pt>
                <c:pt idx="1">
                  <c:v>Social Media</c:v>
                </c:pt>
                <c:pt idx="2">
                  <c:v>Environmental Science</c:v>
                </c:pt>
                <c:pt idx="3">
                  <c:v>Other</c:v>
                </c:pt>
                <c:pt idx="4">
                  <c:v>Multi-Domain</c:v>
                </c:pt>
                <c:pt idx="5">
                  <c:v>Cartography</c:v>
                </c:pt>
                <c:pt idx="6">
                  <c:v>Urban Planning</c:v>
                </c:pt>
              </c:strCache>
            </c:strRef>
          </c:cat>
          <c:val>
            <c:numRef>
              <c:f>ApplicationCategories_ALT!$N$18:$N$24</c:f>
              <c:numCache>
                <c:formatCode>0.00%</c:formatCode>
                <c:ptCount val="7"/>
                <c:pt idx="0">
                  <c:v>0.18085106382978725</c:v>
                </c:pt>
                <c:pt idx="1">
                  <c:v>8.5106382978723402E-2</c:v>
                </c:pt>
                <c:pt idx="2">
                  <c:v>0.28723404255319152</c:v>
                </c:pt>
                <c:pt idx="3">
                  <c:v>6.3829787234042548E-2</c:v>
                </c:pt>
                <c:pt idx="4">
                  <c:v>0.23404255319148937</c:v>
                </c:pt>
                <c:pt idx="5">
                  <c:v>9.5744680851063829E-2</c:v>
                </c:pt>
                <c:pt idx="6">
                  <c:v>5.3191489361702128E-2</c:v>
                </c:pt>
              </c:numCache>
            </c:numRef>
          </c:val>
          <c:extLst>
            <c:ext xmlns:c16="http://schemas.microsoft.com/office/drawing/2014/chart" uri="{C3380CC4-5D6E-409C-BE32-E72D297353CC}">
              <c16:uniqueId val="{00000010-A45E-4AB3-8B71-81F608F5581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393-42DB-8AE5-6BCA0A1FBD4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393-42DB-8AE5-6BCA0A1FBD4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393-42DB-8AE5-6BCA0A1FBD4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393-42DB-8AE5-6BCA0A1FBD4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393-42DB-8AE5-6BCA0A1FBD4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393-42DB-8AE5-6BCA0A1FBD4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393-42DB-8AE5-6BCA0A1FBD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ApplicationCategories_ALT!$P$2:$P$8</c:f>
              <c:strCache>
                <c:ptCount val="7"/>
                <c:pt idx="0">
                  <c:v>VAST</c:v>
                </c:pt>
                <c:pt idx="1">
                  <c:v>INFOVIS</c:v>
                </c:pt>
                <c:pt idx="2">
                  <c:v>SCIVIS</c:v>
                </c:pt>
                <c:pt idx="3">
                  <c:v>SHORT</c:v>
                </c:pt>
                <c:pt idx="4">
                  <c:v>TVCG</c:v>
                </c:pt>
                <c:pt idx="5">
                  <c:v>CG&amp;A</c:v>
                </c:pt>
                <c:pt idx="6">
                  <c:v>OTHER</c:v>
                </c:pt>
              </c:strCache>
            </c:strRef>
          </c:cat>
          <c:val>
            <c:numRef>
              <c:f>ApplicationCategories_ALT!$R$2:$R$8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E-7393-42DB-8AE5-6BCA0A1FBD4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_xlchart.v1.6</cx:f>
      </cx:numDim>
    </cx:data>
    <cx:data id="2">
      <cx:numDim type="val">
        <cx:f>_xlchart.v1.7</cx:f>
      </cx:numDim>
    </cx:data>
    <cx:data id="3">
      <cx:numDim type="val">
        <cx:f>_xlchart.v1.8</cx:f>
      </cx:numDim>
    </cx:data>
    <cx:data id="4">
      <cx:numDim type="val">
        <cx:f>_xlchart.v1.9</cx:f>
      </cx:numDim>
    </cx:data>
  </cx:chartData>
  <cx:chart>
    <cx:title pos="t" align="ctr" overlay="0">
      <cx:tx>
        <cx:txData>
          <cx:v>Boxplots of Percentages of Geospatial Figures by Category</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Boxplots of Percentages of Geospatial Figures by Category</a:t>
          </a:r>
        </a:p>
      </cx:txPr>
    </cx:title>
    <cx:plotArea>
      <cx:plotAreaRegion>
        <cx:series layoutId="boxWhisker" uniqueId="{00000000-1294-4D9A-B4D7-057BC6E4D97F}">
          <cx:tx>
            <cx:txData>
              <cx:f>_xlchart.v1.4</cx:f>
              <cx:v>All Top 220 Papers</cx:v>
            </cx:txData>
          </cx:tx>
          <cx:dataId val="0"/>
          <cx:layoutPr>
            <cx:statistics quartileMethod="exclusive"/>
          </cx:layoutPr>
        </cx:series>
        <cx:series layoutId="boxWhisker" uniqueId="{00000001-1294-4D9A-B4D7-057BC6E4D97F}">
          <cx:tx>
            <cx:txData>
              <cx:f>_xlchart.v1.0</cx:f>
              <cx:v>Non-Geospatial</cx:v>
            </cx:txData>
          </cx:tx>
          <cx:dataId val="1"/>
          <cx:layoutPr>
            <cx:statistics quartileMethod="exclusive"/>
          </cx:layoutPr>
        </cx:series>
        <cx:series layoutId="boxWhisker" uniqueId="{00000002-1294-4D9A-B4D7-057BC6E4D97F}">
          <cx:tx>
            <cx:txData>
              <cx:f>_xlchart.v1.1</cx:f>
              <cx:v>Geospatial Data</cx:v>
            </cx:txData>
          </cx:tx>
          <cx:dataId val="2"/>
          <cx:layoutPr>
            <cx:statistics quartileMethod="exclusive"/>
          </cx:layoutPr>
        </cx:series>
        <cx:series layoutId="boxWhisker" uniqueId="{00000003-1294-4D9A-B4D7-057BC6E4D97F}">
          <cx:tx>
            <cx:txData>
              <cx:f>_xlchart.v1.2</cx:f>
              <cx:v>Data Only</cx:v>
            </cx:txData>
          </cx:tx>
          <cx:dataId val="3"/>
          <cx:layoutPr>
            <cx:statistics quartileMethod="exclusive"/>
          </cx:layoutPr>
        </cx:series>
        <cx:series layoutId="boxWhisker" uniqueId="{00000004-1294-4D9A-B4D7-057BC6E4D97F}">
          <cx:tx>
            <cx:txData>
              <cx:f>_xlchart.v1.3</cx:f>
              <cx:v>Geospatial Analysis</cx:v>
            </cx:txData>
          </cx:tx>
          <cx:dataId val="4"/>
          <cx:layoutPr>
            <cx:statistics quartileMethod="exclusive"/>
          </cx:layoutPr>
        </cx:series>
      </cx:plotAreaRegion>
      <cx:axis id="0" hidden="1">
        <cx:catScaling/>
        <cx:tickLabels/>
      </cx:axis>
      <cx:axis id="1">
        <cx:valScaling max="1"/>
        <cx:tickLabels/>
      </cx:axis>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18" Type="http://schemas.openxmlformats.org/officeDocument/2006/relationships/image" Target="../media/image21.sv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17" Type="http://schemas.openxmlformats.org/officeDocument/2006/relationships/image" Target="../media/image20.png"/><Relationship Id="rId2" Type="http://schemas.openxmlformats.org/officeDocument/2006/relationships/image" Target="../media/image5.svg"/><Relationship Id="rId16" Type="http://schemas.openxmlformats.org/officeDocument/2006/relationships/image" Target="../media/image19.svg"/><Relationship Id="rId1" Type="http://schemas.openxmlformats.org/officeDocument/2006/relationships/image" Target="../media/image4.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2" Type="http://schemas.openxmlformats.org/officeDocument/2006/relationships/image" Target="../media/image23.svg"/><Relationship Id="rId16" Type="http://schemas.openxmlformats.org/officeDocument/2006/relationships/image" Target="../media/image19.svg"/><Relationship Id="rId1" Type="http://schemas.openxmlformats.org/officeDocument/2006/relationships/image" Target="../media/image22.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drawing1.xml><?xml version="1.0" encoding="utf-8"?>
<xdr:wsDr xmlns:xdr="http://schemas.openxmlformats.org/drawingml/2006/spreadsheetDrawing" xmlns:a="http://schemas.openxmlformats.org/drawingml/2006/main">
  <xdr:oneCellAnchor>
    <xdr:from>
      <xdr:col>2</xdr:col>
      <xdr:colOff>333375</xdr:colOff>
      <xdr:row>2</xdr:row>
      <xdr:rowOff>36858</xdr:rowOff>
    </xdr:from>
    <xdr:ext cx="2133600" cy="1020417"/>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10075" y="532158"/>
          <a:ext cx="2133600" cy="1020417"/>
        </a:xfrm>
        <a:prstGeom prst="rect">
          <a:avLst/>
        </a:prstGeom>
        <a:noFill/>
      </xdr:spPr>
    </xdr:pic>
    <xdr:clientData fLocksWithSheet="0"/>
  </xdr:oneCellAnchor>
  <xdr:oneCellAnchor>
    <xdr:from>
      <xdr:col>2</xdr:col>
      <xdr:colOff>276225</xdr:colOff>
      <xdr:row>2</xdr:row>
      <xdr:rowOff>1209675</xdr:rowOff>
    </xdr:from>
    <xdr:ext cx="2238375" cy="3905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4352925" y="1704975"/>
          <a:ext cx="2238375" cy="3905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28575</xdr:colOff>
      <xdr:row>6</xdr:row>
      <xdr:rowOff>19050</xdr:rowOff>
    </xdr:from>
    <xdr:to>
      <xdr:col>7</xdr:col>
      <xdr:colOff>0</xdr:colOff>
      <xdr:row>20</xdr:row>
      <xdr:rowOff>95250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CC7676D-83A9-40F6-AEF5-8055106F0D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62200" y="1162050"/>
              <a:ext cx="91535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676275</xdr:colOff>
      <xdr:row>29</xdr:row>
      <xdr:rowOff>180975</xdr:rowOff>
    </xdr:from>
    <xdr:to>
      <xdr:col>4</xdr:col>
      <xdr:colOff>1552575</xdr:colOff>
      <xdr:row>42</xdr:row>
      <xdr:rowOff>180975</xdr:rowOff>
    </xdr:to>
    <xdr:graphicFrame macro="">
      <xdr:nvGraphicFramePr>
        <xdr:cNvPr id="2" name="Chart 1">
          <a:extLst>
            <a:ext uri="{FF2B5EF4-FFF2-40B4-BE49-F238E27FC236}">
              <a16:creationId xmlns:a16="http://schemas.microsoft.com/office/drawing/2014/main" id="{31559869-D026-4FD9-90A8-EABEBF3D7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588305</xdr:colOff>
      <xdr:row>50</xdr:row>
      <xdr:rowOff>17929</xdr:rowOff>
    </xdr:from>
    <xdr:to>
      <xdr:col>5</xdr:col>
      <xdr:colOff>257734</xdr:colOff>
      <xdr:row>64</xdr:row>
      <xdr:rowOff>94129</xdr:rowOff>
    </xdr:to>
    <xdr:graphicFrame macro="">
      <xdr:nvGraphicFramePr>
        <xdr:cNvPr id="3" name="Chart 2">
          <a:extLst>
            <a:ext uri="{FF2B5EF4-FFF2-40B4-BE49-F238E27FC236}">
              <a16:creationId xmlns:a16="http://schemas.microsoft.com/office/drawing/2014/main" id="{1930A287-2A4C-4302-92BE-22B95993E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38100</xdr:colOff>
      <xdr:row>19</xdr:row>
      <xdr:rowOff>180974</xdr:rowOff>
    </xdr:from>
    <xdr:to>
      <xdr:col>21</xdr:col>
      <xdr:colOff>514350</xdr:colOff>
      <xdr:row>38</xdr:row>
      <xdr:rowOff>38099</xdr:rowOff>
    </xdr:to>
    <xdr:graphicFrame macro="">
      <xdr:nvGraphicFramePr>
        <xdr:cNvPr id="3" name="Chart 2">
          <a:extLst>
            <a:ext uri="{FF2B5EF4-FFF2-40B4-BE49-F238E27FC236}">
              <a16:creationId xmlns:a16="http://schemas.microsoft.com/office/drawing/2014/main" id="{C4ECB970-EC68-4CB1-9CAA-6628E0107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xdr:colOff>
      <xdr:row>38</xdr:row>
      <xdr:rowOff>133350</xdr:rowOff>
    </xdr:from>
    <xdr:to>
      <xdr:col>21</xdr:col>
      <xdr:colOff>523875</xdr:colOff>
      <xdr:row>56</xdr:row>
      <xdr:rowOff>180975</xdr:rowOff>
    </xdr:to>
    <xdr:grpSp>
      <xdr:nvGrpSpPr>
        <xdr:cNvPr id="2" name="Group 1">
          <a:extLst>
            <a:ext uri="{FF2B5EF4-FFF2-40B4-BE49-F238E27FC236}">
              <a16:creationId xmlns:a16="http://schemas.microsoft.com/office/drawing/2014/main" id="{28655A12-6FE0-4EF3-A0E1-9EE5C6DA3784}"/>
            </a:ext>
          </a:extLst>
        </xdr:cNvPr>
        <xdr:cNvGrpSpPr/>
      </xdr:nvGrpSpPr>
      <xdr:grpSpPr>
        <a:xfrm>
          <a:off x="6257925" y="7372350"/>
          <a:ext cx="7181850" cy="3476625"/>
          <a:chOff x="6257925" y="3800475"/>
          <a:chExt cx="7181850" cy="3476625"/>
        </a:xfrm>
      </xdr:grpSpPr>
      <xdr:graphicFrame macro="">
        <xdr:nvGraphicFramePr>
          <xdr:cNvPr id="4" name="Chart 3">
            <a:extLst>
              <a:ext uri="{FF2B5EF4-FFF2-40B4-BE49-F238E27FC236}">
                <a16:creationId xmlns:a16="http://schemas.microsoft.com/office/drawing/2014/main" id="{6499F050-E40C-4704-BA0A-9365E0E08F72}"/>
              </a:ext>
            </a:extLst>
          </xdr:cNvPr>
          <xdr:cNvGraphicFramePr>
            <a:graphicFrameLocks/>
          </xdr:cNvGraphicFramePr>
        </xdr:nvGraphicFramePr>
        <xdr:xfrm>
          <a:off x="6257925" y="3800475"/>
          <a:ext cx="7181850" cy="3476625"/>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5" name="Straight Connector 4">
            <a:extLst>
              <a:ext uri="{FF2B5EF4-FFF2-40B4-BE49-F238E27FC236}">
                <a16:creationId xmlns:a16="http://schemas.microsoft.com/office/drawing/2014/main" id="{4C4948AB-3AAA-4559-9121-4C44E54D92CB}"/>
              </a:ext>
            </a:extLst>
          </xdr:cNvPr>
          <xdr:cNvCxnSpPr/>
        </xdr:nvCxnSpPr>
        <xdr:spPr>
          <a:xfrm flipV="1">
            <a:off x="12463226" y="6379909"/>
            <a:ext cx="61772"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6" name="Straight Connector 5">
            <a:extLst>
              <a:ext uri="{FF2B5EF4-FFF2-40B4-BE49-F238E27FC236}">
                <a16:creationId xmlns:a16="http://schemas.microsoft.com/office/drawing/2014/main" id="{86E02DB0-2ADA-4678-81C6-0B57BF37514A}"/>
              </a:ext>
            </a:extLst>
          </xdr:cNvPr>
          <xdr:cNvCxnSpPr/>
        </xdr:nvCxnSpPr>
        <xdr:spPr>
          <a:xfrm flipV="1">
            <a:off x="12508932" y="6376165"/>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7" name="Straight Connector 6">
            <a:extLst>
              <a:ext uri="{FF2B5EF4-FFF2-40B4-BE49-F238E27FC236}">
                <a16:creationId xmlns:a16="http://schemas.microsoft.com/office/drawing/2014/main" id="{60BD1381-83F7-4429-8102-EEFF2F0FE8E8}"/>
              </a:ext>
            </a:extLst>
          </xdr:cNvPr>
          <xdr:cNvCxnSpPr/>
        </xdr:nvCxnSpPr>
        <xdr:spPr>
          <a:xfrm flipV="1">
            <a:off x="6920207" y="6379096"/>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8" name="Straight Connector 7">
            <a:extLst>
              <a:ext uri="{FF2B5EF4-FFF2-40B4-BE49-F238E27FC236}">
                <a16:creationId xmlns:a16="http://schemas.microsoft.com/office/drawing/2014/main" id="{63079153-55D7-4CB5-B1BF-13CF4A2B2ED1}"/>
              </a:ext>
            </a:extLst>
          </xdr:cNvPr>
          <xdr:cNvCxnSpPr/>
        </xdr:nvCxnSpPr>
        <xdr:spPr>
          <a:xfrm flipV="1">
            <a:off x="6959395" y="6377628"/>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10</xdr:col>
      <xdr:colOff>172262</xdr:colOff>
      <xdr:row>1</xdr:row>
      <xdr:rowOff>77384</xdr:rowOff>
    </xdr:from>
    <xdr:to>
      <xdr:col>21</xdr:col>
      <xdr:colOff>378265</xdr:colOff>
      <xdr:row>19</xdr:row>
      <xdr:rowOff>5398</xdr:rowOff>
    </xdr:to>
    <xdr:pic>
      <xdr:nvPicPr>
        <xdr:cNvPr id="10" name="Picture 9">
          <a:extLst>
            <a:ext uri="{FF2B5EF4-FFF2-40B4-BE49-F238E27FC236}">
              <a16:creationId xmlns:a16="http://schemas.microsoft.com/office/drawing/2014/main" id="{7CCC4FE4-802B-4535-9951-9D6AA39E0F1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6382562" y="267884"/>
          <a:ext cx="6911603" cy="3357014"/>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52387</xdr:colOff>
      <xdr:row>26</xdr:row>
      <xdr:rowOff>30689</xdr:rowOff>
    </xdr:from>
    <xdr:to>
      <xdr:col>19</xdr:col>
      <xdr:colOff>19050</xdr:colOff>
      <xdr:row>55</xdr:row>
      <xdr:rowOff>175469</xdr:rowOff>
    </xdr:to>
    <xdr:graphicFrame macro="">
      <xdr:nvGraphicFramePr>
        <xdr:cNvPr id="2" name="Chart 1">
          <a:extLst>
            <a:ext uri="{FF2B5EF4-FFF2-40B4-BE49-F238E27FC236}">
              <a16:creationId xmlns:a16="http://schemas.microsoft.com/office/drawing/2014/main" id="{1B2E194A-6EC5-4048-96EC-02A993FC9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26</xdr:row>
      <xdr:rowOff>30690</xdr:rowOff>
    </xdr:from>
    <xdr:to>
      <xdr:col>30</xdr:col>
      <xdr:colOff>45720</xdr:colOff>
      <xdr:row>55</xdr:row>
      <xdr:rowOff>175470</xdr:rowOff>
    </xdr:to>
    <xdr:graphicFrame macro="">
      <xdr:nvGraphicFramePr>
        <xdr:cNvPr id="3" name="Chart 2">
          <a:extLst>
            <a:ext uri="{FF2B5EF4-FFF2-40B4-BE49-F238E27FC236}">
              <a16:creationId xmlns:a16="http://schemas.microsoft.com/office/drawing/2014/main" id="{2031C0EC-0614-4589-8155-EDE00040D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31</xdr:col>
      <xdr:colOff>71725</xdr:colOff>
      <xdr:row>2</xdr:row>
      <xdr:rowOff>44822</xdr:rowOff>
    </xdr:from>
    <xdr:to>
      <xdr:col>37</xdr:col>
      <xdr:colOff>160476</xdr:colOff>
      <xdr:row>4</xdr:row>
      <xdr:rowOff>761102</xdr:rowOff>
    </xdr:to>
    <xdr:pic>
      <xdr:nvPicPr>
        <xdr:cNvPr id="60" name="Graphic 59" descr="Fog">
          <a:extLst>
            <a:ext uri="{FF2B5EF4-FFF2-40B4-BE49-F238E27FC236}">
              <a16:creationId xmlns:a16="http://schemas.microsoft.com/office/drawing/2014/main" id="{97C5522F-F47A-4364-AE4A-4046C4B8A9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5730696" y="425822"/>
          <a:ext cx="1097280" cy="1097280"/>
        </a:xfrm>
        <a:prstGeom prst="rect">
          <a:avLst/>
        </a:prstGeom>
      </xdr:spPr>
    </xdr:pic>
    <xdr:clientData/>
  </xdr:twoCellAnchor>
  <xdr:oneCellAnchor>
    <xdr:from>
      <xdr:col>7</xdr:col>
      <xdr:colOff>12766</xdr:colOff>
      <xdr:row>4</xdr:row>
      <xdr:rowOff>723340</xdr:rowOff>
    </xdr:from>
    <xdr:ext cx="1695529" cy="387286"/>
    <xdr:sp macro="" textlink="">
      <xdr:nvSpPr>
        <xdr:cNvPr id="2" name="TextBox 1">
          <a:extLst>
            <a:ext uri="{FF2B5EF4-FFF2-40B4-BE49-F238E27FC236}">
              <a16:creationId xmlns:a16="http://schemas.microsoft.com/office/drawing/2014/main" id="{60719D87-B3AC-4C55-B759-14FD3CF4B637}"/>
            </a:ext>
          </a:extLst>
        </xdr:cNvPr>
        <xdr:cNvSpPr txBox="1"/>
      </xdr:nvSpPr>
      <xdr:spPr>
        <a:xfrm>
          <a:off x="1704854"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50</xdr:col>
      <xdr:colOff>99477</xdr:colOff>
      <xdr:row>4</xdr:row>
      <xdr:rowOff>723340</xdr:rowOff>
    </xdr:from>
    <xdr:ext cx="1382110" cy="387286"/>
    <xdr:sp macro="" textlink="">
      <xdr:nvSpPr>
        <xdr:cNvPr id="3" name="TextBox 2">
          <a:extLst>
            <a:ext uri="{FF2B5EF4-FFF2-40B4-BE49-F238E27FC236}">
              <a16:creationId xmlns:a16="http://schemas.microsoft.com/office/drawing/2014/main" id="{CB17F18A-D59B-4A19-AF2B-E66B3373877D}"/>
            </a:ext>
          </a:extLst>
        </xdr:cNvPr>
        <xdr:cNvSpPr txBox="1"/>
      </xdr:nvSpPr>
      <xdr:spPr>
        <a:xfrm>
          <a:off x="8884889"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63</xdr:col>
      <xdr:colOff>70578</xdr:colOff>
      <xdr:row>4</xdr:row>
      <xdr:rowOff>728199</xdr:rowOff>
    </xdr:from>
    <xdr:ext cx="1596207" cy="387286"/>
    <xdr:sp macro="" textlink="">
      <xdr:nvSpPr>
        <xdr:cNvPr id="4" name="TextBox 3">
          <a:extLst>
            <a:ext uri="{FF2B5EF4-FFF2-40B4-BE49-F238E27FC236}">
              <a16:creationId xmlns:a16="http://schemas.microsoft.com/office/drawing/2014/main" id="{9E8CE152-7ACE-4F04-AC40-863DAD100045}"/>
            </a:ext>
          </a:extLst>
        </xdr:cNvPr>
        <xdr:cNvSpPr txBox="1"/>
      </xdr:nvSpPr>
      <xdr:spPr>
        <a:xfrm>
          <a:off x="11041137"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72</xdr:col>
      <xdr:colOff>129110</xdr:colOff>
      <xdr:row>4</xdr:row>
      <xdr:rowOff>721226</xdr:rowOff>
    </xdr:from>
    <xdr:ext cx="1653209" cy="387286"/>
    <xdr:sp macro="" textlink="">
      <xdr:nvSpPr>
        <xdr:cNvPr id="5" name="TextBox 4">
          <a:extLst>
            <a:ext uri="{FF2B5EF4-FFF2-40B4-BE49-F238E27FC236}">
              <a16:creationId xmlns:a16="http://schemas.microsoft.com/office/drawing/2014/main" id="{A4368398-D129-4533-B6BD-677560C2C7BA}"/>
            </a:ext>
          </a:extLst>
        </xdr:cNvPr>
        <xdr:cNvSpPr txBox="1"/>
      </xdr:nvSpPr>
      <xdr:spPr>
        <a:xfrm>
          <a:off x="12545228"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62879</xdr:colOff>
      <xdr:row>4</xdr:row>
      <xdr:rowOff>727138</xdr:rowOff>
    </xdr:from>
    <xdr:ext cx="826124" cy="387286"/>
    <xdr:sp macro="" textlink="">
      <xdr:nvSpPr>
        <xdr:cNvPr id="6" name="TextBox 5">
          <a:extLst>
            <a:ext uri="{FF2B5EF4-FFF2-40B4-BE49-F238E27FC236}">
              <a16:creationId xmlns:a16="http://schemas.microsoft.com/office/drawing/2014/main" id="{42E19748-7BFC-480A-AEF4-2960F2F03DB7}"/>
            </a:ext>
          </a:extLst>
        </xdr:cNvPr>
        <xdr:cNvSpPr txBox="1"/>
      </xdr:nvSpPr>
      <xdr:spPr>
        <a:xfrm>
          <a:off x="16076085"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82</xdr:col>
      <xdr:colOff>90143</xdr:colOff>
      <xdr:row>4</xdr:row>
      <xdr:rowOff>720165</xdr:rowOff>
    </xdr:from>
    <xdr:ext cx="883319" cy="387286"/>
    <xdr:sp macro="" textlink="">
      <xdr:nvSpPr>
        <xdr:cNvPr id="7" name="TextBox 6">
          <a:extLst>
            <a:ext uri="{FF2B5EF4-FFF2-40B4-BE49-F238E27FC236}">
              <a16:creationId xmlns:a16="http://schemas.microsoft.com/office/drawing/2014/main" id="{BE630F0C-F76A-4E6E-90EF-F8DF0C562DD2}"/>
            </a:ext>
          </a:extLst>
        </xdr:cNvPr>
        <xdr:cNvSpPr txBox="1"/>
      </xdr:nvSpPr>
      <xdr:spPr>
        <a:xfrm>
          <a:off x="14119908"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8" name="Group 7">
          <a:extLst>
            <a:ext uri="{FF2B5EF4-FFF2-40B4-BE49-F238E27FC236}">
              <a16:creationId xmlns:a16="http://schemas.microsoft.com/office/drawing/2014/main" id="{110F13E2-1ACD-42DB-A6AE-E1A1FB2E927C}"/>
            </a:ext>
          </a:extLst>
        </xdr:cNvPr>
        <xdr:cNvGrpSpPr/>
      </xdr:nvGrpSpPr>
      <xdr:grpSpPr>
        <a:xfrm>
          <a:off x="697778" y="3478646"/>
          <a:ext cx="160662" cy="94293"/>
          <a:chOff x="655359" y="3630006"/>
          <a:chExt cx="165422" cy="94120"/>
        </a:xfrm>
      </xdr:grpSpPr>
      <xdr:cxnSp macro="">
        <xdr:nvCxnSpPr>
          <xdr:cNvPr id="9" name="Straight Connector 8">
            <a:extLst>
              <a:ext uri="{FF2B5EF4-FFF2-40B4-BE49-F238E27FC236}">
                <a16:creationId xmlns:a16="http://schemas.microsoft.com/office/drawing/2014/main" id="{9F93FA11-B662-4CC5-93A5-E3DE82EA6E1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0" name="Straight Connector 9">
            <a:extLst>
              <a:ext uri="{FF2B5EF4-FFF2-40B4-BE49-F238E27FC236}">
                <a16:creationId xmlns:a16="http://schemas.microsoft.com/office/drawing/2014/main" id="{D37F167F-118C-4E29-827F-006959A9C259}"/>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1" name="Straight Connector 10">
            <a:extLst>
              <a:ext uri="{FF2B5EF4-FFF2-40B4-BE49-F238E27FC236}">
                <a16:creationId xmlns:a16="http://schemas.microsoft.com/office/drawing/2014/main" id="{854AC232-49D6-4F58-B283-6E87AB476110}"/>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12" name="Arc 11">
          <a:extLst>
            <a:ext uri="{FF2B5EF4-FFF2-40B4-BE49-F238E27FC236}">
              <a16:creationId xmlns:a16="http://schemas.microsoft.com/office/drawing/2014/main" id="{B791A05F-4317-49D9-B1BD-FFD8964DA073}"/>
            </a:ext>
          </a:extLst>
        </xdr:cNvPr>
        <xdr:cNvSpPr/>
      </xdr:nvSpPr>
      <xdr:spPr>
        <a:xfrm rot="10800000">
          <a:off x="778418" y="3427134"/>
          <a:ext cx="289038" cy="307761"/>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2</xdr:col>
      <xdr:colOff>8867</xdr:colOff>
      <xdr:row>10</xdr:row>
      <xdr:rowOff>21300</xdr:rowOff>
    </xdr:from>
    <xdr:ext cx="880690" cy="328295"/>
    <xdr:sp macro="" textlink="">
      <xdr:nvSpPr>
        <xdr:cNvPr id="14" name="TextBox 13">
          <a:extLst>
            <a:ext uri="{FF2B5EF4-FFF2-40B4-BE49-F238E27FC236}">
              <a16:creationId xmlns:a16="http://schemas.microsoft.com/office/drawing/2014/main" id="{501AB1AF-ACAA-4638-B63C-ADCECD614111}"/>
            </a:ext>
          </a:extLst>
        </xdr:cNvPr>
        <xdr:cNvSpPr txBox="1"/>
      </xdr:nvSpPr>
      <xdr:spPr>
        <a:xfrm>
          <a:off x="866117" y="3526500"/>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15" name="TextBox 14">
          <a:extLst>
            <a:ext uri="{FF2B5EF4-FFF2-40B4-BE49-F238E27FC236}">
              <a16:creationId xmlns:a16="http://schemas.microsoft.com/office/drawing/2014/main" id="{A7E75E8D-AF92-474D-A46F-8BFE6FBC2C10}"/>
            </a:ext>
          </a:extLst>
        </xdr:cNvPr>
        <xdr:cNvSpPr txBox="1"/>
      </xdr:nvSpPr>
      <xdr:spPr>
        <a:xfrm>
          <a:off x="33618" y="2671303"/>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16" name="TextBox 15">
          <a:extLst>
            <a:ext uri="{FF2B5EF4-FFF2-40B4-BE49-F238E27FC236}">
              <a16:creationId xmlns:a16="http://schemas.microsoft.com/office/drawing/2014/main" id="{30C7690C-AF92-4B38-A845-363DC4437691}"/>
            </a:ext>
          </a:extLst>
        </xdr:cNvPr>
        <xdr:cNvSpPr txBox="1"/>
      </xdr:nvSpPr>
      <xdr:spPr>
        <a:xfrm>
          <a:off x="62193" y="3052303"/>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17" name="TextBox 16">
          <a:extLst>
            <a:ext uri="{FF2B5EF4-FFF2-40B4-BE49-F238E27FC236}">
              <a16:creationId xmlns:a16="http://schemas.microsoft.com/office/drawing/2014/main" id="{53A945AF-7897-4794-8436-04EAEFCE9097}"/>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18" name="TextBox 17">
          <a:extLst>
            <a:ext uri="{FF2B5EF4-FFF2-40B4-BE49-F238E27FC236}">
              <a16:creationId xmlns:a16="http://schemas.microsoft.com/office/drawing/2014/main" id="{CB992F1B-B070-43CD-8742-9274BA89BFDF}"/>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30</xdr:col>
      <xdr:colOff>96431</xdr:colOff>
      <xdr:row>18</xdr:row>
      <xdr:rowOff>161924</xdr:rowOff>
    </xdr:from>
    <xdr:to>
      <xdr:col>31</xdr:col>
      <xdr:colOff>86906</xdr:colOff>
      <xdr:row>19</xdr:row>
      <xdr:rowOff>133350</xdr:rowOff>
    </xdr:to>
    <xdr:sp macro="" textlink="">
      <xdr:nvSpPr>
        <xdr:cNvPr id="19" name="Rectangle 18">
          <a:extLst>
            <a:ext uri="{FF2B5EF4-FFF2-40B4-BE49-F238E27FC236}">
              <a16:creationId xmlns:a16="http://schemas.microsoft.com/office/drawing/2014/main" id="{636A6498-8CB8-46F4-BBFC-53797910F0B6}"/>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149038</xdr:colOff>
      <xdr:row>18</xdr:row>
      <xdr:rowOff>161924</xdr:rowOff>
    </xdr:from>
    <xdr:to>
      <xdr:col>57</xdr:col>
      <xdr:colOff>139514</xdr:colOff>
      <xdr:row>19</xdr:row>
      <xdr:rowOff>133350</xdr:rowOff>
    </xdr:to>
    <xdr:sp macro="" textlink="">
      <xdr:nvSpPr>
        <xdr:cNvPr id="20" name="Rectangle 19">
          <a:extLst>
            <a:ext uri="{FF2B5EF4-FFF2-40B4-BE49-F238E27FC236}">
              <a16:creationId xmlns:a16="http://schemas.microsoft.com/office/drawing/2014/main" id="{DB4DADA2-02E8-42E4-B964-0CECF20FA131}"/>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31</xdr:col>
      <xdr:colOff>149660</xdr:colOff>
      <xdr:row>17</xdr:row>
      <xdr:rowOff>173371</xdr:rowOff>
    </xdr:from>
    <xdr:ext cx="2533649" cy="564257"/>
    <xdr:sp macro="" textlink="">
      <xdr:nvSpPr>
        <xdr:cNvPr id="21" name="TextBox 20">
          <a:extLst>
            <a:ext uri="{FF2B5EF4-FFF2-40B4-BE49-F238E27FC236}">
              <a16:creationId xmlns:a16="http://schemas.microsoft.com/office/drawing/2014/main" id="{FFD3EEF9-B935-4CDD-B1DC-9A5FDD77D634}"/>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58</xdr:col>
      <xdr:colOff>44265</xdr:colOff>
      <xdr:row>17</xdr:row>
      <xdr:rowOff>170009</xdr:rowOff>
    </xdr:from>
    <xdr:ext cx="4162424" cy="564257"/>
    <xdr:sp macro="" textlink="">
      <xdr:nvSpPr>
        <xdr:cNvPr id="22" name="TextBox 21">
          <a:extLst>
            <a:ext uri="{FF2B5EF4-FFF2-40B4-BE49-F238E27FC236}">
              <a16:creationId xmlns:a16="http://schemas.microsoft.com/office/drawing/2014/main" id="{52E0861D-305B-47C3-9391-2D6F7D1460BA}"/>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23" name="TextBox 22">
          <a:extLst>
            <a:ext uri="{FF2B5EF4-FFF2-40B4-BE49-F238E27FC236}">
              <a16:creationId xmlns:a16="http://schemas.microsoft.com/office/drawing/2014/main" id="{5727FC4D-7E57-4575-B141-2A85F87A5F58}"/>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101</xdr:col>
      <xdr:colOff>115699</xdr:colOff>
      <xdr:row>15</xdr:row>
      <xdr:rowOff>205990</xdr:rowOff>
    </xdr:to>
    <xdr:grpSp>
      <xdr:nvGrpSpPr>
        <xdr:cNvPr id="24" name="Group 23">
          <a:extLst>
            <a:ext uri="{FF2B5EF4-FFF2-40B4-BE49-F238E27FC236}">
              <a16:creationId xmlns:a16="http://schemas.microsoft.com/office/drawing/2014/main" id="{250D640B-F73D-4B9B-9AF6-04ED4F136B37}"/>
            </a:ext>
          </a:extLst>
        </xdr:cNvPr>
        <xdr:cNvGrpSpPr/>
      </xdr:nvGrpSpPr>
      <xdr:grpSpPr>
        <a:xfrm>
          <a:off x="3900212" y="4069775"/>
          <a:ext cx="13237222" cy="506509"/>
          <a:chOff x="3546613" y="4064415"/>
          <a:chExt cx="13566178" cy="506509"/>
        </a:xfrm>
      </xdr:grpSpPr>
      <xdr:sp macro="" textlink="">
        <xdr:nvSpPr>
          <xdr:cNvPr id="25" name="Rectangle 24">
            <a:extLst>
              <a:ext uri="{FF2B5EF4-FFF2-40B4-BE49-F238E27FC236}">
                <a16:creationId xmlns:a16="http://schemas.microsoft.com/office/drawing/2014/main" id="{932A0CB2-A1D1-44B7-AE4D-934A459195F4}"/>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F45C3DE0-892C-4563-AA8F-3DD9F64618EC}"/>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78FECA7B-7DE6-4823-AEC0-93B4B46114C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8D3DDC38-8C91-401E-B80B-99B17C1A001B}"/>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17A81AF0-422C-4D91-A744-2741742BF9D4}"/>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29">
            <a:extLst>
              <a:ext uri="{FF2B5EF4-FFF2-40B4-BE49-F238E27FC236}">
                <a16:creationId xmlns:a16="http://schemas.microsoft.com/office/drawing/2014/main" id="{C05BB507-5090-431E-B340-43206E6B292D}"/>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30">
            <a:extLst>
              <a:ext uri="{FF2B5EF4-FFF2-40B4-BE49-F238E27FC236}">
                <a16:creationId xmlns:a16="http://schemas.microsoft.com/office/drawing/2014/main" id="{3C2F86D4-8A01-446E-80A9-B3C4D47072F7}"/>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A02E4076-202C-4283-A53F-A246AD37DB02}"/>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33" name="TextBox 32">
            <a:extLst>
              <a:ext uri="{FF2B5EF4-FFF2-40B4-BE49-F238E27FC236}">
                <a16:creationId xmlns:a16="http://schemas.microsoft.com/office/drawing/2014/main" id="{8514B4D0-623D-4519-BB28-F9D30F8B68A6}"/>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34" name="TextBox 33">
            <a:extLst>
              <a:ext uri="{FF2B5EF4-FFF2-40B4-BE49-F238E27FC236}">
                <a16:creationId xmlns:a16="http://schemas.microsoft.com/office/drawing/2014/main" id="{B2907B31-294F-4489-B90E-9DDA6A42B2C1}"/>
              </a:ext>
            </a:extLst>
          </xdr:cNvPr>
          <xdr:cNvSpPr txBox="1"/>
        </xdr:nvSpPr>
        <xdr:spPr>
          <a:xfrm>
            <a:off x="7886381" y="4065657"/>
            <a:ext cx="137550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35" name="TextBox 34">
            <a:extLst>
              <a:ext uri="{FF2B5EF4-FFF2-40B4-BE49-F238E27FC236}">
                <a16:creationId xmlns:a16="http://schemas.microsoft.com/office/drawing/2014/main" id="{5E4CF7DD-5CCD-4A1E-8482-DA2BE0F6A50C}"/>
              </a:ext>
            </a:extLst>
          </xdr:cNvPr>
          <xdr:cNvSpPr txBox="1"/>
        </xdr:nvSpPr>
        <xdr:spPr>
          <a:xfrm>
            <a:off x="9603579" y="4065657"/>
            <a:ext cx="147586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36" name="TextBox 35">
            <a:extLst>
              <a:ext uri="{FF2B5EF4-FFF2-40B4-BE49-F238E27FC236}">
                <a16:creationId xmlns:a16="http://schemas.microsoft.com/office/drawing/2014/main" id="{855565F3-5FB9-429A-AF0F-9CA3E17DA566}"/>
              </a:ext>
            </a:extLst>
          </xdr:cNvPr>
          <xdr:cNvSpPr txBox="1"/>
        </xdr:nvSpPr>
        <xdr:spPr>
          <a:xfrm>
            <a:off x="11383057" y="4064415"/>
            <a:ext cx="161422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37" name="TextBox 36">
            <a:extLst>
              <a:ext uri="{FF2B5EF4-FFF2-40B4-BE49-F238E27FC236}">
                <a16:creationId xmlns:a16="http://schemas.microsoft.com/office/drawing/2014/main" id="{D0820AC8-76A6-49D2-B39C-C8A9B962420B}"/>
              </a:ext>
            </a:extLst>
          </xdr:cNvPr>
          <xdr:cNvSpPr txBox="1"/>
        </xdr:nvSpPr>
        <xdr:spPr>
          <a:xfrm>
            <a:off x="13195272" y="4064415"/>
            <a:ext cx="1945472"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38" name="TextBox 37">
            <a:extLst>
              <a:ext uri="{FF2B5EF4-FFF2-40B4-BE49-F238E27FC236}">
                <a16:creationId xmlns:a16="http://schemas.microsoft.com/office/drawing/2014/main" id="{AADD2092-A453-4F95-8BF7-74A1D63BCA91}"/>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65</xdr:col>
      <xdr:colOff>6740</xdr:colOff>
      <xdr:row>1</xdr:row>
      <xdr:rowOff>129991</xdr:rowOff>
    </xdr:from>
    <xdr:to>
      <xdr:col>72</xdr:col>
      <xdr:colOff>18842</xdr:colOff>
      <xdr:row>4</xdr:row>
      <xdr:rowOff>747211</xdr:rowOff>
    </xdr:to>
    <xdr:pic>
      <xdr:nvPicPr>
        <xdr:cNvPr id="40" name="Graphic 39" descr="Map with pin">
          <a:extLst>
            <a:ext uri="{FF2B5EF4-FFF2-40B4-BE49-F238E27FC236}">
              <a16:creationId xmlns:a16="http://schemas.microsoft.com/office/drawing/2014/main" id="{452C3E1C-C1DD-4371-AFB2-60AFF72038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1246240" y="320491"/>
          <a:ext cx="1188720" cy="1188720"/>
        </a:xfrm>
        <a:prstGeom prst="rect">
          <a:avLst/>
        </a:prstGeom>
      </xdr:spPr>
    </xdr:pic>
    <xdr:clientData/>
  </xdr:twoCellAnchor>
  <xdr:twoCellAnchor editAs="oneCell">
    <xdr:from>
      <xdr:col>51</xdr:col>
      <xdr:colOff>100868</xdr:colOff>
      <xdr:row>2</xdr:row>
      <xdr:rowOff>78440</xdr:rowOff>
    </xdr:from>
    <xdr:to>
      <xdr:col>57</xdr:col>
      <xdr:colOff>124629</xdr:colOff>
      <xdr:row>4</xdr:row>
      <xdr:rowOff>729730</xdr:rowOff>
    </xdr:to>
    <xdr:pic>
      <xdr:nvPicPr>
        <xdr:cNvPr id="41" name="Graphic 40" descr="Shuffle">
          <a:extLst>
            <a:ext uri="{FF2B5EF4-FFF2-40B4-BE49-F238E27FC236}">
              <a16:creationId xmlns:a16="http://schemas.microsoft.com/office/drawing/2014/main" id="{302C3985-A373-44FD-8FDF-60D6030215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054368" y="459440"/>
          <a:ext cx="1032290" cy="1032290"/>
        </a:xfrm>
        <a:prstGeom prst="rect">
          <a:avLst/>
        </a:prstGeom>
      </xdr:spPr>
    </xdr:pic>
    <xdr:clientData/>
  </xdr:twoCellAnchor>
  <xdr:twoCellAnchor editAs="oneCell">
    <xdr:from>
      <xdr:col>74</xdr:col>
      <xdr:colOff>69492</xdr:colOff>
      <xdr:row>2</xdr:row>
      <xdr:rowOff>58273</xdr:rowOff>
    </xdr:from>
    <xdr:to>
      <xdr:col>81</xdr:col>
      <xdr:colOff>81595</xdr:colOff>
      <xdr:row>4</xdr:row>
      <xdr:rowOff>865993</xdr:rowOff>
    </xdr:to>
    <xdr:pic>
      <xdr:nvPicPr>
        <xdr:cNvPr id="42" name="Graphic 41" descr="Chat">
          <a:extLst>
            <a:ext uri="{FF2B5EF4-FFF2-40B4-BE49-F238E27FC236}">
              <a16:creationId xmlns:a16="http://schemas.microsoft.com/office/drawing/2014/main" id="{1571DEB3-2BA2-4F05-8BC3-3C99509BC42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2754551" y="439273"/>
          <a:ext cx="1188720" cy="1188720"/>
        </a:xfrm>
        <a:prstGeom prst="rect">
          <a:avLst/>
        </a:prstGeom>
      </xdr:spPr>
    </xdr:pic>
    <xdr:clientData/>
  </xdr:twoCellAnchor>
  <xdr:twoCellAnchor editAs="oneCell">
    <xdr:from>
      <xdr:col>82</xdr:col>
      <xdr:colOff>8985</xdr:colOff>
      <xdr:row>2</xdr:row>
      <xdr:rowOff>98612</xdr:rowOff>
    </xdr:from>
    <xdr:to>
      <xdr:col>88</xdr:col>
      <xdr:colOff>73531</xdr:colOff>
      <xdr:row>4</xdr:row>
      <xdr:rowOff>723452</xdr:rowOff>
    </xdr:to>
    <xdr:pic>
      <xdr:nvPicPr>
        <xdr:cNvPr id="43" name="Graphic 42" descr="City">
          <a:extLst>
            <a:ext uri="{FF2B5EF4-FFF2-40B4-BE49-F238E27FC236}">
              <a16:creationId xmlns:a16="http://schemas.microsoft.com/office/drawing/2014/main" id="{09A592FF-5D67-4FB9-90B7-5A3548FCD8A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038750" y="479612"/>
          <a:ext cx="1005840" cy="1005840"/>
        </a:xfrm>
        <a:prstGeom prst="rect">
          <a:avLst/>
        </a:prstGeom>
      </xdr:spPr>
    </xdr:pic>
    <xdr:clientData/>
  </xdr:twoCellAnchor>
  <xdr:twoCellAnchor>
    <xdr:from>
      <xdr:col>95</xdr:col>
      <xdr:colOff>26922</xdr:colOff>
      <xdr:row>1</xdr:row>
      <xdr:rowOff>68150</xdr:rowOff>
    </xdr:from>
    <xdr:to>
      <xdr:col>101</xdr:col>
      <xdr:colOff>42521</xdr:colOff>
      <xdr:row>4</xdr:row>
      <xdr:rowOff>736449</xdr:rowOff>
    </xdr:to>
    <xdr:grpSp>
      <xdr:nvGrpSpPr>
        <xdr:cNvPr id="44" name="Group 43">
          <a:extLst>
            <a:ext uri="{FF2B5EF4-FFF2-40B4-BE49-F238E27FC236}">
              <a16:creationId xmlns:a16="http://schemas.microsoft.com/office/drawing/2014/main" id="{27A02505-3251-4B58-8B55-536F4E5CE647}"/>
            </a:ext>
          </a:extLst>
        </xdr:cNvPr>
        <xdr:cNvGrpSpPr/>
      </xdr:nvGrpSpPr>
      <xdr:grpSpPr>
        <a:xfrm>
          <a:off x="16040128" y="258650"/>
          <a:ext cx="1024128" cy="1239799"/>
          <a:chOff x="16084949" y="247444"/>
          <a:chExt cx="1026432" cy="1239799"/>
        </a:xfrm>
      </xdr:grpSpPr>
      <xdr:pic>
        <xdr:nvPicPr>
          <xdr:cNvPr id="45" name="Graphic 44" descr="Money">
            <a:extLst>
              <a:ext uri="{FF2B5EF4-FFF2-40B4-BE49-F238E27FC236}">
                <a16:creationId xmlns:a16="http://schemas.microsoft.com/office/drawing/2014/main" id="{28ECF7A1-E2B4-41AF-865D-01B4741DE9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46" name="Group 45">
            <a:extLst>
              <a:ext uri="{FF2B5EF4-FFF2-40B4-BE49-F238E27FC236}">
                <a16:creationId xmlns:a16="http://schemas.microsoft.com/office/drawing/2014/main" id="{73C100A5-F3FE-4C60-95BE-C5F2DA3AB944}"/>
              </a:ext>
            </a:extLst>
          </xdr:cNvPr>
          <xdr:cNvGrpSpPr/>
        </xdr:nvGrpSpPr>
        <xdr:grpSpPr>
          <a:xfrm>
            <a:off x="16311304" y="847163"/>
            <a:ext cx="800077" cy="640080"/>
            <a:chOff x="17521540" y="2729749"/>
            <a:chExt cx="1616735" cy="1306367"/>
          </a:xfrm>
        </xdr:grpSpPr>
        <xdr:pic>
          <xdr:nvPicPr>
            <xdr:cNvPr id="47" name="Graphic 46" descr="Paint brush">
              <a:extLst>
                <a:ext uri="{FF2B5EF4-FFF2-40B4-BE49-F238E27FC236}">
                  <a16:creationId xmlns:a16="http://schemas.microsoft.com/office/drawing/2014/main" id="{E92318B8-6527-49A8-8602-3B8DC0589EA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48" name="Graphic 47" descr="Palette">
              <a:extLst>
                <a:ext uri="{FF2B5EF4-FFF2-40B4-BE49-F238E27FC236}">
                  <a16:creationId xmlns:a16="http://schemas.microsoft.com/office/drawing/2014/main" id="{86BD5C3A-49AE-4A4E-9F25-EEF6EB50092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8</xdr:col>
      <xdr:colOff>136709</xdr:colOff>
      <xdr:row>3</xdr:row>
      <xdr:rowOff>38398</xdr:rowOff>
    </xdr:from>
    <xdr:to>
      <xdr:col>15</xdr:col>
      <xdr:colOff>41457</xdr:colOff>
      <xdr:row>4</xdr:row>
      <xdr:rowOff>553152</xdr:rowOff>
    </xdr:to>
    <xdr:grpSp>
      <xdr:nvGrpSpPr>
        <xdr:cNvPr id="49" name="Group 48">
          <a:extLst>
            <a:ext uri="{FF2B5EF4-FFF2-40B4-BE49-F238E27FC236}">
              <a16:creationId xmlns:a16="http://schemas.microsoft.com/office/drawing/2014/main" id="{BC29FC34-74B2-40D9-86F9-3B993775CD00}"/>
            </a:ext>
          </a:extLst>
        </xdr:cNvPr>
        <xdr:cNvGrpSpPr/>
      </xdr:nvGrpSpPr>
      <xdr:grpSpPr>
        <a:xfrm>
          <a:off x="1996885" y="609898"/>
          <a:ext cx="1081366" cy="705254"/>
          <a:chOff x="6829426" y="636552"/>
          <a:chExt cx="892549" cy="571500"/>
        </a:xfrm>
      </xdr:grpSpPr>
      <xdr:grpSp>
        <xdr:nvGrpSpPr>
          <xdr:cNvPr id="50" name="Group 49">
            <a:extLst>
              <a:ext uri="{FF2B5EF4-FFF2-40B4-BE49-F238E27FC236}">
                <a16:creationId xmlns:a16="http://schemas.microsoft.com/office/drawing/2014/main" id="{386C4CE3-7A9F-4859-B542-E6D8C4B09B94}"/>
              </a:ext>
            </a:extLst>
          </xdr:cNvPr>
          <xdr:cNvGrpSpPr/>
        </xdr:nvGrpSpPr>
        <xdr:grpSpPr>
          <a:xfrm>
            <a:off x="6829426" y="636552"/>
            <a:ext cx="892549" cy="571500"/>
            <a:chOff x="6829426" y="636552"/>
            <a:chExt cx="892549" cy="571500"/>
          </a:xfrm>
        </xdr:grpSpPr>
        <xdr:sp macro="" textlink="">
          <xdr:nvSpPr>
            <xdr:cNvPr id="52" name="Oval 51">
              <a:extLst>
                <a:ext uri="{FF2B5EF4-FFF2-40B4-BE49-F238E27FC236}">
                  <a16:creationId xmlns:a16="http://schemas.microsoft.com/office/drawing/2014/main" id="{CFDD7DE0-E31C-4708-84E9-E037C8A0D4CA}"/>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55C97569-C0EC-4D3C-A3AA-B4A2A2ABD780}"/>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1" name="Oval 50">
            <a:extLst>
              <a:ext uri="{FF2B5EF4-FFF2-40B4-BE49-F238E27FC236}">
                <a16:creationId xmlns:a16="http://schemas.microsoft.com/office/drawing/2014/main" id="{4F5BE33D-4C1B-44E9-AF1E-278143748A0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oneCellAnchor>
    <xdr:from>
      <xdr:col>26</xdr:col>
      <xdr:colOff>130568</xdr:colOff>
      <xdr:row>4</xdr:row>
      <xdr:rowOff>730062</xdr:rowOff>
    </xdr:from>
    <xdr:ext cx="2593980" cy="387286"/>
    <xdr:sp macro="" textlink="">
      <xdr:nvSpPr>
        <xdr:cNvPr id="54" name="TextBox 53">
          <a:extLst>
            <a:ext uri="{FF2B5EF4-FFF2-40B4-BE49-F238E27FC236}">
              <a16:creationId xmlns:a16="http://schemas.microsoft.com/office/drawing/2014/main" id="{B01B8DFE-C0C8-4F22-9421-9E4FBAE500AD}"/>
            </a:ext>
          </a:extLst>
        </xdr:cNvPr>
        <xdr:cNvSpPr txBox="1"/>
      </xdr:nvSpPr>
      <xdr:spPr>
        <a:xfrm>
          <a:off x="4949097" y="1492062"/>
          <a:ext cx="259398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Atmospheric Science</a:t>
          </a:r>
        </a:p>
      </xdr:txBody>
    </xdr:sp>
    <xdr:clientData/>
  </xdr:oneCellAnchor>
  <xdr:oneCellAnchor>
    <xdr:from>
      <xdr:col>87</xdr:col>
      <xdr:colOff>138203</xdr:colOff>
      <xdr:row>4</xdr:row>
      <xdr:rowOff>720165</xdr:rowOff>
    </xdr:from>
    <xdr:ext cx="968728" cy="387286"/>
    <xdr:sp macro="" textlink="">
      <xdr:nvSpPr>
        <xdr:cNvPr id="61" name="TextBox 60">
          <a:extLst>
            <a:ext uri="{FF2B5EF4-FFF2-40B4-BE49-F238E27FC236}">
              <a16:creationId xmlns:a16="http://schemas.microsoft.com/office/drawing/2014/main" id="{ADDFDB74-C9AF-4560-B423-28DF8B81A40F}"/>
            </a:ext>
          </a:extLst>
        </xdr:cNvPr>
        <xdr:cNvSpPr txBox="1"/>
      </xdr:nvSpPr>
      <xdr:spPr>
        <a:xfrm>
          <a:off x="14941174" y="1482165"/>
          <a:ext cx="968728"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Marine</a:t>
          </a:r>
        </a:p>
      </xdr:txBody>
    </xdr:sp>
    <xdr:clientData/>
  </xdr:oneCellAnchor>
  <xdr:twoCellAnchor editAs="oneCell">
    <xdr:from>
      <xdr:col>87</xdr:col>
      <xdr:colOff>152419</xdr:colOff>
      <xdr:row>2</xdr:row>
      <xdr:rowOff>188260</xdr:rowOff>
    </xdr:from>
    <xdr:to>
      <xdr:col>94</xdr:col>
      <xdr:colOff>24672</xdr:colOff>
      <xdr:row>4</xdr:row>
      <xdr:rowOff>721660</xdr:rowOff>
    </xdr:to>
    <xdr:pic>
      <xdr:nvPicPr>
        <xdr:cNvPr id="62" name="Graphic 61" descr="Wave">
          <a:extLst>
            <a:ext uri="{FF2B5EF4-FFF2-40B4-BE49-F238E27FC236}">
              <a16:creationId xmlns:a16="http://schemas.microsoft.com/office/drawing/2014/main" id="{115F79BC-E3E4-4BF2-8872-B67F773D044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14955390" y="569260"/>
          <a:ext cx="914400" cy="914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8</xdr:col>
      <xdr:colOff>52387</xdr:colOff>
      <xdr:row>24</xdr:row>
      <xdr:rowOff>136524</xdr:rowOff>
    </xdr:from>
    <xdr:to>
      <xdr:col>19</xdr:col>
      <xdr:colOff>19050</xdr:colOff>
      <xdr:row>54</xdr:row>
      <xdr:rowOff>90804</xdr:rowOff>
    </xdr:to>
    <xdr:graphicFrame macro="">
      <xdr:nvGraphicFramePr>
        <xdr:cNvPr id="2" name="Chart 1">
          <a:extLst>
            <a:ext uri="{FF2B5EF4-FFF2-40B4-BE49-F238E27FC236}">
              <a16:creationId xmlns:a16="http://schemas.microsoft.com/office/drawing/2014/main" id="{951F1B85-F225-44DD-98B4-7B12EF853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24</xdr:row>
      <xdr:rowOff>136525</xdr:rowOff>
    </xdr:from>
    <xdr:to>
      <xdr:col>30</xdr:col>
      <xdr:colOff>45720</xdr:colOff>
      <xdr:row>54</xdr:row>
      <xdr:rowOff>90805</xdr:rowOff>
    </xdr:to>
    <xdr:graphicFrame macro="">
      <xdr:nvGraphicFramePr>
        <xdr:cNvPr id="3" name="Chart 2">
          <a:extLst>
            <a:ext uri="{FF2B5EF4-FFF2-40B4-BE49-F238E27FC236}">
              <a16:creationId xmlns:a16="http://schemas.microsoft.com/office/drawing/2014/main" id="{82D2FE7C-CC8D-4276-BBBD-ECDEBCD0E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35</xdr:col>
      <xdr:colOff>1565</xdr:colOff>
      <xdr:row>4</xdr:row>
      <xdr:rowOff>723340</xdr:rowOff>
    </xdr:from>
    <xdr:ext cx="1695529" cy="387286"/>
    <xdr:sp macro="" textlink="">
      <xdr:nvSpPr>
        <xdr:cNvPr id="10" name="TextBox 9">
          <a:extLst>
            <a:ext uri="{FF2B5EF4-FFF2-40B4-BE49-F238E27FC236}">
              <a16:creationId xmlns:a16="http://schemas.microsoft.com/office/drawing/2014/main" id="{B24487F8-6953-4C0A-8EED-2FB53E7A0F73}"/>
            </a:ext>
          </a:extLst>
        </xdr:cNvPr>
        <xdr:cNvSpPr txBox="1"/>
      </xdr:nvSpPr>
      <xdr:spPr>
        <a:xfrm>
          <a:off x="6332889"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56</xdr:col>
      <xdr:colOff>65859</xdr:colOff>
      <xdr:row>4</xdr:row>
      <xdr:rowOff>723340</xdr:rowOff>
    </xdr:from>
    <xdr:ext cx="1382110" cy="387286"/>
    <xdr:sp macro="" textlink="">
      <xdr:nvSpPr>
        <xdr:cNvPr id="11" name="TextBox 10">
          <a:extLst>
            <a:ext uri="{FF2B5EF4-FFF2-40B4-BE49-F238E27FC236}">
              <a16:creationId xmlns:a16="http://schemas.microsoft.com/office/drawing/2014/main" id="{FE5B74D2-EAF9-4D82-BEE2-9288D4FAFC0A}"/>
            </a:ext>
          </a:extLst>
        </xdr:cNvPr>
        <xdr:cNvSpPr txBox="1"/>
      </xdr:nvSpPr>
      <xdr:spPr>
        <a:xfrm>
          <a:off x="9859800"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69</xdr:col>
      <xdr:colOff>36960</xdr:colOff>
      <xdr:row>4</xdr:row>
      <xdr:rowOff>728199</xdr:rowOff>
    </xdr:from>
    <xdr:ext cx="1596207" cy="387286"/>
    <xdr:sp macro="" textlink="">
      <xdr:nvSpPr>
        <xdr:cNvPr id="12" name="TextBox 11">
          <a:extLst>
            <a:ext uri="{FF2B5EF4-FFF2-40B4-BE49-F238E27FC236}">
              <a16:creationId xmlns:a16="http://schemas.microsoft.com/office/drawing/2014/main" id="{F35B8773-8D7D-4A57-BDDA-478E33630EBB}"/>
            </a:ext>
          </a:extLst>
        </xdr:cNvPr>
        <xdr:cNvSpPr txBox="1"/>
      </xdr:nvSpPr>
      <xdr:spPr>
        <a:xfrm>
          <a:off x="12016048"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78</xdr:col>
      <xdr:colOff>95492</xdr:colOff>
      <xdr:row>4</xdr:row>
      <xdr:rowOff>721226</xdr:rowOff>
    </xdr:from>
    <xdr:ext cx="1653209" cy="387286"/>
    <xdr:sp macro="" textlink="">
      <xdr:nvSpPr>
        <xdr:cNvPr id="13" name="TextBox 12">
          <a:extLst>
            <a:ext uri="{FF2B5EF4-FFF2-40B4-BE49-F238E27FC236}">
              <a16:creationId xmlns:a16="http://schemas.microsoft.com/office/drawing/2014/main" id="{69B9528D-2A8D-47CD-B836-875DC395BE13}"/>
            </a:ext>
          </a:extLst>
        </xdr:cNvPr>
        <xdr:cNvSpPr txBox="1"/>
      </xdr:nvSpPr>
      <xdr:spPr>
        <a:xfrm>
          <a:off x="13520139"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74083</xdr:colOff>
      <xdr:row>4</xdr:row>
      <xdr:rowOff>727138</xdr:rowOff>
    </xdr:from>
    <xdr:ext cx="826124" cy="387286"/>
    <xdr:sp macro="" textlink="">
      <xdr:nvSpPr>
        <xdr:cNvPr id="15" name="TextBox 14">
          <a:extLst>
            <a:ext uri="{FF2B5EF4-FFF2-40B4-BE49-F238E27FC236}">
              <a16:creationId xmlns:a16="http://schemas.microsoft.com/office/drawing/2014/main" id="{C3A04450-A13D-4921-8390-93B03959F7E5}"/>
            </a:ext>
          </a:extLst>
        </xdr:cNvPr>
        <xdr:cNvSpPr txBox="1"/>
      </xdr:nvSpPr>
      <xdr:spPr>
        <a:xfrm>
          <a:off x="16154524"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88</xdr:col>
      <xdr:colOff>56525</xdr:colOff>
      <xdr:row>4</xdr:row>
      <xdr:rowOff>720165</xdr:rowOff>
    </xdr:from>
    <xdr:ext cx="883319" cy="387286"/>
    <xdr:sp macro="" textlink="">
      <xdr:nvSpPr>
        <xdr:cNvPr id="16" name="TextBox 15">
          <a:extLst>
            <a:ext uri="{FF2B5EF4-FFF2-40B4-BE49-F238E27FC236}">
              <a16:creationId xmlns:a16="http://schemas.microsoft.com/office/drawing/2014/main" id="{3EF8C1EC-C121-4C84-AE4F-3AA4CD47EF78}"/>
            </a:ext>
          </a:extLst>
        </xdr:cNvPr>
        <xdr:cNvSpPr txBox="1"/>
      </xdr:nvSpPr>
      <xdr:spPr>
        <a:xfrm>
          <a:off x="15094819"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23" name="Group 22">
          <a:extLst>
            <a:ext uri="{FF2B5EF4-FFF2-40B4-BE49-F238E27FC236}">
              <a16:creationId xmlns:a16="http://schemas.microsoft.com/office/drawing/2014/main" id="{317C90E3-E82D-496D-872A-C0BB71313F64}"/>
            </a:ext>
          </a:extLst>
        </xdr:cNvPr>
        <xdr:cNvGrpSpPr/>
      </xdr:nvGrpSpPr>
      <xdr:grpSpPr>
        <a:xfrm>
          <a:off x="697778" y="3478646"/>
          <a:ext cx="160662" cy="94293"/>
          <a:chOff x="655359" y="3630006"/>
          <a:chExt cx="165422" cy="94120"/>
        </a:xfrm>
      </xdr:grpSpPr>
      <xdr:cxnSp macro="">
        <xdr:nvCxnSpPr>
          <xdr:cNvPr id="20" name="Straight Connector 19">
            <a:extLst>
              <a:ext uri="{FF2B5EF4-FFF2-40B4-BE49-F238E27FC236}">
                <a16:creationId xmlns:a16="http://schemas.microsoft.com/office/drawing/2014/main" id="{656591DB-1FBA-47D8-9725-49D9CCB4A00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1" name="Straight Connector 20">
            <a:extLst>
              <a:ext uri="{FF2B5EF4-FFF2-40B4-BE49-F238E27FC236}">
                <a16:creationId xmlns:a16="http://schemas.microsoft.com/office/drawing/2014/main" id="{2BE596D3-6CC0-462B-9768-C9AEE4467677}"/>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2" name="Straight Connector 21">
            <a:extLst>
              <a:ext uri="{FF2B5EF4-FFF2-40B4-BE49-F238E27FC236}">
                <a16:creationId xmlns:a16="http://schemas.microsoft.com/office/drawing/2014/main" id="{939D3B59-8459-41E2-AD11-0855A1A302CB}"/>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24" name="Arc 23">
          <a:extLst>
            <a:ext uri="{FF2B5EF4-FFF2-40B4-BE49-F238E27FC236}">
              <a16:creationId xmlns:a16="http://schemas.microsoft.com/office/drawing/2014/main" id="{4006E66C-7B78-4037-9924-9A552F34C50F}"/>
            </a:ext>
          </a:extLst>
        </xdr:cNvPr>
        <xdr:cNvSpPr/>
      </xdr:nvSpPr>
      <xdr:spPr>
        <a:xfrm rot="10800000">
          <a:off x="780075" y="3425063"/>
          <a:ext cx="294007" cy="3081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6</xdr:col>
      <xdr:colOff>985</xdr:colOff>
      <xdr:row>4</xdr:row>
      <xdr:rowOff>731184</xdr:rowOff>
    </xdr:from>
    <xdr:ext cx="2808076" cy="387286"/>
    <xdr:sp macro="" textlink="">
      <xdr:nvSpPr>
        <xdr:cNvPr id="25" name="TextBox 24">
          <a:extLst>
            <a:ext uri="{FF2B5EF4-FFF2-40B4-BE49-F238E27FC236}">
              <a16:creationId xmlns:a16="http://schemas.microsoft.com/office/drawing/2014/main" id="{7A8726AA-64E3-4A38-B5B9-9914876A9B2E}"/>
            </a:ext>
          </a:extLst>
        </xdr:cNvPr>
        <xdr:cNvSpPr txBox="1"/>
      </xdr:nvSpPr>
      <xdr:spPr>
        <a:xfrm>
          <a:off x="1524985" y="1493184"/>
          <a:ext cx="280807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Environmental</a:t>
          </a:r>
          <a:r>
            <a:rPr lang="en-US" sz="2000" baseline="0"/>
            <a:t> Science</a:t>
          </a:r>
          <a:endParaRPr lang="en-US" sz="2000"/>
        </a:p>
      </xdr:txBody>
    </xdr:sp>
    <xdr:clientData/>
  </xdr:oneCellAnchor>
  <xdr:oneCellAnchor>
    <xdr:from>
      <xdr:col>2</xdr:col>
      <xdr:colOff>8867</xdr:colOff>
      <xdr:row>10</xdr:row>
      <xdr:rowOff>21300</xdr:rowOff>
    </xdr:from>
    <xdr:ext cx="880690" cy="328295"/>
    <xdr:sp macro="" textlink="">
      <xdr:nvSpPr>
        <xdr:cNvPr id="26" name="TextBox 25">
          <a:extLst>
            <a:ext uri="{FF2B5EF4-FFF2-40B4-BE49-F238E27FC236}">
              <a16:creationId xmlns:a16="http://schemas.microsoft.com/office/drawing/2014/main" id="{FD032BBA-D389-41C2-B43F-4894F0E6F4C2}"/>
            </a:ext>
          </a:extLst>
        </xdr:cNvPr>
        <xdr:cNvSpPr txBox="1"/>
      </xdr:nvSpPr>
      <xdr:spPr>
        <a:xfrm>
          <a:off x="870258" y="3524843"/>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28" name="TextBox 27">
          <a:extLst>
            <a:ext uri="{FF2B5EF4-FFF2-40B4-BE49-F238E27FC236}">
              <a16:creationId xmlns:a16="http://schemas.microsoft.com/office/drawing/2014/main" id="{BABBB6D6-1640-4CAA-9943-655A2FA644EA}"/>
            </a:ext>
          </a:extLst>
        </xdr:cNvPr>
        <xdr:cNvSpPr txBox="1"/>
      </xdr:nvSpPr>
      <xdr:spPr>
        <a:xfrm>
          <a:off x="33618" y="2675225"/>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29" name="TextBox 28">
          <a:extLst>
            <a:ext uri="{FF2B5EF4-FFF2-40B4-BE49-F238E27FC236}">
              <a16:creationId xmlns:a16="http://schemas.microsoft.com/office/drawing/2014/main" id="{2C85A111-761C-435E-841A-FB6690A6D0B7}"/>
            </a:ext>
          </a:extLst>
        </xdr:cNvPr>
        <xdr:cNvSpPr txBox="1"/>
      </xdr:nvSpPr>
      <xdr:spPr>
        <a:xfrm>
          <a:off x="62193" y="3055104"/>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30" name="TextBox 29">
          <a:extLst>
            <a:ext uri="{FF2B5EF4-FFF2-40B4-BE49-F238E27FC236}">
              <a16:creationId xmlns:a16="http://schemas.microsoft.com/office/drawing/2014/main" id="{06D8FE04-81E8-4909-ADE8-9A4DD46C988F}"/>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31" name="TextBox 30">
          <a:extLst>
            <a:ext uri="{FF2B5EF4-FFF2-40B4-BE49-F238E27FC236}">
              <a16:creationId xmlns:a16="http://schemas.microsoft.com/office/drawing/2014/main" id="{11823931-4F0B-4022-9646-20DBC3AB2CEB}"/>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35</xdr:col>
      <xdr:colOff>96431</xdr:colOff>
      <xdr:row>18</xdr:row>
      <xdr:rowOff>161924</xdr:rowOff>
    </xdr:from>
    <xdr:to>
      <xdr:col>36</xdr:col>
      <xdr:colOff>86906</xdr:colOff>
      <xdr:row>19</xdr:row>
      <xdr:rowOff>133350</xdr:rowOff>
    </xdr:to>
    <xdr:sp macro="" textlink="">
      <xdr:nvSpPr>
        <xdr:cNvPr id="39" name="Rectangle 38">
          <a:extLst>
            <a:ext uri="{FF2B5EF4-FFF2-40B4-BE49-F238E27FC236}">
              <a16:creationId xmlns:a16="http://schemas.microsoft.com/office/drawing/2014/main" id="{072B41B2-2273-4080-83FE-BDEE38942108}"/>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149038</xdr:colOff>
      <xdr:row>18</xdr:row>
      <xdr:rowOff>161924</xdr:rowOff>
    </xdr:from>
    <xdr:to>
      <xdr:col>63</xdr:col>
      <xdr:colOff>139514</xdr:colOff>
      <xdr:row>19</xdr:row>
      <xdr:rowOff>133350</xdr:rowOff>
    </xdr:to>
    <xdr:sp macro="" textlink="">
      <xdr:nvSpPr>
        <xdr:cNvPr id="40" name="Rectangle 39">
          <a:extLst>
            <a:ext uri="{FF2B5EF4-FFF2-40B4-BE49-F238E27FC236}">
              <a16:creationId xmlns:a16="http://schemas.microsoft.com/office/drawing/2014/main" id="{46BA8010-7C63-484B-94B0-BB25312831A9}"/>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36</xdr:col>
      <xdr:colOff>149660</xdr:colOff>
      <xdr:row>17</xdr:row>
      <xdr:rowOff>173371</xdr:rowOff>
    </xdr:from>
    <xdr:ext cx="2533649" cy="564257"/>
    <xdr:sp macro="" textlink="">
      <xdr:nvSpPr>
        <xdr:cNvPr id="42" name="TextBox 41">
          <a:extLst>
            <a:ext uri="{FF2B5EF4-FFF2-40B4-BE49-F238E27FC236}">
              <a16:creationId xmlns:a16="http://schemas.microsoft.com/office/drawing/2014/main" id="{D9E50467-BFCE-4A7C-A20A-6021DC52A010}"/>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64</xdr:col>
      <xdr:colOff>44265</xdr:colOff>
      <xdr:row>17</xdr:row>
      <xdr:rowOff>170009</xdr:rowOff>
    </xdr:from>
    <xdr:ext cx="4162424" cy="564257"/>
    <xdr:sp macro="" textlink="">
      <xdr:nvSpPr>
        <xdr:cNvPr id="43" name="TextBox 42">
          <a:extLst>
            <a:ext uri="{FF2B5EF4-FFF2-40B4-BE49-F238E27FC236}">
              <a16:creationId xmlns:a16="http://schemas.microsoft.com/office/drawing/2014/main" id="{02C9AF80-9A96-414E-A204-33E30F171560}"/>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44" name="TextBox 43">
          <a:extLst>
            <a:ext uri="{FF2B5EF4-FFF2-40B4-BE49-F238E27FC236}">
              <a16:creationId xmlns:a16="http://schemas.microsoft.com/office/drawing/2014/main" id="{EAE35489-E661-40CA-BCC4-0E294DF3E710}"/>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100</xdr:col>
      <xdr:colOff>115699</xdr:colOff>
      <xdr:row>15</xdr:row>
      <xdr:rowOff>205990</xdr:rowOff>
    </xdr:to>
    <xdr:grpSp>
      <xdr:nvGrpSpPr>
        <xdr:cNvPr id="52" name="Group 51">
          <a:extLst>
            <a:ext uri="{FF2B5EF4-FFF2-40B4-BE49-F238E27FC236}">
              <a16:creationId xmlns:a16="http://schemas.microsoft.com/office/drawing/2014/main" id="{7E618EA8-846D-4A68-B674-6249252BF4F9}"/>
            </a:ext>
          </a:extLst>
        </xdr:cNvPr>
        <xdr:cNvGrpSpPr/>
      </xdr:nvGrpSpPr>
      <xdr:grpSpPr>
        <a:xfrm>
          <a:off x="3900212" y="4069775"/>
          <a:ext cx="13136369" cy="506509"/>
          <a:chOff x="3546613" y="4064415"/>
          <a:chExt cx="13566178" cy="506509"/>
        </a:xfrm>
      </xdr:grpSpPr>
      <xdr:sp macro="" textlink="">
        <xdr:nvSpPr>
          <xdr:cNvPr id="32" name="Rectangle 31">
            <a:extLst>
              <a:ext uri="{FF2B5EF4-FFF2-40B4-BE49-F238E27FC236}">
                <a16:creationId xmlns:a16="http://schemas.microsoft.com/office/drawing/2014/main" id="{82B9D3A8-449F-4CBB-8924-E544A097B26B}"/>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Rectangle 32">
            <a:extLst>
              <a:ext uri="{FF2B5EF4-FFF2-40B4-BE49-F238E27FC236}">
                <a16:creationId xmlns:a16="http://schemas.microsoft.com/office/drawing/2014/main" id="{91798D20-0ECE-454F-8D53-DF1158769CF1}"/>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33">
            <a:extLst>
              <a:ext uri="{FF2B5EF4-FFF2-40B4-BE49-F238E27FC236}">
                <a16:creationId xmlns:a16="http://schemas.microsoft.com/office/drawing/2014/main" id="{DA627A6F-4141-4DD1-A931-0C753A044B4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34">
            <a:extLst>
              <a:ext uri="{FF2B5EF4-FFF2-40B4-BE49-F238E27FC236}">
                <a16:creationId xmlns:a16="http://schemas.microsoft.com/office/drawing/2014/main" id="{71B68196-3C22-470F-A5E0-CF65E80855B2}"/>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Rectangle 35">
            <a:extLst>
              <a:ext uri="{FF2B5EF4-FFF2-40B4-BE49-F238E27FC236}">
                <a16:creationId xmlns:a16="http://schemas.microsoft.com/office/drawing/2014/main" id="{03A0FE19-64E1-4600-90F1-E87A636ACAF0}"/>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Rectangle 36">
            <a:extLst>
              <a:ext uri="{FF2B5EF4-FFF2-40B4-BE49-F238E27FC236}">
                <a16:creationId xmlns:a16="http://schemas.microsoft.com/office/drawing/2014/main" id="{0FE0B52C-C779-48C5-9424-7BC0389C9EBE}"/>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Rectangle 37">
            <a:extLst>
              <a:ext uri="{FF2B5EF4-FFF2-40B4-BE49-F238E27FC236}">
                <a16:creationId xmlns:a16="http://schemas.microsoft.com/office/drawing/2014/main" id="{E03F33ED-CC67-4115-AB0E-F86E9FD3FEC2}"/>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TextBox 44">
            <a:extLst>
              <a:ext uri="{FF2B5EF4-FFF2-40B4-BE49-F238E27FC236}">
                <a16:creationId xmlns:a16="http://schemas.microsoft.com/office/drawing/2014/main" id="{8D425A08-4D05-441E-996D-807CAC8848B6}"/>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46" name="TextBox 45">
            <a:extLst>
              <a:ext uri="{FF2B5EF4-FFF2-40B4-BE49-F238E27FC236}">
                <a16:creationId xmlns:a16="http://schemas.microsoft.com/office/drawing/2014/main" id="{51353CFB-5C39-4B77-A3E6-046169AEA3BE}"/>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47" name="TextBox 46">
            <a:extLst>
              <a:ext uri="{FF2B5EF4-FFF2-40B4-BE49-F238E27FC236}">
                <a16:creationId xmlns:a16="http://schemas.microsoft.com/office/drawing/2014/main" id="{D9EF328C-C72F-40DA-BB48-D48BDCD4FBE9}"/>
              </a:ext>
            </a:extLst>
          </xdr:cNvPr>
          <xdr:cNvSpPr txBox="1"/>
        </xdr:nvSpPr>
        <xdr:spPr>
          <a:xfrm>
            <a:off x="7886381" y="4065657"/>
            <a:ext cx="1233853"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48" name="TextBox 47">
            <a:extLst>
              <a:ext uri="{FF2B5EF4-FFF2-40B4-BE49-F238E27FC236}">
                <a16:creationId xmlns:a16="http://schemas.microsoft.com/office/drawing/2014/main" id="{C2D43AAA-34C7-4626-B752-014500F9E849}"/>
              </a:ext>
            </a:extLst>
          </xdr:cNvPr>
          <xdr:cNvSpPr txBox="1"/>
        </xdr:nvSpPr>
        <xdr:spPr>
          <a:xfrm>
            <a:off x="9603579" y="4065657"/>
            <a:ext cx="1272686"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49" name="TextBox 48">
            <a:extLst>
              <a:ext uri="{FF2B5EF4-FFF2-40B4-BE49-F238E27FC236}">
                <a16:creationId xmlns:a16="http://schemas.microsoft.com/office/drawing/2014/main" id="{5E0E97CC-3149-4087-8B73-C665E87E3D34}"/>
              </a:ext>
            </a:extLst>
          </xdr:cNvPr>
          <xdr:cNvSpPr txBox="1"/>
        </xdr:nvSpPr>
        <xdr:spPr>
          <a:xfrm>
            <a:off x="11383058" y="4064415"/>
            <a:ext cx="1286607"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50" name="TextBox 49">
            <a:extLst>
              <a:ext uri="{FF2B5EF4-FFF2-40B4-BE49-F238E27FC236}">
                <a16:creationId xmlns:a16="http://schemas.microsoft.com/office/drawing/2014/main" id="{FACB89E5-801E-4284-A165-AD233D674EDC}"/>
              </a:ext>
            </a:extLst>
          </xdr:cNvPr>
          <xdr:cNvSpPr txBox="1"/>
        </xdr:nvSpPr>
        <xdr:spPr>
          <a:xfrm>
            <a:off x="13195271" y="4064415"/>
            <a:ext cx="159345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51" name="TextBox 50">
            <a:extLst>
              <a:ext uri="{FF2B5EF4-FFF2-40B4-BE49-F238E27FC236}">
                <a16:creationId xmlns:a16="http://schemas.microsoft.com/office/drawing/2014/main" id="{5203D953-690C-43C5-910B-9A9FF8D179A3}"/>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11</xdr:col>
      <xdr:colOff>0</xdr:colOff>
      <xdr:row>1</xdr:row>
      <xdr:rowOff>188822</xdr:rowOff>
    </xdr:from>
    <xdr:to>
      <xdr:col>17</xdr:col>
      <xdr:colOff>114300</xdr:colOff>
      <xdr:row>4</xdr:row>
      <xdr:rowOff>740502</xdr:rowOff>
    </xdr:to>
    <xdr:pic>
      <xdr:nvPicPr>
        <xdr:cNvPr id="55" name="Graphic 54" descr="Earth globe: Americas">
          <a:extLst>
            <a:ext uri="{FF2B5EF4-FFF2-40B4-BE49-F238E27FC236}">
              <a16:creationId xmlns:a16="http://schemas.microsoft.com/office/drawing/2014/main" id="{EC5A602A-1E20-4FD4-BC32-C84EB8A1F0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00300" y="379322"/>
          <a:ext cx="1143000" cy="1123180"/>
        </a:xfrm>
        <a:prstGeom prst="rect">
          <a:avLst/>
        </a:prstGeom>
      </xdr:spPr>
    </xdr:pic>
    <xdr:clientData/>
  </xdr:twoCellAnchor>
  <xdr:twoCellAnchor editAs="oneCell">
    <xdr:from>
      <xdr:col>70</xdr:col>
      <xdr:colOff>141210</xdr:colOff>
      <xdr:row>1</xdr:row>
      <xdr:rowOff>129991</xdr:rowOff>
    </xdr:from>
    <xdr:to>
      <xdr:col>77</xdr:col>
      <xdr:colOff>153312</xdr:colOff>
      <xdr:row>4</xdr:row>
      <xdr:rowOff>747211</xdr:rowOff>
    </xdr:to>
    <xdr:pic>
      <xdr:nvPicPr>
        <xdr:cNvPr id="56" name="Graphic 55" descr="Map with pin">
          <a:extLst>
            <a:ext uri="{FF2B5EF4-FFF2-40B4-BE49-F238E27FC236}">
              <a16:creationId xmlns:a16="http://schemas.microsoft.com/office/drawing/2014/main" id="{D038AB8D-4CA2-48EA-8DFB-7EF1E24F27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2221151" y="320491"/>
          <a:ext cx="1188720" cy="1188720"/>
        </a:xfrm>
        <a:prstGeom prst="rect">
          <a:avLst/>
        </a:prstGeom>
      </xdr:spPr>
    </xdr:pic>
    <xdr:clientData/>
  </xdr:twoCellAnchor>
  <xdr:twoCellAnchor editAs="oneCell">
    <xdr:from>
      <xdr:col>57</xdr:col>
      <xdr:colOff>67250</xdr:colOff>
      <xdr:row>2</xdr:row>
      <xdr:rowOff>78440</xdr:rowOff>
    </xdr:from>
    <xdr:to>
      <xdr:col>63</xdr:col>
      <xdr:colOff>91010</xdr:colOff>
      <xdr:row>4</xdr:row>
      <xdr:rowOff>729730</xdr:rowOff>
    </xdr:to>
    <xdr:pic>
      <xdr:nvPicPr>
        <xdr:cNvPr id="57" name="Graphic 56" descr="Shuffle">
          <a:extLst>
            <a:ext uri="{FF2B5EF4-FFF2-40B4-BE49-F238E27FC236}">
              <a16:creationId xmlns:a16="http://schemas.microsoft.com/office/drawing/2014/main" id="{C6BF7E1F-BF89-41EE-97DB-834334236ED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029279" y="459440"/>
          <a:ext cx="1032290" cy="1032290"/>
        </a:xfrm>
        <a:prstGeom prst="rect">
          <a:avLst/>
        </a:prstGeom>
      </xdr:spPr>
    </xdr:pic>
    <xdr:clientData/>
  </xdr:twoCellAnchor>
  <xdr:twoCellAnchor editAs="oneCell">
    <xdr:from>
      <xdr:col>80</xdr:col>
      <xdr:colOff>35874</xdr:colOff>
      <xdr:row>2</xdr:row>
      <xdr:rowOff>58273</xdr:rowOff>
    </xdr:from>
    <xdr:to>
      <xdr:col>87</xdr:col>
      <xdr:colOff>47976</xdr:colOff>
      <xdr:row>4</xdr:row>
      <xdr:rowOff>865993</xdr:rowOff>
    </xdr:to>
    <xdr:pic>
      <xdr:nvPicPr>
        <xdr:cNvPr id="59" name="Graphic 58" descr="Chat">
          <a:extLst>
            <a:ext uri="{FF2B5EF4-FFF2-40B4-BE49-F238E27FC236}">
              <a16:creationId xmlns:a16="http://schemas.microsoft.com/office/drawing/2014/main" id="{D82307AF-132F-4C15-8F2B-4C596639FC0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3729462" y="439273"/>
          <a:ext cx="1188720" cy="1188720"/>
        </a:xfrm>
        <a:prstGeom prst="rect">
          <a:avLst/>
        </a:prstGeom>
      </xdr:spPr>
    </xdr:pic>
    <xdr:clientData/>
  </xdr:twoCellAnchor>
  <xdr:twoCellAnchor editAs="oneCell">
    <xdr:from>
      <xdr:col>87</xdr:col>
      <xdr:colOff>121044</xdr:colOff>
      <xdr:row>2</xdr:row>
      <xdr:rowOff>20170</xdr:rowOff>
    </xdr:from>
    <xdr:to>
      <xdr:col>95</xdr:col>
      <xdr:colOff>8089</xdr:colOff>
      <xdr:row>4</xdr:row>
      <xdr:rowOff>736450</xdr:rowOff>
    </xdr:to>
    <xdr:pic>
      <xdr:nvPicPr>
        <xdr:cNvPr id="60" name="Graphic 59" descr="City">
          <a:extLst>
            <a:ext uri="{FF2B5EF4-FFF2-40B4-BE49-F238E27FC236}">
              <a16:creationId xmlns:a16="http://schemas.microsoft.com/office/drawing/2014/main" id="{07BBAE96-7F8B-4F26-B9E4-E9D9D2F831B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991250" y="401170"/>
          <a:ext cx="1097280" cy="1097280"/>
        </a:xfrm>
        <a:prstGeom prst="rect">
          <a:avLst/>
        </a:prstGeom>
      </xdr:spPr>
    </xdr:pic>
    <xdr:clientData/>
  </xdr:twoCellAnchor>
  <xdr:twoCellAnchor>
    <xdr:from>
      <xdr:col>95</xdr:col>
      <xdr:colOff>38126</xdr:colOff>
      <xdr:row>1</xdr:row>
      <xdr:rowOff>68150</xdr:rowOff>
    </xdr:from>
    <xdr:to>
      <xdr:col>101</xdr:col>
      <xdr:colOff>56028</xdr:colOff>
      <xdr:row>4</xdr:row>
      <xdr:rowOff>736449</xdr:rowOff>
    </xdr:to>
    <xdr:grpSp>
      <xdr:nvGrpSpPr>
        <xdr:cNvPr id="5" name="Group 4">
          <a:extLst>
            <a:ext uri="{FF2B5EF4-FFF2-40B4-BE49-F238E27FC236}">
              <a16:creationId xmlns:a16="http://schemas.microsoft.com/office/drawing/2014/main" id="{25086DDE-CC6A-4DC0-9B58-EF79E921B0BC}"/>
            </a:ext>
          </a:extLst>
        </xdr:cNvPr>
        <xdr:cNvGrpSpPr/>
      </xdr:nvGrpSpPr>
      <xdr:grpSpPr>
        <a:xfrm>
          <a:off x="16118567" y="258650"/>
          <a:ext cx="1026432" cy="1239799"/>
          <a:chOff x="16084949" y="247444"/>
          <a:chExt cx="1026432" cy="1239799"/>
        </a:xfrm>
      </xdr:grpSpPr>
      <xdr:pic>
        <xdr:nvPicPr>
          <xdr:cNvPr id="61" name="Graphic 60" descr="Money">
            <a:extLst>
              <a:ext uri="{FF2B5EF4-FFF2-40B4-BE49-F238E27FC236}">
                <a16:creationId xmlns:a16="http://schemas.microsoft.com/office/drawing/2014/main" id="{CE17F8D9-B444-4FB4-A756-ABE74AD4843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64" name="Group 63">
            <a:extLst>
              <a:ext uri="{FF2B5EF4-FFF2-40B4-BE49-F238E27FC236}">
                <a16:creationId xmlns:a16="http://schemas.microsoft.com/office/drawing/2014/main" id="{D06771E1-C410-4268-B51F-34BFB153CB06}"/>
              </a:ext>
            </a:extLst>
          </xdr:cNvPr>
          <xdr:cNvGrpSpPr/>
        </xdr:nvGrpSpPr>
        <xdr:grpSpPr>
          <a:xfrm>
            <a:off x="16311304" y="847163"/>
            <a:ext cx="800077" cy="640080"/>
            <a:chOff x="17521540" y="2729749"/>
            <a:chExt cx="1616735" cy="1306367"/>
          </a:xfrm>
        </xdr:grpSpPr>
        <xdr:pic>
          <xdr:nvPicPr>
            <xdr:cNvPr id="62" name="Graphic 61" descr="Paint brush">
              <a:extLst>
                <a:ext uri="{FF2B5EF4-FFF2-40B4-BE49-F238E27FC236}">
                  <a16:creationId xmlns:a16="http://schemas.microsoft.com/office/drawing/2014/main" id="{CFAFEAEA-2C73-47C2-AEF4-F388F64CEE5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63" name="Graphic 62" descr="Palette">
              <a:extLst>
                <a:ext uri="{FF2B5EF4-FFF2-40B4-BE49-F238E27FC236}">
                  <a16:creationId xmlns:a16="http://schemas.microsoft.com/office/drawing/2014/main" id="{AFD71088-4F5D-4F5B-805E-01E7EF93A12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36</xdr:col>
      <xdr:colOff>114301</xdr:colOff>
      <xdr:row>3</xdr:row>
      <xdr:rowOff>38398</xdr:rowOff>
    </xdr:from>
    <xdr:to>
      <xdr:col>43</xdr:col>
      <xdr:colOff>19050</xdr:colOff>
      <xdr:row>4</xdr:row>
      <xdr:rowOff>553152</xdr:rowOff>
    </xdr:to>
    <xdr:grpSp>
      <xdr:nvGrpSpPr>
        <xdr:cNvPr id="4" name="Group 3">
          <a:extLst>
            <a:ext uri="{FF2B5EF4-FFF2-40B4-BE49-F238E27FC236}">
              <a16:creationId xmlns:a16="http://schemas.microsoft.com/office/drawing/2014/main" id="{8011B887-D584-4BE1-9B42-72765FFC9AEC}"/>
            </a:ext>
          </a:extLst>
        </xdr:cNvPr>
        <xdr:cNvGrpSpPr/>
      </xdr:nvGrpSpPr>
      <xdr:grpSpPr>
        <a:xfrm>
          <a:off x="6613713" y="609898"/>
          <a:ext cx="1081366" cy="705254"/>
          <a:chOff x="6829426" y="636552"/>
          <a:chExt cx="892549" cy="571500"/>
        </a:xfrm>
      </xdr:grpSpPr>
      <xdr:grpSp>
        <xdr:nvGrpSpPr>
          <xdr:cNvPr id="3" name="Group 2">
            <a:extLst>
              <a:ext uri="{FF2B5EF4-FFF2-40B4-BE49-F238E27FC236}">
                <a16:creationId xmlns:a16="http://schemas.microsoft.com/office/drawing/2014/main" id="{4F853139-566B-46E9-8796-8BE446735A6C}"/>
              </a:ext>
            </a:extLst>
          </xdr:cNvPr>
          <xdr:cNvGrpSpPr/>
        </xdr:nvGrpSpPr>
        <xdr:grpSpPr>
          <a:xfrm>
            <a:off x="6829426" y="636552"/>
            <a:ext cx="892549" cy="571500"/>
            <a:chOff x="6829426" y="636552"/>
            <a:chExt cx="892549" cy="571500"/>
          </a:xfrm>
        </xdr:grpSpPr>
        <xdr:sp macro="" textlink="">
          <xdr:nvSpPr>
            <xdr:cNvPr id="2" name="Oval 1">
              <a:extLst>
                <a:ext uri="{FF2B5EF4-FFF2-40B4-BE49-F238E27FC236}">
                  <a16:creationId xmlns:a16="http://schemas.microsoft.com/office/drawing/2014/main" id="{26392D6B-822A-4B53-9960-DF578582FAB6}"/>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151056DF-1EAB-45D7-A862-B4DF83EAE148}"/>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4" name="Oval 53">
            <a:extLst>
              <a:ext uri="{FF2B5EF4-FFF2-40B4-BE49-F238E27FC236}">
                <a16:creationId xmlns:a16="http://schemas.microsoft.com/office/drawing/2014/main" id="{6E8E97B1-A3AE-4F5D-9045-CC24C3FC023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EC5D83-D386-4BE1-9EA7-D39E7C191ACE}" name="Dataset" displayName="Dataset" ref="A1:AA586" totalsRowShown="0" headerRowDxfId="48" dataDxfId="46" headerRowBorderDxfId="47" tableBorderDxfId="45" totalsRowBorderDxfId="44">
  <autoFilter ref="A1:AA586" xr:uid="{8216EA93-FBB5-4B22-AF84-20A3E2C7A6ED}"/>
  <sortState xmlns:xlrd2="http://schemas.microsoft.com/office/spreadsheetml/2017/richdata2" ref="A2:AA586">
    <sortCondition ref="G1:G586"/>
  </sortState>
  <tableColumns count="27">
    <tableColumn id="1" xr3:uid="{1343369E-2471-4114-A82D-D5B3461519C1}" name="Reviewer 1" dataDxfId="43"/>
    <tableColumn id="2" xr3:uid="{B1D41349-8693-4FC7-B319-EADD550C235A}" name="Reviewer 2" dataDxfId="42"/>
    <tableColumn id="3" xr3:uid="{57C63FA7-023B-4421-94C5-9DC0E959FFDF}" name="Reviewer 3" dataDxfId="41"/>
    <tableColumn id="4" xr3:uid="{903D496D-B7AA-49CE-B18C-BB5013DB11C8}" name="Reviewer 4" dataDxfId="40"/>
    <tableColumn id="5" xr3:uid="{196BED73-8D95-4372-822D-F6E10EAD2C05}" name="Reviewer Final" dataDxfId="39"/>
    <tableColumn id="6" xr3:uid="{C6C1B8D8-FA55-4E08-B4F1-B26D8DB1F2CC}" name="Top 220" dataDxfId="38"/>
    <tableColumn id="7" xr3:uid="{E4499798-90AA-4592-A474-8A0B91C9D11D}" name="Sort ID" dataDxfId="37"/>
    <tableColumn id="8" xr3:uid="{482B029C-15D1-4107-ADCF-261B544EA4C9}" name="Alt ID" dataDxfId="36"/>
    <tableColumn id="9" xr3:uid="{76B5E353-307D-4803-B1F4-13862E009DEE}" name="Authors" dataDxfId="35"/>
    <tableColumn id="10" xr3:uid="{AD67684A-E779-4D59-B512-D1AA3DBD739B}" name="Conference Year" dataDxfId="34"/>
    <tableColumn id="12" xr3:uid="{249D349D-329F-40A5-8D07-18ADA708C714}" name="Article Title" dataDxfId="33"/>
    <tableColumn id="26" xr3:uid="{1727FB2E-E35C-4541-99D7-CD309FBC71A5}" name="Keywords" dataDxfId="32"/>
    <tableColumn id="13" xr3:uid="{246B6C8F-0446-422B-9F2B-74C669498D28}" name="OAVIS Category" dataDxfId="31"/>
    <tableColumn id="14" xr3:uid="{3FAA7F01-A401-4C31-867A-2D9F62918D57}" name="OAVIS Session" dataDxfId="30"/>
    <tableColumn id="15" xr3:uid="{C1591A0D-8663-4F39-963A-CD506582D935}" name="Geospatial Title" dataDxfId="29"/>
    <tableColumn id="16" xr3:uid="{7DF09F65-1ED3-43E0-A6FF-3D7648CED438}" name="Number of Geospatial Figures" dataDxfId="28"/>
    <tableColumn id="17" xr3:uid="{8777F153-79C1-4ECC-A4EB-609B5379EED2}" name="Number of Total Figures" dataDxfId="27"/>
    <tableColumn id="18" xr3:uid="{4B914489-DA2F-4E28-9A46-1532C7E2778B}" name="Geospatial Figures Percent" dataDxfId="26" dataCellStyle="Percent">
      <calculatedColumnFormula>IF(ISERROR(Dataset[[#This Row],[Number of Geospatial Figures]]/Dataset[[#This Row],[Number of Total Figures]])=TRUE,"---",Dataset[[#This Row],[Number of Geospatial Figures]]/Dataset[[#This Row],[Number of Total Figures]])</calculatedColumnFormula>
    </tableColumn>
    <tableColumn id="19" xr3:uid="{BA1B9E9C-FBC7-47CA-A58C-0656E1FCCAD3}" name="Geospatial Data" dataDxfId="25"/>
    <tableColumn id="20" xr3:uid="{014C471B-7185-4586-9A9A-DE259957BA79}" name="Data Only" dataDxfId="24">
      <calculatedColumnFormula array="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calculatedColumnFormula>
    </tableColumn>
    <tableColumn id="21" xr3:uid="{44C04072-2E65-48E2-ADEA-E91AE7D289D7}" name="Geospatial Analysis" dataDxfId="23"/>
    <tableColumn id="22" xr3:uid="{AD76795F-8B53-463C-AA37-52FD7864D2B9}" name="Comments (Geospatial Title)" dataDxfId="22"/>
    <tableColumn id="23" xr3:uid="{56D25008-E8B2-4641-8E9E-B06C18B7358B}" name="Comments (Number of Geospatial Figures)" dataDxfId="21"/>
    <tableColumn id="24" xr3:uid="{4D510BB2-BE39-4F30-B6B2-7F32AC075FC7}" name="Word Count" dataDxfId="20"/>
    <tableColumn id="11" xr3:uid="{6AA0FACA-5C4F-4942-B7A4-535FA8C802A7}" name="Category Comments 1" dataDxfId="19"/>
    <tableColumn id="27" xr3:uid="{2193B7B5-CA2E-4052-8D77-9C3EF301762E}" name="Category Comments 2" dataDxfId="18"/>
    <tableColumn id="25" xr3:uid="{8C45FA2E-0D45-43B5-8F8C-F3CB02364AF2}" name="Category" dataDxfId="17"/>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heetViews>
  <sheetFormatPr defaultColWidth="14.42578125" defaultRowHeight="15.75" customHeight="1" x14ac:dyDescent="0.2"/>
  <cols>
    <col min="1" max="1" width="20.5703125" style="1" customWidth="1"/>
    <col min="2" max="2" width="40.5703125" style="1" customWidth="1"/>
    <col min="3" max="4" width="20.140625" style="1" customWidth="1"/>
    <col min="5" max="16384" width="14.42578125" style="1"/>
  </cols>
  <sheetData>
    <row r="1" spans="1:26" s="6" customFormat="1" ht="23.25" x14ac:dyDescent="0.2">
      <c r="A1" s="5" t="s">
        <v>0</v>
      </c>
      <c r="B1" s="5"/>
      <c r="C1" s="5"/>
      <c r="D1" s="5"/>
      <c r="E1" s="5"/>
      <c r="F1" s="5"/>
      <c r="G1" s="5"/>
      <c r="H1" s="5"/>
      <c r="I1" s="5"/>
      <c r="J1" s="5"/>
      <c r="K1" s="5"/>
      <c r="L1" s="5"/>
      <c r="M1" s="5"/>
      <c r="N1" s="5"/>
      <c r="O1" s="5"/>
      <c r="P1" s="5"/>
      <c r="Q1" s="5"/>
      <c r="R1" s="5"/>
      <c r="S1" s="5"/>
      <c r="T1" s="5"/>
      <c r="U1" s="5"/>
      <c r="V1" s="5"/>
      <c r="W1" s="5"/>
      <c r="X1" s="5"/>
      <c r="Y1" s="5"/>
      <c r="Z1" s="5"/>
    </row>
    <row r="2" spans="1:26" x14ac:dyDescent="0.2">
      <c r="A2" s="2"/>
      <c r="B2" s="2"/>
      <c r="C2" s="2"/>
      <c r="D2" s="2"/>
      <c r="E2" s="2"/>
      <c r="F2" s="2"/>
      <c r="G2" s="2"/>
      <c r="H2" s="2"/>
      <c r="I2" s="2"/>
      <c r="J2" s="2"/>
      <c r="K2" s="2"/>
      <c r="L2" s="2"/>
      <c r="M2" s="2"/>
      <c r="N2" s="2"/>
      <c r="O2" s="2"/>
      <c r="P2" s="2"/>
      <c r="Q2" s="2"/>
      <c r="R2" s="2"/>
      <c r="S2" s="2"/>
      <c r="T2" s="2"/>
      <c r="U2" s="2"/>
      <c r="V2" s="2"/>
      <c r="W2" s="2"/>
      <c r="X2" s="2"/>
      <c r="Y2" s="2"/>
      <c r="Z2" s="2"/>
    </row>
    <row r="3" spans="1:26" ht="99.75" customHeight="1" x14ac:dyDescent="0.2">
      <c r="A3" s="7" t="s">
        <v>1</v>
      </c>
      <c r="B3" s="3" t="s">
        <v>2</v>
      </c>
      <c r="C3" s="2"/>
      <c r="D3" s="2"/>
      <c r="E3" s="2"/>
      <c r="F3" s="2"/>
      <c r="G3" s="2"/>
      <c r="H3" s="2"/>
      <c r="I3" s="2"/>
      <c r="J3" s="2"/>
      <c r="K3" s="2"/>
      <c r="L3" s="2"/>
      <c r="M3" s="2"/>
      <c r="N3" s="2"/>
      <c r="O3" s="2"/>
      <c r="P3" s="2"/>
      <c r="Q3" s="2"/>
      <c r="R3" s="2"/>
      <c r="S3" s="2"/>
      <c r="T3" s="2"/>
      <c r="U3" s="2"/>
      <c r="V3" s="2"/>
      <c r="W3" s="2"/>
      <c r="X3" s="2"/>
      <c r="Y3" s="2"/>
      <c r="Z3" s="2"/>
    </row>
    <row r="4" spans="1:26" ht="30" customHeight="1" x14ac:dyDescent="0.2">
      <c r="A4" s="7" t="s">
        <v>3</v>
      </c>
      <c r="B4" s="4">
        <v>44067</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111" t="s">
        <v>4</v>
      </c>
      <c r="B6" s="112"/>
      <c r="C6" s="112"/>
      <c r="D6" s="113"/>
      <c r="E6" s="2"/>
      <c r="F6" s="2"/>
      <c r="G6" s="2"/>
      <c r="H6" s="2"/>
      <c r="I6" s="2"/>
      <c r="J6" s="2"/>
      <c r="K6" s="2"/>
      <c r="L6" s="2"/>
      <c r="M6" s="2"/>
      <c r="N6" s="2"/>
      <c r="O6" s="2"/>
      <c r="P6" s="2"/>
      <c r="Q6" s="2"/>
      <c r="R6" s="2"/>
      <c r="S6" s="2"/>
      <c r="T6" s="2"/>
      <c r="U6" s="2"/>
      <c r="V6" s="2"/>
      <c r="W6" s="2"/>
      <c r="X6" s="2"/>
      <c r="Y6" s="2"/>
      <c r="Z6" s="2"/>
    </row>
    <row r="7" spans="1:26" x14ac:dyDescent="0.2">
      <c r="A7" s="8" t="s">
        <v>5</v>
      </c>
      <c r="B7" s="114" t="s">
        <v>6</v>
      </c>
      <c r="C7" s="115"/>
      <c r="D7" s="116"/>
      <c r="E7" s="2"/>
      <c r="F7" s="2"/>
      <c r="G7" s="2"/>
      <c r="H7" s="2"/>
      <c r="I7" s="2"/>
      <c r="J7" s="2"/>
      <c r="K7" s="2"/>
      <c r="L7" s="2"/>
      <c r="M7" s="2"/>
      <c r="N7" s="2"/>
      <c r="O7" s="2"/>
      <c r="P7" s="2"/>
      <c r="Q7" s="2"/>
      <c r="R7" s="2"/>
      <c r="S7" s="2"/>
      <c r="T7" s="2"/>
      <c r="U7" s="2"/>
      <c r="V7" s="2"/>
      <c r="W7" s="2"/>
      <c r="X7" s="2"/>
      <c r="Y7" s="2"/>
      <c r="Z7" s="2"/>
    </row>
    <row r="8" spans="1:26" ht="45" customHeight="1" x14ac:dyDescent="0.2">
      <c r="A8" s="9" t="s">
        <v>2502</v>
      </c>
      <c r="B8" s="108" t="s">
        <v>2864</v>
      </c>
      <c r="C8" s="109"/>
      <c r="D8" s="110"/>
      <c r="E8" s="2"/>
      <c r="F8" s="2"/>
      <c r="G8" s="2"/>
      <c r="H8" s="2"/>
      <c r="I8" s="2"/>
      <c r="J8" s="2"/>
      <c r="K8" s="2"/>
      <c r="L8" s="2"/>
      <c r="M8" s="2"/>
      <c r="N8" s="2"/>
      <c r="O8" s="2"/>
      <c r="P8" s="2"/>
      <c r="Q8" s="2"/>
      <c r="R8" s="2"/>
      <c r="S8" s="2"/>
      <c r="T8" s="2"/>
      <c r="U8" s="2"/>
      <c r="V8" s="2"/>
      <c r="W8" s="2"/>
      <c r="X8" s="2"/>
      <c r="Y8" s="2"/>
      <c r="Z8" s="2"/>
    </row>
    <row r="9" spans="1:26" ht="45" customHeight="1" x14ac:dyDescent="0.2">
      <c r="A9" s="65" t="s">
        <v>2858</v>
      </c>
      <c r="B9" s="108" t="s">
        <v>2863</v>
      </c>
      <c r="C9" s="109"/>
      <c r="D9" s="110"/>
      <c r="E9" s="2"/>
      <c r="F9" s="2"/>
      <c r="G9" s="2"/>
      <c r="H9" s="2"/>
      <c r="I9" s="2"/>
      <c r="J9" s="2"/>
      <c r="K9" s="2"/>
      <c r="L9" s="2"/>
      <c r="M9" s="2"/>
      <c r="N9" s="2"/>
      <c r="O9" s="2"/>
      <c r="P9" s="2"/>
      <c r="Q9" s="2"/>
      <c r="R9" s="2"/>
      <c r="S9" s="2"/>
      <c r="T9" s="2"/>
      <c r="U9" s="2"/>
      <c r="V9" s="2"/>
      <c r="W9" s="2"/>
      <c r="X9" s="2"/>
      <c r="Y9" s="2"/>
      <c r="Z9" s="2"/>
    </row>
    <row r="10" spans="1:26" ht="45" customHeight="1" x14ac:dyDescent="0.2">
      <c r="A10" s="65" t="s">
        <v>2859</v>
      </c>
      <c r="B10" s="108" t="s">
        <v>2860</v>
      </c>
      <c r="C10" s="109"/>
      <c r="D10" s="110"/>
      <c r="E10" s="2"/>
      <c r="F10" s="2"/>
      <c r="G10" s="2"/>
      <c r="H10" s="2"/>
      <c r="I10" s="2"/>
      <c r="J10" s="2"/>
      <c r="K10" s="2"/>
      <c r="L10" s="2"/>
      <c r="M10" s="2"/>
      <c r="N10" s="2"/>
      <c r="O10" s="2"/>
      <c r="P10" s="2"/>
      <c r="Q10" s="2"/>
      <c r="R10" s="2"/>
      <c r="S10" s="2"/>
      <c r="T10" s="2"/>
      <c r="U10" s="2"/>
      <c r="V10" s="2"/>
      <c r="W10" s="2"/>
      <c r="X10" s="2"/>
      <c r="Y10" s="2"/>
      <c r="Z10" s="2"/>
    </row>
    <row r="11" spans="1:26" ht="45" customHeight="1" x14ac:dyDescent="0.2">
      <c r="A11" s="65" t="s">
        <v>2861</v>
      </c>
      <c r="B11" s="108" t="s">
        <v>3054</v>
      </c>
      <c r="C11" s="109"/>
      <c r="D11" s="110"/>
      <c r="E11" s="2"/>
      <c r="F11" s="2"/>
      <c r="G11" s="2"/>
      <c r="H11" s="2"/>
      <c r="I11" s="2"/>
      <c r="J11" s="2"/>
      <c r="K11" s="2"/>
      <c r="L11" s="2"/>
      <c r="M11" s="2"/>
      <c r="N11" s="2"/>
      <c r="O11" s="2"/>
      <c r="P11" s="2"/>
      <c r="Q11" s="2"/>
      <c r="R11" s="2"/>
      <c r="S11" s="2"/>
      <c r="T11" s="2"/>
      <c r="U11" s="2"/>
      <c r="V11" s="2"/>
      <c r="W11" s="2"/>
      <c r="X11" s="2"/>
      <c r="Y11" s="2"/>
      <c r="Z11" s="2"/>
    </row>
    <row r="12" spans="1:26" ht="45" customHeight="1" x14ac:dyDescent="0.2">
      <c r="A12" s="65" t="s">
        <v>2862</v>
      </c>
      <c r="B12" s="108" t="s">
        <v>3055</v>
      </c>
      <c r="C12" s="109"/>
      <c r="D12" s="110"/>
      <c r="E12" s="2"/>
      <c r="F12" s="2"/>
      <c r="G12" s="2"/>
      <c r="H12" s="2"/>
      <c r="I12" s="2"/>
      <c r="J12" s="2"/>
      <c r="K12" s="2"/>
      <c r="L12" s="2"/>
      <c r="M12" s="2"/>
      <c r="N12" s="2"/>
      <c r="O12" s="2"/>
      <c r="P12" s="2"/>
      <c r="Q12" s="2"/>
      <c r="R12" s="2"/>
      <c r="S12" s="2"/>
      <c r="T12" s="2"/>
      <c r="U12" s="2"/>
      <c r="V12" s="2"/>
      <c r="W12" s="2"/>
      <c r="X12" s="2"/>
      <c r="Y12" s="2"/>
      <c r="Z12" s="2"/>
    </row>
    <row r="13" spans="1:26" ht="45" customHeight="1" x14ac:dyDescent="0.2">
      <c r="A13" s="65" t="s">
        <v>3052</v>
      </c>
      <c r="B13" s="108" t="s">
        <v>3053</v>
      </c>
      <c r="C13" s="109"/>
      <c r="D13" s="110"/>
      <c r="E13" s="2"/>
      <c r="F13" s="2"/>
      <c r="G13" s="2"/>
      <c r="H13" s="2"/>
      <c r="I13" s="2"/>
      <c r="J13" s="2"/>
      <c r="K13" s="2"/>
      <c r="L13" s="2"/>
      <c r="M13" s="2"/>
      <c r="N13" s="2"/>
      <c r="O13" s="2"/>
      <c r="P13" s="2"/>
      <c r="Q13" s="2"/>
      <c r="R13" s="2"/>
      <c r="S13" s="2"/>
      <c r="T13" s="2"/>
      <c r="U13" s="2"/>
      <c r="V13" s="2"/>
      <c r="W13" s="2"/>
      <c r="X13" s="2"/>
      <c r="Y13" s="2"/>
      <c r="Z13" s="2"/>
    </row>
    <row r="14" spans="1:26" ht="45" customHeight="1" x14ac:dyDescent="0.2">
      <c r="A14" s="65" t="s">
        <v>3051</v>
      </c>
      <c r="B14" s="108" t="s">
        <v>3056</v>
      </c>
      <c r="C14" s="109"/>
      <c r="D14" s="110"/>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mergeCells count="9">
    <mergeCell ref="B14:D14"/>
    <mergeCell ref="B13:D13"/>
    <mergeCell ref="B11:D11"/>
    <mergeCell ref="B12:D12"/>
    <mergeCell ref="A6:D6"/>
    <mergeCell ref="B7:D7"/>
    <mergeCell ref="B8:D8"/>
    <mergeCell ref="B9:D9"/>
    <mergeCell ref="B10:D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7C62-1408-4206-867E-E25E5CBAAD70}">
  <dimension ref="A1:AA586"/>
  <sheetViews>
    <sheetView zoomScaleNormal="100" workbookViewId="0">
      <pane ySplit="1" topLeftCell="A2" activePane="bottomLeft" state="frozen"/>
      <selection pane="bottomLeft"/>
    </sheetView>
  </sheetViews>
  <sheetFormatPr defaultRowHeight="15" x14ac:dyDescent="0.2"/>
  <cols>
    <col min="1" max="5" width="4.140625" style="29" customWidth="1"/>
    <col min="6" max="6" width="10.28515625" style="29" bestFit="1" customWidth="1"/>
    <col min="7" max="7" width="8.7109375" style="29" customWidth="1"/>
    <col min="8" max="8" width="6.42578125" style="29" customWidth="1"/>
    <col min="9" max="12" width="6" style="29" customWidth="1"/>
    <col min="13" max="14" width="7.140625" style="29" customWidth="1"/>
    <col min="15" max="27" width="8.7109375" style="29" customWidth="1"/>
    <col min="28" max="16384" width="9.140625" style="29"/>
  </cols>
  <sheetData>
    <row r="1" spans="1:27" x14ac:dyDescent="0.2">
      <c r="A1" s="32" t="s">
        <v>2477</v>
      </c>
      <c r="B1" s="33" t="s">
        <v>2478</v>
      </c>
      <c r="C1" s="33" t="s">
        <v>2479</v>
      </c>
      <c r="D1" s="33" t="s">
        <v>2480</v>
      </c>
      <c r="E1" s="33" t="s">
        <v>2508</v>
      </c>
      <c r="F1" s="33" t="s">
        <v>2481</v>
      </c>
      <c r="G1" s="38" t="s">
        <v>7</v>
      </c>
      <c r="H1" s="38" t="s">
        <v>8</v>
      </c>
      <c r="I1" s="34" t="s">
        <v>9</v>
      </c>
      <c r="J1" s="34" t="s">
        <v>10</v>
      </c>
      <c r="K1" s="34" t="s">
        <v>11</v>
      </c>
      <c r="L1" s="34" t="s">
        <v>2868</v>
      </c>
      <c r="M1" s="35" t="s">
        <v>12</v>
      </c>
      <c r="N1" s="35" t="s">
        <v>13</v>
      </c>
      <c r="O1" s="36" t="s">
        <v>14</v>
      </c>
      <c r="P1" s="36" t="s">
        <v>2505</v>
      </c>
      <c r="Q1" s="36" t="s">
        <v>2506</v>
      </c>
      <c r="R1" s="37" t="s">
        <v>2523</v>
      </c>
      <c r="S1" s="36" t="s">
        <v>15</v>
      </c>
      <c r="T1" s="37" t="s">
        <v>2519</v>
      </c>
      <c r="U1" s="36" t="s">
        <v>16</v>
      </c>
      <c r="V1" s="35" t="s">
        <v>2503</v>
      </c>
      <c r="W1" s="35" t="s">
        <v>2507</v>
      </c>
      <c r="X1" s="38" t="s">
        <v>2525</v>
      </c>
      <c r="Y1" s="39" t="s">
        <v>3047</v>
      </c>
      <c r="Z1" s="39" t="s">
        <v>3048</v>
      </c>
      <c r="AA1" s="78" t="s">
        <v>2504</v>
      </c>
    </row>
    <row r="2" spans="1:27" x14ac:dyDescent="0.2">
      <c r="A2" s="40" t="s">
        <v>17</v>
      </c>
      <c r="B2" s="41" t="s">
        <v>2193</v>
      </c>
      <c r="C2" s="41" t="s">
        <v>44</v>
      </c>
      <c r="D2" s="41" t="s">
        <v>44</v>
      </c>
      <c r="E2" s="41" t="s">
        <v>44</v>
      </c>
      <c r="F2" s="42" t="b">
        <v>1</v>
      </c>
      <c r="G2" s="41" t="s">
        <v>18</v>
      </c>
      <c r="H2" s="41" t="s">
        <v>19</v>
      </c>
      <c r="I2" s="41" t="s">
        <v>20</v>
      </c>
      <c r="J2" s="42">
        <v>2019</v>
      </c>
      <c r="K2" s="41" t="s">
        <v>21</v>
      </c>
      <c r="L2" s="42" t="s">
        <v>44</v>
      </c>
      <c r="M2" s="41" t="s">
        <v>22</v>
      </c>
      <c r="N2" s="41" t="s">
        <v>23</v>
      </c>
      <c r="O2" s="42" t="b">
        <v>0</v>
      </c>
      <c r="P2" s="42">
        <v>1</v>
      </c>
      <c r="Q2" s="42">
        <v>7</v>
      </c>
      <c r="R2" s="73">
        <f>IF(ISERROR(Dataset[[#This Row],[Number of Geospatial Figures]]/Dataset[[#This Row],[Number of Total Figures]])=TRUE,"---",Dataset[[#This Row],[Number of Geospatial Figures]]/Dataset[[#This Row],[Number of Total Figures]])</f>
        <v>0.14285714285714285</v>
      </c>
      <c r="S2" s="42" t="b">
        <v>1</v>
      </c>
      <c r="T2" s="42" t="b" cm="1">
        <f t="array" ref="T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 s="42" t="b">
        <v>0</v>
      </c>
      <c r="V2" s="41" t="s">
        <v>44</v>
      </c>
      <c r="W2" s="41" t="s">
        <v>44</v>
      </c>
      <c r="X2" s="42">
        <v>20</v>
      </c>
      <c r="Y2" s="76" t="s">
        <v>2872</v>
      </c>
      <c r="Z2" s="76" t="s">
        <v>2873</v>
      </c>
      <c r="AA2" s="43" t="s">
        <v>2501</v>
      </c>
    </row>
    <row r="3" spans="1:27" x14ac:dyDescent="0.2">
      <c r="A3" s="40" t="s">
        <v>44</v>
      </c>
      <c r="B3" s="41" t="s">
        <v>44</v>
      </c>
      <c r="C3" s="41" t="s">
        <v>44</v>
      </c>
      <c r="D3" s="41" t="s">
        <v>44</v>
      </c>
      <c r="E3" s="41" t="s">
        <v>44</v>
      </c>
      <c r="F3" s="42" t="b">
        <v>0</v>
      </c>
      <c r="G3" s="41" t="s">
        <v>24</v>
      </c>
      <c r="H3" s="41" t="s">
        <v>25</v>
      </c>
      <c r="I3" s="41" t="s">
        <v>26</v>
      </c>
      <c r="J3" s="42">
        <v>2019</v>
      </c>
      <c r="K3" s="41" t="s">
        <v>27</v>
      </c>
      <c r="L3" s="42" t="s">
        <v>44</v>
      </c>
      <c r="M3" s="41" t="s">
        <v>28</v>
      </c>
      <c r="N3" s="41" t="s">
        <v>23</v>
      </c>
      <c r="O3" s="42" t="s">
        <v>44</v>
      </c>
      <c r="P3" s="42" t="s">
        <v>44</v>
      </c>
      <c r="Q3" s="42" t="s">
        <v>44</v>
      </c>
      <c r="R3" s="73" t="str">
        <f>IF(ISERROR(Dataset[[#This Row],[Number of Geospatial Figures]]/Dataset[[#This Row],[Number of Total Figures]])=TRUE,"---",Dataset[[#This Row],[Number of Geospatial Figures]]/Dataset[[#This Row],[Number of Total Figures]])</f>
        <v>---</v>
      </c>
      <c r="S3" s="42" t="s">
        <v>44</v>
      </c>
      <c r="T3" s="42" t="str" cm="1">
        <f t="array" ref="T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 s="42" t="s">
        <v>44</v>
      </c>
      <c r="V3" s="41" t="s">
        <v>44</v>
      </c>
      <c r="W3" s="41" t="s">
        <v>44</v>
      </c>
      <c r="X3" s="42">
        <v>5</v>
      </c>
      <c r="Y3" s="76" t="s">
        <v>44</v>
      </c>
      <c r="Z3" s="76" t="s">
        <v>44</v>
      </c>
      <c r="AA3" s="43" t="s">
        <v>44</v>
      </c>
    </row>
    <row r="4" spans="1:27" x14ac:dyDescent="0.2">
      <c r="A4" s="40" t="s">
        <v>44</v>
      </c>
      <c r="B4" s="41" t="s">
        <v>44</v>
      </c>
      <c r="C4" s="41" t="s">
        <v>44</v>
      </c>
      <c r="D4" s="41" t="s">
        <v>44</v>
      </c>
      <c r="E4" s="41" t="s">
        <v>44</v>
      </c>
      <c r="F4" s="42" t="b">
        <v>0</v>
      </c>
      <c r="G4" s="41" t="s">
        <v>29</v>
      </c>
      <c r="H4" s="41" t="s">
        <v>30</v>
      </c>
      <c r="I4" s="41" t="s">
        <v>31</v>
      </c>
      <c r="J4" s="42">
        <v>2019</v>
      </c>
      <c r="K4" s="41" t="s">
        <v>32</v>
      </c>
      <c r="L4" s="42" t="s">
        <v>44</v>
      </c>
      <c r="M4" s="41" t="s">
        <v>33</v>
      </c>
      <c r="N4" s="41" t="s">
        <v>23</v>
      </c>
      <c r="O4" s="42" t="s">
        <v>44</v>
      </c>
      <c r="P4" s="42" t="s">
        <v>44</v>
      </c>
      <c r="Q4" s="42" t="s">
        <v>44</v>
      </c>
      <c r="R4" s="73" t="str">
        <f>IF(ISERROR(Dataset[[#This Row],[Number of Geospatial Figures]]/Dataset[[#This Row],[Number of Total Figures]])=TRUE,"---",Dataset[[#This Row],[Number of Geospatial Figures]]/Dataset[[#This Row],[Number of Total Figures]])</f>
        <v>---</v>
      </c>
      <c r="S4" s="42" t="s">
        <v>44</v>
      </c>
      <c r="T4" s="42" t="str" cm="1">
        <f t="array" ref="T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 s="42" t="s">
        <v>44</v>
      </c>
      <c r="V4" s="41" t="s">
        <v>44</v>
      </c>
      <c r="W4" s="41" t="s">
        <v>44</v>
      </c>
      <c r="X4" s="42">
        <v>5</v>
      </c>
      <c r="Y4" s="76" t="s">
        <v>44</v>
      </c>
      <c r="Z4" s="76" t="s">
        <v>44</v>
      </c>
      <c r="AA4" s="43" t="s">
        <v>44</v>
      </c>
    </row>
    <row r="5" spans="1:27" x14ac:dyDescent="0.2">
      <c r="A5" s="40" t="s">
        <v>44</v>
      </c>
      <c r="B5" s="41" t="s">
        <v>44</v>
      </c>
      <c r="C5" s="41" t="s">
        <v>44</v>
      </c>
      <c r="D5" s="41" t="s">
        <v>44</v>
      </c>
      <c r="E5" s="41" t="s">
        <v>44</v>
      </c>
      <c r="F5" s="42" t="b">
        <v>0</v>
      </c>
      <c r="G5" s="41" t="s">
        <v>34</v>
      </c>
      <c r="H5" s="41" t="s">
        <v>35</v>
      </c>
      <c r="I5" s="41" t="s">
        <v>36</v>
      </c>
      <c r="J5" s="42">
        <v>2019</v>
      </c>
      <c r="K5" s="41" t="s">
        <v>37</v>
      </c>
      <c r="L5" s="42" t="s">
        <v>44</v>
      </c>
      <c r="M5" s="41" t="s">
        <v>38</v>
      </c>
      <c r="N5" s="41" t="s">
        <v>23</v>
      </c>
      <c r="O5" s="42" t="s">
        <v>44</v>
      </c>
      <c r="P5" s="42" t="s">
        <v>44</v>
      </c>
      <c r="Q5" s="42" t="s">
        <v>44</v>
      </c>
      <c r="R5" s="73" t="str">
        <f>IF(ISERROR(Dataset[[#This Row],[Number of Geospatial Figures]]/Dataset[[#This Row],[Number of Total Figures]])=TRUE,"---",Dataset[[#This Row],[Number of Geospatial Figures]]/Dataset[[#This Row],[Number of Total Figures]])</f>
        <v>---</v>
      </c>
      <c r="S5" s="42" t="s">
        <v>44</v>
      </c>
      <c r="T5" s="42" t="str" cm="1">
        <f t="array" ref="T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 s="42" t="s">
        <v>44</v>
      </c>
      <c r="V5" s="41" t="s">
        <v>44</v>
      </c>
      <c r="W5" s="41" t="s">
        <v>44</v>
      </c>
      <c r="X5" s="42">
        <v>5</v>
      </c>
      <c r="Y5" s="76" t="s">
        <v>44</v>
      </c>
      <c r="Z5" s="76" t="s">
        <v>44</v>
      </c>
      <c r="AA5" s="43" t="s">
        <v>44</v>
      </c>
    </row>
    <row r="6" spans="1:27" x14ac:dyDescent="0.2">
      <c r="A6" s="40" t="s">
        <v>17</v>
      </c>
      <c r="B6" s="41" t="s">
        <v>308</v>
      </c>
      <c r="C6" s="41" t="s">
        <v>44</v>
      </c>
      <c r="D6" s="41" t="s">
        <v>44</v>
      </c>
      <c r="E6" s="41" t="s">
        <v>44</v>
      </c>
      <c r="F6" s="42" t="b">
        <v>1</v>
      </c>
      <c r="G6" s="41" t="s">
        <v>39</v>
      </c>
      <c r="H6" s="41" t="s">
        <v>40</v>
      </c>
      <c r="I6" s="41" t="s">
        <v>41</v>
      </c>
      <c r="J6" s="42">
        <v>2019</v>
      </c>
      <c r="K6" s="41" t="s">
        <v>42</v>
      </c>
      <c r="L6" s="42" t="s">
        <v>44</v>
      </c>
      <c r="M6" s="41" t="s">
        <v>22</v>
      </c>
      <c r="N6" s="41" t="s">
        <v>43</v>
      </c>
      <c r="O6" s="42" t="b">
        <v>0</v>
      </c>
      <c r="P6" s="42">
        <v>0</v>
      </c>
      <c r="Q6" s="42">
        <v>9</v>
      </c>
      <c r="R6" s="73">
        <f>IF(ISERROR(Dataset[[#This Row],[Number of Geospatial Figures]]/Dataset[[#This Row],[Number of Total Figures]])=TRUE,"---",Dataset[[#This Row],[Number of Geospatial Figures]]/Dataset[[#This Row],[Number of Total Figures]])</f>
        <v>0</v>
      </c>
      <c r="S6" s="42" t="b">
        <v>0</v>
      </c>
      <c r="T6" s="42" t="b" cm="1">
        <f t="array" ref="T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 s="42" t="b">
        <v>0</v>
      </c>
      <c r="V6" s="41" t="s">
        <v>44</v>
      </c>
      <c r="W6" s="41" t="s">
        <v>44</v>
      </c>
      <c r="X6" s="42">
        <v>20</v>
      </c>
      <c r="Y6" s="76" t="s">
        <v>44</v>
      </c>
      <c r="Z6" s="76" t="s">
        <v>44</v>
      </c>
      <c r="AA6" s="43" t="s">
        <v>44</v>
      </c>
    </row>
    <row r="7" spans="1:27" x14ac:dyDescent="0.2">
      <c r="A7" s="40" t="s">
        <v>44</v>
      </c>
      <c r="B7" s="41" t="s">
        <v>44</v>
      </c>
      <c r="C7" s="41" t="s">
        <v>44</v>
      </c>
      <c r="D7" s="41" t="s">
        <v>44</v>
      </c>
      <c r="E7" s="41" t="s">
        <v>44</v>
      </c>
      <c r="F7" s="42" t="b">
        <v>0</v>
      </c>
      <c r="G7" s="41" t="s">
        <v>45</v>
      </c>
      <c r="H7" s="41" t="s">
        <v>46</v>
      </c>
      <c r="I7" s="41" t="s">
        <v>47</v>
      </c>
      <c r="J7" s="42">
        <v>2019</v>
      </c>
      <c r="K7" s="41" t="s">
        <v>48</v>
      </c>
      <c r="L7" s="42" t="s">
        <v>44</v>
      </c>
      <c r="M7" s="41" t="s">
        <v>22</v>
      </c>
      <c r="N7" s="41" t="s">
        <v>43</v>
      </c>
      <c r="O7" s="42" t="s">
        <v>44</v>
      </c>
      <c r="P7" s="42" t="s">
        <v>44</v>
      </c>
      <c r="Q7" s="42" t="s">
        <v>44</v>
      </c>
      <c r="R7" s="73" t="str">
        <f>IF(ISERROR(Dataset[[#This Row],[Number of Geospatial Figures]]/Dataset[[#This Row],[Number of Total Figures]])=TRUE,"---",Dataset[[#This Row],[Number of Geospatial Figures]]/Dataset[[#This Row],[Number of Total Figures]])</f>
        <v>---</v>
      </c>
      <c r="S7" s="42" t="s">
        <v>44</v>
      </c>
      <c r="T7" s="42" t="str" cm="1">
        <f t="array" ref="T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 s="42" t="s">
        <v>44</v>
      </c>
      <c r="V7" s="41" t="s">
        <v>44</v>
      </c>
      <c r="W7" s="41" t="s">
        <v>44</v>
      </c>
      <c r="X7" s="42">
        <v>13</v>
      </c>
      <c r="Y7" s="76" t="s">
        <v>44</v>
      </c>
      <c r="Z7" s="76" t="s">
        <v>44</v>
      </c>
      <c r="AA7" s="43" t="s">
        <v>44</v>
      </c>
    </row>
    <row r="8" spans="1:27" x14ac:dyDescent="0.2">
      <c r="A8" s="40" t="s">
        <v>44</v>
      </c>
      <c r="B8" s="41" t="s">
        <v>44</v>
      </c>
      <c r="C8" s="41" t="s">
        <v>44</v>
      </c>
      <c r="D8" s="41" t="s">
        <v>44</v>
      </c>
      <c r="E8" s="41" t="s">
        <v>44</v>
      </c>
      <c r="F8" s="42" t="b">
        <v>0</v>
      </c>
      <c r="G8" s="41" t="s">
        <v>49</v>
      </c>
      <c r="H8" s="41" t="s">
        <v>50</v>
      </c>
      <c r="I8" s="41" t="s">
        <v>51</v>
      </c>
      <c r="J8" s="42">
        <v>2019</v>
      </c>
      <c r="K8" s="41" t="s">
        <v>52</v>
      </c>
      <c r="L8" s="42" t="s">
        <v>44</v>
      </c>
      <c r="M8" s="41" t="s">
        <v>22</v>
      </c>
      <c r="N8" s="41" t="s">
        <v>43</v>
      </c>
      <c r="O8" s="42" t="s">
        <v>44</v>
      </c>
      <c r="P8" s="42" t="s">
        <v>44</v>
      </c>
      <c r="Q8" s="42" t="s">
        <v>44</v>
      </c>
      <c r="R8" s="73" t="str">
        <f>IF(ISERROR(Dataset[[#This Row],[Number of Geospatial Figures]]/Dataset[[#This Row],[Number of Total Figures]])=TRUE,"---",Dataset[[#This Row],[Number of Geospatial Figures]]/Dataset[[#This Row],[Number of Total Figures]])</f>
        <v>---</v>
      </c>
      <c r="S8" s="42" t="s">
        <v>44</v>
      </c>
      <c r="T8" s="42" t="str" cm="1">
        <f t="array" ref="T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 s="42" t="s">
        <v>44</v>
      </c>
      <c r="V8" s="41" t="s">
        <v>44</v>
      </c>
      <c r="W8" s="41" t="s">
        <v>44</v>
      </c>
      <c r="X8" s="42">
        <v>0</v>
      </c>
      <c r="Y8" s="76" t="s">
        <v>44</v>
      </c>
      <c r="Z8" s="76" t="s">
        <v>44</v>
      </c>
      <c r="AA8" s="43" t="s">
        <v>44</v>
      </c>
    </row>
    <row r="9" spans="1:27" x14ac:dyDescent="0.2">
      <c r="A9" s="40" t="s">
        <v>44</v>
      </c>
      <c r="B9" s="41" t="s">
        <v>44</v>
      </c>
      <c r="C9" s="41" t="s">
        <v>44</v>
      </c>
      <c r="D9" s="41" t="s">
        <v>44</v>
      </c>
      <c r="E9" s="41" t="s">
        <v>44</v>
      </c>
      <c r="F9" s="42" t="b">
        <v>0</v>
      </c>
      <c r="G9" s="41" t="s">
        <v>53</v>
      </c>
      <c r="H9" s="41" t="s">
        <v>54</v>
      </c>
      <c r="I9" s="41" t="s">
        <v>55</v>
      </c>
      <c r="J9" s="42">
        <v>2019</v>
      </c>
      <c r="K9" s="41" t="s">
        <v>56</v>
      </c>
      <c r="L9" s="42" t="s">
        <v>44</v>
      </c>
      <c r="M9" s="41" t="s">
        <v>22</v>
      </c>
      <c r="N9" s="41" t="s">
        <v>43</v>
      </c>
      <c r="O9" s="42" t="s">
        <v>44</v>
      </c>
      <c r="P9" s="42" t="s">
        <v>44</v>
      </c>
      <c r="Q9" s="42" t="s">
        <v>44</v>
      </c>
      <c r="R9" s="73" t="str">
        <f>IF(ISERROR(Dataset[[#This Row],[Number of Geospatial Figures]]/Dataset[[#This Row],[Number of Total Figures]])=TRUE,"---",Dataset[[#This Row],[Number of Geospatial Figures]]/Dataset[[#This Row],[Number of Total Figures]])</f>
        <v>---</v>
      </c>
      <c r="S9" s="42" t="s">
        <v>44</v>
      </c>
      <c r="T9" s="42" t="str" cm="1">
        <f t="array" ref="T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 s="42" t="s">
        <v>44</v>
      </c>
      <c r="V9" s="41" t="s">
        <v>44</v>
      </c>
      <c r="W9" s="41" t="s">
        <v>44</v>
      </c>
      <c r="X9" s="42">
        <v>5</v>
      </c>
      <c r="Y9" s="76" t="s">
        <v>44</v>
      </c>
      <c r="Z9" s="76" t="s">
        <v>44</v>
      </c>
      <c r="AA9" s="43" t="s">
        <v>44</v>
      </c>
    </row>
    <row r="10" spans="1:27" x14ac:dyDescent="0.2">
      <c r="A10" s="40" t="s">
        <v>44</v>
      </c>
      <c r="B10" s="41" t="s">
        <v>44</v>
      </c>
      <c r="C10" s="41" t="s">
        <v>44</v>
      </c>
      <c r="D10" s="41" t="s">
        <v>44</v>
      </c>
      <c r="E10" s="41" t="s">
        <v>44</v>
      </c>
      <c r="F10" s="42" t="b">
        <v>0</v>
      </c>
      <c r="G10" s="41" t="s">
        <v>57</v>
      </c>
      <c r="H10" s="41" t="s">
        <v>58</v>
      </c>
      <c r="I10" s="41" t="s">
        <v>59</v>
      </c>
      <c r="J10" s="42">
        <v>2019</v>
      </c>
      <c r="K10" s="41" t="s">
        <v>60</v>
      </c>
      <c r="L10" s="42" t="s">
        <v>44</v>
      </c>
      <c r="M10" s="41" t="s">
        <v>22</v>
      </c>
      <c r="N10" s="41" t="s">
        <v>43</v>
      </c>
      <c r="O10" s="42" t="s">
        <v>44</v>
      </c>
      <c r="P10" s="42" t="s">
        <v>44</v>
      </c>
      <c r="Q10" s="42" t="s">
        <v>44</v>
      </c>
      <c r="R10" s="73" t="str">
        <f>IF(ISERROR(Dataset[[#This Row],[Number of Geospatial Figures]]/Dataset[[#This Row],[Number of Total Figures]])=TRUE,"---",Dataset[[#This Row],[Number of Geospatial Figures]]/Dataset[[#This Row],[Number of Total Figures]])</f>
        <v>---</v>
      </c>
      <c r="S10" s="42" t="s">
        <v>44</v>
      </c>
      <c r="T10" s="42" t="str" cm="1">
        <f t="array" ref="T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 s="42" t="s">
        <v>44</v>
      </c>
      <c r="V10" s="41" t="s">
        <v>44</v>
      </c>
      <c r="W10" s="41" t="s">
        <v>44</v>
      </c>
      <c r="X10" s="42">
        <v>6</v>
      </c>
      <c r="Y10" s="76" t="s">
        <v>44</v>
      </c>
      <c r="Z10" s="76" t="s">
        <v>44</v>
      </c>
      <c r="AA10" s="43" t="s">
        <v>44</v>
      </c>
    </row>
    <row r="11" spans="1:27" x14ac:dyDescent="0.2">
      <c r="A11" s="40" t="s">
        <v>44</v>
      </c>
      <c r="B11" s="41" t="s">
        <v>44</v>
      </c>
      <c r="C11" s="41" t="s">
        <v>44</v>
      </c>
      <c r="D11" s="41" t="s">
        <v>44</v>
      </c>
      <c r="E11" s="41" t="s">
        <v>44</v>
      </c>
      <c r="F11" s="42" t="b">
        <v>0</v>
      </c>
      <c r="G11" s="41" t="s">
        <v>61</v>
      </c>
      <c r="H11" s="41" t="s">
        <v>62</v>
      </c>
      <c r="I11" s="41" t="s">
        <v>63</v>
      </c>
      <c r="J11" s="42">
        <v>2019</v>
      </c>
      <c r="K11" s="41" t="s">
        <v>64</v>
      </c>
      <c r="L11" s="42" t="s">
        <v>44</v>
      </c>
      <c r="M11" s="41" t="s">
        <v>28</v>
      </c>
      <c r="N11" s="41" t="s">
        <v>65</v>
      </c>
      <c r="O11" s="42" t="s">
        <v>44</v>
      </c>
      <c r="P11" s="42" t="s">
        <v>44</v>
      </c>
      <c r="Q11" s="42" t="s">
        <v>44</v>
      </c>
      <c r="R11" s="73" t="str">
        <f>IF(ISERROR(Dataset[[#This Row],[Number of Geospatial Figures]]/Dataset[[#This Row],[Number of Total Figures]])=TRUE,"---",Dataset[[#This Row],[Number of Geospatial Figures]]/Dataset[[#This Row],[Number of Total Figures]])</f>
        <v>---</v>
      </c>
      <c r="S11" s="42" t="s">
        <v>44</v>
      </c>
      <c r="T11" s="42" t="str" cm="1">
        <f t="array" ref="T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 s="42" t="s">
        <v>44</v>
      </c>
      <c r="V11" s="41" t="s">
        <v>44</v>
      </c>
      <c r="W11" s="41" t="s">
        <v>44</v>
      </c>
      <c r="X11" s="42">
        <v>3</v>
      </c>
      <c r="Y11" s="76" t="s">
        <v>44</v>
      </c>
      <c r="Z11" s="76" t="s">
        <v>44</v>
      </c>
      <c r="AA11" s="43" t="s">
        <v>44</v>
      </c>
    </row>
    <row r="12" spans="1:27" x14ac:dyDescent="0.2">
      <c r="A12" s="40" t="s">
        <v>17</v>
      </c>
      <c r="B12" s="41" t="s">
        <v>1953</v>
      </c>
      <c r="C12" s="41" t="s">
        <v>44</v>
      </c>
      <c r="D12" s="41" t="s">
        <v>44</v>
      </c>
      <c r="E12" s="41" t="s">
        <v>2193</v>
      </c>
      <c r="F12" s="42" t="b">
        <v>1</v>
      </c>
      <c r="G12" s="41" t="s">
        <v>66</v>
      </c>
      <c r="H12" s="41" t="s">
        <v>67</v>
      </c>
      <c r="I12" s="41" t="s">
        <v>68</v>
      </c>
      <c r="J12" s="42">
        <v>2019</v>
      </c>
      <c r="K12" s="41" t="s">
        <v>69</v>
      </c>
      <c r="L12" s="42" t="s">
        <v>44</v>
      </c>
      <c r="M12" s="41" t="s">
        <v>28</v>
      </c>
      <c r="N12" s="41" t="s">
        <v>65</v>
      </c>
      <c r="O12" s="42" t="b">
        <v>0</v>
      </c>
      <c r="P12" s="42">
        <v>1</v>
      </c>
      <c r="Q12" s="42">
        <v>9</v>
      </c>
      <c r="R12" s="73">
        <f>IF(ISERROR(Dataset[[#This Row],[Number of Geospatial Figures]]/Dataset[[#This Row],[Number of Total Figures]])=TRUE,"---",Dataset[[#This Row],[Number of Geospatial Figures]]/Dataset[[#This Row],[Number of Total Figures]])</f>
        <v>0.1111111111111111</v>
      </c>
      <c r="S12" s="42" t="b">
        <v>1</v>
      </c>
      <c r="T12" s="42" t="b" cm="1">
        <f t="array" ref="T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2" s="42" t="b">
        <v>0</v>
      </c>
      <c r="V12" s="41" t="s">
        <v>44</v>
      </c>
      <c r="W12" s="41" t="s">
        <v>2514</v>
      </c>
      <c r="X12" s="42">
        <v>32</v>
      </c>
      <c r="Y12" s="76" t="s">
        <v>2874</v>
      </c>
      <c r="Z12" s="76" t="s">
        <v>2875</v>
      </c>
      <c r="AA12" s="43" t="s">
        <v>2876</v>
      </c>
    </row>
    <row r="13" spans="1:27" x14ac:dyDescent="0.2">
      <c r="A13" s="40" t="s">
        <v>44</v>
      </c>
      <c r="B13" s="41" t="s">
        <v>44</v>
      </c>
      <c r="C13" s="41" t="s">
        <v>44</v>
      </c>
      <c r="D13" s="41" t="s">
        <v>44</v>
      </c>
      <c r="E13" s="41" t="s">
        <v>44</v>
      </c>
      <c r="F13" s="42" t="b">
        <v>0</v>
      </c>
      <c r="G13" s="41" t="s">
        <v>70</v>
      </c>
      <c r="H13" s="41" t="s">
        <v>71</v>
      </c>
      <c r="I13" s="41" t="s">
        <v>72</v>
      </c>
      <c r="J13" s="42">
        <v>2019</v>
      </c>
      <c r="K13" s="41" t="s">
        <v>73</v>
      </c>
      <c r="L13" s="42" t="s">
        <v>44</v>
      </c>
      <c r="M13" s="41" t="s">
        <v>28</v>
      </c>
      <c r="N13" s="41" t="s">
        <v>65</v>
      </c>
      <c r="O13" s="42" t="s">
        <v>44</v>
      </c>
      <c r="P13" s="42" t="s">
        <v>44</v>
      </c>
      <c r="Q13" s="42" t="s">
        <v>44</v>
      </c>
      <c r="R13" s="73" t="str">
        <f>IF(ISERROR(Dataset[[#This Row],[Number of Geospatial Figures]]/Dataset[[#This Row],[Number of Total Figures]])=TRUE,"---",Dataset[[#This Row],[Number of Geospatial Figures]]/Dataset[[#This Row],[Number of Total Figures]])</f>
        <v>---</v>
      </c>
      <c r="S13" s="42" t="s">
        <v>44</v>
      </c>
      <c r="T13" s="42" t="str" cm="1">
        <f t="array" ref="T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 s="42" t="s">
        <v>44</v>
      </c>
      <c r="V13" s="41" t="s">
        <v>44</v>
      </c>
      <c r="W13" s="41" t="s">
        <v>44</v>
      </c>
      <c r="X13" s="42">
        <v>3</v>
      </c>
      <c r="Y13" s="76" t="s">
        <v>44</v>
      </c>
      <c r="Z13" s="76" t="s">
        <v>44</v>
      </c>
      <c r="AA13" s="43" t="s">
        <v>44</v>
      </c>
    </row>
    <row r="14" spans="1:27" x14ac:dyDescent="0.2">
      <c r="A14" s="40" t="s">
        <v>17</v>
      </c>
      <c r="B14" s="41" t="s">
        <v>787</v>
      </c>
      <c r="C14" s="41" t="s">
        <v>44</v>
      </c>
      <c r="D14" s="41" t="s">
        <v>44</v>
      </c>
      <c r="E14" s="41" t="s">
        <v>44</v>
      </c>
      <c r="F14" s="42" t="b">
        <v>1</v>
      </c>
      <c r="G14" s="41" t="s">
        <v>74</v>
      </c>
      <c r="H14" s="41" t="s">
        <v>75</v>
      </c>
      <c r="I14" s="41" t="s">
        <v>76</v>
      </c>
      <c r="J14" s="42">
        <v>2019</v>
      </c>
      <c r="K14" s="41" t="s">
        <v>77</v>
      </c>
      <c r="L14" s="42" t="s">
        <v>44</v>
      </c>
      <c r="M14" s="41" t="s">
        <v>28</v>
      </c>
      <c r="N14" s="41" t="s">
        <v>65</v>
      </c>
      <c r="O14" s="42" t="b">
        <v>0</v>
      </c>
      <c r="P14" s="42">
        <v>0</v>
      </c>
      <c r="Q14" s="42">
        <v>1</v>
      </c>
      <c r="R14" s="73">
        <f>IF(ISERROR(Dataset[[#This Row],[Number of Geospatial Figures]]/Dataset[[#This Row],[Number of Total Figures]])=TRUE,"---",Dataset[[#This Row],[Number of Geospatial Figures]]/Dataset[[#This Row],[Number of Total Figures]])</f>
        <v>0</v>
      </c>
      <c r="S14" s="42" t="b">
        <v>0</v>
      </c>
      <c r="T14" s="42" t="b" cm="1">
        <f t="array" ref="T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 s="42" t="b">
        <v>0</v>
      </c>
      <c r="V14" s="41" t="s">
        <v>44</v>
      </c>
      <c r="W14" s="41" t="s">
        <v>44</v>
      </c>
      <c r="X14" s="42">
        <v>20</v>
      </c>
      <c r="Y14" s="76" t="s">
        <v>44</v>
      </c>
      <c r="Z14" s="76" t="s">
        <v>44</v>
      </c>
      <c r="AA14" s="43" t="s">
        <v>44</v>
      </c>
    </row>
    <row r="15" spans="1:27" x14ac:dyDescent="0.2">
      <c r="A15" s="40" t="s">
        <v>44</v>
      </c>
      <c r="B15" s="41" t="s">
        <v>44</v>
      </c>
      <c r="C15" s="41" t="s">
        <v>44</v>
      </c>
      <c r="D15" s="41" t="s">
        <v>44</v>
      </c>
      <c r="E15" s="41" t="s">
        <v>44</v>
      </c>
      <c r="F15" s="42" t="b">
        <v>0</v>
      </c>
      <c r="G15" s="41" t="s">
        <v>78</v>
      </c>
      <c r="H15" s="41" t="s">
        <v>79</v>
      </c>
      <c r="I15" s="41" t="s">
        <v>80</v>
      </c>
      <c r="J15" s="42">
        <v>2019</v>
      </c>
      <c r="K15" s="41" t="s">
        <v>81</v>
      </c>
      <c r="L15" s="42" t="s">
        <v>44</v>
      </c>
      <c r="M15" s="41" t="s">
        <v>28</v>
      </c>
      <c r="N15" s="41" t="s">
        <v>65</v>
      </c>
      <c r="O15" s="42" t="s">
        <v>44</v>
      </c>
      <c r="P15" s="42" t="s">
        <v>44</v>
      </c>
      <c r="Q15" s="42" t="s">
        <v>44</v>
      </c>
      <c r="R15" s="73" t="str">
        <f>IF(ISERROR(Dataset[[#This Row],[Number of Geospatial Figures]]/Dataset[[#This Row],[Number of Total Figures]])=TRUE,"---",Dataset[[#This Row],[Number of Geospatial Figures]]/Dataset[[#This Row],[Number of Total Figures]])</f>
        <v>---</v>
      </c>
      <c r="S15" s="42" t="s">
        <v>44</v>
      </c>
      <c r="T15" s="42" t="str" cm="1">
        <f t="array" ref="T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 s="42" t="s">
        <v>44</v>
      </c>
      <c r="V15" s="41" t="s">
        <v>44</v>
      </c>
      <c r="W15" s="41" t="s">
        <v>44</v>
      </c>
      <c r="X15" s="42">
        <v>8</v>
      </c>
      <c r="Y15" s="76" t="s">
        <v>44</v>
      </c>
      <c r="Z15" s="76" t="s">
        <v>44</v>
      </c>
      <c r="AA15" s="43" t="s">
        <v>44</v>
      </c>
    </row>
    <row r="16" spans="1:27" x14ac:dyDescent="0.2">
      <c r="A16" s="40" t="s">
        <v>17</v>
      </c>
      <c r="B16" s="41" t="s">
        <v>2193</v>
      </c>
      <c r="C16" s="41" t="s">
        <v>44</v>
      </c>
      <c r="D16" s="41" t="s">
        <v>44</v>
      </c>
      <c r="E16" s="41" t="s">
        <v>44</v>
      </c>
      <c r="F16" s="42" t="b">
        <v>1</v>
      </c>
      <c r="G16" s="41" t="s">
        <v>82</v>
      </c>
      <c r="H16" s="41" t="s">
        <v>83</v>
      </c>
      <c r="I16" s="41" t="s">
        <v>84</v>
      </c>
      <c r="J16" s="42">
        <v>2019</v>
      </c>
      <c r="K16" s="41" t="s">
        <v>85</v>
      </c>
      <c r="L16" s="42" t="s">
        <v>44</v>
      </c>
      <c r="M16" s="41" t="s">
        <v>33</v>
      </c>
      <c r="N16" s="41" t="s">
        <v>86</v>
      </c>
      <c r="O16" s="42" t="b">
        <v>0</v>
      </c>
      <c r="P16" s="42">
        <v>0</v>
      </c>
      <c r="Q16" s="42">
        <v>15</v>
      </c>
      <c r="R16" s="73">
        <f>IF(ISERROR(Dataset[[#This Row],[Number of Geospatial Figures]]/Dataset[[#This Row],[Number of Total Figures]])=TRUE,"---",Dataset[[#This Row],[Number of Geospatial Figures]]/Dataset[[#This Row],[Number of Total Figures]])</f>
        <v>0</v>
      </c>
      <c r="S16" s="42" t="b">
        <v>0</v>
      </c>
      <c r="T16" s="42" t="b" cm="1">
        <f t="array" ref="T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 s="42" t="b">
        <v>0</v>
      </c>
      <c r="V16" s="41" t="s">
        <v>44</v>
      </c>
      <c r="W16" s="41" t="s">
        <v>44</v>
      </c>
      <c r="X16" s="42">
        <v>60</v>
      </c>
      <c r="Y16" s="76" t="s">
        <v>44</v>
      </c>
      <c r="Z16" s="76" t="s">
        <v>44</v>
      </c>
      <c r="AA16" s="43" t="s">
        <v>44</v>
      </c>
    </row>
    <row r="17" spans="1:27" x14ac:dyDescent="0.2">
      <c r="A17" s="40" t="s">
        <v>17</v>
      </c>
      <c r="B17" s="41" t="s">
        <v>308</v>
      </c>
      <c r="C17" s="41" t="s">
        <v>17</v>
      </c>
      <c r="D17" s="41" t="s">
        <v>308</v>
      </c>
      <c r="E17" s="41" t="s">
        <v>44</v>
      </c>
      <c r="F17" s="42" t="b">
        <v>1</v>
      </c>
      <c r="G17" s="41" t="s">
        <v>87</v>
      </c>
      <c r="H17" s="41" t="s">
        <v>88</v>
      </c>
      <c r="I17" s="41" t="s">
        <v>89</v>
      </c>
      <c r="J17" s="42">
        <v>2019</v>
      </c>
      <c r="K17" s="41" t="s">
        <v>90</v>
      </c>
      <c r="L17" s="42" t="s">
        <v>44</v>
      </c>
      <c r="M17" s="41" t="s">
        <v>33</v>
      </c>
      <c r="N17" s="41" t="s">
        <v>86</v>
      </c>
      <c r="O17" s="42" t="b">
        <v>0</v>
      </c>
      <c r="P17" s="42">
        <v>2</v>
      </c>
      <c r="Q17" s="42">
        <v>11</v>
      </c>
      <c r="R17" s="73">
        <f>IF(ISERROR(Dataset[[#This Row],[Number of Geospatial Figures]]/Dataset[[#This Row],[Number of Total Figures]])=TRUE,"---",Dataset[[#This Row],[Number of Geospatial Figures]]/Dataset[[#This Row],[Number of Total Figures]])</f>
        <v>0.18181818181818182</v>
      </c>
      <c r="S17" s="42" t="b">
        <v>1</v>
      </c>
      <c r="T17" s="42" t="b" cm="1">
        <f t="array" ref="T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 s="42" t="b">
        <v>0</v>
      </c>
      <c r="V17" s="41" t="s">
        <v>44</v>
      </c>
      <c r="W17" s="41" t="s">
        <v>44</v>
      </c>
      <c r="X17" s="42">
        <v>17</v>
      </c>
      <c r="Y17" s="76" t="s">
        <v>2877</v>
      </c>
      <c r="Z17" s="76" t="s">
        <v>2878</v>
      </c>
      <c r="AA17" s="43" t="s">
        <v>2879</v>
      </c>
    </row>
    <row r="18" spans="1:27" x14ac:dyDescent="0.2">
      <c r="A18" s="40" t="s">
        <v>44</v>
      </c>
      <c r="B18" s="41" t="s">
        <v>44</v>
      </c>
      <c r="C18" s="41" t="s">
        <v>44</v>
      </c>
      <c r="D18" s="41" t="s">
        <v>44</v>
      </c>
      <c r="E18" s="41" t="s">
        <v>44</v>
      </c>
      <c r="F18" s="42" t="b">
        <v>0</v>
      </c>
      <c r="G18" s="41" t="s">
        <v>91</v>
      </c>
      <c r="H18" s="41" t="s">
        <v>92</v>
      </c>
      <c r="I18" s="41" t="s">
        <v>93</v>
      </c>
      <c r="J18" s="42">
        <v>2019</v>
      </c>
      <c r="K18" s="41" t="s">
        <v>94</v>
      </c>
      <c r="L18" s="42" t="s">
        <v>44</v>
      </c>
      <c r="M18" s="41" t="s">
        <v>33</v>
      </c>
      <c r="N18" s="41" t="s">
        <v>86</v>
      </c>
      <c r="O18" s="42" t="s">
        <v>44</v>
      </c>
      <c r="P18" s="42" t="s">
        <v>44</v>
      </c>
      <c r="Q18" s="42" t="s">
        <v>44</v>
      </c>
      <c r="R18" s="73" t="str">
        <f>IF(ISERROR(Dataset[[#This Row],[Number of Geospatial Figures]]/Dataset[[#This Row],[Number of Total Figures]])=TRUE,"---",Dataset[[#This Row],[Number of Geospatial Figures]]/Dataset[[#This Row],[Number of Total Figures]])</f>
        <v>---</v>
      </c>
      <c r="S18" s="42" t="s">
        <v>44</v>
      </c>
      <c r="T18" s="42" t="str" cm="1">
        <f t="array" ref="T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 s="42" t="s">
        <v>44</v>
      </c>
      <c r="V18" s="41" t="s">
        <v>44</v>
      </c>
      <c r="W18" s="41" t="s">
        <v>44</v>
      </c>
      <c r="X18" s="42">
        <v>2</v>
      </c>
      <c r="Y18" s="76" t="s">
        <v>44</v>
      </c>
      <c r="Z18" s="76" t="s">
        <v>44</v>
      </c>
      <c r="AA18" s="43" t="s">
        <v>44</v>
      </c>
    </row>
    <row r="19" spans="1:27" x14ac:dyDescent="0.2">
      <c r="A19" s="40" t="s">
        <v>44</v>
      </c>
      <c r="B19" s="41" t="s">
        <v>44</v>
      </c>
      <c r="C19" s="41" t="s">
        <v>44</v>
      </c>
      <c r="D19" s="41" t="s">
        <v>44</v>
      </c>
      <c r="E19" s="41" t="s">
        <v>44</v>
      </c>
      <c r="F19" s="42" t="b">
        <v>0</v>
      </c>
      <c r="G19" s="41" t="s">
        <v>95</v>
      </c>
      <c r="H19" s="41" t="s">
        <v>96</v>
      </c>
      <c r="I19" s="41" t="s">
        <v>97</v>
      </c>
      <c r="J19" s="42">
        <v>2019</v>
      </c>
      <c r="K19" s="41" t="s">
        <v>98</v>
      </c>
      <c r="L19" s="42" t="s">
        <v>44</v>
      </c>
      <c r="M19" s="41" t="s">
        <v>33</v>
      </c>
      <c r="N19" s="41" t="s">
        <v>86</v>
      </c>
      <c r="O19" s="42" t="s">
        <v>44</v>
      </c>
      <c r="P19" s="42" t="s">
        <v>44</v>
      </c>
      <c r="Q19" s="42" t="s">
        <v>44</v>
      </c>
      <c r="R19" s="73" t="str">
        <f>IF(ISERROR(Dataset[[#This Row],[Number of Geospatial Figures]]/Dataset[[#This Row],[Number of Total Figures]])=TRUE,"---",Dataset[[#This Row],[Number of Geospatial Figures]]/Dataset[[#This Row],[Number of Total Figures]])</f>
        <v>---</v>
      </c>
      <c r="S19" s="42" t="s">
        <v>44</v>
      </c>
      <c r="T19" s="42" t="str" cm="1">
        <f t="array" ref="T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 s="42" t="s">
        <v>44</v>
      </c>
      <c r="V19" s="41" t="s">
        <v>44</v>
      </c>
      <c r="W19" s="41" t="s">
        <v>44</v>
      </c>
      <c r="X19" s="42">
        <v>9</v>
      </c>
      <c r="Y19" s="76" t="s">
        <v>44</v>
      </c>
      <c r="Z19" s="76" t="s">
        <v>44</v>
      </c>
      <c r="AA19" s="43" t="s">
        <v>44</v>
      </c>
    </row>
    <row r="20" spans="1:27" x14ac:dyDescent="0.2">
      <c r="A20" s="40" t="s">
        <v>44</v>
      </c>
      <c r="B20" s="41" t="s">
        <v>44</v>
      </c>
      <c r="C20" s="41" t="s">
        <v>44</v>
      </c>
      <c r="D20" s="41" t="s">
        <v>44</v>
      </c>
      <c r="E20" s="41" t="s">
        <v>44</v>
      </c>
      <c r="F20" s="42" t="b">
        <v>0</v>
      </c>
      <c r="G20" s="41" t="s">
        <v>99</v>
      </c>
      <c r="H20" s="41" t="s">
        <v>100</v>
      </c>
      <c r="I20" s="41" t="s">
        <v>101</v>
      </c>
      <c r="J20" s="42">
        <v>2019</v>
      </c>
      <c r="K20" s="41" t="s">
        <v>102</v>
      </c>
      <c r="L20" s="42" t="s">
        <v>44</v>
      </c>
      <c r="M20" s="41" t="s">
        <v>103</v>
      </c>
      <c r="N20" s="41" t="s">
        <v>86</v>
      </c>
      <c r="O20" s="42" t="s">
        <v>44</v>
      </c>
      <c r="P20" s="42" t="s">
        <v>44</v>
      </c>
      <c r="Q20" s="42" t="s">
        <v>44</v>
      </c>
      <c r="R20" s="73" t="str">
        <f>IF(ISERROR(Dataset[[#This Row],[Number of Geospatial Figures]]/Dataset[[#This Row],[Number of Total Figures]])=TRUE,"---",Dataset[[#This Row],[Number of Geospatial Figures]]/Dataset[[#This Row],[Number of Total Figures]])</f>
        <v>---</v>
      </c>
      <c r="S20" s="42" t="s">
        <v>44</v>
      </c>
      <c r="T20" s="42" t="str" cm="1">
        <f t="array" ref="T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 s="42" t="s">
        <v>44</v>
      </c>
      <c r="V20" s="41" t="s">
        <v>44</v>
      </c>
      <c r="W20" s="41" t="s">
        <v>44</v>
      </c>
      <c r="X20" s="42">
        <v>9</v>
      </c>
      <c r="Y20" s="76" t="s">
        <v>44</v>
      </c>
      <c r="Z20" s="76" t="s">
        <v>44</v>
      </c>
      <c r="AA20" s="43" t="s">
        <v>44</v>
      </c>
    </row>
    <row r="21" spans="1:27" x14ac:dyDescent="0.2">
      <c r="A21" s="40" t="s">
        <v>44</v>
      </c>
      <c r="B21" s="41" t="s">
        <v>44</v>
      </c>
      <c r="C21" s="41" t="s">
        <v>44</v>
      </c>
      <c r="D21" s="41" t="s">
        <v>44</v>
      </c>
      <c r="E21" s="41" t="s">
        <v>44</v>
      </c>
      <c r="F21" s="42" t="b">
        <v>0</v>
      </c>
      <c r="G21" s="41" t="s">
        <v>104</v>
      </c>
      <c r="H21" s="41" t="s">
        <v>105</v>
      </c>
      <c r="I21" s="41" t="s">
        <v>106</v>
      </c>
      <c r="J21" s="42">
        <v>2019</v>
      </c>
      <c r="K21" s="41" t="s">
        <v>107</v>
      </c>
      <c r="L21" s="42" t="s">
        <v>44</v>
      </c>
      <c r="M21" s="41" t="s">
        <v>38</v>
      </c>
      <c r="N21" s="41" t="s">
        <v>108</v>
      </c>
      <c r="O21" s="42" t="s">
        <v>44</v>
      </c>
      <c r="P21" s="42" t="s">
        <v>44</v>
      </c>
      <c r="Q21" s="42" t="s">
        <v>44</v>
      </c>
      <c r="R21" s="73" t="str">
        <f>IF(ISERROR(Dataset[[#This Row],[Number of Geospatial Figures]]/Dataset[[#This Row],[Number of Total Figures]])=TRUE,"---",Dataset[[#This Row],[Number of Geospatial Figures]]/Dataset[[#This Row],[Number of Total Figures]])</f>
        <v>---</v>
      </c>
      <c r="S21" s="42" t="s">
        <v>44</v>
      </c>
      <c r="T21" s="42" t="str" cm="1">
        <f t="array" ref="T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 s="42" t="s">
        <v>44</v>
      </c>
      <c r="V21" s="41" t="s">
        <v>44</v>
      </c>
      <c r="W21" s="41" t="s">
        <v>44</v>
      </c>
      <c r="X21" s="42">
        <v>2</v>
      </c>
      <c r="Y21" s="76" t="s">
        <v>44</v>
      </c>
      <c r="Z21" s="76" t="s">
        <v>44</v>
      </c>
      <c r="AA21" s="43" t="s">
        <v>44</v>
      </c>
    </row>
    <row r="22" spans="1:27" x14ac:dyDescent="0.2">
      <c r="A22" s="40" t="s">
        <v>44</v>
      </c>
      <c r="B22" s="41" t="s">
        <v>44</v>
      </c>
      <c r="C22" s="41" t="s">
        <v>44</v>
      </c>
      <c r="D22" s="41" t="s">
        <v>44</v>
      </c>
      <c r="E22" s="41" t="s">
        <v>44</v>
      </c>
      <c r="F22" s="42" t="b">
        <v>0</v>
      </c>
      <c r="G22" s="41" t="s">
        <v>109</v>
      </c>
      <c r="H22" s="41" t="s">
        <v>110</v>
      </c>
      <c r="I22" s="41" t="s">
        <v>111</v>
      </c>
      <c r="J22" s="42">
        <v>2019</v>
      </c>
      <c r="K22" s="41" t="s">
        <v>112</v>
      </c>
      <c r="L22" s="42" t="s">
        <v>44</v>
      </c>
      <c r="M22" s="41" t="s">
        <v>38</v>
      </c>
      <c r="N22" s="41" t="s">
        <v>108</v>
      </c>
      <c r="O22" s="42" t="s">
        <v>44</v>
      </c>
      <c r="P22" s="42" t="s">
        <v>44</v>
      </c>
      <c r="Q22" s="42" t="s">
        <v>44</v>
      </c>
      <c r="R22" s="73" t="str">
        <f>IF(ISERROR(Dataset[[#This Row],[Number of Geospatial Figures]]/Dataset[[#This Row],[Number of Total Figures]])=TRUE,"---",Dataset[[#This Row],[Number of Geospatial Figures]]/Dataset[[#This Row],[Number of Total Figures]])</f>
        <v>---</v>
      </c>
      <c r="S22" s="42" t="s">
        <v>44</v>
      </c>
      <c r="T22" s="42" t="str" cm="1">
        <f t="array" ref="T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 s="42" t="s">
        <v>44</v>
      </c>
      <c r="V22" s="41" t="s">
        <v>44</v>
      </c>
      <c r="W22" s="41" t="s">
        <v>44</v>
      </c>
      <c r="X22" s="42">
        <v>6</v>
      </c>
      <c r="Y22" s="76" t="s">
        <v>44</v>
      </c>
      <c r="Z22" s="76" t="s">
        <v>44</v>
      </c>
      <c r="AA22" s="43" t="s">
        <v>44</v>
      </c>
    </row>
    <row r="23" spans="1:27" x14ac:dyDescent="0.2">
      <c r="A23" s="40" t="s">
        <v>44</v>
      </c>
      <c r="B23" s="41" t="s">
        <v>44</v>
      </c>
      <c r="C23" s="41" t="s">
        <v>44</v>
      </c>
      <c r="D23" s="41" t="s">
        <v>44</v>
      </c>
      <c r="E23" s="41" t="s">
        <v>44</v>
      </c>
      <c r="F23" s="42" t="b">
        <v>0</v>
      </c>
      <c r="G23" s="41" t="s">
        <v>113</v>
      </c>
      <c r="H23" s="41" t="s">
        <v>114</v>
      </c>
      <c r="I23" s="41" t="s">
        <v>115</v>
      </c>
      <c r="J23" s="42">
        <v>2019</v>
      </c>
      <c r="K23" s="41" t="s">
        <v>116</v>
      </c>
      <c r="L23" s="42" t="s">
        <v>44</v>
      </c>
      <c r="M23" s="41" t="s">
        <v>38</v>
      </c>
      <c r="N23" s="41" t="s">
        <v>108</v>
      </c>
      <c r="O23" s="42" t="s">
        <v>44</v>
      </c>
      <c r="P23" s="42" t="s">
        <v>44</v>
      </c>
      <c r="Q23" s="42" t="s">
        <v>44</v>
      </c>
      <c r="R23" s="73" t="str">
        <f>IF(ISERROR(Dataset[[#This Row],[Number of Geospatial Figures]]/Dataset[[#This Row],[Number of Total Figures]])=TRUE,"---",Dataset[[#This Row],[Number of Geospatial Figures]]/Dataset[[#This Row],[Number of Total Figures]])</f>
        <v>---</v>
      </c>
      <c r="S23" s="42" t="s">
        <v>44</v>
      </c>
      <c r="T23" s="42" t="str" cm="1">
        <f t="array" ref="T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 s="42" t="s">
        <v>44</v>
      </c>
      <c r="V23" s="41" t="s">
        <v>44</v>
      </c>
      <c r="W23" s="41" t="s">
        <v>44</v>
      </c>
      <c r="X23" s="42">
        <v>1</v>
      </c>
      <c r="Y23" s="76" t="s">
        <v>44</v>
      </c>
      <c r="Z23" s="76" t="s">
        <v>44</v>
      </c>
      <c r="AA23" s="43" t="s">
        <v>44</v>
      </c>
    </row>
    <row r="24" spans="1:27" x14ac:dyDescent="0.2">
      <c r="A24" s="40" t="s">
        <v>44</v>
      </c>
      <c r="B24" s="41" t="s">
        <v>44</v>
      </c>
      <c r="C24" s="41" t="s">
        <v>44</v>
      </c>
      <c r="D24" s="41" t="s">
        <v>44</v>
      </c>
      <c r="E24" s="41" t="s">
        <v>44</v>
      </c>
      <c r="F24" s="42" t="b">
        <v>0</v>
      </c>
      <c r="G24" s="41" t="s">
        <v>117</v>
      </c>
      <c r="H24" s="41" t="s">
        <v>118</v>
      </c>
      <c r="I24" s="41" t="s">
        <v>119</v>
      </c>
      <c r="J24" s="42">
        <v>2019</v>
      </c>
      <c r="K24" s="41" t="s">
        <v>120</v>
      </c>
      <c r="L24" s="42" t="s">
        <v>44</v>
      </c>
      <c r="M24" s="41" t="s">
        <v>38</v>
      </c>
      <c r="N24" s="41" t="s">
        <v>108</v>
      </c>
      <c r="O24" s="42" t="s">
        <v>44</v>
      </c>
      <c r="P24" s="42" t="s">
        <v>44</v>
      </c>
      <c r="Q24" s="42" t="s">
        <v>44</v>
      </c>
      <c r="R24" s="73" t="str">
        <f>IF(ISERROR(Dataset[[#This Row],[Number of Geospatial Figures]]/Dataset[[#This Row],[Number of Total Figures]])=TRUE,"---",Dataset[[#This Row],[Number of Geospatial Figures]]/Dataset[[#This Row],[Number of Total Figures]])</f>
        <v>---</v>
      </c>
      <c r="S24" s="42" t="s">
        <v>44</v>
      </c>
      <c r="T24" s="42" t="str" cm="1">
        <f t="array" ref="T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 s="42" t="s">
        <v>44</v>
      </c>
      <c r="V24" s="41" t="s">
        <v>44</v>
      </c>
      <c r="W24" s="41" t="s">
        <v>44</v>
      </c>
      <c r="X24" s="42">
        <v>0</v>
      </c>
      <c r="Y24" s="76" t="s">
        <v>44</v>
      </c>
      <c r="Z24" s="76" t="s">
        <v>44</v>
      </c>
      <c r="AA24" s="43" t="s">
        <v>44</v>
      </c>
    </row>
    <row r="25" spans="1:27" x14ac:dyDescent="0.2">
      <c r="A25" s="40" t="s">
        <v>44</v>
      </c>
      <c r="B25" s="41" t="s">
        <v>44</v>
      </c>
      <c r="C25" s="41" t="s">
        <v>44</v>
      </c>
      <c r="D25" s="41" t="s">
        <v>44</v>
      </c>
      <c r="E25" s="41" t="s">
        <v>44</v>
      </c>
      <c r="F25" s="42" t="b">
        <v>0</v>
      </c>
      <c r="G25" s="41" t="s">
        <v>121</v>
      </c>
      <c r="H25" s="41" t="s">
        <v>122</v>
      </c>
      <c r="I25" s="41" t="s">
        <v>123</v>
      </c>
      <c r="J25" s="42">
        <v>2019</v>
      </c>
      <c r="K25" s="41" t="s">
        <v>124</v>
      </c>
      <c r="L25" s="42" t="s">
        <v>44</v>
      </c>
      <c r="M25" s="41" t="s">
        <v>38</v>
      </c>
      <c r="N25" s="41" t="s">
        <v>108</v>
      </c>
      <c r="O25" s="42" t="s">
        <v>44</v>
      </c>
      <c r="P25" s="42" t="s">
        <v>44</v>
      </c>
      <c r="Q25" s="42" t="s">
        <v>44</v>
      </c>
      <c r="R25" s="73" t="str">
        <f>IF(ISERROR(Dataset[[#This Row],[Number of Geospatial Figures]]/Dataset[[#This Row],[Number of Total Figures]])=TRUE,"---",Dataset[[#This Row],[Number of Geospatial Figures]]/Dataset[[#This Row],[Number of Total Figures]])</f>
        <v>---</v>
      </c>
      <c r="S25" s="42" t="s">
        <v>44</v>
      </c>
      <c r="T25" s="42" t="str" cm="1">
        <f t="array" ref="T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 s="42" t="s">
        <v>44</v>
      </c>
      <c r="V25" s="41" t="s">
        <v>44</v>
      </c>
      <c r="W25" s="41" t="s">
        <v>44</v>
      </c>
      <c r="X25" s="42">
        <v>2</v>
      </c>
      <c r="Y25" s="76" t="s">
        <v>44</v>
      </c>
      <c r="Z25" s="76" t="s">
        <v>44</v>
      </c>
      <c r="AA25" s="43" t="s">
        <v>44</v>
      </c>
    </row>
    <row r="26" spans="1:27" x14ac:dyDescent="0.2">
      <c r="A26" s="40" t="s">
        <v>44</v>
      </c>
      <c r="B26" s="41" t="s">
        <v>44</v>
      </c>
      <c r="C26" s="41" t="s">
        <v>44</v>
      </c>
      <c r="D26" s="41" t="s">
        <v>44</v>
      </c>
      <c r="E26" s="41" t="s">
        <v>44</v>
      </c>
      <c r="F26" s="42" t="b">
        <v>0</v>
      </c>
      <c r="G26" s="41" t="s">
        <v>125</v>
      </c>
      <c r="H26" s="41" t="s">
        <v>126</v>
      </c>
      <c r="I26" s="41" t="s">
        <v>127</v>
      </c>
      <c r="J26" s="42">
        <v>2019</v>
      </c>
      <c r="K26" s="41" t="s">
        <v>128</v>
      </c>
      <c r="L26" s="42" t="s">
        <v>44</v>
      </c>
      <c r="M26" s="41" t="s">
        <v>38</v>
      </c>
      <c r="N26" s="41" t="s">
        <v>108</v>
      </c>
      <c r="O26" s="42" t="s">
        <v>44</v>
      </c>
      <c r="P26" s="42" t="s">
        <v>44</v>
      </c>
      <c r="Q26" s="42" t="s">
        <v>44</v>
      </c>
      <c r="R26" s="73" t="str">
        <f>IF(ISERROR(Dataset[[#This Row],[Number of Geospatial Figures]]/Dataset[[#This Row],[Number of Total Figures]])=TRUE,"---",Dataset[[#This Row],[Number of Geospatial Figures]]/Dataset[[#This Row],[Number of Total Figures]])</f>
        <v>---</v>
      </c>
      <c r="S26" s="42" t="s">
        <v>44</v>
      </c>
      <c r="T26" s="42" t="str" cm="1">
        <f t="array" ref="T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 s="42" t="s">
        <v>44</v>
      </c>
      <c r="V26" s="41" t="s">
        <v>44</v>
      </c>
      <c r="W26" s="41" t="s">
        <v>44</v>
      </c>
      <c r="X26" s="42">
        <v>2</v>
      </c>
      <c r="Y26" s="76" t="s">
        <v>44</v>
      </c>
      <c r="Z26" s="76" t="s">
        <v>44</v>
      </c>
      <c r="AA26" s="43" t="s">
        <v>44</v>
      </c>
    </row>
    <row r="27" spans="1:27" x14ac:dyDescent="0.2">
      <c r="A27" s="40" t="s">
        <v>44</v>
      </c>
      <c r="B27" s="41" t="s">
        <v>44</v>
      </c>
      <c r="C27" s="41" t="s">
        <v>44</v>
      </c>
      <c r="D27" s="41" t="s">
        <v>44</v>
      </c>
      <c r="E27" s="41" t="s">
        <v>44</v>
      </c>
      <c r="F27" s="42" t="b">
        <v>0</v>
      </c>
      <c r="G27" s="41" t="s">
        <v>129</v>
      </c>
      <c r="H27" s="41" t="s">
        <v>130</v>
      </c>
      <c r="I27" s="41" t="s">
        <v>131</v>
      </c>
      <c r="J27" s="42">
        <v>2019</v>
      </c>
      <c r="K27" s="41" t="s">
        <v>132</v>
      </c>
      <c r="L27" s="42" t="s">
        <v>44</v>
      </c>
      <c r="M27" s="41" t="s">
        <v>38</v>
      </c>
      <c r="N27" s="41" t="s">
        <v>108</v>
      </c>
      <c r="O27" s="42" t="s">
        <v>44</v>
      </c>
      <c r="P27" s="42" t="s">
        <v>44</v>
      </c>
      <c r="Q27" s="42" t="s">
        <v>44</v>
      </c>
      <c r="R27" s="73" t="str">
        <f>IF(ISERROR(Dataset[[#This Row],[Number of Geospatial Figures]]/Dataset[[#This Row],[Number of Total Figures]])=TRUE,"---",Dataset[[#This Row],[Number of Geospatial Figures]]/Dataset[[#This Row],[Number of Total Figures]])</f>
        <v>---</v>
      </c>
      <c r="S27" s="42" t="s">
        <v>44</v>
      </c>
      <c r="T27" s="42" t="str" cm="1">
        <f t="array" ref="T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 s="42" t="s">
        <v>44</v>
      </c>
      <c r="V27" s="41" t="s">
        <v>44</v>
      </c>
      <c r="W27" s="41" t="s">
        <v>44</v>
      </c>
      <c r="X27" s="42">
        <v>0</v>
      </c>
      <c r="Y27" s="76" t="s">
        <v>44</v>
      </c>
      <c r="Z27" s="76" t="s">
        <v>44</v>
      </c>
      <c r="AA27" s="43" t="s">
        <v>44</v>
      </c>
    </row>
    <row r="28" spans="1:27" x14ac:dyDescent="0.2">
      <c r="A28" s="40" t="s">
        <v>44</v>
      </c>
      <c r="B28" s="41" t="s">
        <v>44</v>
      </c>
      <c r="C28" s="41" t="s">
        <v>44</v>
      </c>
      <c r="D28" s="41" t="s">
        <v>44</v>
      </c>
      <c r="E28" s="41" t="s">
        <v>44</v>
      </c>
      <c r="F28" s="42" t="b">
        <v>0</v>
      </c>
      <c r="G28" s="41" t="s">
        <v>133</v>
      </c>
      <c r="H28" s="41" t="s">
        <v>134</v>
      </c>
      <c r="I28" s="41" t="s">
        <v>135</v>
      </c>
      <c r="J28" s="42">
        <v>2019</v>
      </c>
      <c r="K28" s="41" t="s">
        <v>136</v>
      </c>
      <c r="L28" s="42" t="s">
        <v>44</v>
      </c>
      <c r="M28" s="41" t="s">
        <v>28</v>
      </c>
      <c r="N28" s="41" t="s">
        <v>137</v>
      </c>
      <c r="O28" s="42" t="s">
        <v>44</v>
      </c>
      <c r="P28" s="42" t="s">
        <v>44</v>
      </c>
      <c r="Q28" s="42" t="s">
        <v>44</v>
      </c>
      <c r="R28" s="73" t="str">
        <f>IF(ISERROR(Dataset[[#This Row],[Number of Geospatial Figures]]/Dataset[[#This Row],[Number of Total Figures]])=TRUE,"---",Dataset[[#This Row],[Number of Geospatial Figures]]/Dataset[[#This Row],[Number of Total Figures]])</f>
        <v>---</v>
      </c>
      <c r="S28" s="42" t="s">
        <v>44</v>
      </c>
      <c r="T28" s="42" t="str" cm="1">
        <f t="array" ref="T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 s="42" t="s">
        <v>44</v>
      </c>
      <c r="V28" s="41" t="s">
        <v>44</v>
      </c>
      <c r="W28" s="41" t="s">
        <v>44</v>
      </c>
      <c r="X28" s="42">
        <v>7</v>
      </c>
      <c r="Y28" s="76" t="s">
        <v>44</v>
      </c>
      <c r="Z28" s="76" t="s">
        <v>44</v>
      </c>
      <c r="AA28" s="43" t="s">
        <v>44</v>
      </c>
    </row>
    <row r="29" spans="1:27" x14ac:dyDescent="0.2">
      <c r="A29" s="40" t="s">
        <v>44</v>
      </c>
      <c r="B29" s="41" t="s">
        <v>44</v>
      </c>
      <c r="C29" s="41" t="s">
        <v>44</v>
      </c>
      <c r="D29" s="41" t="s">
        <v>44</v>
      </c>
      <c r="E29" s="41" t="s">
        <v>44</v>
      </c>
      <c r="F29" s="42" t="b">
        <v>0</v>
      </c>
      <c r="G29" s="41" t="s">
        <v>138</v>
      </c>
      <c r="H29" s="41" t="s">
        <v>139</v>
      </c>
      <c r="I29" s="41" t="s">
        <v>140</v>
      </c>
      <c r="J29" s="42">
        <v>2019</v>
      </c>
      <c r="K29" s="41" t="s">
        <v>141</v>
      </c>
      <c r="L29" s="42" t="s">
        <v>44</v>
      </c>
      <c r="M29" s="41" t="s">
        <v>28</v>
      </c>
      <c r="N29" s="41" t="s">
        <v>137</v>
      </c>
      <c r="O29" s="42" t="s">
        <v>44</v>
      </c>
      <c r="P29" s="42" t="s">
        <v>44</v>
      </c>
      <c r="Q29" s="42" t="s">
        <v>44</v>
      </c>
      <c r="R29" s="73" t="str">
        <f>IF(ISERROR(Dataset[[#This Row],[Number of Geospatial Figures]]/Dataset[[#This Row],[Number of Total Figures]])=TRUE,"---",Dataset[[#This Row],[Number of Geospatial Figures]]/Dataset[[#This Row],[Number of Total Figures]])</f>
        <v>---</v>
      </c>
      <c r="S29" s="42" t="s">
        <v>44</v>
      </c>
      <c r="T29" s="42" t="str" cm="1">
        <f t="array" ref="T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 s="42" t="s">
        <v>44</v>
      </c>
      <c r="V29" s="41" t="s">
        <v>44</v>
      </c>
      <c r="W29" s="41" t="s">
        <v>44</v>
      </c>
      <c r="X29" s="42">
        <v>7</v>
      </c>
      <c r="Y29" s="76" t="s">
        <v>44</v>
      </c>
      <c r="Z29" s="76" t="s">
        <v>44</v>
      </c>
      <c r="AA29" s="43" t="s">
        <v>44</v>
      </c>
    </row>
    <row r="30" spans="1:27" x14ac:dyDescent="0.2">
      <c r="A30" s="40" t="s">
        <v>44</v>
      </c>
      <c r="B30" s="41" t="s">
        <v>44</v>
      </c>
      <c r="C30" s="41" t="s">
        <v>44</v>
      </c>
      <c r="D30" s="41" t="s">
        <v>44</v>
      </c>
      <c r="E30" s="41" t="s">
        <v>44</v>
      </c>
      <c r="F30" s="42" t="b">
        <v>0</v>
      </c>
      <c r="G30" s="41" t="s">
        <v>142</v>
      </c>
      <c r="H30" s="41" t="s">
        <v>143</v>
      </c>
      <c r="I30" s="41" t="s">
        <v>144</v>
      </c>
      <c r="J30" s="42">
        <v>2019</v>
      </c>
      <c r="K30" s="41" t="s">
        <v>145</v>
      </c>
      <c r="L30" s="42" t="s">
        <v>44</v>
      </c>
      <c r="M30" s="41" t="s">
        <v>103</v>
      </c>
      <c r="N30" s="41" t="s">
        <v>137</v>
      </c>
      <c r="O30" s="42" t="s">
        <v>44</v>
      </c>
      <c r="P30" s="42" t="s">
        <v>44</v>
      </c>
      <c r="Q30" s="42" t="s">
        <v>44</v>
      </c>
      <c r="R30" s="73" t="str">
        <f>IF(ISERROR(Dataset[[#This Row],[Number of Geospatial Figures]]/Dataset[[#This Row],[Number of Total Figures]])=TRUE,"---",Dataset[[#This Row],[Number of Geospatial Figures]]/Dataset[[#This Row],[Number of Total Figures]])</f>
        <v>---</v>
      </c>
      <c r="S30" s="42" t="s">
        <v>44</v>
      </c>
      <c r="T30" s="42" t="str" cm="1">
        <f t="array" ref="T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 s="42" t="s">
        <v>44</v>
      </c>
      <c r="V30" s="41" t="s">
        <v>44</v>
      </c>
      <c r="W30" s="41" t="s">
        <v>44</v>
      </c>
      <c r="X30" s="42">
        <v>0</v>
      </c>
      <c r="Y30" s="76" t="s">
        <v>44</v>
      </c>
      <c r="Z30" s="76" t="s">
        <v>44</v>
      </c>
      <c r="AA30" s="43" t="s">
        <v>44</v>
      </c>
    </row>
    <row r="31" spans="1:27" x14ac:dyDescent="0.2">
      <c r="A31" s="40" t="s">
        <v>44</v>
      </c>
      <c r="B31" s="41" t="s">
        <v>44</v>
      </c>
      <c r="C31" s="41" t="s">
        <v>44</v>
      </c>
      <c r="D31" s="41" t="s">
        <v>44</v>
      </c>
      <c r="E31" s="41" t="s">
        <v>44</v>
      </c>
      <c r="F31" s="42" t="b">
        <v>0</v>
      </c>
      <c r="G31" s="41" t="s">
        <v>146</v>
      </c>
      <c r="H31" s="41" t="s">
        <v>147</v>
      </c>
      <c r="I31" s="41" t="s">
        <v>148</v>
      </c>
      <c r="J31" s="42">
        <v>2019</v>
      </c>
      <c r="K31" s="41" t="s">
        <v>149</v>
      </c>
      <c r="L31" s="42" t="s">
        <v>44</v>
      </c>
      <c r="M31" s="41" t="s">
        <v>103</v>
      </c>
      <c r="N31" s="41" t="s">
        <v>137</v>
      </c>
      <c r="O31" s="42" t="s">
        <v>44</v>
      </c>
      <c r="P31" s="42" t="s">
        <v>44</v>
      </c>
      <c r="Q31" s="42" t="s">
        <v>44</v>
      </c>
      <c r="R31" s="73" t="str">
        <f>IF(ISERROR(Dataset[[#This Row],[Number of Geospatial Figures]]/Dataset[[#This Row],[Number of Total Figures]])=TRUE,"---",Dataset[[#This Row],[Number of Geospatial Figures]]/Dataset[[#This Row],[Number of Total Figures]])</f>
        <v>---</v>
      </c>
      <c r="S31" s="42" t="s">
        <v>44</v>
      </c>
      <c r="T31" s="42" t="str" cm="1">
        <f t="array" ref="T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 s="42" t="s">
        <v>44</v>
      </c>
      <c r="V31" s="41" t="s">
        <v>44</v>
      </c>
      <c r="W31" s="41" t="s">
        <v>44</v>
      </c>
      <c r="X31" s="42">
        <v>8</v>
      </c>
      <c r="Y31" s="76" t="s">
        <v>44</v>
      </c>
      <c r="Z31" s="76" t="s">
        <v>44</v>
      </c>
      <c r="AA31" s="43" t="s">
        <v>44</v>
      </c>
    </row>
    <row r="32" spans="1:27" x14ac:dyDescent="0.2">
      <c r="A32" s="40" t="s">
        <v>44</v>
      </c>
      <c r="B32" s="41" t="s">
        <v>44</v>
      </c>
      <c r="C32" s="41" t="s">
        <v>44</v>
      </c>
      <c r="D32" s="41" t="s">
        <v>44</v>
      </c>
      <c r="E32" s="41" t="s">
        <v>44</v>
      </c>
      <c r="F32" s="42" t="b">
        <v>0</v>
      </c>
      <c r="G32" s="41" t="s">
        <v>150</v>
      </c>
      <c r="H32" s="41" t="s">
        <v>151</v>
      </c>
      <c r="I32" s="41" t="s">
        <v>152</v>
      </c>
      <c r="J32" s="42">
        <v>2019</v>
      </c>
      <c r="K32" s="41" t="s">
        <v>153</v>
      </c>
      <c r="L32" s="42" t="s">
        <v>44</v>
      </c>
      <c r="M32" s="41" t="s">
        <v>22</v>
      </c>
      <c r="N32" s="41" t="s">
        <v>137</v>
      </c>
      <c r="O32" s="42" t="s">
        <v>44</v>
      </c>
      <c r="P32" s="42" t="s">
        <v>44</v>
      </c>
      <c r="Q32" s="42" t="s">
        <v>44</v>
      </c>
      <c r="R32" s="73" t="str">
        <f>IF(ISERROR(Dataset[[#This Row],[Number of Geospatial Figures]]/Dataset[[#This Row],[Number of Total Figures]])=TRUE,"---",Dataset[[#This Row],[Number of Geospatial Figures]]/Dataset[[#This Row],[Number of Total Figures]])</f>
        <v>---</v>
      </c>
      <c r="S32" s="42" t="s">
        <v>44</v>
      </c>
      <c r="T32" s="42" t="str" cm="1">
        <f t="array" ref="T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 s="42" t="s">
        <v>44</v>
      </c>
      <c r="V32" s="41" t="s">
        <v>44</v>
      </c>
      <c r="W32" s="41" t="s">
        <v>44</v>
      </c>
      <c r="X32" s="42">
        <v>2</v>
      </c>
      <c r="Y32" s="76" t="s">
        <v>44</v>
      </c>
      <c r="Z32" s="76" t="s">
        <v>44</v>
      </c>
      <c r="AA32" s="43" t="s">
        <v>44</v>
      </c>
    </row>
    <row r="33" spans="1:27" x14ac:dyDescent="0.2">
      <c r="A33" s="40" t="s">
        <v>44</v>
      </c>
      <c r="B33" s="41" t="s">
        <v>44</v>
      </c>
      <c r="C33" s="41" t="s">
        <v>44</v>
      </c>
      <c r="D33" s="41" t="s">
        <v>44</v>
      </c>
      <c r="E33" s="41" t="s">
        <v>44</v>
      </c>
      <c r="F33" s="42" t="b">
        <v>0</v>
      </c>
      <c r="G33" s="41" t="s">
        <v>154</v>
      </c>
      <c r="H33" s="41" t="s">
        <v>155</v>
      </c>
      <c r="I33" s="41" t="s">
        <v>156</v>
      </c>
      <c r="J33" s="42">
        <v>2019</v>
      </c>
      <c r="K33" s="41" t="s">
        <v>157</v>
      </c>
      <c r="L33" s="42" t="s">
        <v>44</v>
      </c>
      <c r="M33" s="41" t="s">
        <v>22</v>
      </c>
      <c r="N33" s="41" t="s">
        <v>137</v>
      </c>
      <c r="O33" s="42" t="s">
        <v>44</v>
      </c>
      <c r="P33" s="42" t="s">
        <v>44</v>
      </c>
      <c r="Q33" s="42" t="s">
        <v>44</v>
      </c>
      <c r="R33" s="73" t="str">
        <f>IF(ISERROR(Dataset[[#This Row],[Number of Geospatial Figures]]/Dataset[[#This Row],[Number of Total Figures]])=TRUE,"---",Dataset[[#This Row],[Number of Geospatial Figures]]/Dataset[[#This Row],[Number of Total Figures]])</f>
        <v>---</v>
      </c>
      <c r="S33" s="42" t="s">
        <v>44</v>
      </c>
      <c r="T33" s="42" t="str" cm="1">
        <f t="array" ref="T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 s="42" t="s">
        <v>44</v>
      </c>
      <c r="V33" s="41" t="s">
        <v>44</v>
      </c>
      <c r="W33" s="41" t="s">
        <v>44</v>
      </c>
      <c r="X33" s="42">
        <v>9</v>
      </c>
      <c r="Y33" s="76" t="s">
        <v>44</v>
      </c>
      <c r="Z33" s="76" t="s">
        <v>44</v>
      </c>
      <c r="AA33" s="43" t="s">
        <v>44</v>
      </c>
    </row>
    <row r="34" spans="1:27" x14ac:dyDescent="0.2">
      <c r="A34" s="40" t="s">
        <v>44</v>
      </c>
      <c r="B34" s="41" t="s">
        <v>44</v>
      </c>
      <c r="C34" s="41" t="s">
        <v>44</v>
      </c>
      <c r="D34" s="41" t="s">
        <v>44</v>
      </c>
      <c r="E34" s="41" t="s">
        <v>44</v>
      </c>
      <c r="F34" s="42" t="b">
        <v>0</v>
      </c>
      <c r="G34" s="41" t="s">
        <v>158</v>
      </c>
      <c r="H34" s="41" t="s">
        <v>159</v>
      </c>
      <c r="I34" s="41" t="s">
        <v>160</v>
      </c>
      <c r="J34" s="42">
        <v>2019</v>
      </c>
      <c r="K34" s="41" t="s">
        <v>161</v>
      </c>
      <c r="L34" s="42" t="s">
        <v>44</v>
      </c>
      <c r="M34" s="41" t="s">
        <v>33</v>
      </c>
      <c r="N34" s="41" t="s">
        <v>162</v>
      </c>
      <c r="O34" s="42" t="s">
        <v>44</v>
      </c>
      <c r="P34" s="42" t="s">
        <v>44</v>
      </c>
      <c r="Q34" s="42" t="s">
        <v>44</v>
      </c>
      <c r="R34" s="73" t="str">
        <f>IF(ISERROR(Dataset[[#This Row],[Number of Geospatial Figures]]/Dataset[[#This Row],[Number of Total Figures]])=TRUE,"---",Dataset[[#This Row],[Number of Geospatial Figures]]/Dataset[[#This Row],[Number of Total Figures]])</f>
        <v>---</v>
      </c>
      <c r="S34" s="42" t="s">
        <v>44</v>
      </c>
      <c r="T34" s="42" t="str" cm="1">
        <f t="array" ref="T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 s="42" t="s">
        <v>44</v>
      </c>
      <c r="V34" s="41" t="s">
        <v>44</v>
      </c>
      <c r="W34" s="41" t="s">
        <v>44</v>
      </c>
      <c r="X34" s="42">
        <v>7</v>
      </c>
      <c r="Y34" s="76" t="s">
        <v>44</v>
      </c>
      <c r="Z34" s="76" t="s">
        <v>44</v>
      </c>
      <c r="AA34" s="43" t="s">
        <v>44</v>
      </c>
    </row>
    <row r="35" spans="1:27" x14ac:dyDescent="0.2">
      <c r="A35" s="40" t="s">
        <v>17</v>
      </c>
      <c r="B35" s="41" t="s">
        <v>1001</v>
      </c>
      <c r="C35" s="41" t="s">
        <v>44</v>
      </c>
      <c r="D35" s="41" t="s">
        <v>44</v>
      </c>
      <c r="E35" s="41" t="s">
        <v>44</v>
      </c>
      <c r="F35" s="42" t="b">
        <v>1</v>
      </c>
      <c r="G35" s="41" t="s">
        <v>163</v>
      </c>
      <c r="H35" s="41" t="s">
        <v>164</v>
      </c>
      <c r="I35" s="41" t="s">
        <v>165</v>
      </c>
      <c r="J35" s="42">
        <v>2019</v>
      </c>
      <c r="K35" s="41" t="s">
        <v>166</v>
      </c>
      <c r="L35" s="42" t="s">
        <v>44</v>
      </c>
      <c r="M35" s="41" t="s">
        <v>33</v>
      </c>
      <c r="N35" s="41" t="s">
        <v>162</v>
      </c>
      <c r="O35" s="42" t="b">
        <v>0</v>
      </c>
      <c r="P35" s="42">
        <v>10</v>
      </c>
      <c r="Q35" s="42">
        <v>16</v>
      </c>
      <c r="R35" s="73">
        <f>IF(ISERROR(Dataset[[#This Row],[Number of Geospatial Figures]]/Dataset[[#This Row],[Number of Total Figures]])=TRUE,"---",Dataset[[#This Row],[Number of Geospatial Figures]]/Dataset[[#This Row],[Number of Total Figures]])</f>
        <v>0.625</v>
      </c>
      <c r="S35" s="42" t="b">
        <v>1</v>
      </c>
      <c r="T35" s="42" t="b" cm="1">
        <f t="array" ref="T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 s="42" t="b">
        <v>1</v>
      </c>
      <c r="V35" s="41" t="s">
        <v>2482</v>
      </c>
      <c r="W35" s="41" t="s">
        <v>44</v>
      </c>
      <c r="X35" s="42">
        <v>38</v>
      </c>
      <c r="Y35" s="76" t="s">
        <v>2880</v>
      </c>
      <c r="Z35" s="76" t="s">
        <v>2881</v>
      </c>
      <c r="AA35" s="43" t="s">
        <v>2879</v>
      </c>
    </row>
    <row r="36" spans="1:27" x14ac:dyDescent="0.2">
      <c r="A36" s="40" t="s">
        <v>44</v>
      </c>
      <c r="B36" s="41" t="s">
        <v>44</v>
      </c>
      <c r="C36" s="41" t="s">
        <v>44</v>
      </c>
      <c r="D36" s="41" t="s">
        <v>44</v>
      </c>
      <c r="E36" s="41" t="s">
        <v>44</v>
      </c>
      <c r="F36" s="42" t="b">
        <v>0</v>
      </c>
      <c r="G36" s="41" t="s">
        <v>167</v>
      </c>
      <c r="H36" s="41" t="s">
        <v>168</v>
      </c>
      <c r="I36" s="41" t="s">
        <v>169</v>
      </c>
      <c r="J36" s="42">
        <v>2019</v>
      </c>
      <c r="K36" s="41" t="s">
        <v>170</v>
      </c>
      <c r="L36" s="42" t="s">
        <v>44</v>
      </c>
      <c r="M36" s="41" t="s">
        <v>33</v>
      </c>
      <c r="N36" s="41" t="s">
        <v>162</v>
      </c>
      <c r="O36" s="42" t="s">
        <v>44</v>
      </c>
      <c r="P36" s="42" t="s">
        <v>44</v>
      </c>
      <c r="Q36" s="42" t="s">
        <v>44</v>
      </c>
      <c r="R36" s="73" t="str">
        <f>IF(ISERROR(Dataset[[#This Row],[Number of Geospatial Figures]]/Dataset[[#This Row],[Number of Total Figures]])=TRUE,"---",Dataset[[#This Row],[Number of Geospatial Figures]]/Dataset[[#This Row],[Number of Total Figures]])</f>
        <v>---</v>
      </c>
      <c r="S36" s="42" t="s">
        <v>44</v>
      </c>
      <c r="T36" s="42" t="str" cm="1">
        <f t="array" ref="T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 s="42" t="s">
        <v>44</v>
      </c>
      <c r="V36" s="41" t="s">
        <v>44</v>
      </c>
      <c r="W36" s="41" t="s">
        <v>44</v>
      </c>
      <c r="X36" s="42">
        <v>12</v>
      </c>
      <c r="Y36" s="76" t="s">
        <v>44</v>
      </c>
      <c r="Z36" s="76" t="s">
        <v>44</v>
      </c>
      <c r="AA36" s="43" t="s">
        <v>44</v>
      </c>
    </row>
    <row r="37" spans="1:27" x14ac:dyDescent="0.2">
      <c r="A37" s="40" t="s">
        <v>17</v>
      </c>
      <c r="B37" s="41" t="s">
        <v>308</v>
      </c>
      <c r="C37" s="41" t="s">
        <v>44</v>
      </c>
      <c r="D37" s="41" t="s">
        <v>44</v>
      </c>
      <c r="E37" s="41" t="s">
        <v>44</v>
      </c>
      <c r="F37" s="42" t="b">
        <v>1</v>
      </c>
      <c r="G37" s="41" t="s">
        <v>171</v>
      </c>
      <c r="H37" s="41" t="s">
        <v>172</v>
      </c>
      <c r="I37" s="41" t="s">
        <v>173</v>
      </c>
      <c r="J37" s="42">
        <v>2019</v>
      </c>
      <c r="K37" s="41" t="s">
        <v>174</v>
      </c>
      <c r="L37" s="42" t="s">
        <v>44</v>
      </c>
      <c r="M37" s="41" t="s">
        <v>33</v>
      </c>
      <c r="N37" s="41" t="s">
        <v>162</v>
      </c>
      <c r="O37" s="42" t="b">
        <v>0</v>
      </c>
      <c r="P37" s="42">
        <v>0</v>
      </c>
      <c r="Q37" s="42">
        <v>14</v>
      </c>
      <c r="R37" s="73">
        <f>IF(ISERROR(Dataset[[#This Row],[Number of Geospatial Figures]]/Dataset[[#This Row],[Number of Total Figures]])=TRUE,"---",Dataset[[#This Row],[Number of Geospatial Figures]]/Dataset[[#This Row],[Number of Total Figures]])</f>
        <v>0</v>
      </c>
      <c r="S37" s="42" t="b">
        <v>0</v>
      </c>
      <c r="T37" s="42" t="b" cm="1">
        <f t="array" ref="T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 s="42" t="b">
        <v>0</v>
      </c>
      <c r="V37" s="41" t="s">
        <v>44</v>
      </c>
      <c r="W37" s="41" t="s">
        <v>44</v>
      </c>
      <c r="X37" s="42">
        <v>48</v>
      </c>
      <c r="Y37" s="76" t="s">
        <v>44</v>
      </c>
      <c r="Z37" s="76" t="s">
        <v>44</v>
      </c>
      <c r="AA37" s="43" t="s">
        <v>44</v>
      </c>
    </row>
    <row r="38" spans="1:27" x14ac:dyDescent="0.2">
      <c r="A38" s="40" t="s">
        <v>44</v>
      </c>
      <c r="B38" s="41" t="s">
        <v>44</v>
      </c>
      <c r="C38" s="41" t="s">
        <v>44</v>
      </c>
      <c r="D38" s="41" t="s">
        <v>44</v>
      </c>
      <c r="E38" s="41" t="s">
        <v>44</v>
      </c>
      <c r="F38" s="42" t="b">
        <v>0</v>
      </c>
      <c r="G38" s="41" t="s">
        <v>175</v>
      </c>
      <c r="H38" s="41" t="s">
        <v>176</v>
      </c>
      <c r="I38" s="41" t="s">
        <v>177</v>
      </c>
      <c r="J38" s="42">
        <v>2019</v>
      </c>
      <c r="K38" s="41" t="s">
        <v>178</v>
      </c>
      <c r="L38" s="42" t="s">
        <v>44</v>
      </c>
      <c r="M38" s="41" t="s">
        <v>103</v>
      </c>
      <c r="N38" s="41" t="s">
        <v>162</v>
      </c>
      <c r="O38" s="42" t="s">
        <v>44</v>
      </c>
      <c r="P38" s="42" t="s">
        <v>44</v>
      </c>
      <c r="Q38" s="42" t="s">
        <v>44</v>
      </c>
      <c r="R38" s="73" t="str">
        <f>IF(ISERROR(Dataset[[#This Row],[Number of Geospatial Figures]]/Dataset[[#This Row],[Number of Total Figures]])=TRUE,"---",Dataset[[#This Row],[Number of Geospatial Figures]]/Dataset[[#This Row],[Number of Total Figures]])</f>
        <v>---</v>
      </c>
      <c r="S38" s="42" t="s">
        <v>44</v>
      </c>
      <c r="T38" s="42" t="str" cm="1">
        <f t="array" ref="T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 s="42" t="s">
        <v>44</v>
      </c>
      <c r="V38" s="41" t="s">
        <v>44</v>
      </c>
      <c r="W38" s="41" t="s">
        <v>44</v>
      </c>
      <c r="X38" s="42">
        <v>10</v>
      </c>
      <c r="Y38" s="76" t="s">
        <v>44</v>
      </c>
      <c r="Z38" s="76" t="s">
        <v>44</v>
      </c>
      <c r="AA38" s="43" t="s">
        <v>44</v>
      </c>
    </row>
    <row r="39" spans="1:27" x14ac:dyDescent="0.2">
      <c r="A39" s="40" t="s">
        <v>17</v>
      </c>
      <c r="B39" s="41" t="s">
        <v>1575</v>
      </c>
      <c r="C39" s="41" t="s">
        <v>44</v>
      </c>
      <c r="D39" s="41" t="s">
        <v>44</v>
      </c>
      <c r="E39" s="41" t="s">
        <v>44</v>
      </c>
      <c r="F39" s="42" t="b">
        <v>1</v>
      </c>
      <c r="G39" s="41" t="s">
        <v>179</v>
      </c>
      <c r="H39" s="41" t="s">
        <v>180</v>
      </c>
      <c r="I39" s="41" t="s">
        <v>181</v>
      </c>
      <c r="J39" s="42">
        <v>2019</v>
      </c>
      <c r="K39" s="41" t="s">
        <v>182</v>
      </c>
      <c r="L39" s="42" t="s">
        <v>44</v>
      </c>
      <c r="M39" s="41" t="s">
        <v>22</v>
      </c>
      <c r="N39" s="41" t="s">
        <v>162</v>
      </c>
      <c r="O39" s="42" t="b">
        <v>0</v>
      </c>
      <c r="P39" s="42">
        <v>0</v>
      </c>
      <c r="Q39" s="42">
        <v>11</v>
      </c>
      <c r="R39" s="73">
        <f>IF(ISERROR(Dataset[[#This Row],[Number of Geospatial Figures]]/Dataset[[#This Row],[Number of Total Figures]])=TRUE,"---",Dataset[[#This Row],[Number of Geospatial Figures]]/Dataset[[#This Row],[Number of Total Figures]])</f>
        <v>0</v>
      </c>
      <c r="S39" s="42" t="b">
        <v>0</v>
      </c>
      <c r="T39" s="42" t="b" cm="1">
        <f t="array" ref="T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 s="42" t="b">
        <v>0</v>
      </c>
      <c r="V39" s="41" t="s">
        <v>44</v>
      </c>
      <c r="W39" s="41" t="s">
        <v>44</v>
      </c>
      <c r="X39" s="42">
        <v>21</v>
      </c>
      <c r="Y39" s="76" t="s">
        <v>44</v>
      </c>
      <c r="Z39" s="76" t="s">
        <v>44</v>
      </c>
      <c r="AA39" s="43" t="s">
        <v>44</v>
      </c>
    </row>
    <row r="40" spans="1:27" x14ac:dyDescent="0.2">
      <c r="A40" s="40" t="s">
        <v>44</v>
      </c>
      <c r="B40" s="41" t="s">
        <v>44</v>
      </c>
      <c r="C40" s="41" t="s">
        <v>44</v>
      </c>
      <c r="D40" s="41" t="s">
        <v>44</v>
      </c>
      <c r="E40" s="41" t="s">
        <v>44</v>
      </c>
      <c r="F40" s="42" t="b">
        <v>0</v>
      </c>
      <c r="G40" s="41" t="s">
        <v>183</v>
      </c>
      <c r="H40" s="41" t="s">
        <v>184</v>
      </c>
      <c r="I40" s="41" t="s">
        <v>185</v>
      </c>
      <c r="J40" s="42">
        <v>2019</v>
      </c>
      <c r="K40" s="41" t="s">
        <v>186</v>
      </c>
      <c r="L40" s="42" t="s">
        <v>44</v>
      </c>
      <c r="M40" s="41" t="s">
        <v>38</v>
      </c>
      <c r="N40" s="41" t="s">
        <v>187</v>
      </c>
      <c r="O40" s="42" t="s">
        <v>44</v>
      </c>
      <c r="P40" s="42" t="s">
        <v>44</v>
      </c>
      <c r="Q40" s="42" t="s">
        <v>44</v>
      </c>
      <c r="R40" s="73" t="str">
        <f>IF(ISERROR(Dataset[[#This Row],[Number of Geospatial Figures]]/Dataset[[#This Row],[Number of Total Figures]])=TRUE,"---",Dataset[[#This Row],[Number of Geospatial Figures]]/Dataset[[#This Row],[Number of Total Figures]])</f>
        <v>---</v>
      </c>
      <c r="S40" s="42" t="s">
        <v>44</v>
      </c>
      <c r="T40" s="42" t="str" cm="1">
        <f t="array" ref="T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 s="42" t="s">
        <v>44</v>
      </c>
      <c r="V40" s="41" t="s">
        <v>44</v>
      </c>
      <c r="W40" s="41" t="s">
        <v>44</v>
      </c>
      <c r="X40" s="42">
        <v>1</v>
      </c>
      <c r="Y40" s="76" t="s">
        <v>44</v>
      </c>
      <c r="Z40" s="76" t="s">
        <v>44</v>
      </c>
      <c r="AA40" s="43" t="s">
        <v>44</v>
      </c>
    </row>
    <row r="41" spans="1:27" x14ac:dyDescent="0.2">
      <c r="A41" s="40" t="s">
        <v>44</v>
      </c>
      <c r="B41" s="41" t="s">
        <v>44</v>
      </c>
      <c r="C41" s="41" t="s">
        <v>44</v>
      </c>
      <c r="D41" s="41" t="s">
        <v>44</v>
      </c>
      <c r="E41" s="41" t="s">
        <v>44</v>
      </c>
      <c r="F41" s="42" t="b">
        <v>0</v>
      </c>
      <c r="G41" s="41" t="s">
        <v>188</v>
      </c>
      <c r="H41" s="41" t="s">
        <v>189</v>
      </c>
      <c r="I41" s="41" t="s">
        <v>190</v>
      </c>
      <c r="J41" s="42">
        <v>2019</v>
      </c>
      <c r="K41" s="41" t="s">
        <v>191</v>
      </c>
      <c r="L41" s="42" t="s">
        <v>44</v>
      </c>
      <c r="M41" s="41" t="s">
        <v>38</v>
      </c>
      <c r="N41" s="41" t="s">
        <v>187</v>
      </c>
      <c r="O41" s="42" t="s">
        <v>44</v>
      </c>
      <c r="P41" s="42" t="s">
        <v>44</v>
      </c>
      <c r="Q41" s="42" t="s">
        <v>44</v>
      </c>
      <c r="R41" s="73" t="str">
        <f>IF(ISERROR(Dataset[[#This Row],[Number of Geospatial Figures]]/Dataset[[#This Row],[Number of Total Figures]])=TRUE,"---",Dataset[[#This Row],[Number of Geospatial Figures]]/Dataset[[#This Row],[Number of Total Figures]])</f>
        <v>---</v>
      </c>
      <c r="S41" s="42" t="s">
        <v>44</v>
      </c>
      <c r="T41" s="42" t="str" cm="1">
        <f t="array" ref="T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 s="42" t="s">
        <v>44</v>
      </c>
      <c r="V41" s="41" t="s">
        <v>44</v>
      </c>
      <c r="W41" s="41" t="s">
        <v>44</v>
      </c>
      <c r="X41" s="42">
        <v>3</v>
      </c>
      <c r="Y41" s="76" t="s">
        <v>44</v>
      </c>
      <c r="Z41" s="76" t="s">
        <v>44</v>
      </c>
      <c r="AA41" s="43" t="s">
        <v>44</v>
      </c>
    </row>
    <row r="42" spans="1:27" x14ac:dyDescent="0.2">
      <c r="A42" s="40" t="s">
        <v>17</v>
      </c>
      <c r="B42" s="41" t="s">
        <v>787</v>
      </c>
      <c r="C42" s="41" t="s">
        <v>44</v>
      </c>
      <c r="D42" s="41" t="s">
        <v>44</v>
      </c>
      <c r="E42" s="41" t="s">
        <v>44</v>
      </c>
      <c r="F42" s="42" t="b">
        <v>1</v>
      </c>
      <c r="G42" s="41" t="s">
        <v>192</v>
      </c>
      <c r="H42" s="41" t="s">
        <v>193</v>
      </c>
      <c r="I42" s="41" t="s">
        <v>194</v>
      </c>
      <c r="J42" s="42">
        <v>2019</v>
      </c>
      <c r="K42" s="41" t="s">
        <v>195</v>
      </c>
      <c r="L42" s="42" t="s">
        <v>44</v>
      </c>
      <c r="M42" s="41" t="s">
        <v>38</v>
      </c>
      <c r="N42" s="41" t="s">
        <v>187</v>
      </c>
      <c r="O42" s="42" t="b">
        <v>0</v>
      </c>
      <c r="P42" s="42">
        <v>2</v>
      </c>
      <c r="Q42" s="42">
        <v>2</v>
      </c>
      <c r="R42" s="73">
        <f>IF(ISERROR(Dataset[[#This Row],[Number of Geospatial Figures]]/Dataset[[#This Row],[Number of Total Figures]])=TRUE,"---",Dataset[[#This Row],[Number of Geospatial Figures]]/Dataset[[#This Row],[Number of Total Figures]])</f>
        <v>1</v>
      </c>
      <c r="S42" s="42" t="b">
        <v>1</v>
      </c>
      <c r="T42" s="42" t="b" cm="1">
        <f t="array" ref="T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 s="42" t="b">
        <v>1</v>
      </c>
      <c r="V42" s="41" t="s">
        <v>44</v>
      </c>
      <c r="W42" s="41" t="s">
        <v>44</v>
      </c>
      <c r="X42" s="42">
        <v>29</v>
      </c>
      <c r="Y42" s="76" t="s">
        <v>2882</v>
      </c>
      <c r="Z42" s="76" t="s">
        <v>2883</v>
      </c>
      <c r="AA42" s="43" t="s">
        <v>2884</v>
      </c>
    </row>
    <row r="43" spans="1:27" x14ac:dyDescent="0.2">
      <c r="A43" s="40" t="s">
        <v>44</v>
      </c>
      <c r="B43" s="41" t="s">
        <v>44</v>
      </c>
      <c r="C43" s="41" t="s">
        <v>44</v>
      </c>
      <c r="D43" s="41" t="s">
        <v>44</v>
      </c>
      <c r="E43" s="41" t="s">
        <v>44</v>
      </c>
      <c r="F43" s="42" t="b">
        <v>0</v>
      </c>
      <c r="G43" s="41" t="s">
        <v>196</v>
      </c>
      <c r="H43" s="41" t="s">
        <v>197</v>
      </c>
      <c r="I43" s="41" t="s">
        <v>198</v>
      </c>
      <c r="J43" s="42">
        <v>2019</v>
      </c>
      <c r="K43" s="41" t="s">
        <v>199</v>
      </c>
      <c r="L43" s="42" t="s">
        <v>44</v>
      </c>
      <c r="M43" s="41" t="s">
        <v>38</v>
      </c>
      <c r="N43" s="41" t="s">
        <v>187</v>
      </c>
      <c r="O43" s="42" t="s">
        <v>44</v>
      </c>
      <c r="P43" s="42" t="s">
        <v>44</v>
      </c>
      <c r="Q43" s="42" t="s">
        <v>44</v>
      </c>
      <c r="R43" s="73" t="str">
        <f>IF(ISERROR(Dataset[[#This Row],[Number of Geospatial Figures]]/Dataset[[#This Row],[Number of Total Figures]])=TRUE,"---",Dataset[[#This Row],[Number of Geospatial Figures]]/Dataset[[#This Row],[Number of Total Figures]])</f>
        <v>---</v>
      </c>
      <c r="S43" s="42" t="s">
        <v>44</v>
      </c>
      <c r="T43" s="42" t="str" cm="1">
        <f t="array" ref="T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 s="42" t="s">
        <v>44</v>
      </c>
      <c r="V43" s="41" t="s">
        <v>44</v>
      </c>
      <c r="W43" s="41" t="s">
        <v>44</v>
      </c>
      <c r="X43" s="42">
        <v>4</v>
      </c>
      <c r="Y43" s="76" t="s">
        <v>44</v>
      </c>
      <c r="Z43" s="76" t="s">
        <v>44</v>
      </c>
      <c r="AA43" s="43" t="s">
        <v>44</v>
      </c>
    </row>
    <row r="44" spans="1:27" x14ac:dyDescent="0.2">
      <c r="A44" s="40" t="s">
        <v>44</v>
      </c>
      <c r="B44" s="41" t="s">
        <v>44</v>
      </c>
      <c r="C44" s="41" t="s">
        <v>44</v>
      </c>
      <c r="D44" s="41" t="s">
        <v>44</v>
      </c>
      <c r="E44" s="41" t="s">
        <v>44</v>
      </c>
      <c r="F44" s="42" t="b">
        <v>0</v>
      </c>
      <c r="G44" s="41" t="s">
        <v>200</v>
      </c>
      <c r="H44" s="41" t="s">
        <v>201</v>
      </c>
      <c r="I44" s="41" t="s">
        <v>202</v>
      </c>
      <c r="J44" s="42">
        <v>2019</v>
      </c>
      <c r="K44" s="41" t="s">
        <v>203</v>
      </c>
      <c r="L44" s="42" t="s">
        <v>44</v>
      </c>
      <c r="M44" s="41" t="s">
        <v>38</v>
      </c>
      <c r="N44" s="41" t="s">
        <v>187</v>
      </c>
      <c r="O44" s="42" t="s">
        <v>44</v>
      </c>
      <c r="P44" s="42" t="s">
        <v>44</v>
      </c>
      <c r="Q44" s="42" t="s">
        <v>44</v>
      </c>
      <c r="R44" s="73" t="str">
        <f>IF(ISERROR(Dataset[[#This Row],[Number of Geospatial Figures]]/Dataset[[#This Row],[Number of Total Figures]])=TRUE,"---",Dataset[[#This Row],[Number of Geospatial Figures]]/Dataset[[#This Row],[Number of Total Figures]])</f>
        <v>---</v>
      </c>
      <c r="S44" s="42" t="s">
        <v>44</v>
      </c>
      <c r="T44" s="42" t="str" cm="1">
        <f t="array" ref="T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 s="42" t="s">
        <v>44</v>
      </c>
      <c r="V44" s="41" t="s">
        <v>44</v>
      </c>
      <c r="W44" s="41" t="s">
        <v>44</v>
      </c>
      <c r="X44" s="42">
        <v>0</v>
      </c>
      <c r="Y44" s="76" t="s">
        <v>44</v>
      </c>
      <c r="Z44" s="76" t="s">
        <v>44</v>
      </c>
      <c r="AA44" s="43" t="s">
        <v>44</v>
      </c>
    </row>
    <row r="45" spans="1:27" x14ac:dyDescent="0.2">
      <c r="A45" s="40" t="s">
        <v>44</v>
      </c>
      <c r="B45" s="41" t="s">
        <v>44</v>
      </c>
      <c r="C45" s="41" t="s">
        <v>44</v>
      </c>
      <c r="D45" s="41" t="s">
        <v>44</v>
      </c>
      <c r="E45" s="41" t="s">
        <v>44</v>
      </c>
      <c r="F45" s="42" t="b">
        <v>0</v>
      </c>
      <c r="G45" s="41" t="s">
        <v>204</v>
      </c>
      <c r="H45" s="41" t="s">
        <v>205</v>
      </c>
      <c r="I45" s="41" t="s">
        <v>206</v>
      </c>
      <c r="J45" s="42">
        <v>2019</v>
      </c>
      <c r="K45" s="41" t="s">
        <v>207</v>
      </c>
      <c r="L45" s="42" t="s">
        <v>44</v>
      </c>
      <c r="M45" s="41" t="s">
        <v>38</v>
      </c>
      <c r="N45" s="41" t="s">
        <v>187</v>
      </c>
      <c r="O45" s="42" t="s">
        <v>44</v>
      </c>
      <c r="P45" s="42" t="s">
        <v>44</v>
      </c>
      <c r="Q45" s="42" t="s">
        <v>44</v>
      </c>
      <c r="R45" s="73" t="str">
        <f>IF(ISERROR(Dataset[[#This Row],[Number of Geospatial Figures]]/Dataset[[#This Row],[Number of Total Figures]])=TRUE,"---",Dataset[[#This Row],[Number of Geospatial Figures]]/Dataset[[#This Row],[Number of Total Figures]])</f>
        <v>---</v>
      </c>
      <c r="S45" s="42" t="s">
        <v>44</v>
      </c>
      <c r="T45" s="42" t="str" cm="1">
        <f t="array" ref="T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 s="42" t="s">
        <v>44</v>
      </c>
      <c r="V45" s="41" t="s">
        <v>44</v>
      </c>
      <c r="W45" s="41" t="s">
        <v>44</v>
      </c>
      <c r="X45" s="42">
        <v>3</v>
      </c>
      <c r="Y45" s="76" t="s">
        <v>44</v>
      </c>
      <c r="Z45" s="76" t="s">
        <v>44</v>
      </c>
      <c r="AA45" s="43" t="s">
        <v>44</v>
      </c>
    </row>
    <row r="46" spans="1:27" x14ac:dyDescent="0.2">
      <c r="A46" s="40" t="s">
        <v>44</v>
      </c>
      <c r="B46" s="41" t="s">
        <v>44</v>
      </c>
      <c r="C46" s="41" t="s">
        <v>44</v>
      </c>
      <c r="D46" s="41" t="s">
        <v>44</v>
      </c>
      <c r="E46" s="41" t="s">
        <v>44</v>
      </c>
      <c r="F46" s="42" t="b">
        <v>0</v>
      </c>
      <c r="G46" s="41" t="s">
        <v>208</v>
      </c>
      <c r="H46" s="41" t="s">
        <v>209</v>
      </c>
      <c r="I46" s="41" t="s">
        <v>210</v>
      </c>
      <c r="J46" s="42">
        <v>2019</v>
      </c>
      <c r="K46" s="41" t="s">
        <v>211</v>
      </c>
      <c r="L46" s="42" t="s">
        <v>44</v>
      </c>
      <c r="M46" s="41" t="s">
        <v>38</v>
      </c>
      <c r="N46" s="41" t="s">
        <v>187</v>
      </c>
      <c r="O46" s="42" t="s">
        <v>44</v>
      </c>
      <c r="P46" s="42" t="s">
        <v>44</v>
      </c>
      <c r="Q46" s="42" t="s">
        <v>44</v>
      </c>
      <c r="R46" s="73" t="str">
        <f>IF(ISERROR(Dataset[[#This Row],[Number of Geospatial Figures]]/Dataset[[#This Row],[Number of Total Figures]])=TRUE,"---",Dataset[[#This Row],[Number of Geospatial Figures]]/Dataset[[#This Row],[Number of Total Figures]])</f>
        <v>---</v>
      </c>
      <c r="S46" s="42" t="s">
        <v>44</v>
      </c>
      <c r="T46" s="42" t="str" cm="1">
        <f t="array" ref="T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 s="42" t="s">
        <v>44</v>
      </c>
      <c r="V46" s="41" t="s">
        <v>44</v>
      </c>
      <c r="W46" s="41" t="s">
        <v>44</v>
      </c>
      <c r="X46" s="42">
        <v>1</v>
      </c>
      <c r="Y46" s="76" t="s">
        <v>44</v>
      </c>
      <c r="Z46" s="76" t="s">
        <v>44</v>
      </c>
      <c r="AA46" s="43" t="s">
        <v>44</v>
      </c>
    </row>
    <row r="47" spans="1:27" x14ac:dyDescent="0.2">
      <c r="A47" s="40" t="s">
        <v>44</v>
      </c>
      <c r="B47" s="41" t="s">
        <v>44</v>
      </c>
      <c r="C47" s="41" t="s">
        <v>44</v>
      </c>
      <c r="D47" s="41" t="s">
        <v>44</v>
      </c>
      <c r="E47" s="41" t="s">
        <v>44</v>
      </c>
      <c r="F47" s="42" t="b">
        <v>0</v>
      </c>
      <c r="G47" s="41" t="s">
        <v>212</v>
      </c>
      <c r="H47" s="41" t="s">
        <v>213</v>
      </c>
      <c r="I47" s="41" t="s">
        <v>214</v>
      </c>
      <c r="J47" s="42">
        <v>2019</v>
      </c>
      <c r="K47" s="41" t="s">
        <v>215</v>
      </c>
      <c r="L47" s="42" t="s">
        <v>44</v>
      </c>
      <c r="M47" s="41" t="s">
        <v>38</v>
      </c>
      <c r="N47" s="41" t="s">
        <v>187</v>
      </c>
      <c r="O47" s="42" t="s">
        <v>44</v>
      </c>
      <c r="P47" s="42" t="s">
        <v>44</v>
      </c>
      <c r="Q47" s="42" t="s">
        <v>44</v>
      </c>
      <c r="R47" s="73" t="str">
        <f>IF(ISERROR(Dataset[[#This Row],[Number of Geospatial Figures]]/Dataset[[#This Row],[Number of Total Figures]])=TRUE,"---",Dataset[[#This Row],[Number of Geospatial Figures]]/Dataset[[#This Row],[Number of Total Figures]])</f>
        <v>---</v>
      </c>
      <c r="S47" s="42" t="s">
        <v>44</v>
      </c>
      <c r="T47" s="42" t="str" cm="1">
        <f t="array" ref="T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 s="42" t="s">
        <v>44</v>
      </c>
      <c r="V47" s="41" t="s">
        <v>44</v>
      </c>
      <c r="W47" s="41" t="s">
        <v>44</v>
      </c>
      <c r="X47" s="42">
        <v>13</v>
      </c>
      <c r="Y47" s="76" t="s">
        <v>44</v>
      </c>
      <c r="Z47" s="76" t="s">
        <v>44</v>
      </c>
      <c r="AA47" s="43" t="s">
        <v>44</v>
      </c>
    </row>
    <row r="48" spans="1:27" x14ac:dyDescent="0.2">
      <c r="A48" s="40" t="s">
        <v>44</v>
      </c>
      <c r="B48" s="41" t="s">
        <v>44</v>
      </c>
      <c r="C48" s="41" t="s">
        <v>44</v>
      </c>
      <c r="D48" s="41" t="s">
        <v>44</v>
      </c>
      <c r="E48" s="41" t="s">
        <v>44</v>
      </c>
      <c r="F48" s="42" t="b">
        <v>0</v>
      </c>
      <c r="G48" s="41" t="s">
        <v>216</v>
      </c>
      <c r="H48" s="41" t="s">
        <v>217</v>
      </c>
      <c r="I48" s="41" t="s">
        <v>218</v>
      </c>
      <c r="J48" s="42">
        <v>2019</v>
      </c>
      <c r="K48" s="41" t="s">
        <v>219</v>
      </c>
      <c r="L48" s="42" t="s">
        <v>44</v>
      </c>
      <c r="M48" s="41" t="s">
        <v>22</v>
      </c>
      <c r="N48" s="41" t="s">
        <v>220</v>
      </c>
      <c r="O48" s="42" t="s">
        <v>44</v>
      </c>
      <c r="P48" s="42" t="s">
        <v>44</v>
      </c>
      <c r="Q48" s="42" t="s">
        <v>44</v>
      </c>
      <c r="R48" s="73" t="str">
        <f>IF(ISERROR(Dataset[[#This Row],[Number of Geospatial Figures]]/Dataset[[#This Row],[Number of Total Figures]])=TRUE,"---",Dataset[[#This Row],[Number of Geospatial Figures]]/Dataset[[#This Row],[Number of Total Figures]])</f>
        <v>---</v>
      </c>
      <c r="S48" s="42" t="s">
        <v>44</v>
      </c>
      <c r="T48" s="42" t="str" cm="1">
        <f t="array" ref="T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 s="42" t="s">
        <v>44</v>
      </c>
      <c r="V48" s="41" t="s">
        <v>44</v>
      </c>
      <c r="W48" s="41" t="s">
        <v>44</v>
      </c>
      <c r="X48" s="42">
        <v>7</v>
      </c>
      <c r="Y48" s="76" t="s">
        <v>44</v>
      </c>
      <c r="Z48" s="76" t="s">
        <v>44</v>
      </c>
      <c r="AA48" s="43" t="s">
        <v>44</v>
      </c>
    </row>
    <row r="49" spans="1:27" x14ac:dyDescent="0.2">
      <c r="A49" s="40" t="s">
        <v>44</v>
      </c>
      <c r="B49" s="41" t="s">
        <v>44</v>
      </c>
      <c r="C49" s="41" t="s">
        <v>44</v>
      </c>
      <c r="D49" s="41" t="s">
        <v>44</v>
      </c>
      <c r="E49" s="41" t="s">
        <v>44</v>
      </c>
      <c r="F49" s="42" t="b">
        <v>0</v>
      </c>
      <c r="G49" s="41" t="s">
        <v>221</v>
      </c>
      <c r="H49" s="41" t="s">
        <v>222</v>
      </c>
      <c r="I49" s="41" t="s">
        <v>223</v>
      </c>
      <c r="J49" s="42">
        <v>2019</v>
      </c>
      <c r="K49" s="41" t="s">
        <v>224</v>
      </c>
      <c r="L49" s="42" t="s">
        <v>44</v>
      </c>
      <c r="M49" s="41" t="s">
        <v>33</v>
      </c>
      <c r="N49" s="41" t="s">
        <v>220</v>
      </c>
      <c r="O49" s="42" t="s">
        <v>44</v>
      </c>
      <c r="P49" s="42" t="s">
        <v>44</v>
      </c>
      <c r="Q49" s="42" t="s">
        <v>44</v>
      </c>
      <c r="R49" s="73" t="str">
        <f>IF(ISERROR(Dataset[[#This Row],[Number of Geospatial Figures]]/Dataset[[#This Row],[Number of Total Figures]])=TRUE,"---",Dataset[[#This Row],[Number of Geospatial Figures]]/Dataset[[#This Row],[Number of Total Figures]])</f>
        <v>---</v>
      </c>
      <c r="S49" s="42" t="s">
        <v>44</v>
      </c>
      <c r="T49" s="42" t="str" cm="1">
        <f t="array" ref="T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 s="42" t="s">
        <v>44</v>
      </c>
      <c r="V49" s="41" t="s">
        <v>44</v>
      </c>
      <c r="W49" s="41" t="s">
        <v>44</v>
      </c>
      <c r="X49" s="42">
        <v>5</v>
      </c>
      <c r="Y49" s="76" t="s">
        <v>44</v>
      </c>
      <c r="Z49" s="76" t="s">
        <v>44</v>
      </c>
      <c r="AA49" s="43" t="s">
        <v>44</v>
      </c>
    </row>
    <row r="50" spans="1:27" x14ac:dyDescent="0.2">
      <c r="A50" s="40" t="s">
        <v>17</v>
      </c>
      <c r="B50" s="41" t="s">
        <v>567</v>
      </c>
      <c r="C50" s="41" t="s">
        <v>44</v>
      </c>
      <c r="D50" s="41" t="s">
        <v>44</v>
      </c>
      <c r="E50" s="41" t="s">
        <v>44</v>
      </c>
      <c r="F50" s="42" t="b">
        <v>1</v>
      </c>
      <c r="G50" s="41" t="s">
        <v>225</v>
      </c>
      <c r="H50" s="41" t="s">
        <v>226</v>
      </c>
      <c r="I50" s="41" t="s">
        <v>227</v>
      </c>
      <c r="J50" s="42">
        <v>2019</v>
      </c>
      <c r="K50" s="41" t="s">
        <v>228</v>
      </c>
      <c r="L50" s="42" t="s">
        <v>44</v>
      </c>
      <c r="M50" s="41" t="s">
        <v>33</v>
      </c>
      <c r="N50" s="41" t="s">
        <v>220</v>
      </c>
      <c r="O50" s="42" t="b">
        <v>0</v>
      </c>
      <c r="P50" s="42">
        <v>0</v>
      </c>
      <c r="Q50" s="42">
        <v>10</v>
      </c>
      <c r="R50" s="73">
        <f>IF(ISERROR(Dataset[[#This Row],[Number of Geospatial Figures]]/Dataset[[#This Row],[Number of Total Figures]])=TRUE,"---",Dataset[[#This Row],[Number of Geospatial Figures]]/Dataset[[#This Row],[Number of Total Figures]])</f>
        <v>0</v>
      </c>
      <c r="S50" s="42" t="b">
        <v>0</v>
      </c>
      <c r="T50" s="42" t="b" cm="1">
        <f t="array" ref="T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 s="42" t="b">
        <v>0</v>
      </c>
      <c r="V50" s="41" t="s">
        <v>44</v>
      </c>
      <c r="W50" s="41" t="s">
        <v>2483</v>
      </c>
      <c r="X50" s="42">
        <v>19</v>
      </c>
      <c r="Y50" s="76" t="s">
        <v>44</v>
      </c>
      <c r="Z50" s="76" t="s">
        <v>44</v>
      </c>
      <c r="AA50" s="43" t="s">
        <v>44</v>
      </c>
    </row>
    <row r="51" spans="1:27" x14ac:dyDescent="0.2">
      <c r="A51" s="40" t="s">
        <v>17</v>
      </c>
      <c r="B51" s="41" t="s">
        <v>1001</v>
      </c>
      <c r="C51" s="41" t="s">
        <v>44</v>
      </c>
      <c r="D51" s="41" t="s">
        <v>44</v>
      </c>
      <c r="E51" s="41" t="s">
        <v>44</v>
      </c>
      <c r="F51" s="42" t="b">
        <v>1</v>
      </c>
      <c r="G51" s="41" t="s">
        <v>229</v>
      </c>
      <c r="H51" s="41" t="s">
        <v>230</v>
      </c>
      <c r="I51" s="41" t="s">
        <v>231</v>
      </c>
      <c r="J51" s="42">
        <v>2019</v>
      </c>
      <c r="K51" s="41" t="s">
        <v>232</v>
      </c>
      <c r="L51" s="42" t="s">
        <v>44</v>
      </c>
      <c r="M51" s="41" t="s">
        <v>28</v>
      </c>
      <c r="N51" s="41" t="s">
        <v>220</v>
      </c>
      <c r="O51" s="42" t="b">
        <v>1</v>
      </c>
      <c r="P51" s="42">
        <v>1</v>
      </c>
      <c r="Q51" s="42">
        <v>14</v>
      </c>
      <c r="R51" s="73">
        <f>IF(ISERROR(Dataset[[#This Row],[Number of Geospatial Figures]]/Dataset[[#This Row],[Number of Total Figures]])=TRUE,"---",Dataset[[#This Row],[Number of Geospatial Figures]]/Dataset[[#This Row],[Number of Total Figures]])</f>
        <v>7.1428571428571425E-2</v>
      </c>
      <c r="S51" s="42" t="b">
        <v>1</v>
      </c>
      <c r="T51" s="42" t="b" cm="1">
        <f t="array" ref="T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 s="42" t="b">
        <v>1</v>
      </c>
      <c r="V51" s="41" t="s">
        <v>44</v>
      </c>
      <c r="W51" s="41" t="s">
        <v>44</v>
      </c>
      <c r="X51" s="42">
        <v>61</v>
      </c>
      <c r="Y51" s="76" t="s">
        <v>2885</v>
      </c>
      <c r="Z51" s="76" t="s">
        <v>2886</v>
      </c>
      <c r="AA51" s="43" t="s">
        <v>3050</v>
      </c>
    </row>
    <row r="52" spans="1:27" x14ac:dyDescent="0.2">
      <c r="A52" s="40" t="s">
        <v>17</v>
      </c>
      <c r="B52" s="41" t="s">
        <v>1001</v>
      </c>
      <c r="C52" s="41" t="s">
        <v>44</v>
      </c>
      <c r="D52" s="41" t="s">
        <v>44</v>
      </c>
      <c r="E52" s="41" t="s">
        <v>44</v>
      </c>
      <c r="F52" s="42" t="b">
        <v>1</v>
      </c>
      <c r="G52" s="41" t="s">
        <v>233</v>
      </c>
      <c r="H52" s="41" t="s">
        <v>234</v>
      </c>
      <c r="I52" s="41" t="s">
        <v>235</v>
      </c>
      <c r="J52" s="42">
        <v>2019</v>
      </c>
      <c r="K52" s="41" t="s">
        <v>236</v>
      </c>
      <c r="L52" s="42" t="s">
        <v>44</v>
      </c>
      <c r="M52" s="41" t="s">
        <v>22</v>
      </c>
      <c r="N52" s="41" t="s">
        <v>220</v>
      </c>
      <c r="O52" s="42" t="b">
        <v>0</v>
      </c>
      <c r="P52" s="42">
        <v>0</v>
      </c>
      <c r="Q52" s="42">
        <v>10</v>
      </c>
      <c r="R52" s="73">
        <f>IF(ISERROR(Dataset[[#This Row],[Number of Geospatial Figures]]/Dataset[[#This Row],[Number of Total Figures]])=TRUE,"---",Dataset[[#This Row],[Number of Geospatial Figures]]/Dataset[[#This Row],[Number of Total Figures]])</f>
        <v>0</v>
      </c>
      <c r="S52" s="42" t="b">
        <v>0</v>
      </c>
      <c r="T52" s="42" t="b" cm="1">
        <f t="array" ref="T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 s="42" t="b">
        <v>0</v>
      </c>
      <c r="V52" s="41" t="s">
        <v>44</v>
      </c>
      <c r="W52" s="41" t="s">
        <v>44</v>
      </c>
      <c r="X52" s="42">
        <v>27</v>
      </c>
      <c r="Y52" s="76" t="s">
        <v>44</v>
      </c>
      <c r="Z52" s="76" t="s">
        <v>44</v>
      </c>
      <c r="AA52" s="43" t="s">
        <v>44</v>
      </c>
    </row>
    <row r="53" spans="1:27" x14ac:dyDescent="0.2">
      <c r="A53" s="40" t="s">
        <v>44</v>
      </c>
      <c r="B53" s="41" t="s">
        <v>44</v>
      </c>
      <c r="C53" s="41" t="s">
        <v>44</v>
      </c>
      <c r="D53" s="41" t="s">
        <v>44</v>
      </c>
      <c r="E53" s="41" t="s">
        <v>44</v>
      </c>
      <c r="F53" s="42" t="b">
        <v>0</v>
      </c>
      <c r="G53" s="41" t="s">
        <v>237</v>
      </c>
      <c r="H53" s="41" t="s">
        <v>238</v>
      </c>
      <c r="I53" s="41" t="s">
        <v>239</v>
      </c>
      <c r="J53" s="42">
        <v>2019</v>
      </c>
      <c r="K53" s="41" t="s">
        <v>240</v>
      </c>
      <c r="L53" s="42" t="s">
        <v>44</v>
      </c>
      <c r="M53" s="41" t="s">
        <v>22</v>
      </c>
      <c r="N53" s="41" t="s">
        <v>220</v>
      </c>
      <c r="O53" s="42" t="s">
        <v>44</v>
      </c>
      <c r="P53" s="42" t="s">
        <v>44</v>
      </c>
      <c r="Q53" s="42" t="s">
        <v>44</v>
      </c>
      <c r="R53" s="73" t="str">
        <f>IF(ISERROR(Dataset[[#This Row],[Number of Geospatial Figures]]/Dataset[[#This Row],[Number of Total Figures]])=TRUE,"---",Dataset[[#This Row],[Number of Geospatial Figures]]/Dataset[[#This Row],[Number of Total Figures]])</f>
        <v>---</v>
      </c>
      <c r="S53" s="42" t="s">
        <v>44</v>
      </c>
      <c r="T53" s="42" t="str" cm="1">
        <f t="array" ref="T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 s="42" t="s">
        <v>44</v>
      </c>
      <c r="V53" s="41" t="s">
        <v>44</v>
      </c>
      <c r="W53" s="41" t="s">
        <v>44</v>
      </c>
      <c r="X53" s="42">
        <v>1</v>
      </c>
      <c r="Y53" s="76" t="s">
        <v>44</v>
      </c>
      <c r="Z53" s="76" t="s">
        <v>44</v>
      </c>
      <c r="AA53" s="43" t="s">
        <v>44</v>
      </c>
    </row>
    <row r="54" spans="1:27" x14ac:dyDescent="0.2">
      <c r="A54" s="40" t="s">
        <v>44</v>
      </c>
      <c r="B54" s="41" t="s">
        <v>44</v>
      </c>
      <c r="C54" s="41" t="s">
        <v>44</v>
      </c>
      <c r="D54" s="41" t="s">
        <v>44</v>
      </c>
      <c r="E54" s="41" t="s">
        <v>44</v>
      </c>
      <c r="F54" s="42" t="b">
        <v>0</v>
      </c>
      <c r="G54" s="41" t="s">
        <v>241</v>
      </c>
      <c r="H54" s="41" t="s">
        <v>242</v>
      </c>
      <c r="I54" s="41" t="s">
        <v>243</v>
      </c>
      <c r="J54" s="42">
        <v>2019</v>
      </c>
      <c r="K54" s="41" t="s">
        <v>244</v>
      </c>
      <c r="L54" s="42" t="s">
        <v>44</v>
      </c>
      <c r="M54" s="41" t="s">
        <v>28</v>
      </c>
      <c r="N54" s="41" t="s">
        <v>245</v>
      </c>
      <c r="O54" s="42" t="s">
        <v>44</v>
      </c>
      <c r="P54" s="42" t="s">
        <v>44</v>
      </c>
      <c r="Q54" s="42" t="s">
        <v>44</v>
      </c>
      <c r="R54" s="73" t="str">
        <f>IF(ISERROR(Dataset[[#This Row],[Number of Geospatial Figures]]/Dataset[[#This Row],[Number of Total Figures]])=TRUE,"---",Dataset[[#This Row],[Number of Geospatial Figures]]/Dataset[[#This Row],[Number of Total Figures]])</f>
        <v>---</v>
      </c>
      <c r="S54" s="42" t="s">
        <v>44</v>
      </c>
      <c r="T54" s="42" t="str" cm="1">
        <f t="array" ref="T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 s="42" t="s">
        <v>44</v>
      </c>
      <c r="V54" s="41" t="s">
        <v>44</v>
      </c>
      <c r="W54" s="41" t="s">
        <v>44</v>
      </c>
      <c r="X54" s="42">
        <v>12</v>
      </c>
      <c r="Y54" s="76" t="s">
        <v>44</v>
      </c>
      <c r="Z54" s="76" t="s">
        <v>44</v>
      </c>
      <c r="AA54" s="43" t="s">
        <v>44</v>
      </c>
    </row>
    <row r="55" spans="1:27" x14ac:dyDescent="0.2">
      <c r="A55" s="40" t="s">
        <v>44</v>
      </c>
      <c r="B55" s="41" t="s">
        <v>44</v>
      </c>
      <c r="C55" s="41" t="s">
        <v>44</v>
      </c>
      <c r="D55" s="41" t="s">
        <v>44</v>
      </c>
      <c r="E55" s="41" t="s">
        <v>44</v>
      </c>
      <c r="F55" s="42" t="b">
        <v>0</v>
      </c>
      <c r="G55" s="41" t="s">
        <v>246</v>
      </c>
      <c r="H55" s="41" t="s">
        <v>247</v>
      </c>
      <c r="I55" s="41" t="s">
        <v>248</v>
      </c>
      <c r="J55" s="42">
        <v>2019</v>
      </c>
      <c r="K55" s="41" t="s">
        <v>249</v>
      </c>
      <c r="L55" s="42" t="s">
        <v>44</v>
      </c>
      <c r="M55" s="41" t="s">
        <v>28</v>
      </c>
      <c r="N55" s="41" t="s">
        <v>245</v>
      </c>
      <c r="O55" s="42" t="s">
        <v>44</v>
      </c>
      <c r="P55" s="42" t="s">
        <v>44</v>
      </c>
      <c r="Q55" s="42" t="s">
        <v>44</v>
      </c>
      <c r="R55" s="73" t="str">
        <f>IF(ISERROR(Dataset[[#This Row],[Number of Geospatial Figures]]/Dataset[[#This Row],[Number of Total Figures]])=TRUE,"---",Dataset[[#This Row],[Number of Geospatial Figures]]/Dataset[[#This Row],[Number of Total Figures]])</f>
        <v>---</v>
      </c>
      <c r="S55" s="42" t="s">
        <v>44</v>
      </c>
      <c r="T55" s="42" t="str" cm="1">
        <f t="array" ref="T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 s="42" t="s">
        <v>44</v>
      </c>
      <c r="V55" s="41" t="s">
        <v>44</v>
      </c>
      <c r="W55" s="41" t="s">
        <v>44</v>
      </c>
      <c r="X55" s="42">
        <v>3</v>
      </c>
      <c r="Y55" s="76" t="s">
        <v>44</v>
      </c>
      <c r="Z55" s="76" t="s">
        <v>44</v>
      </c>
      <c r="AA55" s="43" t="s">
        <v>44</v>
      </c>
    </row>
    <row r="56" spans="1:27" x14ac:dyDescent="0.2">
      <c r="A56" s="40" t="s">
        <v>44</v>
      </c>
      <c r="B56" s="41" t="s">
        <v>44</v>
      </c>
      <c r="C56" s="41" t="s">
        <v>44</v>
      </c>
      <c r="D56" s="41" t="s">
        <v>44</v>
      </c>
      <c r="E56" s="41" t="s">
        <v>44</v>
      </c>
      <c r="F56" s="42" t="b">
        <v>0</v>
      </c>
      <c r="G56" s="41" t="s">
        <v>250</v>
      </c>
      <c r="H56" s="41" t="s">
        <v>251</v>
      </c>
      <c r="I56" s="41" t="s">
        <v>252</v>
      </c>
      <c r="J56" s="42">
        <v>2019</v>
      </c>
      <c r="K56" s="41" t="s">
        <v>253</v>
      </c>
      <c r="L56" s="42" t="s">
        <v>44</v>
      </c>
      <c r="M56" s="41" t="s">
        <v>28</v>
      </c>
      <c r="N56" s="41" t="s">
        <v>245</v>
      </c>
      <c r="O56" s="42" t="s">
        <v>44</v>
      </c>
      <c r="P56" s="42" t="s">
        <v>44</v>
      </c>
      <c r="Q56" s="42" t="s">
        <v>44</v>
      </c>
      <c r="R56" s="73" t="str">
        <f>IF(ISERROR(Dataset[[#This Row],[Number of Geospatial Figures]]/Dataset[[#This Row],[Number of Total Figures]])=TRUE,"---",Dataset[[#This Row],[Number of Geospatial Figures]]/Dataset[[#This Row],[Number of Total Figures]])</f>
        <v>---</v>
      </c>
      <c r="S56" s="42" t="s">
        <v>44</v>
      </c>
      <c r="T56" s="42" t="str" cm="1">
        <f t="array" ref="T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 s="42" t="s">
        <v>44</v>
      </c>
      <c r="V56" s="41" t="s">
        <v>44</v>
      </c>
      <c r="W56" s="41" t="s">
        <v>44</v>
      </c>
      <c r="X56" s="42">
        <v>11</v>
      </c>
      <c r="Y56" s="76" t="s">
        <v>44</v>
      </c>
      <c r="Z56" s="76" t="s">
        <v>44</v>
      </c>
      <c r="AA56" s="43" t="s">
        <v>44</v>
      </c>
    </row>
    <row r="57" spans="1:27" x14ac:dyDescent="0.2">
      <c r="A57" s="40" t="s">
        <v>44</v>
      </c>
      <c r="B57" s="41" t="s">
        <v>44</v>
      </c>
      <c r="C57" s="41" t="s">
        <v>44</v>
      </c>
      <c r="D57" s="41" t="s">
        <v>44</v>
      </c>
      <c r="E57" s="41" t="s">
        <v>44</v>
      </c>
      <c r="F57" s="42" t="b">
        <v>0</v>
      </c>
      <c r="G57" s="41" t="s">
        <v>254</v>
      </c>
      <c r="H57" s="41" t="s">
        <v>255</v>
      </c>
      <c r="I57" s="41" t="s">
        <v>256</v>
      </c>
      <c r="J57" s="42">
        <v>2019</v>
      </c>
      <c r="K57" s="41" t="s">
        <v>257</v>
      </c>
      <c r="L57" s="42" t="s">
        <v>44</v>
      </c>
      <c r="M57" s="41" t="s">
        <v>28</v>
      </c>
      <c r="N57" s="41" t="s">
        <v>245</v>
      </c>
      <c r="O57" s="42" t="s">
        <v>44</v>
      </c>
      <c r="P57" s="42" t="s">
        <v>44</v>
      </c>
      <c r="Q57" s="42" t="s">
        <v>44</v>
      </c>
      <c r="R57" s="73" t="str">
        <f>IF(ISERROR(Dataset[[#This Row],[Number of Geospatial Figures]]/Dataset[[#This Row],[Number of Total Figures]])=TRUE,"---",Dataset[[#This Row],[Number of Geospatial Figures]]/Dataset[[#This Row],[Number of Total Figures]])</f>
        <v>---</v>
      </c>
      <c r="S57" s="42" t="s">
        <v>44</v>
      </c>
      <c r="T57" s="42" t="str" cm="1">
        <f t="array" ref="T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 s="42" t="s">
        <v>44</v>
      </c>
      <c r="V57" s="41" t="s">
        <v>44</v>
      </c>
      <c r="W57" s="41" t="s">
        <v>44</v>
      </c>
      <c r="X57" s="42">
        <v>9</v>
      </c>
      <c r="Y57" s="76" t="s">
        <v>44</v>
      </c>
      <c r="Z57" s="76" t="s">
        <v>44</v>
      </c>
      <c r="AA57" s="43" t="s">
        <v>44</v>
      </c>
    </row>
    <row r="58" spans="1:27" x14ac:dyDescent="0.2">
      <c r="A58" s="40" t="s">
        <v>44</v>
      </c>
      <c r="B58" s="41" t="s">
        <v>44</v>
      </c>
      <c r="C58" s="41" t="s">
        <v>44</v>
      </c>
      <c r="D58" s="41" t="s">
        <v>44</v>
      </c>
      <c r="E58" s="41" t="s">
        <v>44</v>
      </c>
      <c r="F58" s="42" t="b">
        <v>0</v>
      </c>
      <c r="G58" s="41" t="s">
        <v>258</v>
      </c>
      <c r="H58" s="41" t="s">
        <v>259</v>
      </c>
      <c r="I58" s="41" t="s">
        <v>260</v>
      </c>
      <c r="J58" s="42">
        <v>2019</v>
      </c>
      <c r="K58" s="41" t="s">
        <v>261</v>
      </c>
      <c r="L58" s="42" t="s">
        <v>44</v>
      </c>
      <c r="M58" s="41" t="s">
        <v>103</v>
      </c>
      <c r="N58" s="41" t="s">
        <v>245</v>
      </c>
      <c r="O58" s="42" t="s">
        <v>44</v>
      </c>
      <c r="P58" s="42" t="s">
        <v>44</v>
      </c>
      <c r="Q58" s="42" t="s">
        <v>44</v>
      </c>
      <c r="R58" s="73" t="str">
        <f>IF(ISERROR(Dataset[[#This Row],[Number of Geospatial Figures]]/Dataset[[#This Row],[Number of Total Figures]])=TRUE,"---",Dataset[[#This Row],[Number of Geospatial Figures]]/Dataset[[#This Row],[Number of Total Figures]])</f>
        <v>---</v>
      </c>
      <c r="S58" s="42" t="s">
        <v>44</v>
      </c>
      <c r="T58" s="42" t="str" cm="1">
        <f t="array" ref="T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 s="42" t="s">
        <v>44</v>
      </c>
      <c r="V58" s="41" t="s">
        <v>44</v>
      </c>
      <c r="W58" s="41" t="s">
        <v>44</v>
      </c>
      <c r="X58" s="42">
        <v>5</v>
      </c>
      <c r="Y58" s="76" t="s">
        <v>44</v>
      </c>
      <c r="Z58" s="76" t="s">
        <v>44</v>
      </c>
      <c r="AA58" s="43" t="s">
        <v>44</v>
      </c>
    </row>
    <row r="59" spans="1:27" x14ac:dyDescent="0.2">
      <c r="A59" s="40" t="s">
        <v>44</v>
      </c>
      <c r="B59" s="41" t="s">
        <v>44</v>
      </c>
      <c r="C59" s="41" t="s">
        <v>44</v>
      </c>
      <c r="D59" s="41" t="s">
        <v>44</v>
      </c>
      <c r="E59" s="41" t="s">
        <v>44</v>
      </c>
      <c r="F59" s="42" t="b">
        <v>0</v>
      </c>
      <c r="G59" s="41" t="s">
        <v>262</v>
      </c>
      <c r="H59" s="41" t="s">
        <v>263</v>
      </c>
      <c r="I59" s="41" t="s">
        <v>264</v>
      </c>
      <c r="J59" s="42">
        <v>2019</v>
      </c>
      <c r="K59" s="41" t="s">
        <v>265</v>
      </c>
      <c r="L59" s="42" t="s">
        <v>44</v>
      </c>
      <c r="M59" s="41" t="s">
        <v>103</v>
      </c>
      <c r="N59" s="41" t="s">
        <v>245</v>
      </c>
      <c r="O59" s="42" t="s">
        <v>44</v>
      </c>
      <c r="P59" s="42" t="s">
        <v>44</v>
      </c>
      <c r="Q59" s="42" t="s">
        <v>44</v>
      </c>
      <c r="R59" s="73" t="str">
        <f>IF(ISERROR(Dataset[[#This Row],[Number of Geospatial Figures]]/Dataset[[#This Row],[Number of Total Figures]])=TRUE,"---",Dataset[[#This Row],[Number of Geospatial Figures]]/Dataset[[#This Row],[Number of Total Figures]])</f>
        <v>---</v>
      </c>
      <c r="S59" s="42" t="s">
        <v>44</v>
      </c>
      <c r="T59" s="42" t="str" cm="1">
        <f t="array" ref="T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9" s="42" t="s">
        <v>44</v>
      </c>
      <c r="V59" s="41" t="s">
        <v>44</v>
      </c>
      <c r="W59" s="41" t="s">
        <v>44</v>
      </c>
      <c r="X59" s="42">
        <v>1</v>
      </c>
      <c r="Y59" s="76" t="s">
        <v>44</v>
      </c>
      <c r="Z59" s="76" t="s">
        <v>44</v>
      </c>
      <c r="AA59" s="43" t="s">
        <v>44</v>
      </c>
    </row>
    <row r="60" spans="1:27" x14ac:dyDescent="0.2">
      <c r="A60" s="40" t="s">
        <v>17</v>
      </c>
      <c r="B60" s="41" t="s">
        <v>1365</v>
      </c>
      <c r="C60" s="41" t="s">
        <v>17</v>
      </c>
      <c r="D60" s="41" t="s">
        <v>1365</v>
      </c>
      <c r="E60" s="41" t="s">
        <v>2193</v>
      </c>
      <c r="F60" s="42" t="b">
        <v>1</v>
      </c>
      <c r="G60" s="41" t="s">
        <v>266</v>
      </c>
      <c r="H60" s="41" t="s">
        <v>267</v>
      </c>
      <c r="I60" s="41" t="s">
        <v>268</v>
      </c>
      <c r="J60" s="42">
        <v>2019</v>
      </c>
      <c r="K60" s="41" t="s">
        <v>269</v>
      </c>
      <c r="L60" s="42" t="s">
        <v>44</v>
      </c>
      <c r="M60" s="41" t="s">
        <v>33</v>
      </c>
      <c r="N60" s="41" t="s">
        <v>270</v>
      </c>
      <c r="O60" s="42" t="b">
        <v>0</v>
      </c>
      <c r="P60" s="42">
        <v>3</v>
      </c>
      <c r="Q60" s="42">
        <v>8</v>
      </c>
      <c r="R60" s="73">
        <f>IF(ISERROR(Dataset[[#This Row],[Number of Geospatial Figures]]/Dataset[[#This Row],[Number of Total Figures]])=TRUE,"---",Dataset[[#This Row],[Number of Geospatial Figures]]/Dataset[[#This Row],[Number of Total Figures]])</f>
        <v>0.375</v>
      </c>
      <c r="S60" s="42" t="b">
        <v>1</v>
      </c>
      <c r="T60" s="42" t="b" cm="1">
        <f t="array" ref="T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0" s="42" t="b">
        <v>0</v>
      </c>
      <c r="V60" s="41" t="s">
        <v>44</v>
      </c>
      <c r="W60" s="41" t="s">
        <v>2513</v>
      </c>
      <c r="X60" s="42">
        <v>19</v>
      </c>
      <c r="Y60" s="76" t="s">
        <v>2887</v>
      </c>
      <c r="Z60" s="76" t="s">
        <v>2881</v>
      </c>
      <c r="AA60" s="43" t="s">
        <v>2879</v>
      </c>
    </row>
    <row r="61" spans="1:27" x14ac:dyDescent="0.2">
      <c r="A61" s="40" t="s">
        <v>44</v>
      </c>
      <c r="B61" s="41" t="s">
        <v>44</v>
      </c>
      <c r="C61" s="41" t="s">
        <v>44</v>
      </c>
      <c r="D61" s="41" t="s">
        <v>44</v>
      </c>
      <c r="E61" s="41" t="s">
        <v>44</v>
      </c>
      <c r="F61" s="42" t="b">
        <v>0</v>
      </c>
      <c r="G61" s="41" t="s">
        <v>271</v>
      </c>
      <c r="H61" s="41" t="s">
        <v>272</v>
      </c>
      <c r="I61" s="41" t="s">
        <v>273</v>
      </c>
      <c r="J61" s="42">
        <v>2019</v>
      </c>
      <c r="K61" s="41" t="s">
        <v>274</v>
      </c>
      <c r="L61" s="42" t="s">
        <v>44</v>
      </c>
      <c r="M61" s="41" t="s">
        <v>33</v>
      </c>
      <c r="N61" s="41" t="s">
        <v>270</v>
      </c>
      <c r="O61" s="42" t="s">
        <v>44</v>
      </c>
      <c r="P61" s="42" t="s">
        <v>44</v>
      </c>
      <c r="Q61" s="42" t="s">
        <v>44</v>
      </c>
      <c r="R61" s="73" t="str">
        <f>IF(ISERROR(Dataset[[#This Row],[Number of Geospatial Figures]]/Dataset[[#This Row],[Number of Total Figures]])=TRUE,"---",Dataset[[#This Row],[Number of Geospatial Figures]]/Dataset[[#This Row],[Number of Total Figures]])</f>
        <v>---</v>
      </c>
      <c r="S61" s="42" t="s">
        <v>44</v>
      </c>
      <c r="T61" s="42" t="str" cm="1">
        <f t="array" ref="T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1" s="42" t="s">
        <v>44</v>
      </c>
      <c r="V61" s="41" t="s">
        <v>44</v>
      </c>
      <c r="W61" s="41" t="s">
        <v>44</v>
      </c>
      <c r="X61" s="42">
        <v>13</v>
      </c>
      <c r="Y61" s="76" t="s">
        <v>44</v>
      </c>
      <c r="Z61" s="76" t="s">
        <v>44</v>
      </c>
      <c r="AA61" s="43" t="s">
        <v>44</v>
      </c>
    </row>
    <row r="62" spans="1:27" x14ac:dyDescent="0.2">
      <c r="A62" s="40" t="s">
        <v>17</v>
      </c>
      <c r="B62" s="41" t="s">
        <v>1001</v>
      </c>
      <c r="C62" s="41" t="s">
        <v>44</v>
      </c>
      <c r="D62" s="41" t="s">
        <v>44</v>
      </c>
      <c r="E62" s="41" t="s">
        <v>44</v>
      </c>
      <c r="F62" s="42" t="b">
        <v>1</v>
      </c>
      <c r="G62" s="41" t="s">
        <v>275</v>
      </c>
      <c r="H62" s="41" t="s">
        <v>276</v>
      </c>
      <c r="I62" s="41" t="s">
        <v>277</v>
      </c>
      <c r="J62" s="42">
        <v>2019</v>
      </c>
      <c r="K62" s="41" t="s">
        <v>278</v>
      </c>
      <c r="L62" s="42" t="s">
        <v>44</v>
      </c>
      <c r="M62" s="41" t="s">
        <v>103</v>
      </c>
      <c r="N62" s="41" t="s">
        <v>270</v>
      </c>
      <c r="O62" s="42" t="b">
        <v>0</v>
      </c>
      <c r="P62" s="42">
        <v>0</v>
      </c>
      <c r="Q62" s="42">
        <v>21</v>
      </c>
      <c r="R62" s="73">
        <f>IF(ISERROR(Dataset[[#This Row],[Number of Geospatial Figures]]/Dataset[[#This Row],[Number of Total Figures]])=TRUE,"---",Dataset[[#This Row],[Number of Geospatial Figures]]/Dataset[[#This Row],[Number of Total Figures]])</f>
        <v>0</v>
      </c>
      <c r="S62" s="42" t="b">
        <v>0</v>
      </c>
      <c r="T62" s="42" t="b" cm="1">
        <f t="array" ref="T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2" s="42" t="b">
        <v>0</v>
      </c>
      <c r="V62" s="41" t="s">
        <v>44</v>
      </c>
      <c r="W62" s="41" t="s">
        <v>44</v>
      </c>
      <c r="X62" s="42">
        <v>20</v>
      </c>
      <c r="Y62" s="76" t="s">
        <v>44</v>
      </c>
      <c r="Z62" s="76" t="s">
        <v>44</v>
      </c>
      <c r="AA62" s="43" t="s">
        <v>44</v>
      </c>
    </row>
    <row r="63" spans="1:27" x14ac:dyDescent="0.2">
      <c r="A63" s="40" t="s">
        <v>17</v>
      </c>
      <c r="B63" s="41" t="s">
        <v>787</v>
      </c>
      <c r="C63" s="41" t="s">
        <v>17</v>
      </c>
      <c r="D63" s="41" t="s">
        <v>308</v>
      </c>
      <c r="E63" s="41" t="s">
        <v>44</v>
      </c>
      <c r="F63" s="42" t="b">
        <v>1</v>
      </c>
      <c r="G63" s="41" t="s">
        <v>279</v>
      </c>
      <c r="H63" s="41" t="s">
        <v>280</v>
      </c>
      <c r="I63" s="41" t="s">
        <v>281</v>
      </c>
      <c r="J63" s="42">
        <v>2019</v>
      </c>
      <c r="K63" s="41" t="s">
        <v>282</v>
      </c>
      <c r="L63" s="42" t="s">
        <v>44</v>
      </c>
      <c r="M63" s="41" t="s">
        <v>103</v>
      </c>
      <c r="N63" s="41" t="s">
        <v>270</v>
      </c>
      <c r="O63" s="42" t="b">
        <v>0</v>
      </c>
      <c r="P63" s="42">
        <v>2</v>
      </c>
      <c r="Q63" s="42">
        <v>14</v>
      </c>
      <c r="R63" s="73">
        <f>IF(ISERROR(Dataset[[#This Row],[Number of Geospatial Figures]]/Dataset[[#This Row],[Number of Total Figures]])=TRUE,"---",Dataset[[#This Row],[Number of Geospatial Figures]]/Dataset[[#This Row],[Number of Total Figures]])</f>
        <v>0.14285714285714285</v>
      </c>
      <c r="S63" s="42" t="b">
        <v>1</v>
      </c>
      <c r="T63" s="42" t="b" cm="1">
        <f t="array" ref="T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3" s="42" t="b">
        <v>1</v>
      </c>
      <c r="V63" s="41" t="s">
        <v>44</v>
      </c>
      <c r="W63" s="41" t="s">
        <v>44</v>
      </c>
      <c r="X63" s="42">
        <v>27</v>
      </c>
      <c r="Y63" s="76" t="s">
        <v>2888</v>
      </c>
      <c r="Z63" s="76" t="s">
        <v>2889</v>
      </c>
      <c r="AA63" s="43" t="s">
        <v>2879</v>
      </c>
    </row>
    <row r="64" spans="1:27" x14ac:dyDescent="0.2">
      <c r="A64" s="40" t="s">
        <v>44</v>
      </c>
      <c r="B64" s="41" t="s">
        <v>44</v>
      </c>
      <c r="C64" s="41" t="s">
        <v>44</v>
      </c>
      <c r="D64" s="41" t="s">
        <v>44</v>
      </c>
      <c r="E64" s="41" t="s">
        <v>44</v>
      </c>
      <c r="F64" s="42" t="b">
        <v>0</v>
      </c>
      <c r="G64" s="41" t="s">
        <v>283</v>
      </c>
      <c r="H64" s="41" t="s">
        <v>284</v>
      </c>
      <c r="I64" s="41" t="s">
        <v>285</v>
      </c>
      <c r="J64" s="42">
        <v>2019</v>
      </c>
      <c r="K64" s="41" t="s">
        <v>286</v>
      </c>
      <c r="L64" s="42" t="s">
        <v>44</v>
      </c>
      <c r="M64" s="41" t="s">
        <v>103</v>
      </c>
      <c r="N64" s="41" t="s">
        <v>270</v>
      </c>
      <c r="O64" s="42" t="s">
        <v>44</v>
      </c>
      <c r="P64" s="42" t="s">
        <v>44</v>
      </c>
      <c r="Q64" s="42" t="s">
        <v>44</v>
      </c>
      <c r="R64" s="73" t="str">
        <f>IF(ISERROR(Dataset[[#This Row],[Number of Geospatial Figures]]/Dataset[[#This Row],[Number of Total Figures]])=TRUE,"---",Dataset[[#This Row],[Number of Geospatial Figures]]/Dataset[[#This Row],[Number of Total Figures]])</f>
        <v>---</v>
      </c>
      <c r="S64" s="42" t="s">
        <v>44</v>
      </c>
      <c r="T64" s="42" t="str" cm="1">
        <f t="array" ref="T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4" s="42" t="s">
        <v>44</v>
      </c>
      <c r="V64" s="41" t="s">
        <v>44</v>
      </c>
      <c r="W64" s="41" t="s">
        <v>44</v>
      </c>
      <c r="X64" s="42">
        <v>7</v>
      </c>
      <c r="Y64" s="76" t="s">
        <v>44</v>
      </c>
      <c r="Z64" s="76" t="s">
        <v>44</v>
      </c>
      <c r="AA64" s="43" t="s">
        <v>44</v>
      </c>
    </row>
    <row r="65" spans="1:27" x14ac:dyDescent="0.2">
      <c r="A65" s="40" t="s">
        <v>17</v>
      </c>
      <c r="B65" s="41" t="s">
        <v>1814</v>
      </c>
      <c r="C65" s="41" t="s">
        <v>44</v>
      </c>
      <c r="D65" s="41" t="s">
        <v>44</v>
      </c>
      <c r="E65" s="41" t="s">
        <v>44</v>
      </c>
      <c r="F65" s="42" t="b">
        <v>1</v>
      </c>
      <c r="G65" s="41" t="s">
        <v>287</v>
      </c>
      <c r="H65" s="41" t="s">
        <v>288</v>
      </c>
      <c r="I65" s="41" t="s">
        <v>289</v>
      </c>
      <c r="J65" s="42">
        <v>2019</v>
      </c>
      <c r="K65" s="41" t="s">
        <v>290</v>
      </c>
      <c r="L65" s="42" t="s">
        <v>44</v>
      </c>
      <c r="M65" s="41" t="s">
        <v>103</v>
      </c>
      <c r="N65" s="41" t="s">
        <v>270</v>
      </c>
      <c r="O65" s="42" t="b">
        <v>0</v>
      </c>
      <c r="P65" s="42">
        <v>0</v>
      </c>
      <c r="Q65" s="42">
        <v>5</v>
      </c>
      <c r="R65" s="73">
        <f>IF(ISERROR(Dataset[[#This Row],[Number of Geospatial Figures]]/Dataset[[#This Row],[Number of Total Figures]])=TRUE,"---",Dataset[[#This Row],[Number of Geospatial Figures]]/Dataset[[#This Row],[Number of Total Figures]])</f>
        <v>0</v>
      </c>
      <c r="S65" s="42" t="b">
        <v>0</v>
      </c>
      <c r="T65" s="42" t="b" cm="1">
        <f t="array" ref="T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5" s="42" t="b">
        <v>0</v>
      </c>
      <c r="V65" s="41" t="s">
        <v>44</v>
      </c>
      <c r="W65" s="41" t="s">
        <v>44</v>
      </c>
      <c r="X65" s="42">
        <v>20</v>
      </c>
      <c r="Y65" s="76" t="s">
        <v>44</v>
      </c>
      <c r="Z65" s="76" t="s">
        <v>44</v>
      </c>
      <c r="AA65" s="43" t="s">
        <v>44</v>
      </c>
    </row>
    <row r="66" spans="1:27" x14ac:dyDescent="0.2">
      <c r="A66" s="40" t="s">
        <v>17</v>
      </c>
      <c r="B66" s="41" t="s">
        <v>1953</v>
      </c>
      <c r="C66" s="41" t="s">
        <v>17</v>
      </c>
      <c r="D66" s="41" t="s">
        <v>308</v>
      </c>
      <c r="E66" s="41" t="s">
        <v>44</v>
      </c>
      <c r="F66" s="42" t="b">
        <v>1</v>
      </c>
      <c r="G66" s="41" t="s">
        <v>291</v>
      </c>
      <c r="H66" s="41" t="s">
        <v>292</v>
      </c>
      <c r="I66" s="41" t="s">
        <v>293</v>
      </c>
      <c r="J66" s="42">
        <v>2019</v>
      </c>
      <c r="K66" s="41" t="s">
        <v>294</v>
      </c>
      <c r="L66" s="42" t="s">
        <v>44</v>
      </c>
      <c r="M66" s="41" t="s">
        <v>28</v>
      </c>
      <c r="N66" s="41" t="s">
        <v>295</v>
      </c>
      <c r="O66" s="42" t="b">
        <v>0</v>
      </c>
      <c r="P66" s="42">
        <v>5</v>
      </c>
      <c r="Q66" s="42">
        <v>8</v>
      </c>
      <c r="R66" s="73">
        <f>IF(ISERROR(Dataset[[#This Row],[Number of Geospatial Figures]]/Dataset[[#This Row],[Number of Total Figures]])=TRUE,"---",Dataset[[#This Row],[Number of Geospatial Figures]]/Dataset[[#This Row],[Number of Total Figures]])</f>
        <v>0.625</v>
      </c>
      <c r="S66" s="42" t="b">
        <v>1</v>
      </c>
      <c r="T66" s="42" t="b" cm="1">
        <f t="array" ref="T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6" s="42" t="b">
        <v>0</v>
      </c>
      <c r="V66" s="41" t="s">
        <v>44</v>
      </c>
      <c r="W66" s="41" t="s">
        <v>44</v>
      </c>
      <c r="X66" s="42">
        <v>57</v>
      </c>
      <c r="Y66" s="76" t="s">
        <v>2890</v>
      </c>
      <c r="Z66" s="76" t="s">
        <v>2891</v>
      </c>
      <c r="AA66" s="43" t="s">
        <v>2892</v>
      </c>
    </row>
    <row r="67" spans="1:27" x14ac:dyDescent="0.2">
      <c r="A67" s="40" t="s">
        <v>44</v>
      </c>
      <c r="B67" s="41" t="s">
        <v>44</v>
      </c>
      <c r="C67" s="41" t="s">
        <v>44</v>
      </c>
      <c r="D67" s="41" t="s">
        <v>44</v>
      </c>
      <c r="E67" s="41" t="s">
        <v>44</v>
      </c>
      <c r="F67" s="42" t="b">
        <v>0</v>
      </c>
      <c r="G67" s="41" t="s">
        <v>296</v>
      </c>
      <c r="H67" s="41" t="s">
        <v>297</v>
      </c>
      <c r="I67" s="41" t="s">
        <v>298</v>
      </c>
      <c r="J67" s="42">
        <v>2019</v>
      </c>
      <c r="K67" s="41" t="s">
        <v>299</v>
      </c>
      <c r="L67" s="42" t="s">
        <v>44</v>
      </c>
      <c r="M67" s="41" t="s">
        <v>33</v>
      </c>
      <c r="N67" s="41" t="s">
        <v>295</v>
      </c>
      <c r="O67" s="42" t="s">
        <v>44</v>
      </c>
      <c r="P67" s="42" t="s">
        <v>44</v>
      </c>
      <c r="Q67" s="42" t="s">
        <v>44</v>
      </c>
      <c r="R67" s="73" t="str">
        <f>IF(ISERROR(Dataset[[#This Row],[Number of Geospatial Figures]]/Dataset[[#This Row],[Number of Total Figures]])=TRUE,"---",Dataset[[#This Row],[Number of Geospatial Figures]]/Dataset[[#This Row],[Number of Total Figures]])</f>
        <v>---</v>
      </c>
      <c r="S67" s="42" t="s">
        <v>44</v>
      </c>
      <c r="T67" s="42" t="str" cm="1">
        <f t="array" ref="T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7" s="42" t="s">
        <v>44</v>
      </c>
      <c r="V67" s="41" t="s">
        <v>44</v>
      </c>
      <c r="W67" s="41" t="s">
        <v>44</v>
      </c>
      <c r="X67" s="42">
        <v>10</v>
      </c>
      <c r="Y67" s="76" t="s">
        <v>44</v>
      </c>
      <c r="Z67" s="76" t="s">
        <v>44</v>
      </c>
      <c r="AA67" s="43" t="s">
        <v>44</v>
      </c>
    </row>
    <row r="68" spans="1:27" x14ac:dyDescent="0.2">
      <c r="A68" s="40" t="s">
        <v>17</v>
      </c>
      <c r="B68" s="41" t="s">
        <v>308</v>
      </c>
      <c r="C68" s="41" t="s">
        <v>44</v>
      </c>
      <c r="D68" s="41" t="s">
        <v>44</v>
      </c>
      <c r="E68" s="41" t="s">
        <v>44</v>
      </c>
      <c r="F68" s="42" t="b">
        <v>1</v>
      </c>
      <c r="G68" s="41" t="s">
        <v>300</v>
      </c>
      <c r="H68" s="41" t="s">
        <v>301</v>
      </c>
      <c r="I68" s="41" t="s">
        <v>302</v>
      </c>
      <c r="J68" s="42">
        <v>2019</v>
      </c>
      <c r="K68" s="41" t="s">
        <v>303</v>
      </c>
      <c r="L68" s="42" t="s">
        <v>44</v>
      </c>
      <c r="M68" s="41" t="s">
        <v>33</v>
      </c>
      <c r="N68" s="41" t="s">
        <v>295</v>
      </c>
      <c r="O68" s="42" t="b">
        <v>0</v>
      </c>
      <c r="P68" s="42">
        <v>0</v>
      </c>
      <c r="Q68" s="42">
        <v>10</v>
      </c>
      <c r="R68" s="73">
        <f>IF(ISERROR(Dataset[[#This Row],[Number of Geospatial Figures]]/Dataset[[#This Row],[Number of Total Figures]])=TRUE,"---",Dataset[[#This Row],[Number of Geospatial Figures]]/Dataset[[#This Row],[Number of Total Figures]])</f>
        <v>0</v>
      </c>
      <c r="S68" s="42" t="b">
        <v>0</v>
      </c>
      <c r="T68" s="42" t="b" cm="1">
        <f t="array" ref="T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8" s="42" t="b">
        <v>0</v>
      </c>
      <c r="V68" s="41" t="s">
        <v>44</v>
      </c>
      <c r="W68" s="41" t="s">
        <v>44</v>
      </c>
      <c r="X68" s="42">
        <v>21</v>
      </c>
      <c r="Y68" s="76" t="s">
        <v>44</v>
      </c>
      <c r="Z68" s="76" t="s">
        <v>44</v>
      </c>
      <c r="AA68" s="43" t="s">
        <v>44</v>
      </c>
    </row>
    <row r="69" spans="1:27" x14ac:dyDescent="0.2">
      <c r="A69" s="40" t="s">
        <v>17</v>
      </c>
      <c r="B69" s="41" t="s">
        <v>1365</v>
      </c>
      <c r="C69" s="41" t="s">
        <v>44</v>
      </c>
      <c r="D69" s="41" t="s">
        <v>44</v>
      </c>
      <c r="E69" s="41" t="s">
        <v>44</v>
      </c>
      <c r="F69" s="42" t="b">
        <v>1</v>
      </c>
      <c r="G69" s="41" t="s">
        <v>304</v>
      </c>
      <c r="H69" s="41" t="s">
        <v>305</v>
      </c>
      <c r="I69" s="41" t="s">
        <v>306</v>
      </c>
      <c r="J69" s="42">
        <v>2019</v>
      </c>
      <c r="K69" s="41" t="s">
        <v>307</v>
      </c>
      <c r="L69" s="42" t="s">
        <v>44</v>
      </c>
      <c r="M69" s="41" t="s">
        <v>33</v>
      </c>
      <c r="N69" s="41" t="s">
        <v>295</v>
      </c>
      <c r="O69" s="42" t="b">
        <v>0</v>
      </c>
      <c r="P69" s="42">
        <v>0</v>
      </c>
      <c r="Q69" s="42">
        <v>9</v>
      </c>
      <c r="R69" s="73">
        <f>IF(ISERROR(Dataset[[#This Row],[Number of Geospatial Figures]]/Dataset[[#This Row],[Number of Total Figures]])=TRUE,"---",Dataset[[#This Row],[Number of Geospatial Figures]]/Dataset[[#This Row],[Number of Total Figures]])</f>
        <v>0</v>
      </c>
      <c r="S69" s="42" t="b">
        <v>0</v>
      </c>
      <c r="T69" s="42" t="b" cm="1">
        <f t="array" ref="T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9" s="42" t="b">
        <v>0</v>
      </c>
      <c r="V69" s="41" t="s">
        <v>44</v>
      </c>
      <c r="W69" s="41" t="s">
        <v>44</v>
      </c>
      <c r="X69" s="42">
        <v>173</v>
      </c>
      <c r="Y69" s="76" t="s">
        <v>44</v>
      </c>
      <c r="Z69" s="76" t="s">
        <v>44</v>
      </c>
      <c r="AA69" s="43" t="s">
        <v>44</v>
      </c>
    </row>
    <row r="70" spans="1:27" x14ac:dyDescent="0.2">
      <c r="A70" s="40" t="s">
        <v>308</v>
      </c>
      <c r="B70" s="41" t="s">
        <v>1575</v>
      </c>
      <c r="C70" s="41" t="s">
        <v>44</v>
      </c>
      <c r="D70" s="41" t="s">
        <v>44</v>
      </c>
      <c r="E70" s="41" t="s">
        <v>44</v>
      </c>
      <c r="F70" s="42" t="b">
        <v>1</v>
      </c>
      <c r="G70" s="41" t="s">
        <v>309</v>
      </c>
      <c r="H70" s="41" t="s">
        <v>310</v>
      </c>
      <c r="I70" s="41" t="s">
        <v>311</v>
      </c>
      <c r="J70" s="42">
        <v>2019</v>
      </c>
      <c r="K70" s="41" t="s">
        <v>312</v>
      </c>
      <c r="L70" s="42" t="s">
        <v>44</v>
      </c>
      <c r="M70" s="41" t="s">
        <v>33</v>
      </c>
      <c r="N70" s="41" t="s">
        <v>295</v>
      </c>
      <c r="O70" s="42" t="b">
        <v>0</v>
      </c>
      <c r="P70" s="42">
        <v>0</v>
      </c>
      <c r="Q70" s="42">
        <v>10</v>
      </c>
      <c r="R70" s="73">
        <f>IF(ISERROR(Dataset[[#This Row],[Number of Geospatial Figures]]/Dataset[[#This Row],[Number of Total Figures]])=TRUE,"---",Dataset[[#This Row],[Number of Geospatial Figures]]/Dataset[[#This Row],[Number of Total Figures]])</f>
        <v>0</v>
      </c>
      <c r="S70" s="42" t="b">
        <v>0</v>
      </c>
      <c r="T70" s="42" t="b" cm="1">
        <f t="array" ref="T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0" s="42" t="b">
        <v>0</v>
      </c>
      <c r="V70" s="41" t="s">
        <v>44</v>
      </c>
      <c r="W70" s="41" t="s">
        <v>44</v>
      </c>
      <c r="X70" s="42">
        <v>30</v>
      </c>
      <c r="Y70" s="76" t="s">
        <v>44</v>
      </c>
      <c r="Z70" s="76" t="s">
        <v>44</v>
      </c>
      <c r="AA70" s="43" t="s">
        <v>44</v>
      </c>
    </row>
    <row r="71" spans="1:27" x14ac:dyDescent="0.2">
      <c r="A71" s="40" t="s">
        <v>44</v>
      </c>
      <c r="B71" s="41" t="s">
        <v>44</v>
      </c>
      <c r="C71" s="41" t="s">
        <v>44</v>
      </c>
      <c r="D71" s="41" t="s">
        <v>44</v>
      </c>
      <c r="E71" s="41" t="s">
        <v>44</v>
      </c>
      <c r="F71" s="42" t="b">
        <v>0</v>
      </c>
      <c r="G71" s="41" t="s">
        <v>313</v>
      </c>
      <c r="H71" s="41" t="s">
        <v>314</v>
      </c>
      <c r="I71" s="41" t="s">
        <v>315</v>
      </c>
      <c r="J71" s="42">
        <v>2019</v>
      </c>
      <c r="K71" s="41" t="s">
        <v>316</v>
      </c>
      <c r="L71" s="42" t="s">
        <v>44</v>
      </c>
      <c r="M71" s="41" t="s">
        <v>38</v>
      </c>
      <c r="N71" s="41" t="s">
        <v>317</v>
      </c>
      <c r="O71" s="42" t="s">
        <v>44</v>
      </c>
      <c r="P71" s="42" t="s">
        <v>44</v>
      </c>
      <c r="Q71" s="42" t="s">
        <v>44</v>
      </c>
      <c r="R71" s="73" t="str">
        <f>IF(ISERROR(Dataset[[#This Row],[Number of Geospatial Figures]]/Dataset[[#This Row],[Number of Total Figures]])=TRUE,"---",Dataset[[#This Row],[Number of Geospatial Figures]]/Dataset[[#This Row],[Number of Total Figures]])</f>
        <v>---</v>
      </c>
      <c r="S71" s="42" t="s">
        <v>44</v>
      </c>
      <c r="T71" s="42" t="str" cm="1">
        <f t="array" ref="T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1" s="42" t="s">
        <v>44</v>
      </c>
      <c r="V71" s="41" t="s">
        <v>44</v>
      </c>
      <c r="W71" s="41" t="s">
        <v>44</v>
      </c>
      <c r="X71" s="42">
        <v>0</v>
      </c>
      <c r="Y71" s="76" t="s">
        <v>44</v>
      </c>
      <c r="Z71" s="76" t="s">
        <v>44</v>
      </c>
      <c r="AA71" s="43" t="s">
        <v>44</v>
      </c>
    </row>
    <row r="72" spans="1:27" x14ac:dyDescent="0.2">
      <c r="A72" s="40" t="s">
        <v>308</v>
      </c>
      <c r="B72" s="41" t="s">
        <v>1575</v>
      </c>
      <c r="C72" s="41" t="s">
        <v>44</v>
      </c>
      <c r="D72" s="41" t="s">
        <v>44</v>
      </c>
      <c r="E72" s="41" t="s">
        <v>44</v>
      </c>
      <c r="F72" s="42" t="b">
        <v>1</v>
      </c>
      <c r="G72" s="41" t="s">
        <v>318</v>
      </c>
      <c r="H72" s="41" t="s">
        <v>319</v>
      </c>
      <c r="I72" s="41" t="s">
        <v>320</v>
      </c>
      <c r="J72" s="42">
        <v>2019</v>
      </c>
      <c r="K72" s="41" t="s">
        <v>321</v>
      </c>
      <c r="L72" s="42" t="s">
        <v>44</v>
      </c>
      <c r="M72" s="41" t="s">
        <v>38</v>
      </c>
      <c r="N72" s="41" t="s">
        <v>317</v>
      </c>
      <c r="O72" s="42" t="b">
        <v>0</v>
      </c>
      <c r="P72" s="42">
        <v>0</v>
      </c>
      <c r="Q72" s="42">
        <v>5</v>
      </c>
      <c r="R72" s="73">
        <f>IF(ISERROR(Dataset[[#This Row],[Number of Geospatial Figures]]/Dataset[[#This Row],[Number of Total Figures]])=TRUE,"---",Dataset[[#This Row],[Number of Geospatial Figures]]/Dataset[[#This Row],[Number of Total Figures]])</f>
        <v>0</v>
      </c>
      <c r="S72" s="42" t="b">
        <v>0</v>
      </c>
      <c r="T72" s="42" t="b" cm="1">
        <f t="array" ref="T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2" s="42" t="b">
        <v>0</v>
      </c>
      <c r="V72" s="41" t="s">
        <v>44</v>
      </c>
      <c r="W72" s="41" t="s">
        <v>44</v>
      </c>
      <c r="X72" s="42">
        <v>27</v>
      </c>
      <c r="Y72" s="76" t="s">
        <v>44</v>
      </c>
      <c r="Z72" s="76" t="s">
        <v>44</v>
      </c>
      <c r="AA72" s="43" t="s">
        <v>44</v>
      </c>
    </row>
    <row r="73" spans="1:27" x14ac:dyDescent="0.2">
      <c r="A73" s="40" t="s">
        <v>44</v>
      </c>
      <c r="B73" s="41" t="s">
        <v>44</v>
      </c>
      <c r="C73" s="41" t="s">
        <v>44</v>
      </c>
      <c r="D73" s="41" t="s">
        <v>44</v>
      </c>
      <c r="E73" s="41" t="s">
        <v>44</v>
      </c>
      <c r="F73" s="42" t="b">
        <v>0</v>
      </c>
      <c r="G73" s="41" t="s">
        <v>322</v>
      </c>
      <c r="H73" s="41" t="s">
        <v>323</v>
      </c>
      <c r="I73" s="41" t="s">
        <v>324</v>
      </c>
      <c r="J73" s="42">
        <v>2019</v>
      </c>
      <c r="K73" s="41" t="s">
        <v>325</v>
      </c>
      <c r="L73" s="42" t="s">
        <v>44</v>
      </c>
      <c r="M73" s="41" t="s">
        <v>38</v>
      </c>
      <c r="N73" s="41" t="s">
        <v>317</v>
      </c>
      <c r="O73" s="42" t="s">
        <v>44</v>
      </c>
      <c r="P73" s="42" t="s">
        <v>44</v>
      </c>
      <c r="Q73" s="42" t="s">
        <v>44</v>
      </c>
      <c r="R73" s="73" t="str">
        <f>IF(ISERROR(Dataset[[#This Row],[Number of Geospatial Figures]]/Dataset[[#This Row],[Number of Total Figures]])=TRUE,"---",Dataset[[#This Row],[Number of Geospatial Figures]]/Dataset[[#This Row],[Number of Total Figures]])</f>
        <v>---</v>
      </c>
      <c r="S73" s="42" t="s">
        <v>44</v>
      </c>
      <c r="T73" s="42" t="str" cm="1">
        <f t="array" ref="T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3" s="42" t="s">
        <v>44</v>
      </c>
      <c r="V73" s="41" t="s">
        <v>44</v>
      </c>
      <c r="W73" s="41" t="s">
        <v>44</v>
      </c>
      <c r="X73" s="42">
        <v>15</v>
      </c>
      <c r="Y73" s="76" t="s">
        <v>44</v>
      </c>
      <c r="Z73" s="76" t="s">
        <v>44</v>
      </c>
      <c r="AA73" s="43" t="s">
        <v>44</v>
      </c>
    </row>
    <row r="74" spans="1:27" x14ac:dyDescent="0.2">
      <c r="A74" s="40" t="s">
        <v>44</v>
      </c>
      <c r="B74" s="41" t="s">
        <v>44</v>
      </c>
      <c r="C74" s="41" t="s">
        <v>44</v>
      </c>
      <c r="D74" s="41" t="s">
        <v>44</v>
      </c>
      <c r="E74" s="41" t="s">
        <v>44</v>
      </c>
      <c r="F74" s="42" t="b">
        <v>0</v>
      </c>
      <c r="G74" s="41" t="s">
        <v>326</v>
      </c>
      <c r="H74" s="41" t="s">
        <v>327</v>
      </c>
      <c r="I74" s="41" t="s">
        <v>328</v>
      </c>
      <c r="J74" s="42">
        <v>2019</v>
      </c>
      <c r="K74" s="41" t="s">
        <v>329</v>
      </c>
      <c r="L74" s="42" t="s">
        <v>44</v>
      </c>
      <c r="M74" s="41" t="s">
        <v>38</v>
      </c>
      <c r="N74" s="41" t="s">
        <v>317</v>
      </c>
      <c r="O74" s="42" t="s">
        <v>44</v>
      </c>
      <c r="P74" s="42" t="s">
        <v>44</v>
      </c>
      <c r="Q74" s="42" t="s">
        <v>44</v>
      </c>
      <c r="R74" s="73" t="str">
        <f>IF(ISERROR(Dataset[[#This Row],[Number of Geospatial Figures]]/Dataset[[#This Row],[Number of Total Figures]])=TRUE,"---",Dataset[[#This Row],[Number of Geospatial Figures]]/Dataset[[#This Row],[Number of Total Figures]])</f>
        <v>---</v>
      </c>
      <c r="S74" s="42" t="s">
        <v>44</v>
      </c>
      <c r="T74" s="42" t="str" cm="1">
        <f t="array" ref="T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4" s="42" t="s">
        <v>44</v>
      </c>
      <c r="V74" s="41" t="s">
        <v>44</v>
      </c>
      <c r="W74" s="41" t="s">
        <v>44</v>
      </c>
      <c r="X74" s="42">
        <v>1</v>
      </c>
      <c r="Y74" s="76" t="s">
        <v>44</v>
      </c>
      <c r="Z74" s="76" t="s">
        <v>44</v>
      </c>
      <c r="AA74" s="43" t="s">
        <v>44</v>
      </c>
    </row>
    <row r="75" spans="1:27" x14ac:dyDescent="0.2">
      <c r="A75" s="40" t="s">
        <v>44</v>
      </c>
      <c r="B75" s="41" t="s">
        <v>44</v>
      </c>
      <c r="C75" s="41" t="s">
        <v>44</v>
      </c>
      <c r="D75" s="41" t="s">
        <v>44</v>
      </c>
      <c r="E75" s="41" t="s">
        <v>44</v>
      </c>
      <c r="F75" s="42" t="b">
        <v>0</v>
      </c>
      <c r="G75" s="41" t="s">
        <v>330</v>
      </c>
      <c r="H75" s="41" t="s">
        <v>331</v>
      </c>
      <c r="I75" s="41" t="s">
        <v>332</v>
      </c>
      <c r="J75" s="42">
        <v>2019</v>
      </c>
      <c r="K75" s="41" t="s">
        <v>333</v>
      </c>
      <c r="L75" s="42" t="s">
        <v>44</v>
      </c>
      <c r="M75" s="41" t="s">
        <v>38</v>
      </c>
      <c r="N75" s="41" t="s">
        <v>317</v>
      </c>
      <c r="O75" s="42" t="s">
        <v>44</v>
      </c>
      <c r="P75" s="42" t="s">
        <v>44</v>
      </c>
      <c r="Q75" s="42" t="s">
        <v>44</v>
      </c>
      <c r="R75" s="73" t="str">
        <f>IF(ISERROR(Dataset[[#This Row],[Number of Geospatial Figures]]/Dataset[[#This Row],[Number of Total Figures]])=TRUE,"---",Dataset[[#This Row],[Number of Geospatial Figures]]/Dataset[[#This Row],[Number of Total Figures]])</f>
        <v>---</v>
      </c>
      <c r="S75" s="42" t="s">
        <v>44</v>
      </c>
      <c r="T75" s="42" t="str" cm="1">
        <f t="array" ref="T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5" s="42" t="s">
        <v>44</v>
      </c>
      <c r="V75" s="41" t="s">
        <v>44</v>
      </c>
      <c r="W75" s="41" t="s">
        <v>44</v>
      </c>
      <c r="X75" s="42">
        <v>1</v>
      </c>
      <c r="Y75" s="76" t="s">
        <v>44</v>
      </c>
      <c r="Z75" s="76" t="s">
        <v>44</v>
      </c>
      <c r="AA75" s="43" t="s">
        <v>44</v>
      </c>
    </row>
    <row r="76" spans="1:27" x14ac:dyDescent="0.2">
      <c r="A76" s="40" t="s">
        <v>44</v>
      </c>
      <c r="B76" s="41" t="s">
        <v>44</v>
      </c>
      <c r="C76" s="41" t="s">
        <v>44</v>
      </c>
      <c r="D76" s="41" t="s">
        <v>44</v>
      </c>
      <c r="E76" s="41" t="s">
        <v>44</v>
      </c>
      <c r="F76" s="42" t="b">
        <v>0</v>
      </c>
      <c r="G76" s="41" t="s">
        <v>334</v>
      </c>
      <c r="H76" s="41" t="s">
        <v>335</v>
      </c>
      <c r="I76" s="41" t="s">
        <v>336</v>
      </c>
      <c r="J76" s="42">
        <v>2019</v>
      </c>
      <c r="K76" s="41" t="s">
        <v>337</v>
      </c>
      <c r="L76" s="42" t="s">
        <v>44</v>
      </c>
      <c r="M76" s="41" t="s">
        <v>38</v>
      </c>
      <c r="N76" s="41" t="s">
        <v>317</v>
      </c>
      <c r="O76" s="42" t="s">
        <v>44</v>
      </c>
      <c r="P76" s="42" t="s">
        <v>44</v>
      </c>
      <c r="Q76" s="42" t="s">
        <v>44</v>
      </c>
      <c r="R76" s="73" t="str">
        <f>IF(ISERROR(Dataset[[#This Row],[Number of Geospatial Figures]]/Dataset[[#This Row],[Number of Total Figures]])=TRUE,"---",Dataset[[#This Row],[Number of Geospatial Figures]]/Dataset[[#This Row],[Number of Total Figures]])</f>
        <v>---</v>
      </c>
      <c r="S76" s="42" t="s">
        <v>44</v>
      </c>
      <c r="T76" s="42" t="str" cm="1">
        <f t="array" ref="T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6" s="42" t="s">
        <v>44</v>
      </c>
      <c r="V76" s="41" t="s">
        <v>44</v>
      </c>
      <c r="W76" s="41" t="s">
        <v>44</v>
      </c>
      <c r="X76" s="42">
        <v>0</v>
      </c>
      <c r="Y76" s="76" t="s">
        <v>44</v>
      </c>
      <c r="Z76" s="76" t="s">
        <v>44</v>
      </c>
      <c r="AA76" s="43" t="s">
        <v>44</v>
      </c>
    </row>
    <row r="77" spans="1:27" x14ac:dyDescent="0.2">
      <c r="A77" s="40" t="s">
        <v>44</v>
      </c>
      <c r="B77" s="41" t="s">
        <v>44</v>
      </c>
      <c r="C77" s="41" t="s">
        <v>44</v>
      </c>
      <c r="D77" s="41" t="s">
        <v>44</v>
      </c>
      <c r="E77" s="41" t="s">
        <v>44</v>
      </c>
      <c r="F77" s="42" t="b">
        <v>0</v>
      </c>
      <c r="G77" s="41" t="s">
        <v>338</v>
      </c>
      <c r="H77" s="41" t="s">
        <v>339</v>
      </c>
      <c r="I77" s="41" t="s">
        <v>340</v>
      </c>
      <c r="J77" s="42">
        <v>2019</v>
      </c>
      <c r="K77" s="41" t="s">
        <v>341</v>
      </c>
      <c r="L77" s="42" t="s">
        <v>44</v>
      </c>
      <c r="M77" s="41" t="s">
        <v>38</v>
      </c>
      <c r="N77" s="41" t="s">
        <v>317</v>
      </c>
      <c r="O77" s="42" t="s">
        <v>44</v>
      </c>
      <c r="P77" s="42" t="s">
        <v>44</v>
      </c>
      <c r="Q77" s="42" t="s">
        <v>44</v>
      </c>
      <c r="R77" s="73" t="str">
        <f>IF(ISERROR(Dataset[[#This Row],[Number of Geospatial Figures]]/Dataset[[#This Row],[Number of Total Figures]])=TRUE,"---",Dataset[[#This Row],[Number of Geospatial Figures]]/Dataset[[#This Row],[Number of Total Figures]])</f>
        <v>---</v>
      </c>
      <c r="S77" s="42" t="s">
        <v>44</v>
      </c>
      <c r="T77" s="42" t="str" cm="1">
        <f t="array" ref="T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7" s="42" t="s">
        <v>44</v>
      </c>
      <c r="V77" s="41" t="s">
        <v>44</v>
      </c>
      <c r="W77" s="41" t="s">
        <v>44</v>
      </c>
      <c r="X77" s="42">
        <v>2</v>
      </c>
      <c r="Y77" s="76" t="s">
        <v>44</v>
      </c>
      <c r="Z77" s="76" t="s">
        <v>44</v>
      </c>
      <c r="AA77" s="43" t="s">
        <v>44</v>
      </c>
    </row>
    <row r="78" spans="1:27" x14ac:dyDescent="0.2">
      <c r="A78" s="40" t="s">
        <v>44</v>
      </c>
      <c r="B78" s="41" t="s">
        <v>44</v>
      </c>
      <c r="C78" s="41" t="s">
        <v>44</v>
      </c>
      <c r="D78" s="41" t="s">
        <v>44</v>
      </c>
      <c r="E78" s="41" t="s">
        <v>44</v>
      </c>
      <c r="F78" s="42" t="b">
        <v>0</v>
      </c>
      <c r="G78" s="41" t="s">
        <v>342</v>
      </c>
      <c r="H78" s="41" t="s">
        <v>343</v>
      </c>
      <c r="I78" s="41" t="s">
        <v>344</v>
      </c>
      <c r="J78" s="42">
        <v>2019</v>
      </c>
      <c r="K78" s="41" t="s">
        <v>345</v>
      </c>
      <c r="L78" s="42" t="s">
        <v>44</v>
      </c>
      <c r="M78" s="41" t="s">
        <v>38</v>
      </c>
      <c r="N78" s="41" t="s">
        <v>317</v>
      </c>
      <c r="O78" s="42" t="s">
        <v>44</v>
      </c>
      <c r="P78" s="42" t="s">
        <v>44</v>
      </c>
      <c r="Q78" s="42" t="s">
        <v>44</v>
      </c>
      <c r="R78" s="73" t="str">
        <f>IF(ISERROR(Dataset[[#This Row],[Number of Geospatial Figures]]/Dataset[[#This Row],[Number of Total Figures]])=TRUE,"---",Dataset[[#This Row],[Number of Geospatial Figures]]/Dataset[[#This Row],[Number of Total Figures]])</f>
        <v>---</v>
      </c>
      <c r="S78" s="42" t="s">
        <v>44</v>
      </c>
      <c r="T78" s="42" t="str" cm="1">
        <f t="array" ref="T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8" s="42" t="s">
        <v>44</v>
      </c>
      <c r="V78" s="41" t="s">
        <v>44</v>
      </c>
      <c r="W78" s="41" t="s">
        <v>44</v>
      </c>
      <c r="X78" s="42">
        <v>3</v>
      </c>
      <c r="Y78" s="76" t="s">
        <v>44</v>
      </c>
      <c r="Z78" s="76" t="s">
        <v>44</v>
      </c>
      <c r="AA78" s="43" t="s">
        <v>44</v>
      </c>
    </row>
    <row r="79" spans="1:27" x14ac:dyDescent="0.2">
      <c r="A79" s="40" t="s">
        <v>44</v>
      </c>
      <c r="B79" s="41" t="s">
        <v>44</v>
      </c>
      <c r="C79" s="41" t="s">
        <v>44</v>
      </c>
      <c r="D79" s="41" t="s">
        <v>44</v>
      </c>
      <c r="E79" s="41" t="s">
        <v>44</v>
      </c>
      <c r="F79" s="42" t="b">
        <v>0</v>
      </c>
      <c r="G79" s="41" t="s">
        <v>346</v>
      </c>
      <c r="H79" s="41" t="s">
        <v>347</v>
      </c>
      <c r="I79" s="41" t="s">
        <v>348</v>
      </c>
      <c r="J79" s="42">
        <v>2019</v>
      </c>
      <c r="K79" s="41" t="s">
        <v>349</v>
      </c>
      <c r="L79" s="42" t="s">
        <v>44</v>
      </c>
      <c r="M79" s="41" t="s">
        <v>38</v>
      </c>
      <c r="N79" s="41" t="s">
        <v>317</v>
      </c>
      <c r="O79" s="42" t="s">
        <v>44</v>
      </c>
      <c r="P79" s="42" t="s">
        <v>44</v>
      </c>
      <c r="Q79" s="42" t="s">
        <v>44</v>
      </c>
      <c r="R79" s="73" t="str">
        <f>IF(ISERROR(Dataset[[#This Row],[Number of Geospatial Figures]]/Dataset[[#This Row],[Number of Total Figures]])=TRUE,"---",Dataset[[#This Row],[Number of Geospatial Figures]]/Dataset[[#This Row],[Number of Total Figures]])</f>
        <v>---</v>
      </c>
      <c r="S79" s="42" t="s">
        <v>44</v>
      </c>
      <c r="T79" s="42" t="str" cm="1">
        <f t="array" ref="T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9" s="42" t="s">
        <v>44</v>
      </c>
      <c r="V79" s="41" t="s">
        <v>44</v>
      </c>
      <c r="W79" s="41" t="s">
        <v>44</v>
      </c>
      <c r="X79" s="42">
        <v>2</v>
      </c>
      <c r="Y79" s="76" t="s">
        <v>44</v>
      </c>
      <c r="Z79" s="76" t="s">
        <v>44</v>
      </c>
      <c r="AA79" s="43" t="s">
        <v>44</v>
      </c>
    </row>
    <row r="80" spans="1:27" x14ac:dyDescent="0.2">
      <c r="A80" s="40" t="s">
        <v>44</v>
      </c>
      <c r="B80" s="41" t="s">
        <v>44</v>
      </c>
      <c r="C80" s="41" t="s">
        <v>44</v>
      </c>
      <c r="D80" s="41" t="s">
        <v>44</v>
      </c>
      <c r="E80" s="41" t="s">
        <v>44</v>
      </c>
      <c r="F80" s="42" t="b">
        <v>0</v>
      </c>
      <c r="G80" s="41" t="s">
        <v>350</v>
      </c>
      <c r="H80" s="41" t="s">
        <v>351</v>
      </c>
      <c r="I80" s="41" t="s">
        <v>352</v>
      </c>
      <c r="J80" s="42">
        <v>2019</v>
      </c>
      <c r="K80" s="41" t="s">
        <v>353</v>
      </c>
      <c r="L80" s="42" t="s">
        <v>44</v>
      </c>
      <c r="M80" s="41" t="s">
        <v>28</v>
      </c>
      <c r="N80" s="41" t="s">
        <v>354</v>
      </c>
      <c r="O80" s="42" t="s">
        <v>44</v>
      </c>
      <c r="P80" s="42" t="s">
        <v>44</v>
      </c>
      <c r="Q80" s="42" t="s">
        <v>44</v>
      </c>
      <c r="R80" s="73" t="str">
        <f>IF(ISERROR(Dataset[[#This Row],[Number of Geospatial Figures]]/Dataset[[#This Row],[Number of Total Figures]])=TRUE,"---",Dataset[[#This Row],[Number of Geospatial Figures]]/Dataset[[#This Row],[Number of Total Figures]])</f>
        <v>---</v>
      </c>
      <c r="S80" s="42" t="s">
        <v>44</v>
      </c>
      <c r="T80" s="42" t="str" cm="1">
        <f t="array" ref="T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0" s="42" t="s">
        <v>44</v>
      </c>
      <c r="V80" s="41" t="s">
        <v>44</v>
      </c>
      <c r="W80" s="41" t="s">
        <v>44</v>
      </c>
      <c r="X80" s="42">
        <v>1</v>
      </c>
      <c r="Y80" s="76" t="s">
        <v>44</v>
      </c>
      <c r="Z80" s="76" t="s">
        <v>44</v>
      </c>
      <c r="AA80" s="43" t="s">
        <v>44</v>
      </c>
    </row>
    <row r="81" spans="1:27" x14ac:dyDescent="0.2">
      <c r="A81" s="40" t="s">
        <v>308</v>
      </c>
      <c r="B81" s="41" t="s">
        <v>567</v>
      </c>
      <c r="C81" s="41" t="s">
        <v>44</v>
      </c>
      <c r="D81" s="41" t="s">
        <v>44</v>
      </c>
      <c r="E81" s="41" t="s">
        <v>44</v>
      </c>
      <c r="F81" s="42" t="b">
        <v>1</v>
      </c>
      <c r="G81" s="41" t="s">
        <v>355</v>
      </c>
      <c r="H81" s="41" t="s">
        <v>356</v>
      </c>
      <c r="I81" s="41" t="s">
        <v>357</v>
      </c>
      <c r="J81" s="42">
        <v>2019</v>
      </c>
      <c r="K81" s="41" t="s">
        <v>358</v>
      </c>
      <c r="L81" s="42" t="s">
        <v>44</v>
      </c>
      <c r="M81" s="41" t="s">
        <v>28</v>
      </c>
      <c r="N81" s="41" t="s">
        <v>354</v>
      </c>
      <c r="O81" s="42" t="b">
        <v>1</v>
      </c>
      <c r="P81" s="42">
        <v>6</v>
      </c>
      <c r="Q81" s="42">
        <v>10</v>
      </c>
      <c r="R81" s="73">
        <f>IF(ISERROR(Dataset[[#This Row],[Number of Geospatial Figures]]/Dataset[[#This Row],[Number of Total Figures]])=TRUE,"---",Dataset[[#This Row],[Number of Geospatial Figures]]/Dataset[[#This Row],[Number of Total Figures]])</f>
        <v>0.6</v>
      </c>
      <c r="S81" s="42" t="b">
        <v>1</v>
      </c>
      <c r="T81" s="42" t="b" cm="1">
        <f t="array" ref="T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1" s="42" t="b">
        <v>1</v>
      </c>
      <c r="V81" s="41" t="s">
        <v>44</v>
      </c>
      <c r="W81" s="41" t="s">
        <v>44</v>
      </c>
      <c r="X81" s="42">
        <v>261</v>
      </c>
      <c r="Y81" s="76" t="s">
        <v>2893</v>
      </c>
      <c r="Z81" s="76" t="s">
        <v>2894</v>
      </c>
      <c r="AA81" s="43" t="s">
        <v>2892</v>
      </c>
    </row>
    <row r="82" spans="1:27" x14ac:dyDescent="0.2">
      <c r="A82" s="40" t="s">
        <v>308</v>
      </c>
      <c r="B82" s="41" t="s">
        <v>2193</v>
      </c>
      <c r="C82" s="41" t="s">
        <v>44</v>
      </c>
      <c r="D82" s="41" t="s">
        <v>44</v>
      </c>
      <c r="E82" s="41" t="s">
        <v>44</v>
      </c>
      <c r="F82" s="42" t="b">
        <v>1</v>
      </c>
      <c r="G82" s="41" t="s">
        <v>359</v>
      </c>
      <c r="H82" s="41" t="s">
        <v>360</v>
      </c>
      <c r="I82" s="41" t="s">
        <v>361</v>
      </c>
      <c r="J82" s="42">
        <v>2019</v>
      </c>
      <c r="K82" s="41" t="s">
        <v>362</v>
      </c>
      <c r="L82" s="42" t="s">
        <v>44</v>
      </c>
      <c r="M82" s="41" t="s">
        <v>28</v>
      </c>
      <c r="N82" s="41" t="s">
        <v>354</v>
      </c>
      <c r="O82" s="42" t="b">
        <v>0</v>
      </c>
      <c r="P82" s="42">
        <v>1</v>
      </c>
      <c r="Q82" s="42">
        <v>5</v>
      </c>
      <c r="R82" s="73">
        <f>IF(ISERROR(Dataset[[#This Row],[Number of Geospatial Figures]]/Dataset[[#This Row],[Number of Total Figures]])=TRUE,"---",Dataset[[#This Row],[Number of Geospatial Figures]]/Dataset[[#This Row],[Number of Total Figures]])</f>
        <v>0.2</v>
      </c>
      <c r="S82" s="42" t="b">
        <v>1</v>
      </c>
      <c r="T82" s="42" t="b" cm="1">
        <f t="array" ref="T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2" s="42" t="b">
        <v>0</v>
      </c>
      <c r="V82" s="41" t="s">
        <v>44</v>
      </c>
      <c r="W82" s="41" t="s">
        <v>44</v>
      </c>
      <c r="X82" s="42">
        <v>29</v>
      </c>
      <c r="Y82" s="76" t="s">
        <v>2895</v>
      </c>
      <c r="Z82" s="76" t="s">
        <v>2896</v>
      </c>
      <c r="AA82" s="43" t="s">
        <v>2892</v>
      </c>
    </row>
    <row r="83" spans="1:27" x14ac:dyDescent="0.2">
      <c r="A83" s="40" t="s">
        <v>308</v>
      </c>
      <c r="B83" s="41" t="s">
        <v>1953</v>
      </c>
      <c r="C83" s="41" t="s">
        <v>44</v>
      </c>
      <c r="D83" s="41" t="s">
        <v>44</v>
      </c>
      <c r="E83" s="41" t="s">
        <v>44</v>
      </c>
      <c r="F83" s="42" t="b">
        <v>1</v>
      </c>
      <c r="G83" s="41" t="s">
        <v>363</v>
      </c>
      <c r="H83" s="41" t="s">
        <v>364</v>
      </c>
      <c r="I83" s="41" t="s">
        <v>365</v>
      </c>
      <c r="J83" s="42">
        <v>2019</v>
      </c>
      <c r="K83" s="41" t="s">
        <v>366</v>
      </c>
      <c r="L83" s="42" t="s">
        <v>44</v>
      </c>
      <c r="M83" s="41" t="s">
        <v>22</v>
      </c>
      <c r="N83" s="41" t="s">
        <v>354</v>
      </c>
      <c r="O83" s="42" t="b">
        <v>0</v>
      </c>
      <c r="P83" s="42">
        <v>0</v>
      </c>
      <c r="Q83" s="42">
        <v>7</v>
      </c>
      <c r="R83" s="73">
        <f>IF(ISERROR(Dataset[[#This Row],[Number of Geospatial Figures]]/Dataset[[#This Row],[Number of Total Figures]])=TRUE,"---",Dataset[[#This Row],[Number of Geospatial Figures]]/Dataset[[#This Row],[Number of Total Figures]])</f>
        <v>0</v>
      </c>
      <c r="S83" s="42" t="b">
        <v>0</v>
      </c>
      <c r="T83" s="42" t="b" cm="1">
        <f t="array" ref="T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3" s="42" t="b">
        <v>0</v>
      </c>
      <c r="V83" s="41" t="s">
        <v>44</v>
      </c>
      <c r="W83" s="41" t="s">
        <v>44</v>
      </c>
      <c r="X83" s="42">
        <v>70</v>
      </c>
      <c r="Y83" s="76" t="s">
        <v>44</v>
      </c>
      <c r="Z83" s="76" t="s">
        <v>44</v>
      </c>
      <c r="AA83" s="43" t="s">
        <v>44</v>
      </c>
    </row>
    <row r="84" spans="1:27" x14ac:dyDescent="0.2">
      <c r="A84" s="40" t="s">
        <v>44</v>
      </c>
      <c r="B84" s="41" t="s">
        <v>44</v>
      </c>
      <c r="C84" s="41" t="s">
        <v>44</v>
      </c>
      <c r="D84" s="41" t="s">
        <v>44</v>
      </c>
      <c r="E84" s="41" t="s">
        <v>44</v>
      </c>
      <c r="F84" s="42" t="b">
        <v>0</v>
      </c>
      <c r="G84" s="41" t="s">
        <v>367</v>
      </c>
      <c r="H84" s="41" t="s">
        <v>368</v>
      </c>
      <c r="I84" s="41" t="s">
        <v>369</v>
      </c>
      <c r="J84" s="42">
        <v>2019</v>
      </c>
      <c r="K84" s="41" t="s">
        <v>370</v>
      </c>
      <c r="L84" s="42" t="s">
        <v>44</v>
      </c>
      <c r="M84" s="41" t="s">
        <v>22</v>
      </c>
      <c r="N84" s="41" t="s">
        <v>354</v>
      </c>
      <c r="O84" s="42" t="s">
        <v>44</v>
      </c>
      <c r="P84" s="42" t="s">
        <v>44</v>
      </c>
      <c r="Q84" s="42" t="s">
        <v>44</v>
      </c>
      <c r="R84" s="73" t="str">
        <f>IF(ISERROR(Dataset[[#This Row],[Number of Geospatial Figures]]/Dataset[[#This Row],[Number of Total Figures]])=TRUE,"---",Dataset[[#This Row],[Number of Geospatial Figures]]/Dataset[[#This Row],[Number of Total Figures]])</f>
        <v>---</v>
      </c>
      <c r="S84" s="42" t="s">
        <v>44</v>
      </c>
      <c r="T84" s="42" t="str" cm="1">
        <f t="array" ref="T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4" s="42" t="s">
        <v>44</v>
      </c>
      <c r="V84" s="41" t="s">
        <v>44</v>
      </c>
      <c r="W84" s="41" t="s">
        <v>44</v>
      </c>
      <c r="X84" s="42">
        <v>6</v>
      </c>
      <c r="Y84" s="76" t="s">
        <v>44</v>
      </c>
      <c r="Z84" s="76" t="s">
        <v>44</v>
      </c>
      <c r="AA84" s="43" t="s">
        <v>44</v>
      </c>
    </row>
    <row r="85" spans="1:27" x14ac:dyDescent="0.2">
      <c r="A85" s="40" t="s">
        <v>308</v>
      </c>
      <c r="B85" s="41" t="s">
        <v>1814</v>
      </c>
      <c r="C85" s="41" t="s">
        <v>44</v>
      </c>
      <c r="D85" s="41" t="s">
        <v>44</v>
      </c>
      <c r="E85" s="41" t="s">
        <v>44</v>
      </c>
      <c r="F85" s="42" t="b">
        <v>1</v>
      </c>
      <c r="G85" s="41" t="s">
        <v>371</v>
      </c>
      <c r="H85" s="41" t="s">
        <v>372</v>
      </c>
      <c r="I85" s="41" t="s">
        <v>373</v>
      </c>
      <c r="J85" s="42">
        <v>2019</v>
      </c>
      <c r="K85" s="41" t="s">
        <v>374</v>
      </c>
      <c r="L85" s="42" t="s">
        <v>44</v>
      </c>
      <c r="M85" s="41" t="s">
        <v>103</v>
      </c>
      <c r="N85" s="41" t="s">
        <v>354</v>
      </c>
      <c r="O85" s="42" t="b">
        <v>1</v>
      </c>
      <c r="P85" s="42">
        <v>6</v>
      </c>
      <c r="Q85" s="42">
        <v>12</v>
      </c>
      <c r="R85" s="73">
        <f>IF(ISERROR(Dataset[[#This Row],[Number of Geospatial Figures]]/Dataset[[#This Row],[Number of Total Figures]])=TRUE,"---",Dataset[[#This Row],[Number of Geospatial Figures]]/Dataset[[#This Row],[Number of Total Figures]])</f>
        <v>0.5</v>
      </c>
      <c r="S85" s="42" t="b">
        <v>1</v>
      </c>
      <c r="T85" s="42" t="b" cm="1">
        <f t="array" ref="T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5" s="42" t="b">
        <v>1</v>
      </c>
      <c r="V85" s="41" t="s">
        <v>44</v>
      </c>
      <c r="W85" s="41" t="s">
        <v>44</v>
      </c>
      <c r="X85" s="42">
        <v>124</v>
      </c>
      <c r="Y85" s="76" t="s">
        <v>2897</v>
      </c>
      <c r="Z85" s="76" t="s">
        <v>2898</v>
      </c>
      <c r="AA85" s="43" t="s">
        <v>3050</v>
      </c>
    </row>
    <row r="86" spans="1:27" x14ac:dyDescent="0.2">
      <c r="A86" s="40" t="s">
        <v>44</v>
      </c>
      <c r="B86" s="41" t="s">
        <v>44</v>
      </c>
      <c r="C86" s="41" t="s">
        <v>44</v>
      </c>
      <c r="D86" s="41" t="s">
        <v>44</v>
      </c>
      <c r="E86" s="41" t="s">
        <v>44</v>
      </c>
      <c r="F86" s="42" t="b">
        <v>0</v>
      </c>
      <c r="G86" s="41" t="s">
        <v>375</v>
      </c>
      <c r="H86" s="41" t="s">
        <v>376</v>
      </c>
      <c r="I86" s="41" t="s">
        <v>377</v>
      </c>
      <c r="J86" s="42">
        <v>2019</v>
      </c>
      <c r="K86" s="41" t="s">
        <v>378</v>
      </c>
      <c r="L86" s="42" t="s">
        <v>44</v>
      </c>
      <c r="M86" s="41" t="s">
        <v>379</v>
      </c>
      <c r="N86" s="41" t="s">
        <v>380</v>
      </c>
      <c r="O86" s="42" t="s">
        <v>44</v>
      </c>
      <c r="P86" s="42" t="s">
        <v>44</v>
      </c>
      <c r="Q86" s="42" t="s">
        <v>44</v>
      </c>
      <c r="R86" s="73" t="str">
        <f>IF(ISERROR(Dataset[[#This Row],[Number of Geospatial Figures]]/Dataset[[#This Row],[Number of Total Figures]])=TRUE,"---",Dataset[[#This Row],[Number of Geospatial Figures]]/Dataset[[#This Row],[Number of Total Figures]])</f>
        <v>---</v>
      </c>
      <c r="S86" s="42" t="s">
        <v>44</v>
      </c>
      <c r="T86" s="42" t="str" cm="1">
        <f t="array" ref="T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6" s="42" t="s">
        <v>44</v>
      </c>
      <c r="V86" s="41" t="s">
        <v>44</v>
      </c>
      <c r="W86" s="41" t="s">
        <v>44</v>
      </c>
      <c r="X86" s="42">
        <v>10</v>
      </c>
      <c r="Y86" s="76" t="s">
        <v>44</v>
      </c>
      <c r="Z86" s="76" t="s">
        <v>44</v>
      </c>
      <c r="AA86" s="43" t="s">
        <v>44</v>
      </c>
    </row>
    <row r="87" spans="1:27" x14ac:dyDescent="0.2">
      <c r="A87" s="40" t="s">
        <v>44</v>
      </c>
      <c r="B87" s="41" t="s">
        <v>44</v>
      </c>
      <c r="C87" s="41" t="s">
        <v>44</v>
      </c>
      <c r="D87" s="41" t="s">
        <v>44</v>
      </c>
      <c r="E87" s="41" t="s">
        <v>44</v>
      </c>
      <c r="F87" s="42" t="b">
        <v>0</v>
      </c>
      <c r="G87" s="41" t="s">
        <v>381</v>
      </c>
      <c r="H87" s="41" t="s">
        <v>382</v>
      </c>
      <c r="I87" s="41" t="s">
        <v>383</v>
      </c>
      <c r="J87" s="42">
        <v>2019</v>
      </c>
      <c r="K87" s="41" t="s">
        <v>384</v>
      </c>
      <c r="L87" s="42" t="s">
        <v>44</v>
      </c>
      <c r="M87" s="41" t="s">
        <v>379</v>
      </c>
      <c r="N87" s="41" t="s">
        <v>380</v>
      </c>
      <c r="O87" s="42" t="s">
        <v>44</v>
      </c>
      <c r="P87" s="42" t="s">
        <v>44</v>
      </c>
      <c r="Q87" s="42" t="s">
        <v>44</v>
      </c>
      <c r="R87" s="73" t="str">
        <f>IF(ISERROR(Dataset[[#This Row],[Number of Geospatial Figures]]/Dataset[[#This Row],[Number of Total Figures]])=TRUE,"---",Dataset[[#This Row],[Number of Geospatial Figures]]/Dataset[[#This Row],[Number of Total Figures]])</f>
        <v>---</v>
      </c>
      <c r="S87" s="42" t="s">
        <v>44</v>
      </c>
      <c r="T87" s="42" t="str" cm="1">
        <f t="array" ref="T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7" s="42" t="s">
        <v>44</v>
      </c>
      <c r="V87" s="41" t="s">
        <v>44</v>
      </c>
      <c r="W87" s="41" t="s">
        <v>44</v>
      </c>
      <c r="X87" s="42">
        <v>13</v>
      </c>
      <c r="Y87" s="76" t="s">
        <v>44</v>
      </c>
      <c r="Z87" s="76" t="s">
        <v>44</v>
      </c>
      <c r="AA87" s="43" t="s">
        <v>44</v>
      </c>
    </row>
    <row r="88" spans="1:27" x14ac:dyDescent="0.2">
      <c r="A88" s="40" t="s">
        <v>308</v>
      </c>
      <c r="B88" s="41" t="s">
        <v>787</v>
      </c>
      <c r="C88" s="41" t="s">
        <v>44</v>
      </c>
      <c r="D88" s="41" t="s">
        <v>44</v>
      </c>
      <c r="E88" s="41" t="s">
        <v>44</v>
      </c>
      <c r="F88" s="42" t="b">
        <v>1</v>
      </c>
      <c r="G88" s="41" t="s">
        <v>385</v>
      </c>
      <c r="H88" s="41" t="s">
        <v>386</v>
      </c>
      <c r="I88" s="41" t="s">
        <v>387</v>
      </c>
      <c r="J88" s="42">
        <v>2019</v>
      </c>
      <c r="K88" s="41" t="s">
        <v>388</v>
      </c>
      <c r="L88" s="42" t="s">
        <v>44</v>
      </c>
      <c r="M88" s="41" t="s">
        <v>379</v>
      </c>
      <c r="N88" s="41" t="s">
        <v>380</v>
      </c>
      <c r="O88" s="42" t="b">
        <v>0</v>
      </c>
      <c r="P88" s="42">
        <v>2</v>
      </c>
      <c r="Q88" s="42">
        <v>7</v>
      </c>
      <c r="R88" s="73">
        <f>IF(ISERROR(Dataset[[#This Row],[Number of Geospatial Figures]]/Dataset[[#This Row],[Number of Total Figures]])=TRUE,"---",Dataset[[#This Row],[Number of Geospatial Figures]]/Dataset[[#This Row],[Number of Total Figures]])</f>
        <v>0.2857142857142857</v>
      </c>
      <c r="S88" s="42" t="b">
        <v>1</v>
      </c>
      <c r="T88" s="42" t="b" cm="1">
        <f t="array" ref="T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8" s="42" t="b">
        <v>0</v>
      </c>
      <c r="V88" s="41" t="s">
        <v>44</v>
      </c>
      <c r="W88" s="41" t="s">
        <v>44</v>
      </c>
      <c r="X88" s="42">
        <v>40</v>
      </c>
      <c r="Y88" s="76" t="s">
        <v>2899</v>
      </c>
      <c r="Z88" s="76" t="s">
        <v>2900</v>
      </c>
      <c r="AA88" s="43" t="s">
        <v>3050</v>
      </c>
    </row>
    <row r="89" spans="1:27" x14ac:dyDescent="0.2">
      <c r="A89" s="40" t="s">
        <v>44</v>
      </c>
      <c r="B89" s="41" t="s">
        <v>44</v>
      </c>
      <c r="C89" s="41" t="s">
        <v>44</v>
      </c>
      <c r="D89" s="41" t="s">
        <v>44</v>
      </c>
      <c r="E89" s="41" t="s">
        <v>44</v>
      </c>
      <c r="F89" s="42" t="b">
        <v>0</v>
      </c>
      <c r="G89" s="41" t="s">
        <v>389</v>
      </c>
      <c r="H89" s="41" t="s">
        <v>390</v>
      </c>
      <c r="I89" s="41" t="s">
        <v>391</v>
      </c>
      <c r="J89" s="42">
        <v>2019</v>
      </c>
      <c r="K89" s="41" t="s">
        <v>392</v>
      </c>
      <c r="L89" s="42" t="s">
        <v>44</v>
      </c>
      <c r="M89" s="41" t="s">
        <v>379</v>
      </c>
      <c r="N89" s="41" t="s">
        <v>380</v>
      </c>
      <c r="O89" s="42" t="s">
        <v>44</v>
      </c>
      <c r="P89" s="42" t="s">
        <v>44</v>
      </c>
      <c r="Q89" s="42" t="s">
        <v>44</v>
      </c>
      <c r="R89" s="73" t="str">
        <f>IF(ISERROR(Dataset[[#This Row],[Number of Geospatial Figures]]/Dataset[[#This Row],[Number of Total Figures]])=TRUE,"---",Dataset[[#This Row],[Number of Geospatial Figures]]/Dataset[[#This Row],[Number of Total Figures]])</f>
        <v>---</v>
      </c>
      <c r="S89" s="42" t="s">
        <v>44</v>
      </c>
      <c r="T89" s="42" t="str" cm="1">
        <f t="array" ref="T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9" s="42" t="s">
        <v>44</v>
      </c>
      <c r="V89" s="41" t="s">
        <v>44</v>
      </c>
      <c r="W89" s="41" t="s">
        <v>44</v>
      </c>
      <c r="X89" s="42">
        <v>2</v>
      </c>
      <c r="Y89" s="76" t="s">
        <v>44</v>
      </c>
      <c r="Z89" s="76" t="s">
        <v>44</v>
      </c>
      <c r="AA89" s="43" t="s">
        <v>44</v>
      </c>
    </row>
    <row r="90" spans="1:27" x14ac:dyDescent="0.2">
      <c r="A90" s="40" t="s">
        <v>44</v>
      </c>
      <c r="B90" s="41" t="s">
        <v>44</v>
      </c>
      <c r="C90" s="41" t="s">
        <v>44</v>
      </c>
      <c r="D90" s="41" t="s">
        <v>44</v>
      </c>
      <c r="E90" s="41" t="s">
        <v>44</v>
      </c>
      <c r="F90" s="42" t="b">
        <v>0</v>
      </c>
      <c r="G90" s="41" t="s">
        <v>393</v>
      </c>
      <c r="H90" s="41" t="s">
        <v>394</v>
      </c>
      <c r="I90" s="41" t="s">
        <v>395</v>
      </c>
      <c r="J90" s="42">
        <v>2019</v>
      </c>
      <c r="K90" s="41" t="s">
        <v>396</v>
      </c>
      <c r="L90" s="42" t="s">
        <v>44</v>
      </c>
      <c r="M90" s="41" t="s">
        <v>379</v>
      </c>
      <c r="N90" s="41" t="s">
        <v>380</v>
      </c>
      <c r="O90" s="42" t="s">
        <v>44</v>
      </c>
      <c r="P90" s="42" t="s">
        <v>44</v>
      </c>
      <c r="Q90" s="42" t="s">
        <v>44</v>
      </c>
      <c r="R90" s="73" t="str">
        <f>IF(ISERROR(Dataset[[#This Row],[Number of Geospatial Figures]]/Dataset[[#This Row],[Number of Total Figures]])=TRUE,"---",Dataset[[#This Row],[Number of Geospatial Figures]]/Dataset[[#This Row],[Number of Total Figures]])</f>
        <v>---</v>
      </c>
      <c r="S90" s="42" t="s">
        <v>44</v>
      </c>
      <c r="T90" s="42" t="str" cm="1">
        <f t="array" ref="T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0" s="42" t="s">
        <v>44</v>
      </c>
      <c r="V90" s="41" t="s">
        <v>44</v>
      </c>
      <c r="W90" s="41" t="s">
        <v>44</v>
      </c>
      <c r="X90" s="42">
        <v>14</v>
      </c>
      <c r="Y90" s="76" t="s">
        <v>44</v>
      </c>
      <c r="Z90" s="76" t="s">
        <v>44</v>
      </c>
      <c r="AA90" s="43" t="s">
        <v>44</v>
      </c>
    </row>
    <row r="91" spans="1:27" x14ac:dyDescent="0.2">
      <c r="A91" s="40" t="s">
        <v>44</v>
      </c>
      <c r="B91" s="41" t="s">
        <v>44</v>
      </c>
      <c r="C91" s="41" t="s">
        <v>44</v>
      </c>
      <c r="D91" s="41" t="s">
        <v>44</v>
      </c>
      <c r="E91" s="41" t="s">
        <v>44</v>
      </c>
      <c r="F91" s="42" t="b">
        <v>0</v>
      </c>
      <c r="G91" s="41" t="s">
        <v>397</v>
      </c>
      <c r="H91" s="41" t="s">
        <v>398</v>
      </c>
      <c r="I91" s="41" t="s">
        <v>399</v>
      </c>
      <c r="J91" s="42">
        <v>2019</v>
      </c>
      <c r="K91" s="41" t="s">
        <v>400</v>
      </c>
      <c r="L91" s="42" t="s">
        <v>44</v>
      </c>
      <c r="M91" s="41" t="s">
        <v>379</v>
      </c>
      <c r="N91" s="41" t="s">
        <v>380</v>
      </c>
      <c r="O91" s="42" t="s">
        <v>44</v>
      </c>
      <c r="P91" s="42" t="s">
        <v>44</v>
      </c>
      <c r="Q91" s="42" t="s">
        <v>44</v>
      </c>
      <c r="R91" s="73" t="str">
        <f>IF(ISERROR(Dataset[[#This Row],[Number of Geospatial Figures]]/Dataset[[#This Row],[Number of Total Figures]])=TRUE,"---",Dataset[[#This Row],[Number of Geospatial Figures]]/Dataset[[#This Row],[Number of Total Figures]])</f>
        <v>---</v>
      </c>
      <c r="S91" s="42" t="s">
        <v>44</v>
      </c>
      <c r="T91" s="42" t="str" cm="1">
        <f t="array" ref="T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1" s="42" t="s">
        <v>44</v>
      </c>
      <c r="V91" s="41" t="s">
        <v>44</v>
      </c>
      <c r="W91" s="41" t="s">
        <v>44</v>
      </c>
      <c r="X91" s="42">
        <v>3</v>
      </c>
      <c r="Y91" s="76" t="s">
        <v>44</v>
      </c>
      <c r="Z91" s="76" t="s">
        <v>44</v>
      </c>
      <c r="AA91" s="43" t="s">
        <v>44</v>
      </c>
    </row>
    <row r="92" spans="1:27" x14ac:dyDescent="0.2">
      <c r="A92" s="40" t="s">
        <v>308</v>
      </c>
      <c r="B92" s="41" t="s">
        <v>1001</v>
      </c>
      <c r="C92" s="41" t="s">
        <v>44</v>
      </c>
      <c r="D92" s="41" t="s">
        <v>44</v>
      </c>
      <c r="E92" s="41" t="s">
        <v>44</v>
      </c>
      <c r="F92" s="42" t="b">
        <v>1</v>
      </c>
      <c r="G92" s="41" t="s">
        <v>401</v>
      </c>
      <c r="H92" s="41" t="s">
        <v>402</v>
      </c>
      <c r="I92" s="41" t="s">
        <v>403</v>
      </c>
      <c r="J92" s="42">
        <v>2019</v>
      </c>
      <c r="K92" s="41" t="s">
        <v>404</v>
      </c>
      <c r="L92" s="42" t="s">
        <v>44</v>
      </c>
      <c r="M92" s="41" t="s">
        <v>28</v>
      </c>
      <c r="N92" s="41" t="s">
        <v>405</v>
      </c>
      <c r="O92" s="42" t="b">
        <v>0</v>
      </c>
      <c r="P92" s="42">
        <v>2</v>
      </c>
      <c r="Q92" s="42">
        <v>4</v>
      </c>
      <c r="R92" s="73">
        <f>IF(ISERROR(Dataset[[#This Row],[Number of Geospatial Figures]]/Dataset[[#This Row],[Number of Total Figures]])=TRUE,"---",Dataset[[#This Row],[Number of Geospatial Figures]]/Dataset[[#This Row],[Number of Total Figures]])</f>
        <v>0.5</v>
      </c>
      <c r="S92" s="42" t="b">
        <v>1</v>
      </c>
      <c r="T92" s="42" t="b" cm="1">
        <f t="array" ref="T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92" s="42" t="b">
        <v>0</v>
      </c>
      <c r="V92" s="41" t="s">
        <v>44</v>
      </c>
      <c r="W92" s="41" t="s">
        <v>44</v>
      </c>
      <c r="X92" s="42">
        <v>39</v>
      </c>
      <c r="Y92" s="76" t="s">
        <v>2901</v>
      </c>
      <c r="Z92" s="76" t="s">
        <v>2902</v>
      </c>
      <c r="AA92" s="43" t="s">
        <v>2892</v>
      </c>
    </row>
    <row r="93" spans="1:27" x14ac:dyDescent="0.2">
      <c r="A93" s="40" t="s">
        <v>44</v>
      </c>
      <c r="B93" s="41" t="s">
        <v>44</v>
      </c>
      <c r="C93" s="41" t="s">
        <v>44</v>
      </c>
      <c r="D93" s="41" t="s">
        <v>44</v>
      </c>
      <c r="E93" s="41" t="s">
        <v>44</v>
      </c>
      <c r="F93" s="42" t="b">
        <v>0</v>
      </c>
      <c r="G93" s="41" t="s">
        <v>406</v>
      </c>
      <c r="H93" s="41" t="s">
        <v>407</v>
      </c>
      <c r="I93" s="41" t="s">
        <v>408</v>
      </c>
      <c r="J93" s="42">
        <v>2019</v>
      </c>
      <c r="K93" s="41" t="s">
        <v>409</v>
      </c>
      <c r="L93" s="42" t="s">
        <v>44</v>
      </c>
      <c r="M93" s="41" t="s">
        <v>28</v>
      </c>
      <c r="N93" s="41" t="s">
        <v>405</v>
      </c>
      <c r="O93" s="42" t="s">
        <v>44</v>
      </c>
      <c r="P93" s="42" t="s">
        <v>44</v>
      </c>
      <c r="Q93" s="42" t="s">
        <v>44</v>
      </c>
      <c r="R93" s="73" t="str">
        <f>IF(ISERROR(Dataset[[#This Row],[Number of Geospatial Figures]]/Dataset[[#This Row],[Number of Total Figures]])=TRUE,"---",Dataset[[#This Row],[Number of Geospatial Figures]]/Dataset[[#This Row],[Number of Total Figures]])</f>
        <v>---</v>
      </c>
      <c r="S93" s="42" t="s">
        <v>44</v>
      </c>
      <c r="T93" s="42" t="str" cm="1">
        <f t="array" ref="T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3" s="42" t="s">
        <v>44</v>
      </c>
      <c r="V93" s="41" t="s">
        <v>44</v>
      </c>
      <c r="W93" s="41" t="s">
        <v>44</v>
      </c>
      <c r="X93" s="42">
        <v>0</v>
      </c>
      <c r="Y93" s="76" t="s">
        <v>44</v>
      </c>
      <c r="Z93" s="76" t="s">
        <v>44</v>
      </c>
      <c r="AA93" s="43" t="s">
        <v>44</v>
      </c>
    </row>
    <row r="94" spans="1:27" x14ac:dyDescent="0.2">
      <c r="A94" s="40" t="s">
        <v>44</v>
      </c>
      <c r="B94" s="41" t="s">
        <v>44</v>
      </c>
      <c r="C94" s="41" t="s">
        <v>44</v>
      </c>
      <c r="D94" s="41" t="s">
        <v>44</v>
      </c>
      <c r="E94" s="41" t="s">
        <v>44</v>
      </c>
      <c r="F94" s="42" t="b">
        <v>0</v>
      </c>
      <c r="G94" s="41" t="s">
        <v>410</v>
      </c>
      <c r="H94" s="41" t="s">
        <v>411</v>
      </c>
      <c r="I94" s="41" t="s">
        <v>412</v>
      </c>
      <c r="J94" s="42">
        <v>2019</v>
      </c>
      <c r="K94" s="41" t="s">
        <v>413</v>
      </c>
      <c r="L94" s="42" t="s">
        <v>44</v>
      </c>
      <c r="M94" s="41" t="s">
        <v>103</v>
      </c>
      <c r="N94" s="41" t="s">
        <v>405</v>
      </c>
      <c r="O94" s="42" t="s">
        <v>44</v>
      </c>
      <c r="P94" s="42" t="s">
        <v>44</v>
      </c>
      <c r="Q94" s="42" t="s">
        <v>44</v>
      </c>
      <c r="R94" s="73" t="str">
        <f>IF(ISERROR(Dataset[[#This Row],[Number of Geospatial Figures]]/Dataset[[#This Row],[Number of Total Figures]])=TRUE,"---",Dataset[[#This Row],[Number of Geospatial Figures]]/Dataset[[#This Row],[Number of Total Figures]])</f>
        <v>---</v>
      </c>
      <c r="S94" s="42" t="s">
        <v>44</v>
      </c>
      <c r="T94" s="42" t="str" cm="1">
        <f t="array" ref="T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4" s="42" t="s">
        <v>44</v>
      </c>
      <c r="V94" s="41" t="s">
        <v>44</v>
      </c>
      <c r="W94" s="41" t="s">
        <v>44</v>
      </c>
      <c r="X94" s="42">
        <v>9</v>
      </c>
      <c r="Y94" s="76" t="s">
        <v>44</v>
      </c>
      <c r="Z94" s="76" t="s">
        <v>44</v>
      </c>
      <c r="AA94" s="43" t="s">
        <v>44</v>
      </c>
    </row>
    <row r="95" spans="1:27" x14ac:dyDescent="0.2">
      <c r="A95" s="40" t="s">
        <v>44</v>
      </c>
      <c r="B95" s="41" t="s">
        <v>44</v>
      </c>
      <c r="C95" s="41" t="s">
        <v>44</v>
      </c>
      <c r="D95" s="41" t="s">
        <v>44</v>
      </c>
      <c r="E95" s="41" t="s">
        <v>44</v>
      </c>
      <c r="F95" s="42" t="b">
        <v>0</v>
      </c>
      <c r="G95" s="41" t="s">
        <v>414</v>
      </c>
      <c r="H95" s="41" t="s">
        <v>415</v>
      </c>
      <c r="I95" s="41" t="s">
        <v>416</v>
      </c>
      <c r="J95" s="42">
        <v>2019</v>
      </c>
      <c r="K95" s="41" t="s">
        <v>417</v>
      </c>
      <c r="L95" s="42" t="s">
        <v>44</v>
      </c>
      <c r="M95" s="41" t="s">
        <v>103</v>
      </c>
      <c r="N95" s="41" t="s">
        <v>405</v>
      </c>
      <c r="O95" s="42" t="s">
        <v>44</v>
      </c>
      <c r="P95" s="42" t="s">
        <v>44</v>
      </c>
      <c r="Q95" s="42" t="s">
        <v>44</v>
      </c>
      <c r="R95" s="73" t="str">
        <f>IF(ISERROR(Dataset[[#This Row],[Number of Geospatial Figures]]/Dataset[[#This Row],[Number of Total Figures]])=TRUE,"---",Dataset[[#This Row],[Number of Geospatial Figures]]/Dataset[[#This Row],[Number of Total Figures]])</f>
        <v>---</v>
      </c>
      <c r="S95" s="42" t="s">
        <v>44</v>
      </c>
      <c r="T95" s="42" t="str" cm="1">
        <f t="array" ref="T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5" s="42" t="s">
        <v>44</v>
      </c>
      <c r="V95" s="41" t="s">
        <v>44</v>
      </c>
      <c r="W95" s="41" t="s">
        <v>44</v>
      </c>
      <c r="X95" s="42">
        <v>10</v>
      </c>
      <c r="Y95" s="76" t="s">
        <v>44</v>
      </c>
      <c r="Z95" s="76" t="s">
        <v>44</v>
      </c>
      <c r="AA95" s="43" t="s">
        <v>44</v>
      </c>
    </row>
    <row r="96" spans="1:27" x14ac:dyDescent="0.2">
      <c r="A96" s="40" t="s">
        <v>44</v>
      </c>
      <c r="B96" s="41" t="s">
        <v>44</v>
      </c>
      <c r="C96" s="41" t="s">
        <v>44</v>
      </c>
      <c r="D96" s="41" t="s">
        <v>44</v>
      </c>
      <c r="E96" s="41" t="s">
        <v>44</v>
      </c>
      <c r="F96" s="42" t="b">
        <v>0</v>
      </c>
      <c r="G96" s="41" t="s">
        <v>418</v>
      </c>
      <c r="H96" s="41" t="s">
        <v>419</v>
      </c>
      <c r="I96" s="41" t="s">
        <v>420</v>
      </c>
      <c r="J96" s="42">
        <v>2019</v>
      </c>
      <c r="K96" s="41" t="s">
        <v>421</v>
      </c>
      <c r="L96" s="42" t="s">
        <v>44</v>
      </c>
      <c r="M96" s="41" t="s">
        <v>22</v>
      </c>
      <c r="N96" s="41" t="s">
        <v>405</v>
      </c>
      <c r="O96" s="42" t="s">
        <v>44</v>
      </c>
      <c r="P96" s="42" t="s">
        <v>44</v>
      </c>
      <c r="Q96" s="42" t="s">
        <v>44</v>
      </c>
      <c r="R96" s="73" t="str">
        <f>IF(ISERROR(Dataset[[#This Row],[Number of Geospatial Figures]]/Dataset[[#This Row],[Number of Total Figures]])=TRUE,"---",Dataset[[#This Row],[Number of Geospatial Figures]]/Dataset[[#This Row],[Number of Total Figures]])</f>
        <v>---</v>
      </c>
      <c r="S96" s="42" t="s">
        <v>44</v>
      </c>
      <c r="T96" s="42" t="str" cm="1">
        <f t="array" ref="T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6" s="42" t="s">
        <v>44</v>
      </c>
      <c r="V96" s="41" t="s">
        <v>44</v>
      </c>
      <c r="W96" s="41" t="s">
        <v>44</v>
      </c>
      <c r="X96" s="42">
        <v>4</v>
      </c>
      <c r="Y96" s="76" t="s">
        <v>44</v>
      </c>
      <c r="Z96" s="76" t="s">
        <v>44</v>
      </c>
      <c r="AA96" s="43" t="s">
        <v>44</v>
      </c>
    </row>
    <row r="97" spans="1:27" x14ac:dyDescent="0.2">
      <c r="A97" s="40" t="s">
        <v>44</v>
      </c>
      <c r="B97" s="41" t="s">
        <v>44</v>
      </c>
      <c r="C97" s="41" t="s">
        <v>44</v>
      </c>
      <c r="D97" s="41" t="s">
        <v>44</v>
      </c>
      <c r="E97" s="41" t="s">
        <v>44</v>
      </c>
      <c r="F97" s="42" t="b">
        <v>0</v>
      </c>
      <c r="G97" s="41" t="s">
        <v>422</v>
      </c>
      <c r="H97" s="41" t="s">
        <v>423</v>
      </c>
      <c r="I97" s="41" t="s">
        <v>424</v>
      </c>
      <c r="J97" s="42">
        <v>2019</v>
      </c>
      <c r="K97" s="41" t="s">
        <v>425</v>
      </c>
      <c r="L97" s="42" t="s">
        <v>44</v>
      </c>
      <c r="M97" s="41" t="s">
        <v>103</v>
      </c>
      <c r="N97" s="41" t="s">
        <v>405</v>
      </c>
      <c r="O97" s="42" t="s">
        <v>44</v>
      </c>
      <c r="P97" s="42" t="s">
        <v>44</v>
      </c>
      <c r="Q97" s="42" t="s">
        <v>44</v>
      </c>
      <c r="R97" s="73" t="str">
        <f>IF(ISERROR(Dataset[[#This Row],[Number of Geospatial Figures]]/Dataset[[#This Row],[Number of Total Figures]])=TRUE,"---",Dataset[[#This Row],[Number of Geospatial Figures]]/Dataset[[#This Row],[Number of Total Figures]])</f>
        <v>---</v>
      </c>
      <c r="S97" s="42" t="s">
        <v>44</v>
      </c>
      <c r="T97" s="42" t="str" cm="1">
        <f t="array" ref="T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7" s="42" t="s">
        <v>44</v>
      </c>
      <c r="V97" s="41" t="s">
        <v>44</v>
      </c>
      <c r="W97" s="41" t="s">
        <v>44</v>
      </c>
      <c r="X97" s="42">
        <v>7</v>
      </c>
      <c r="Y97" s="76" t="s">
        <v>44</v>
      </c>
      <c r="Z97" s="76" t="s">
        <v>44</v>
      </c>
      <c r="AA97" s="43" t="s">
        <v>44</v>
      </c>
    </row>
    <row r="98" spans="1:27" x14ac:dyDescent="0.2">
      <c r="A98" s="40" t="s">
        <v>44</v>
      </c>
      <c r="B98" s="41" t="s">
        <v>44</v>
      </c>
      <c r="C98" s="41" t="s">
        <v>44</v>
      </c>
      <c r="D98" s="41" t="s">
        <v>44</v>
      </c>
      <c r="E98" s="41" t="s">
        <v>44</v>
      </c>
      <c r="F98" s="42" t="b">
        <v>0</v>
      </c>
      <c r="G98" s="41" t="s">
        <v>426</v>
      </c>
      <c r="H98" s="41" t="s">
        <v>427</v>
      </c>
      <c r="I98" s="41" t="s">
        <v>428</v>
      </c>
      <c r="J98" s="42">
        <v>2019</v>
      </c>
      <c r="K98" s="41" t="s">
        <v>429</v>
      </c>
      <c r="L98" s="42" t="s">
        <v>44</v>
      </c>
      <c r="M98" s="41" t="s">
        <v>103</v>
      </c>
      <c r="N98" s="41" t="s">
        <v>430</v>
      </c>
      <c r="O98" s="42" t="s">
        <v>44</v>
      </c>
      <c r="P98" s="42" t="s">
        <v>44</v>
      </c>
      <c r="Q98" s="42" t="s">
        <v>44</v>
      </c>
      <c r="R98" s="73" t="str">
        <f>IF(ISERROR(Dataset[[#This Row],[Number of Geospatial Figures]]/Dataset[[#This Row],[Number of Total Figures]])=TRUE,"---",Dataset[[#This Row],[Number of Geospatial Figures]]/Dataset[[#This Row],[Number of Total Figures]])</f>
        <v>---</v>
      </c>
      <c r="S98" s="42" t="s">
        <v>44</v>
      </c>
      <c r="T98" s="42" t="str" cm="1">
        <f t="array" ref="T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8" s="42" t="s">
        <v>44</v>
      </c>
      <c r="V98" s="41" t="s">
        <v>44</v>
      </c>
      <c r="W98" s="41" t="s">
        <v>44</v>
      </c>
      <c r="X98" s="42">
        <v>4</v>
      </c>
      <c r="Y98" s="76" t="s">
        <v>44</v>
      </c>
      <c r="Z98" s="76" t="s">
        <v>44</v>
      </c>
      <c r="AA98" s="43" t="s">
        <v>44</v>
      </c>
    </row>
    <row r="99" spans="1:27" x14ac:dyDescent="0.2">
      <c r="A99" s="40" t="s">
        <v>308</v>
      </c>
      <c r="B99" s="41" t="s">
        <v>1365</v>
      </c>
      <c r="C99" s="41" t="s">
        <v>44</v>
      </c>
      <c r="D99" s="41" t="s">
        <v>44</v>
      </c>
      <c r="E99" s="41" t="s">
        <v>44</v>
      </c>
      <c r="F99" s="42" t="b">
        <v>1</v>
      </c>
      <c r="G99" s="41" t="s">
        <v>431</v>
      </c>
      <c r="H99" s="41" t="s">
        <v>432</v>
      </c>
      <c r="I99" s="41" t="s">
        <v>433</v>
      </c>
      <c r="J99" s="42">
        <v>2019</v>
      </c>
      <c r="K99" s="41" t="s">
        <v>434</v>
      </c>
      <c r="L99" s="42" t="s">
        <v>44</v>
      </c>
      <c r="M99" s="41" t="s">
        <v>28</v>
      </c>
      <c r="N99" s="41" t="s">
        <v>430</v>
      </c>
      <c r="O99" s="42" t="b">
        <v>0</v>
      </c>
      <c r="P99" s="42">
        <v>0</v>
      </c>
      <c r="Q99" s="42">
        <v>13</v>
      </c>
      <c r="R99" s="73">
        <f>IF(ISERROR(Dataset[[#This Row],[Number of Geospatial Figures]]/Dataset[[#This Row],[Number of Total Figures]])=TRUE,"---",Dataset[[#This Row],[Number of Geospatial Figures]]/Dataset[[#This Row],[Number of Total Figures]])</f>
        <v>0</v>
      </c>
      <c r="S99" s="42" t="b">
        <v>0</v>
      </c>
      <c r="T99" s="42" t="b" cm="1">
        <f t="array" ref="T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99" s="42" t="b">
        <v>0</v>
      </c>
      <c r="V99" s="41" t="s">
        <v>44</v>
      </c>
      <c r="W99" s="41" t="s">
        <v>44</v>
      </c>
      <c r="X99" s="42">
        <v>32</v>
      </c>
      <c r="Y99" s="76" t="s">
        <v>44</v>
      </c>
      <c r="Z99" s="76" t="s">
        <v>44</v>
      </c>
      <c r="AA99" s="43" t="s">
        <v>44</v>
      </c>
    </row>
    <row r="100" spans="1:27" x14ac:dyDescent="0.2">
      <c r="A100" s="40" t="s">
        <v>308</v>
      </c>
      <c r="B100" s="41" t="s">
        <v>1953</v>
      </c>
      <c r="C100" s="41" t="s">
        <v>44</v>
      </c>
      <c r="D100" s="41" t="s">
        <v>44</v>
      </c>
      <c r="E100" s="41" t="s">
        <v>44</v>
      </c>
      <c r="F100" s="42" t="b">
        <v>1</v>
      </c>
      <c r="G100" s="41" t="s">
        <v>435</v>
      </c>
      <c r="H100" s="41" t="s">
        <v>436</v>
      </c>
      <c r="I100" s="41" t="s">
        <v>437</v>
      </c>
      <c r="J100" s="42">
        <v>2019</v>
      </c>
      <c r="K100" s="41" t="s">
        <v>438</v>
      </c>
      <c r="L100" s="42" t="s">
        <v>44</v>
      </c>
      <c r="M100" s="41" t="s">
        <v>103</v>
      </c>
      <c r="N100" s="41" t="s">
        <v>430</v>
      </c>
      <c r="O100" s="42" t="b">
        <v>0</v>
      </c>
      <c r="P100" s="42">
        <v>0</v>
      </c>
      <c r="Q100" s="42">
        <v>8</v>
      </c>
      <c r="R100" s="73">
        <f>IF(ISERROR(Dataset[[#This Row],[Number of Geospatial Figures]]/Dataset[[#This Row],[Number of Total Figures]])=TRUE,"---",Dataset[[#This Row],[Number of Geospatial Figures]]/Dataset[[#This Row],[Number of Total Figures]])</f>
        <v>0</v>
      </c>
      <c r="S100" s="42" t="b">
        <v>0</v>
      </c>
      <c r="T100" s="42" t="b" cm="1">
        <f t="array" ref="T1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0" s="42" t="b">
        <v>0</v>
      </c>
      <c r="V100" s="41" t="s">
        <v>44</v>
      </c>
      <c r="W100" s="41" t="s">
        <v>44</v>
      </c>
      <c r="X100" s="42">
        <v>26</v>
      </c>
      <c r="Y100" s="76" t="s">
        <v>44</v>
      </c>
      <c r="Z100" s="76" t="s">
        <v>44</v>
      </c>
      <c r="AA100" s="43" t="s">
        <v>44</v>
      </c>
    </row>
    <row r="101" spans="1:27" x14ac:dyDescent="0.2">
      <c r="A101" s="40" t="s">
        <v>44</v>
      </c>
      <c r="B101" s="41" t="s">
        <v>44</v>
      </c>
      <c r="C101" s="41" t="s">
        <v>44</v>
      </c>
      <c r="D101" s="41" t="s">
        <v>44</v>
      </c>
      <c r="E101" s="41" t="s">
        <v>44</v>
      </c>
      <c r="F101" s="42" t="b">
        <v>0</v>
      </c>
      <c r="G101" s="41" t="s">
        <v>439</v>
      </c>
      <c r="H101" s="41" t="s">
        <v>440</v>
      </c>
      <c r="I101" s="41" t="s">
        <v>441</v>
      </c>
      <c r="J101" s="42">
        <v>2019</v>
      </c>
      <c r="K101" s="41" t="s">
        <v>442</v>
      </c>
      <c r="L101" s="42" t="s">
        <v>44</v>
      </c>
      <c r="M101" s="41" t="s">
        <v>103</v>
      </c>
      <c r="N101" s="41" t="s">
        <v>430</v>
      </c>
      <c r="O101" s="42" t="s">
        <v>44</v>
      </c>
      <c r="P101" s="42" t="s">
        <v>44</v>
      </c>
      <c r="Q101" s="42" t="s">
        <v>44</v>
      </c>
      <c r="R101" s="73" t="str">
        <f>IF(ISERROR(Dataset[[#This Row],[Number of Geospatial Figures]]/Dataset[[#This Row],[Number of Total Figures]])=TRUE,"---",Dataset[[#This Row],[Number of Geospatial Figures]]/Dataset[[#This Row],[Number of Total Figures]])</f>
        <v>---</v>
      </c>
      <c r="S101" s="42" t="s">
        <v>44</v>
      </c>
      <c r="T101" s="42" t="str" cm="1">
        <f t="array" ref="T1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1" s="42" t="s">
        <v>44</v>
      </c>
      <c r="V101" s="41" t="s">
        <v>44</v>
      </c>
      <c r="W101" s="41" t="s">
        <v>44</v>
      </c>
      <c r="X101" s="42">
        <v>6</v>
      </c>
      <c r="Y101" s="76" t="s">
        <v>44</v>
      </c>
      <c r="Z101" s="76" t="s">
        <v>44</v>
      </c>
      <c r="AA101" s="43" t="s">
        <v>44</v>
      </c>
    </row>
    <row r="102" spans="1:27" x14ac:dyDescent="0.2">
      <c r="A102" s="40" t="s">
        <v>44</v>
      </c>
      <c r="B102" s="41" t="s">
        <v>44</v>
      </c>
      <c r="C102" s="41" t="s">
        <v>44</v>
      </c>
      <c r="D102" s="41" t="s">
        <v>44</v>
      </c>
      <c r="E102" s="41" t="s">
        <v>44</v>
      </c>
      <c r="F102" s="42" t="b">
        <v>0</v>
      </c>
      <c r="G102" s="41" t="s">
        <v>443</v>
      </c>
      <c r="H102" s="41" t="s">
        <v>444</v>
      </c>
      <c r="I102" s="41" t="s">
        <v>445</v>
      </c>
      <c r="J102" s="42">
        <v>2019</v>
      </c>
      <c r="K102" s="41" t="s">
        <v>446</v>
      </c>
      <c r="L102" s="42" t="s">
        <v>44</v>
      </c>
      <c r="M102" s="41" t="s">
        <v>22</v>
      </c>
      <c r="N102" s="41" t="s">
        <v>430</v>
      </c>
      <c r="O102" s="42" t="s">
        <v>44</v>
      </c>
      <c r="P102" s="42" t="s">
        <v>44</v>
      </c>
      <c r="Q102" s="42" t="s">
        <v>44</v>
      </c>
      <c r="R102" s="73" t="str">
        <f>IF(ISERROR(Dataset[[#This Row],[Number of Geospatial Figures]]/Dataset[[#This Row],[Number of Total Figures]])=TRUE,"---",Dataset[[#This Row],[Number of Geospatial Figures]]/Dataset[[#This Row],[Number of Total Figures]])</f>
        <v>---</v>
      </c>
      <c r="S102" s="42" t="s">
        <v>44</v>
      </c>
      <c r="T102" s="42" t="str" cm="1">
        <f t="array" ref="T1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2" s="42" t="s">
        <v>44</v>
      </c>
      <c r="V102" s="41" t="s">
        <v>44</v>
      </c>
      <c r="W102" s="41" t="s">
        <v>44</v>
      </c>
      <c r="X102" s="42">
        <v>8</v>
      </c>
      <c r="Y102" s="76" t="s">
        <v>44</v>
      </c>
      <c r="Z102" s="76" t="s">
        <v>44</v>
      </c>
      <c r="AA102" s="43" t="s">
        <v>44</v>
      </c>
    </row>
    <row r="103" spans="1:27" x14ac:dyDescent="0.2">
      <c r="A103" s="40" t="s">
        <v>44</v>
      </c>
      <c r="B103" s="41" t="s">
        <v>44</v>
      </c>
      <c r="C103" s="41" t="s">
        <v>44</v>
      </c>
      <c r="D103" s="41" t="s">
        <v>44</v>
      </c>
      <c r="E103" s="41" t="s">
        <v>44</v>
      </c>
      <c r="F103" s="42" t="b">
        <v>0</v>
      </c>
      <c r="G103" s="41" t="s">
        <v>447</v>
      </c>
      <c r="H103" s="41" t="s">
        <v>448</v>
      </c>
      <c r="I103" s="41" t="s">
        <v>449</v>
      </c>
      <c r="J103" s="42">
        <v>2019</v>
      </c>
      <c r="K103" s="41" t="s">
        <v>450</v>
      </c>
      <c r="L103" s="42" t="s">
        <v>44</v>
      </c>
      <c r="M103" s="41" t="s">
        <v>22</v>
      </c>
      <c r="N103" s="41" t="s">
        <v>430</v>
      </c>
      <c r="O103" s="42" t="s">
        <v>44</v>
      </c>
      <c r="P103" s="42" t="s">
        <v>44</v>
      </c>
      <c r="Q103" s="42" t="s">
        <v>44</v>
      </c>
      <c r="R103" s="73" t="str">
        <f>IF(ISERROR(Dataset[[#This Row],[Number of Geospatial Figures]]/Dataset[[#This Row],[Number of Total Figures]])=TRUE,"---",Dataset[[#This Row],[Number of Geospatial Figures]]/Dataset[[#This Row],[Number of Total Figures]])</f>
        <v>---</v>
      </c>
      <c r="S103" s="42" t="s">
        <v>44</v>
      </c>
      <c r="T103" s="42" t="str" cm="1">
        <f t="array" ref="T1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3" s="42" t="s">
        <v>44</v>
      </c>
      <c r="V103" s="41" t="s">
        <v>44</v>
      </c>
      <c r="W103" s="41" t="s">
        <v>44</v>
      </c>
      <c r="X103" s="42">
        <v>2</v>
      </c>
      <c r="Y103" s="76" t="s">
        <v>44</v>
      </c>
      <c r="Z103" s="76" t="s">
        <v>44</v>
      </c>
      <c r="AA103" s="43" t="s">
        <v>44</v>
      </c>
    </row>
    <row r="104" spans="1:27" x14ac:dyDescent="0.2">
      <c r="A104" s="40" t="s">
        <v>44</v>
      </c>
      <c r="B104" s="41" t="s">
        <v>44</v>
      </c>
      <c r="C104" s="41" t="s">
        <v>44</v>
      </c>
      <c r="D104" s="41" t="s">
        <v>44</v>
      </c>
      <c r="E104" s="41" t="s">
        <v>44</v>
      </c>
      <c r="F104" s="42" t="b">
        <v>0</v>
      </c>
      <c r="G104" s="41" t="s">
        <v>451</v>
      </c>
      <c r="H104" s="41" t="s">
        <v>452</v>
      </c>
      <c r="I104" s="41" t="s">
        <v>453</v>
      </c>
      <c r="J104" s="42">
        <v>2019</v>
      </c>
      <c r="K104" s="41" t="s">
        <v>454</v>
      </c>
      <c r="L104" s="42" t="s">
        <v>44</v>
      </c>
      <c r="M104" s="41" t="s">
        <v>28</v>
      </c>
      <c r="N104" s="41" t="s">
        <v>455</v>
      </c>
      <c r="O104" s="42" t="s">
        <v>44</v>
      </c>
      <c r="P104" s="42" t="s">
        <v>44</v>
      </c>
      <c r="Q104" s="42" t="s">
        <v>44</v>
      </c>
      <c r="R104" s="73" t="str">
        <f>IF(ISERROR(Dataset[[#This Row],[Number of Geospatial Figures]]/Dataset[[#This Row],[Number of Total Figures]])=TRUE,"---",Dataset[[#This Row],[Number of Geospatial Figures]]/Dataset[[#This Row],[Number of Total Figures]])</f>
        <v>---</v>
      </c>
      <c r="S104" s="42" t="s">
        <v>44</v>
      </c>
      <c r="T104" s="42" t="str" cm="1">
        <f t="array" ref="T1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4" s="42" t="s">
        <v>44</v>
      </c>
      <c r="V104" s="41" t="s">
        <v>44</v>
      </c>
      <c r="W104" s="41" t="s">
        <v>44</v>
      </c>
      <c r="X104" s="42">
        <v>4</v>
      </c>
      <c r="Y104" s="76" t="s">
        <v>44</v>
      </c>
      <c r="Z104" s="76" t="s">
        <v>44</v>
      </c>
      <c r="AA104" s="43" t="s">
        <v>44</v>
      </c>
    </row>
    <row r="105" spans="1:27" x14ac:dyDescent="0.2">
      <c r="A105" s="40" t="s">
        <v>308</v>
      </c>
      <c r="B105" s="41" t="s">
        <v>567</v>
      </c>
      <c r="C105" s="41" t="s">
        <v>44</v>
      </c>
      <c r="D105" s="41" t="s">
        <v>44</v>
      </c>
      <c r="E105" s="41" t="s">
        <v>44</v>
      </c>
      <c r="F105" s="42" t="b">
        <v>1</v>
      </c>
      <c r="G105" s="41" t="s">
        <v>456</v>
      </c>
      <c r="H105" s="41" t="s">
        <v>457</v>
      </c>
      <c r="I105" s="41" t="s">
        <v>458</v>
      </c>
      <c r="J105" s="42">
        <v>2019</v>
      </c>
      <c r="K105" s="41" t="s">
        <v>459</v>
      </c>
      <c r="L105" s="42" t="s">
        <v>44</v>
      </c>
      <c r="M105" s="41" t="s">
        <v>28</v>
      </c>
      <c r="N105" s="41" t="s">
        <v>455</v>
      </c>
      <c r="O105" s="42" t="b">
        <v>0</v>
      </c>
      <c r="P105" s="42">
        <v>0</v>
      </c>
      <c r="Q105" s="42">
        <v>4</v>
      </c>
      <c r="R105" s="73">
        <f>IF(ISERROR(Dataset[[#This Row],[Number of Geospatial Figures]]/Dataset[[#This Row],[Number of Total Figures]])=TRUE,"---",Dataset[[#This Row],[Number of Geospatial Figures]]/Dataset[[#This Row],[Number of Total Figures]])</f>
        <v>0</v>
      </c>
      <c r="S105" s="42" t="b">
        <v>0</v>
      </c>
      <c r="T105" s="42" t="b" cm="1">
        <f t="array" ref="T1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5" s="42" t="b">
        <v>0</v>
      </c>
      <c r="V105" s="41" t="s">
        <v>44</v>
      </c>
      <c r="W105" s="41" t="s">
        <v>44</v>
      </c>
      <c r="X105" s="42">
        <v>19</v>
      </c>
      <c r="Y105" s="76" t="s">
        <v>44</v>
      </c>
      <c r="Z105" s="76" t="s">
        <v>44</v>
      </c>
      <c r="AA105" s="43" t="s">
        <v>44</v>
      </c>
    </row>
    <row r="106" spans="1:27" x14ac:dyDescent="0.2">
      <c r="A106" s="40" t="s">
        <v>308</v>
      </c>
      <c r="B106" s="41" t="s">
        <v>1001</v>
      </c>
      <c r="C106" s="41" t="s">
        <v>44</v>
      </c>
      <c r="D106" s="41" t="s">
        <v>44</v>
      </c>
      <c r="E106" s="41" t="s">
        <v>44</v>
      </c>
      <c r="F106" s="42" t="b">
        <v>1</v>
      </c>
      <c r="G106" s="41" t="s">
        <v>460</v>
      </c>
      <c r="H106" s="41" t="s">
        <v>461</v>
      </c>
      <c r="I106" s="41" t="s">
        <v>462</v>
      </c>
      <c r="J106" s="42">
        <v>2019</v>
      </c>
      <c r="K106" s="41" t="s">
        <v>463</v>
      </c>
      <c r="L106" s="42" t="s">
        <v>44</v>
      </c>
      <c r="M106" s="41" t="s">
        <v>28</v>
      </c>
      <c r="N106" s="41" t="s">
        <v>455</v>
      </c>
      <c r="O106" s="42" t="b">
        <v>0</v>
      </c>
      <c r="P106" s="42">
        <v>3</v>
      </c>
      <c r="Q106" s="42">
        <v>9</v>
      </c>
      <c r="R106" s="73">
        <f>IF(ISERROR(Dataset[[#This Row],[Number of Geospatial Figures]]/Dataset[[#This Row],[Number of Total Figures]])=TRUE,"---",Dataset[[#This Row],[Number of Geospatial Figures]]/Dataset[[#This Row],[Number of Total Figures]])</f>
        <v>0.33333333333333331</v>
      </c>
      <c r="S106" s="42" t="b">
        <v>1</v>
      </c>
      <c r="T106" s="42" t="b" cm="1">
        <f t="array" ref="T1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6" s="42" t="b">
        <v>0</v>
      </c>
      <c r="V106" s="41" t="s">
        <v>44</v>
      </c>
      <c r="W106" s="41" t="s">
        <v>2484</v>
      </c>
      <c r="X106" s="42">
        <v>39</v>
      </c>
      <c r="Y106" s="76" t="s">
        <v>2903</v>
      </c>
      <c r="Z106" s="76" t="s">
        <v>2904</v>
      </c>
      <c r="AA106" s="43" t="s">
        <v>3049</v>
      </c>
    </row>
    <row r="107" spans="1:27" x14ac:dyDescent="0.2">
      <c r="A107" s="40" t="s">
        <v>44</v>
      </c>
      <c r="B107" s="41" t="s">
        <v>44</v>
      </c>
      <c r="C107" s="41" t="s">
        <v>44</v>
      </c>
      <c r="D107" s="41" t="s">
        <v>44</v>
      </c>
      <c r="E107" s="41" t="s">
        <v>44</v>
      </c>
      <c r="F107" s="42" t="b">
        <v>0</v>
      </c>
      <c r="G107" s="41" t="s">
        <v>464</v>
      </c>
      <c r="H107" s="41" t="s">
        <v>465</v>
      </c>
      <c r="I107" s="41" t="s">
        <v>466</v>
      </c>
      <c r="J107" s="42">
        <v>2019</v>
      </c>
      <c r="K107" s="41" t="s">
        <v>467</v>
      </c>
      <c r="L107" s="42" t="s">
        <v>44</v>
      </c>
      <c r="M107" s="41" t="s">
        <v>28</v>
      </c>
      <c r="N107" s="41" t="s">
        <v>455</v>
      </c>
      <c r="O107" s="42" t="s">
        <v>44</v>
      </c>
      <c r="P107" s="42" t="s">
        <v>44</v>
      </c>
      <c r="Q107" s="42" t="s">
        <v>44</v>
      </c>
      <c r="R107" s="73" t="str">
        <f>IF(ISERROR(Dataset[[#This Row],[Number of Geospatial Figures]]/Dataset[[#This Row],[Number of Total Figures]])=TRUE,"---",Dataset[[#This Row],[Number of Geospatial Figures]]/Dataset[[#This Row],[Number of Total Figures]])</f>
        <v>---</v>
      </c>
      <c r="S107" s="42" t="s">
        <v>44</v>
      </c>
      <c r="T107" s="42" t="str" cm="1">
        <f t="array" ref="T1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7" s="42" t="s">
        <v>44</v>
      </c>
      <c r="V107" s="41" t="s">
        <v>44</v>
      </c>
      <c r="W107" s="41" t="s">
        <v>44</v>
      </c>
      <c r="X107" s="42">
        <v>2</v>
      </c>
      <c r="Y107" s="76" t="s">
        <v>44</v>
      </c>
      <c r="Z107" s="76" t="s">
        <v>44</v>
      </c>
      <c r="AA107" s="43" t="s">
        <v>44</v>
      </c>
    </row>
    <row r="108" spans="1:27" x14ac:dyDescent="0.2">
      <c r="A108" s="40" t="s">
        <v>308</v>
      </c>
      <c r="B108" s="41" t="s">
        <v>567</v>
      </c>
      <c r="C108" s="41" t="s">
        <v>44</v>
      </c>
      <c r="D108" s="41" t="s">
        <v>44</v>
      </c>
      <c r="E108" s="41" t="s">
        <v>44</v>
      </c>
      <c r="F108" s="42" t="b">
        <v>1</v>
      </c>
      <c r="G108" s="41" t="s">
        <v>468</v>
      </c>
      <c r="H108" s="41" t="s">
        <v>469</v>
      </c>
      <c r="I108" s="41" t="s">
        <v>470</v>
      </c>
      <c r="J108" s="42">
        <v>2019</v>
      </c>
      <c r="K108" s="41" t="s">
        <v>471</v>
      </c>
      <c r="L108" s="42" t="s">
        <v>44</v>
      </c>
      <c r="M108" s="41" t="s">
        <v>33</v>
      </c>
      <c r="N108" s="41" t="s">
        <v>455</v>
      </c>
      <c r="O108" s="42" t="b">
        <v>0</v>
      </c>
      <c r="P108" s="42">
        <v>3</v>
      </c>
      <c r="Q108" s="42">
        <v>12</v>
      </c>
      <c r="R108" s="73">
        <f>IF(ISERROR(Dataset[[#This Row],[Number of Geospatial Figures]]/Dataset[[#This Row],[Number of Total Figures]])=TRUE,"---",Dataset[[#This Row],[Number of Geospatial Figures]]/Dataset[[#This Row],[Number of Total Figures]])</f>
        <v>0.25</v>
      </c>
      <c r="S108" s="42" t="b">
        <v>1</v>
      </c>
      <c r="T108" s="42" t="b" cm="1">
        <f t="array" ref="T1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8" s="42" t="b">
        <v>0</v>
      </c>
      <c r="V108" s="41" t="s">
        <v>44</v>
      </c>
      <c r="W108" s="41" t="s">
        <v>44</v>
      </c>
      <c r="X108" s="42">
        <v>18</v>
      </c>
      <c r="Y108" s="76" t="s">
        <v>2905</v>
      </c>
      <c r="Z108" s="76" t="s">
        <v>2906</v>
      </c>
      <c r="AA108" s="43" t="s">
        <v>3049</v>
      </c>
    </row>
    <row r="109" spans="1:27" x14ac:dyDescent="0.2">
      <c r="A109" s="40" t="s">
        <v>44</v>
      </c>
      <c r="B109" s="41" t="s">
        <v>44</v>
      </c>
      <c r="C109" s="41" t="s">
        <v>44</v>
      </c>
      <c r="D109" s="41" t="s">
        <v>44</v>
      </c>
      <c r="E109" s="41" t="s">
        <v>44</v>
      </c>
      <c r="F109" s="42" t="b">
        <v>0</v>
      </c>
      <c r="G109" s="41" t="s">
        <v>472</v>
      </c>
      <c r="H109" s="41" t="s">
        <v>473</v>
      </c>
      <c r="I109" s="41" t="s">
        <v>474</v>
      </c>
      <c r="J109" s="42">
        <v>2019</v>
      </c>
      <c r="K109" s="41" t="s">
        <v>475</v>
      </c>
      <c r="L109" s="42" t="s">
        <v>44</v>
      </c>
      <c r="M109" s="41" t="s">
        <v>22</v>
      </c>
      <c r="N109" s="41" t="s">
        <v>455</v>
      </c>
      <c r="O109" s="42" t="s">
        <v>44</v>
      </c>
      <c r="P109" s="42" t="s">
        <v>44</v>
      </c>
      <c r="Q109" s="42" t="s">
        <v>44</v>
      </c>
      <c r="R109" s="73" t="str">
        <f>IF(ISERROR(Dataset[[#This Row],[Number of Geospatial Figures]]/Dataset[[#This Row],[Number of Total Figures]])=TRUE,"---",Dataset[[#This Row],[Number of Geospatial Figures]]/Dataset[[#This Row],[Number of Total Figures]])</f>
        <v>---</v>
      </c>
      <c r="S109" s="42" t="s">
        <v>44</v>
      </c>
      <c r="T109" s="42" t="str" cm="1">
        <f t="array" ref="T1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9" s="42" t="s">
        <v>44</v>
      </c>
      <c r="V109" s="41" t="s">
        <v>44</v>
      </c>
      <c r="W109" s="41" t="s">
        <v>44</v>
      </c>
      <c r="X109" s="42">
        <v>1</v>
      </c>
      <c r="Y109" s="76" t="s">
        <v>44</v>
      </c>
      <c r="Z109" s="76" t="s">
        <v>44</v>
      </c>
      <c r="AA109" s="43" t="s">
        <v>44</v>
      </c>
    </row>
    <row r="110" spans="1:27" x14ac:dyDescent="0.2">
      <c r="A110" s="40" t="s">
        <v>308</v>
      </c>
      <c r="B110" s="41" t="s">
        <v>1001</v>
      </c>
      <c r="C110" s="41" t="s">
        <v>44</v>
      </c>
      <c r="D110" s="41" t="s">
        <v>44</v>
      </c>
      <c r="E110" s="41" t="s">
        <v>44</v>
      </c>
      <c r="F110" s="42" t="b">
        <v>1</v>
      </c>
      <c r="G110" s="41" t="s">
        <v>476</v>
      </c>
      <c r="H110" s="41" t="s">
        <v>477</v>
      </c>
      <c r="I110" s="41" t="s">
        <v>478</v>
      </c>
      <c r="J110" s="42">
        <v>2019</v>
      </c>
      <c r="K110" s="41" t="s">
        <v>479</v>
      </c>
      <c r="L110" s="42" t="s">
        <v>44</v>
      </c>
      <c r="M110" s="41" t="s">
        <v>103</v>
      </c>
      <c r="N110" s="41" t="s">
        <v>480</v>
      </c>
      <c r="O110" s="42" t="b">
        <v>0</v>
      </c>
      <c r="P110" s="42">
        <v>0</v>
      </c>
      <c r="Q110" s="42">
        <v>12</v>
      </c>
      <c r="R110" s="73">
        <f>IF(ISERROR(Dataset[[#This Row],[Number of Geospatial Figures]]/Dataset[[#This Row],[Number of Total Figures]])=TRUE,"---",Dataset[[#This Row],[Number of Geospatial Figures]]/Dataset[[#This Row],[Number of Total Figures]])</f>
        <v>0</v>
      </c>
      <c r="S110" s="42" t="b">
        <v>0</v>
      </c>
      <c r="T110" s="42" t="b" cm="1">
        <f t="array" ref="T1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0" s="42" t="b">
        <v>0</v>
      </c>
      <c r="V110" s="41" t="s">
        <v>44</v>
      </c>
      <c r="W110" s="41" t="s">
        <v>44</v>
      </c>
      <c r="X110" s="42">
        <v>17</v>
      </c>
      <c r="Y110" s="76" t="s">
        <v>44</v>
      </c>
      <c r="Z110" s="76" t="s">
        <v>44</v>
      </c>
      <c r="AA110" s="43" t="s">
        <v>44</v>
      </c>
    </row>
    <row r="111" spans="1:27" x14ac:dyDescent="0.2">
      <c r="A111" s="40" t="s">
        <v>308</v>
      </c>
      <c r="B111" s="41" t="s">
        <v>567</v>
      </c>
      <c r="C111" s="41" t="s">
        <v>44</v>
      </c>
      <c r="D111" s="41" t="s">
        <v>44</v>
      </c>
      <c r="E111" s="41" t="s">
        <v>44</v>
      </c>
      <c r="F111" s="42" t="b">
        <v>1</v>
      </c>
      <c r="G111" s="41" t="s">
        <v>481</v>
      </c>
      <c r="H111" s="41" t="s">
        <v>482</v>
      </c>
      <c r="I111" s="41" t="s">
        <v>483</v>
      </c>
      <c r="J111" s="42">
        <v>2019</v>
      </c>
      <c r="K111" s="41" t="s">
        <v>484</v>
      </c>
      <c r="L111" s="42" t="s">
        <v>44</v>
      </c>
      <c r="M111" s="41" t="s">
        <v>28</v>
      </c>
      <c r="N111" s="41" t="s">
        <v>480</v>
      </c>
      <c r="O111" s="42" t="b">
        <v>0</v>
      </c>
      <c r="P111" s="42">
        <v>3</v>
      </c>
      <c r="Q111" s="42">
        <v>10</v>
      </c>
      <c r="R111" s="73">
        <f>IF(ISERROR(Dataset[[#This Row],[Number of Geospatial Figures]]/Dataset[[#This Row],[Number of Total Figures]])=TRUE,"---",Dataset[[#This Row],[Number of Geospatial Figures]]/Dataset[[#This Row],[Number of Total Figures]])</f>
        <v>0.3</v>
      </c>
      <c r="S111" s="42" t="b">
        <v>1</v>
      </c>
      <c r="T111" s="42" t="b" cm="1">
        <f t="array" ref="T1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1" s="42" t="b">
        <v>1</v>
      </c>
      <c r="V111" s="41" t="s">
        <v>44</v>
      </c>
      <c r="W111" s="41" t="s">
        <v>44</v>
      </c>
      <c r="X111" s="42">
        <v>61</v>
      </c>
      <c r="Y111" s="76" t="s">
        <v>2907</v>
      </c>
      <c r="Z111" s="76" t="s">
        <v>2908</v>
      </c>
      <c r="AA111" s="43" t="s">
        <v>3050</v>
      </c>
    </row>
    <row r="112" spans="1:27" x14ac:dyDescent="0.2">
      <c r="A112" s="40" t="s">
        <v>308</v>
      </c>
      <c r="B112" s="41" t="s">
        <v>1365</v>
      </c>
      <c r="C112" s="41" t="s">
        <v>44</v>
      </c>
      <c r="D112" s="41" t="s">
        <v>44</v>
      </c>
      <c r="E112" s="41" t="s">
        <v>44</v>
      </c>
      <c r="F112" s="42" t="b">
        <v>1</v>
      </c>
      <c r="G112" s="41" t="s">
        <v>485</v>
      </c>
      <c r="H112" s="41" t="s">
        <v>486</v>
      </c>
      <c r="I112" s="41" t="s">
        <v>487</v>
      </c>
      <c r="J112" s="42">
        <v>2019</v>
      </c>
      <c r="K112" s="41" t="s">
        <v>488</v>
      </c>
      <c r="L112" s="42" t="s">
        <v>44</v>
      </c>
      <c r="M112" s="41" t="s">
        <v>28</v>
      </c>
      <c r="N112" s="41" t="s">
        <v>480</v>
      </c>
      <c r="O112" s="42" t="b">
        <v>1</v>
      </c>
      <c r="P112" s="42">
        <v>4</v>
      </c>
      <c r="Q112" s="42">
        <v>8</v>
      </c>
      <c r="R112" s="73">
        <f>IF(ISERROR(Dataset[[#This Row],[Number of Geospatial Figures]]/Dataset[[#This Row],[Number of Total Figures]])=TRUE,"---",Dataset[[#This Row],[Number of Geospatial Figures]]/Dataset[[#This Row],[Number of Total Figures]])</f>
        <v>0.5</v>
      </c>
      <c r="S112" s="42" t="b">
        <v>1</v>
      </c>
      <c r="T112" s="42" t="b" cm="1">
        <f t="array" ref="T1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2" s="42" t="b">
        <v>1</v>
      </c>
      <c r="V112" s="41" t="s">
        <v>44</v>
      </c>
      <c r="W112" s="41" t="s">
        <v>44</v>
      </c>
      <c r="X112" s="42">
        <v>136</v>
      </c>
      <c r="Y112" s="76" t="s">
        <v>2909</v>
      </c>
      <c r="Z112" s="76" t="s">
        <v>2910</v>
      </c>
      <c r="AA112" s="43" t="s">
        <v>2501</v>
      </c>
    </row>
    <row r="113" spans="1:27" x14ac:dyDescent="0.2">
      <c r="A113" s="40" t="s">
        <v>308</v>
      </c>
      <c r="B113" s="41" t="s">
        <v>2193</v>
      </c>
      <c r="C113" s="41" t="s">
        <v>44</v>
      </c>
      <c r="D113" s="41" t="s">
        <v>44</v>
      </c>
      <c r="E113" s="41" t="s">
        <v>44</v>
      </c>
      <c r="F113" s="42" t="b">
        <v>1</v>
      </c>
      <c r="G113" s="41" t="s">
        <v>489</v>
      </c>
      <c r="H113" s="41" t="s">
        <v>490</v>
      </c>
      <c r="I113" s="41" t="s">
        <v>491</v>
      </c>
      <c r="J113" s="42">
        <v>2019</v>
      </c>
      <c r="K113" s="41" t="s">
        <v>492</v>
      </c>
      <c r="L113" s="42" t="s">
        <v>44</v>
      </c>
      <c r="M113" s="41" t="s">
        <v>28</v>
      </c>
      <c r="N113" s="41" t="s">
        <v>480</v>
      </c>
      <c r="O113" s="42" t="b">
        <v>0</v>
      </c>
      <c r="P113" s="42">
        <v>0</v>
      </c>
      <c r="Q113" s="42">
        <v>9</v>
      </c>
      <c r="R113" s="73">
        <f>IF(ISERROR(Dataset[[#This Row],[Number of Geospatial Figures]]/Dataset[[#This Row],[Number of Total Figures]])=TRUE,"---",Dataset[[#This Row],[Number of Geospatial Figures]]/Dataset[[#This Row],[Number of Total Figures]])</f>
        <v>0</v>
      </c>
      <c r="S113" s="42" t="b">
        <v>0</v>
      </c>
      <c r="T113" s="42" t="b" cm="1">
        <f t="array" ref="T1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3" s="42" t="b">
        <v>0</v>
      </c>
      <c r="V113" s="41" t="s">
        <v>44</v>
      </c>
      <c r="W113" s="41" t="s">
        <v>44</v>
      </c>
      <c r="X113" s="42">
        <v>28</v>
      </c>
      <c r="Y113" s="76" t="s">
        <v>44</v>
      </c>
      <c r="Z113" s="76" t="s">
        <v>44</v>
      </c>
      <c r="AA113" s="43" t="s">
        <v>44</v>
      </c>
    </row>
    <row r="114" spans="1:27" x14ac:dyDescent="0.2">
      <c r="A114" s="40" t="s">
        <v>44</v>
      </c>
      <c r="B114" s="41" t="s">
        <v>44</v>
      </c>
      <c r="C114" s="41" t="s">
        <v>44</v>
      </c>
      <c r="D114" s="41" t="s">
        <v>44</v>
      </c>
      <c r="E114" s="41" t="s">
        <v>44</v>
      </c>
      <c r="F114" s="42" t="b">
        <v>0</v>
      </c>
      <c r="G114" s="41" t="s">
        <v>493</v>
      </c>
      <c r="H114" s="41" t="s">
        <v>494</v>
      </c>
      <c r="I114" s="41" t="s">
        <v>495</v>
      </c>
      <c r="J114" s="42">
        <v>2019</v>
      </c>
      <c r="K114" s="41" t="s">
        <v>496</v>
      </c>
      <c r="L114" s="42" t="s">
        <v>44</v>
      </c>
      <c r="M114" s="41" t="s">
        <v>28</v>
      </c>
      <c r="N114" s="41" t="s">
        <v>480</v>
      </c>
      <c r="O114" s="42" t="s">
        <v>44</v>
      </c>
      <c r="P114" s="42" t="s">
        <v>44</v>
      </c>
      <c r="Q114" s="42" t="s">
        <v>44</v>
      </c>
      <c r="R114" s="73" t="str">
        <f>IF(ISERROR(Dataset[[#This Row],[Number of Geospatial Figures]]/Dataset[[#This Row],[Number of Total Figures]])=TRUE,"---",Dataset[[#This Row],[Number of Geospatial Figures]]/Dataset[[#This Row],[Number of Total Figures]])</f>
        <v>---</v>
      </c>
      <c r="S114" s="42" t="s">
        <v>44</v>
      </c>
      <c r="T114" s="42" t="str" cm="1">
        <f t="array" ref="T1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4" s="42" t="s">
        <v>44</v>
      </c>
      <c r="V114" s="41" t="s">
        <v>44</v>
      </c>
      <c r="W114" s="41" t="s">
        <v>44</v>
      </c>
      <c r="X114" s="42">
        <v>0</v>
      </c>
      <c r="Y114" s="76" t="s">
        <v>44</v>
      </c>
      <c r="Z114" s="76" t="s">
        <v>44</v>
      </c>
      <c r="AA114" s="43" t="s">
        <v>44</v>
      </c>
    </row>
    <row r="115" spans="1:27" x14ac:dyDescent="0.2">
      <c r="A115" s="40" t="s">
        <v>44</v>
      </c>
      <c r="B115" s="41" t="s">
        <v>44</v>
      </c>
      <c r="C115" s="41" t="s">
        <v>44</v>
      </c>
      <c r="D115" s="41" t="s">
        <v>44</v>
      </c>
      <c r="E115" s="41" t="s">
        <v>44</v>
      </c>
      <c r="F115" s="42" t="b">
        <v>0</v>
      </c>
      <c r="G115" s="41" t="s">
        <v>497</v>
      </c>
      <c r="H115" s="41" t="s">
        <v>498</v>
      </c>
      <c r="I115" s="41" t="s">
        <v>499</v>
      </c>
      <c r="J115" s="42">
        <v>2019</v>
      </c>
      <c r="K115" s="41" t="s">
        <v>500</v>
      </c>
      <c r="L115" s="42" t="s">
        <v>44</v>
      </c>
      <c r="M115" s="41" t="s">
        <v>33</v>
      </c>
      <c r="N115" s="41" t="s">
        <v>480</v>
      </c>
      <c r="O115" s="42" t="s">
        <v>44</v>
      </c>
      <c r="P115" s="42" t="s">
        <v>44</v>
      </c>
      <c r="Q115" s="42" t="s">
        <v>44</v>
      </c>
      <c r="R115" s="73" t="str">
        <f>IF(ISERROR(Dataset[[#This Row],[Number of Geospatial Figures]]/Dataset[[#This Row],[Number of Total Figures]])=TRUE,"---",Dataset[[#This Row],[Number of Geospatial Figures]]/Dataset[[#This Row],[Number of Total Figures]])</f>
        <v>---</v>
      </c>
      <c r="S115" s="42" t="s">
        <v>44</v>
      </c>
      <c r="T115" s="42" t="str" cm="1">
        <f t="array" ref="T1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5" s="42" t="s">
        <v>44</v>
      </c>
      <c r="V115" s="41" t="s">
        <v>44</v>
      </c>
      <c r="W115" s="41" t="s">
        <v>44</v>
      </c>
      <c r="X115" s="42">
        <v>10</v>
      </c>
      <c r="Y115" s="76" t="s">
        <v>44</v>
      </c>
      <c r="Z115" s="76" t="s">
        <v>44</v>
      </c>
      <c r="AA115" s="43" t="s">
        <v>44</v>
      </c>
    </row>
    <row r="116" spans="1:27" x14ac:dyDescent="0.2">
      <c r="A116" s="40" t="s">
        <v>308</v>
      </c>
      <c r="B116" s="41" t="s">
        <v>787</v>
      </c>
      <c r="C116" s="41" t="s">
        <v>44</v>
      </c>
      <c r="D116" s="41" t="s">
        <v>44</v>
      </c>
      <c r="E116" s="41" t="s">
        <v>44</v>
      </c>
      <c r="F116" s="42" t="b">
        <v>1</v>
      </c>
      <c r="G116" s="41" t="s">
        <v>501</v>
      </c>
      <c r="H116" s="41" t="s">
        <v>502</v>
      </c>
      <c r="I116" s="41" t="s">
        <v>503</v>
      </c>
      <c r="J116" s="42">
        <v>2019</v>
      </c>
      <c r="K116" s="41" t="s">
        <v>504</v>
      </c>
      <c r="L116" s="42" t="s">
        <v>44</v>
      </c>
      <c r="M116" s="41" t="s">
        <v>22</v>
      </c>
      <c r="N116" s="41" t="s">
        <v>505</v>
      </c>
      <c r="O116" s="42" t="b">
        <v>1</v>
      </c>
      <c r="P116" s="42">
        <v>2</v>
      </c>
      <c r="Q116" s="42">
        <v>8</v>
      </c>
      <c r="R116" s="73">
        <f>IF(ISERROR(Dataset[[#This Row],[Number of Geospatial Figures]]/Dataset[[#This Row],[Number of Total Figures]])=TRUE,"---",Dataset[[#This Row],[Number of Geospatial Figures]]/Dataset[[#This Row],[Number of Total Figures]])</f>
        <v>0.25</v>
      </c>
      <c r="S116" s="42" t="b">
        <v>1</v>
      </c>
      <c r="T116" s="42" t="b" cm="1">
        <f t="array" ref="T1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6" s="42" t="b">
        <v>1</v>
      </c>
      <c r="V116" s="41" t="s">
        <v>2485</v>
      </c>
      <c r="W116" s="41" t="s">
        <v>44</v>
      </c>
      <c r="X116" s="42">
        <v>31</v>
      </c>
      <c r="Y116" s="76" t="s">
        <v>2911</v>
      </c>
      <c r="Z116" s="76" t="s">
        <v>2912</v>
      </c>
      <c r="AA116" s="43" t="s">
        <v>2876</v>
      </c>
    </row>
    <row r="117" spans="1:27" x14ac:dyDescent="0.2">
      <c r="A117" s="40" t="s">
        <v>308</v>
      </c>
      <c r="B117" s="41" t="s">
        <v>17</v>
      </c>
      <c r="C117" s="41" t="s">
        <v>44</v>
      </c>
      <c r="D117" s="41" t="s">
        <v>44</v>
      </c>
      <c r="E117" s="41" t="s">
        <v>44</v>
      </c>
      <c r="F117" s="42" t="b">
        <v>1</v>
      </c>
      <c r="G117" s="41" t="s">
        <v>506</v>
      </c>
      <c r="H117" s="41" t="s">
        <v>507</v>
      </c>
      <c r="I117" s="41" t="s">
        <v>508</v>
      </c>
      <c r="J117" s="42">
        <v>2019</v>
      </c>
      <c r="K117" s="41" t="s">
        <v>509</v>
      </c>
      <c r="L117" s="42" t="s">
        <v>44</v>
      </c>
      <c r="M117" s="41" t="s">
        <v>103</v>
      </c>
      <c r="N117" s="41" t="s">
        <v>505</v>
      </c>
      <c r="O117" s="42" t="b">
        <v>0</v>
      </c>
      <c r="P117" s="42">
        <v>0</v>
      </c>
      <c r="Q117" s="42">
        <v>12</v>
      </c>
      <c r="R117" s="73">
        <f>IF(ISERROR(Dataset[[#This Row],[Number of Geospatial Figures]]/Dataset[[#This Row],[Number of Total Figures]])=TRUE,"---",Dataset[[#This Row],[Number of Geospatial Figures]]/Dataset[[#This Row],[Number of Total Figures]])</f>
        <v>0</v>
      </c>
      <c r="S117" s="42" t="b">
        <v>0</v>
      </c>
      <c r="T117" s="42" t="b" cm="1">
        <f t="array" ref="T1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7" s="42" t="b">
        <v>0</v>
      </c>
      <c r="V117" s="41" t="s">
        <v>44</v>
      </c>
      <c r="W117" s="41" t="s">
        <v>44</v>
      </c>
      <c r="X117" s="42">
        <v>53</v>
      </c>
      <c r="Y117" s="76" t="s">
        <v>44</v>
      </c>
      <c r="Z117" s="76" t="s">
        <v>44</v>
      </c>
      <c r="AA117" s="43" t="s">
        <v>44</v>
      </c>
    </row>
    <row r="118" spans="1:27" x14ac:dyDescent="0.2">
      <c r="A118" s="40" t="s">
        <v>44</v>
      </c>
      <c r="B118" s="41" t="s">
        <v>44</v>
      </c>
      <c r="C118" s="41" t="s">
        <v>44</v>
      </c>
      <c r="D118" s="41" t="s">
        <v>44</v>
      </c>
      <c r="E118" s="41" t="s">
        <v>44</v>
      </c>
      <c r="F118" s="42" t="b">
        <v>0</v>
      </c>
      <c r="G118" s="41" t="s">
        <v>510</v>
      </c>
      <c r="H118" s="41" t="s">
        <v>511</v>
      </c>
      <c r="I118" s="41" t="s">
        <v>512</v>
      </c>
      <c r="J118" s="42">
        <v>2019</v>
      </c>
      <c r="K118" s="41" t="s">
        <v>513</v>
      </c>
      <c r="L118" s="42" t="s">
        <v>44</v>
      </c>
      <c r="M118" s="41" t="s">
        <v>22</v>
      </c>
      <c r="N118" s="41" t="s">
        <v>505</v>
      </c>
      <c r="O118" s="42" t="s">
        <v>44</v>
      </c>
      <c r="P118" s="42" t="s">
        <v>44</v>
      </c>
      <c r="Q118" s="42" t="s">
        <v>44</v>
      </c>
      <c r="R118" s="73" t="str">
        <f>IF(ISERROR(Dataset[[#This Row],[Number of Geospatial Figures]]/Dataset[[#This Row],[Number of Total Figures]])=TRUE,"---",Dataset[[#This Row],[Number of Geospatial Figures]]/Dataset[[#This Row],[Number of Total Figures]])</f>
        <v>---</v>
      </c>
      <c r="S118" s="42" t="s">
        <v>44</v>
      </c>
      <c r="T118" s="42" t="str" cm="1">
        <f t="array" ref="T1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8" s="42" t="s">
        <v>44</v>
      </c>
      <c r="V118" s="41" t="s">
        <v>44</v>
      </c>
      <c r="W118" s="41" t="s">
        <v>44</v>
      </c>
      <c r="X118" s="42">
        <v>8</v>
      </c>
      <c r="Y118" s="76" t="s">
        <v>44</v>
      </c>
      <c r="Z118" s="76" t="s">
        <v>44</v>
      </c>
      <c r="AA118" s="43" t="s">
        <v>44</v>
      </c>
    </row>
    <row r="119" spans="1:27" x14ac:dyDescent="0.2">
      <c r="A119" s="40" t="s">
        <v>44</v>
      </c>
      <c r="B119" s="41" t="s">
        <v>44</v>
      </c>
      <c r="C119" s="41" t="s">
        <v>44</v>
      </c>
      <c r="D119" s="41" t="s">
        <v>44</v>
      </c>
      <c r="E119" s="41" t="s">
        <v>44</v>
      </c>
      <c r="F119" s="42" t="b">
        <v>0</v>
      </c>
      <c r="G119" s="41" t="s">
        <v>514</v>
      </c>
      <c r="H119" s="41" t="s">
        <v>515</v>
      </c>
      <c r="I119" s="41" t="s">
        <v>516</v>
      </c>
      <c r="J119" s="42">
        <v>2019</v>
      </c>
      <c r="K119" s="41" t="s">
        <v>517</v>
      </c>
      <c r="L119" s="42" t="s">
        <v>44</v>
      </c>
      <c r="M119" s="41" t="s">
        <v>22</v>
      </c>
      <c r="N119" s="41" t="s">
        <v>505</v>
      </c>
      <c r="O119" s="42" t="s">
        <v>44</v>
      </c>
      <c r="P119" s="42" t="s">
        <v>44</v>
      </c>
      <c r="Q119" s="42" t="s">
        <v>44</v>
      </c>
      <c r="R119" s="73" t="str">
        <f>IF(ISERROR(Dataset[[#This Row],[Number of Geospatial Figures]]/Dataset[[#This Row],[Number of Total Figures]])=TRUE,"---",Dataset[[#This Row],[Number of Geospatial Figures]]/Dataset[[#This Row],[Number of Total Figures]])</f>
        <v>---</v>
      </c>
      <c r="S119" s="42" t="s">
        <v>44</v>
      </c>
      <c r="T119" s="42" t="str" cm="1">
        <f t="array" ref="T1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9" s="42" t="s">
        <v>44</v>
      </c>
      <c r="V119" s="41" t="s">
        <v>44</v>
      </c>
      <c r="W119" s="41" t="s">
        <v>44</v>
      </c>
      <c r="X119" s="42">
        <v>14</v>
      </c>
      <c r="Y119" s="76" t="s">
        <v>44</v>
      </c>
      <c r="Z119" s="76" t="s">
        <v>44</v>
      </c>
      <c r="AA119" s="43" t="s">
        <v>44</v>
      </c>
    </row>
    <row r="120" spans="1:27" x14ac:dyDescent="0.2">
      <c r="A120" s="40" t="s">
        <v>44</v>
      </c>
      <c r="B120" s="41" t="s">
        <v>44</v>
      </c>
      <c r="C120" s="41" t="s">
        <v>44</v>
      </c>
      <c r="D120" s="41" t="s">
        <v>44</v>
      </c>
      <c r="E120" s="41" t="s">
        <v>44</v>
      </c>
      <c r="F120" s="42" t="b">
        <v>0</v>
      </c>
      <c r="G120" s="41" t="s">
        <v>518</v>
      </c>
      <c r="H120" s="41" t="s">
        <v>519</v>
      </c>
      <c r="I120" s="41" t="s">
        <v>520</v>
      </c>
      <c r="J120" s="42">
        <v>2019</v>
      </c>
      <c r="K120" s="41" t="s">
        <v>521</v>
      </c>
      <c r="L120" s="42" t="s">
        <v>44</v>
      </c>
      <c r="M120" s="41" t="s">
        <v>22</v>
      </c>
      <c r="N120" s="41" t="s">
        <v>505</v>
      </c>
      <c r="O120" s="42" t="s">
        <v>44</v>
      </c>
      <c r="P120" s="42" t="s">
        <v>44</v>
      </c>
      <c r="Q120" s="42" t="s">
        <v>44</v>
      </c>
      <c r="R120" s="73" t="str">
        <f>IF(ISERROR(Dataset[[#This Row],[Number of Geospatial Figures]]/Dataset[[#This Row],[Number of Total Figures]])=TRUE,"---",Dataset[[#This Row],[Number of Geospatial Figures]]/Dataset[[#This Row],[Number of Total Figures]])</f>
        <v>---</v>
      </c>
      <c r="S120" s="42" t="s">
        <v>44</v>
      </c>
      <c r="T120" s="42" t="str" cm="1">
        <f t="array" ref="T1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0" s="42" t="s">
        <v>44</v>
      </c>
      <c r="V120" s="41" t="s">
        <v>44</v>
      </c>
      <c r="W120" s="41" t="s">
        <v>44</v>
      </c>
      <c r="X120" s="42">
        <v>9</v>
      </c>
      <c r="Y120" s="76" t="s">
        <v>44</v>
      </c>
      <c r="Z120" s="76" t="s">
        <v>44</v>
      </c>
      <c r="AA120" s="43" t="s">
        <v>44</v>
      </c>
    </row>
    <row r="121" spans="1:27" x14ac:dyDescent="0.2">
      <c r="A121" s="40" t="s">
        <v>44</v>
      </c>
      <c r="B121" s="41" t="s">
        <v>44</v>
      </c>
      <c r="C121" s="41" t="s">
        <v>44</v>
      </c>
      <c r="D121" s="41" t="s">
        <v>44</v>
      </c>
      <c r="E121" s="41" t="s">
        <v>44</v>
      </c>
      <c r="F121" s="42" t="b">
        <v>0</v>
      </c>
      <c r="G121" s="41" t="s">
        <v>522</v>
      </c>
      <c r="H121" s="41" t="s">
        <v>523</v>
      </c>
      <c r="I121" s="41" t="s">
        <v>524</v>
      </c>
      <c r="J121" s="42">
        <v>2019</v>
      </c>
      <c r="K121" s="41" t="s">
        <v>525</v>
      </c>
      <c r="L121" s="42" t="s">
        <v>44</v>
      </c>
      <c r="M121" s="41" t="s">
        <v>22</v>
      </c>
      <c r="N121" s="41" t="s">
        <v>505</v>
      </c>
      <c r="O121" s="42" t="s">
        <v>44</v>
      </c>
      <c r="P121" s="42" t="s">
        <v>44</v>
      </c>
      <c r="Q121" s="42" t="s">
        <v>44</v>
      </c>
      <c r="R121" s="73" t="str">
        <f>IF(ISERROR(Dataset[[#This Row],[Number of Geospatial Figures]]/Dataset[[#This Row],[Number of Total Figures]])=TRUE,"---",Dataset[[#This Row],[Number of Geospatial Figures]]/Dataset[[#This Row],[Number of Total Figures]])</f>
        <v>---</v>
      </c>
      <c r="S121" s="42" t="s">
        <v>44</v>
      </c>
      <c r="T121" s="42" t="str" cm="1">
        <f t="array" ref="T1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1" s="42" t="s">
        <v>44</v>
      </c>
      <c r="V121" s="41" t="s">
        <v>44</v>
      </c>
      <c r="W121" s="41" t="s">
        <v>44</v>
      </c>
      <c r="X121" s="42">
        <v>13</v>
      </c>
      <c r="Y121" s="76" t="s">
        <v>44</v>
      </c>
      <c r="Z121" s="76" t="s">
        <v>44</v>
      </c>
      <c r="AA121" s="43" t="s">
        <v>44</v>
      </c>
    </row>
    <row r="122" spans="1:27" x14ac:dyDescent="0.2">
      <c r="A122" s="40" t="s">
        <v>44</v>
      </c>
      <c r="B122" s="41" t="s">
        <v>44</v>
      </c>
      <c r="C122" s="41" t="s">
        <v>44</v>
      </c>
      <c r="D122" s="41" t="s">
        <v>44</v>
      </c>
      <c r="E122" s="41" t="s">
        <v>44</v>
      </c>
      <c r="F122" s="42" t="b">
        <v>0</v>
      </c>
      <c r="G122" s="41" t="s">
        <v>526</v>
      </c>
      <c r="H122" s="41" t="s">
        <v>527</v>
      </c>
      <c r="I122" s="41" t="s">
        <v>528</v>
      </c>
      <c r="J122" s="42">
        <v>2019</v>
      </c>
      <c r="K122" s="41" t="s">
        <v>529</v>
      </c>
      <c r="L122" s="42" t="s">
        <v>44</v>
      </c>
      <c r="M122" s="41" t="s">
        <v>38</v>
      </c>
      <c r="N122" s="41" t="s">
        <v>220</v>
      </c>
      <c r="O122" s="42" t="s">
        <v>44</v>
      </c>
      <c r="P122" s="42" t="s">
        <v>44</v>
      </c>
      <c r="Q122" s="42" t="s">
        <v>44</v>
      </c>
      <c r="R122" s="73" t="str">
        <f>IF(ISERROR(Dataset[[#This Row],[Number of Geospatial Figures]]/Dataset[[#This Row],[Number of Total Figures]])=TRUE,"---",Dataset[[#This Row],[Number of Geospatial Figures]]/Dataset[[#This Row],[Number of Total Figures]])</f>
        <v>---</v>
      </c>
      <c r="S122" s="42" t="s">
        <v>44</v>
      </c>
      <c r="T122" s="42" t="str" cm="1">
        <f t="array" ref="T1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2" s="42" t="s">
        <v>44</v>
      </c>
      <c r="V122" s="41" t="s">
        <v>44</v>
      </c>
      <c r="W122" s="41" t="s">
        <v>44</v>
      </c>
      <c r="X122" s="42">
        <v>3</v>
      </c>
      <c r="Y122" s="76" t="s">
        <v>44</v>
      </c>
      <c r="Z122" s="76" t="s">
        <v>44</v>
      </c>
      <c r="AA122" s="43" t="s">
        <v>44</v>
      </c>
    </row>
    <row r="123" spans="1:27" x14ac:dyDescent="0.2">
      <c r="A123" s="40" t="s">
        <v>44</v>
      </c>
      <c r="B123" s="41" t="s">
        <v>44</v>
      </c>
      <c r="C123" s="41" t="s">
        <v>44</v>
      </c>
      <c r="D123" s="41" t="s">
        <v>44</v>
      </c>
      <c r="E123" s="41" t="s">
        <v>44</v>
      </c>
      <c r="F123" s="42" t="b">
        <v>0</v>
      </c>
      <c r="G123" s="41" t="s">
        <v>530</v>
      </c>
      <c r="H123" s="41" t="s">
        <v>531</v>
      </c>
      <c r="I123" s="41" t="s">
        <v>532</v>
      </c>
      <c r="J123" s="42">
        <v>2019</v>
      </c>
      <c r="K123" s="41" t="s">
        <v>533</v>
      </c>
      <c r="L123" s="42" t="s">
        <v>44</v>
      </c>
      <c r="M123" s="41" t="s">
        <v>38</v>
      </c>
      <c r="N123" s="41" t="s">
        <v>220</v>
      </c>
      <c r="O123" s="42" t="s">
        <v>44</v>
      </c>
      <c r="P123" s="42" t="s">
        <v>44</v>
      </c>
      <c r="Q123" s="42" t="s">
        <v>44</v>
      </c>
      <c r="R123" s="73" t="str">
        <f>IF(ISERROR(Dataset[[#This Row],[Number of Geospatial Figures]]/Dataset[[#This Row],[Number of Total Figures]])=TRUE,"---",Dataset[[#This Row],[Number of Geospatial Figures]]/Dataset[[#This Row],[Number of Total Figures]])</f>
        <v>---</v>
      </c>
      <c r="S123" s="42" t="s">
        <v>44</v>
      </c>
      <c r="T123" s="42" t="str" cm="1">
        <f t="array" ref="T1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3" s="42" t="s">
        <v>44</v>
      </c>
      <c r="V123" s="41" t="s">
        <v>44</v>
      </c>
      <c r="W123" s="41" t="s">
        <v>44</v>
      </c>
      <c r="X123" s="42">
        <v>0</v>
      </c>
      <c r="Y123" s="76" t="s">
        <v>44</v>
      </c>
      <c r="Z123" s="76" t="s">
        <v>44</v>
      </c>
      <c r="AA123" s="43" t="s">
        <v>44</v>
      </c>
    </row>
    <row r="124" spans="1:27" x14ac:dyDescent="0.2">
      <c r="A124" s="40" t="s">
        <v>44</v>
      </c>
      <c r="B124" s="41" t="s">
        <v>44</v>
      </c>
      <c r="C124" s="41" t="s">
        <v>44</v>
      </c>
      <c r="D124" s="41" t="s">
        <v>44</v>
      </c>
      <c r="E124" s="41" t="s">
        <v>44</v>
      </c>
      <c r="F124" s="42" t="b">
        <v>0</v>
      </c>
      <c r="G124" s="41" t="s">
        <v>534</v>
      </c>
      <c r="H124" s="41" t="s">
        <v>535</v>
      </c>
      <c r="I124" s="41" t="s">
        <v>536</v>
      </c>
      <c r="J124" s="42">
        <v>2019</v>
      </c>
      <c r="K124" s="41" t="s">
        <v>537</v>
      </c>
      <c r="L124" s="42" t="s">
        <v>44</v>
      </c>
      <c r="M124" s="41" t="s">
        <v>38</v>
      </c>
      <c r="N124" s="41" t="s">
        <v>220</v>
      </c>
      <c r="O124" s="42" t="s">
        <v>44</v>
      </c>
      <c r="P124" s="42" t="s">
        <v>44</v>
      </c>
      <c r="Q124" s="42" t="s">
        <v>44</v>
      </c>
      <c r="R124" s="73" t="str">
        <f>IF(ISERROR(Dataset[[#This Row],[Number of Geospatial Figures]]/Dataset[[#This Row],[Number of Total Figures]])=TRUE,"---",Dataset[[#This Row],[Number of Geospatial Figures]]/Dataset[[#This Row],[Number of Total Figures]])</f>
        <v>---</v>
      </c>
      <c r="S124" s="42" t="s">
        <v>44</v>
      </c>
      <c r="T124" s="42" t="str" cm="1">
        <f t="array" ref="T1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4" s="42" t="s">
        <v>44</v>
      </c>
      <c r="V124" s="41" t="s">
        <v>44</v>
      </c>
      <c r="W124" s="41" t="s">
        <v>44</v>
      </c>
      <c r="X124" s="42">
        <v>2</v>
      </c>
      <c r="Y124" s="76" t="s">
        <v>44</v>
      </c>
      <c r="Z124" s="76" t="s">
        <v>44</v>
      </c>
      <c r="AA124" s="43" t="s">
        <v>44</v>
      </c>
    </row>
    <row r="125" spans="1:27" x14ac:dyDescent="0.2">
      <c r="A125" s="40" t="s">
        <v>44</v>
      </c>
      <c r="B125" s="41" t="s">
        <v>44</v>
      </c>
      <c r="C125" s="41" t="s">
        <v>44</v>
      </c>
      <c r="D125" s="41" t="s">
        <v>44</v>
      </c>
      <c r="E125" s="41" t="s">
        <v>44</v>
      </c>
      <c r="F125" s="42" t="b">
        <v>0</v>
      </c>
      <c r="G125" s="41" t="s">
        <v>538</v>
      </c>
      <c r="H125" s="41" t="s">
        <v>539</v>
      </c>
      <c r="I125" s="41" t="s">
        <v>540</v>
      </c>
      <c r="J125" s="42">
        <v>2019</v>
      </c>
      <c r="K125" s="41" t="s">
        <v>541</v>
      </c>
      <c r="L125" s="42" t="s">
        <v>44</v>
      </c>
      <c r="M125" s="41" t="s">
        <v>38</v>
      </c>
      <c r="N125" s="41" t="s">
        <v>220</v>
      </c>
      <c r="O125" s="42" t="s">
        <v>44</v>
      </c>
      <c r="P125" s="42" t="s">
        <v>44</v>
      </c>
      <c r="Q125" s="42" t="s">
        <v>44</v>
      </c>
      <c r="R125" s="73" t="str">
        <f>IF(ISERROR(Dataset[[#This Row],[Number of Geospatial Figures]]/Dataset[[#This Row],[Number of Total Figures]])=TRUE,"---",Dataset[[#This Row],[Number of Geospatial Figures]]/Dataset[[#This Row],[Number of Total Figures]])</f>
        <v>---</v>
      </c>
      <c r="S125" s="42" t="s">
        <v>44</v>
      </c>
      <c r="T125" s="42" t="str" cm="1">
        <f t="array" ref="T1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5" s="42" t="s">
        <v>44</v>
      </c>
      <c r="V125" s="41" t="s">
        <v>44</v>
      </c>
      <c r="W125" s="41" t="s">
        <v>44</v>
      </c>
      <c r="X125" s="42">
        <v>4</v>
      </c>
      <c r="Y125" s="76" t="s">
        <v>44</v>
      </c>
      <c r="Z125" s="76" t="s">
        <v>44</v>
      </c>
      <c r="AA125" s="43" t="s">
        <v>44</v>
      </c>
    </row>
    <row r="126" spans="1:27" x14ac:dyDescent="0.2">
      <c r="A126" s="40" t="s">
        <v>44</v>
      </c>
      <c r="B126" s="41" t="s">
        <v>44</v>
      </c>
      <c r="C126" s="41" t="s">
        <v>44</v>
      </c>
      <c r="D126" s="41" t="s">
        <v>44</v>
      </c>
      <c r="E126" s="41" t="s">
        <v>44</v>
      </c>
      <c r="F126" s="42" t="b">
        <v>0</v>
      </c>
      <c r="G126" s="41" t="s">
        <v>542</v>
      </c>
      <c r="H126" s="41" t="s">
        <v>543</v>
      </c>
      <c r="I126" s="41" t="s">
        <v>544</v>
      </c>
      <c r="J126" s="42">
        <v>2019</v>
      </c>
      <c r="K126" s="41" t="s">
        <v>545</v>
      </c>
      <c r="L126" s="42" t="s">
        <v>44</v>
      </c>
      <c r="M126" s="41" t="s">
        <v>38</v>
      </c>
      <c r="N126" s="41" t="s">
        <v>220</v>
      </c>
      <c r="O126" s="42" t="s">
        <v>44</v>
      </c>
      <c r="P126" s="42" t="s">
        <v>44</v>
      </c>
      <c r="Q126" s="42" t="s">
        <v>44</v>
      </c>
      <c r="R126" s="73" t="str">
        <f>IF(ISERROR(Dataset[[#This Row],[Number of Geospatial Figures]]/Dataset[[#This Row],[Number of Total Figures]])=TRUE,"---",Dataset[[#This Row],[Number of Geospatial Figures]]/Dataset[[#This Row],[Number of Total Figures]])</f>
        <v>---</v>
      </c>
      <c r="S126" s="42" t="s">
        <v>44</v>
      </c>
      <c r="T126" s="42" t="str" cm="1">
        <f t="array" ref="T1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6" s="42" t="s">
        <v>44</v>
      </c>
      <c r="V126" s="41" t="s">
        <v>44</v>
      </c>
      <c r="W126" s="41" t="s">
        <v>44</v>
      </c>
      <c r="X126" s="42">
        <v>1</v>
      </c>
      <c r="Y126" s="76" t="s">
        <v>44</v>
      </c>
      <c r="Z126" s="76" t="s">
        <v>44</v>
      </c>
      <c r="AA126" s="43" t="s">
        <v>44</v>
      </c>
    </row>
    <row r="127" spans="1:27" x14ac:dyDescent="0.2">
      <c r="A127" s="40" t="s">
        <v>44</v>
      </c>
      <c r="B127" s="41" t="s">
        <v>44</v>
      </c>
      <c r="C127" s="41" t="s">
        <v>44</v>
      </c>
      <c r="D127" s="41" t="s">
        <v>44</v>
      </c>
      <c r="E127" s="41" t="s">
        <v>44</v>
      </c>
      <c r="F127" s="42" t="b">
        <v>0</v>
      </c>
      <c r="G127" s="41" t="s">
        <v>546</v>
      </c>
      <c r="H127" s="41" t="s">
        <v>547</v>
      </c>
      <c r="I127" s="41" t="s">
        <v>548</v>
      </c>
      <c r="J127" s="42">
        <v>2019</v>
      </c>
      <c r="K127" s="41" t="s">
        <v>549</v>
      </c>
      <c r="L127" s="42" t="s">
        <v>44</v>
      </c>
      <c r="M127" s="41" t="s">
        <v>38</v>
      </c>
      <c r="N127" s="41" t="s">
        <v>220</v>
      </c>
      <c r="O127" s="42" t="s">
        <v>44</v>
      </c>
      <c r="P127" s="42" t="s">
        <v>44</v>
      </c>
      <c r="Q127" s="42" t="s">
        <v>44</v>
      </c>
      <c r="R127" s="73" t="str">
        <f>IF(ISERROR(Dataset[[#This Row],[Number of Geospatial Figures]]/Dataset[[#This Row],[Number of Total Figures]])=TRUE,"---",Dataset[[#This Row],[Number of Geospatial Figures]]/Dataset[[#This Row],[Number of Total Figures]])</f>
        <v>---</v>
      </c>
      <c r="S127" s="42" t="s">
        <v>44</v>
      </c>
      <c r="T127" s="42" t="str" cm="1">
        <f t="array" ref="T1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7" s="42" t="s">
        <v>44</v>
      </c>
      <c r="V127" s="41" t="s">
        <v>44</v>
      </c>
      <c r="W127" s="41" t="s">
        <v>44</v>
      </c>
      <c r="X127" s="42">
        <v>1</v>
      </c>
      <c r="Y127" s="76" t="s">
        <v>44</v>
      </c>
      <c r="Z127" s="76" t="s">
        <v>44</v>
      </c>
      <c r="AA127" s="43" t="s">
        <v>44</v>
      </c>
    </row>
    <row r="128" spans="1:27" x14ac:dyDescent="0.2">
      <c r="A128" s="40" t="s">
        <v>44</v>
      </c>
      <c r="B128" s="41" t="s">
        <v>44</v>
      </c>
      <c r="C128" s="41" t="s">
        <v>44</v>
      </c>
      <c r="D128" s="41" t="s">
        <v>44</v>
      </c>
      <c r="E128" s="41" t="s">
        <v>44</v>
      </c>
      <c r="F128" s="42" t="b">
        <v>0</v>
      </c>
      <c r="G128" s="41" t="s">
        <v>550</v>
      </c>
      <c r="H128" s="41" t="s">
        <v>551</v>
      </c>
      <c r="I128" s="41" t="s">
        <v>552</v>
      </c>
      <c r="J128" s="42">
        <v>2019</v>
      </c>
      <c r="K128" s="41" t="s">
        <v>553</v>
      </c>
      <c r="L128" s="42" t="s">
        <v>44</v>
      </c>
      <c r="M128" s="41" t="s">
        <v>38</v>
      </c>
      <c r="N128" s="41" t="s">
        <v>220</v>
      </c>
      <c r="O128" s="42" t="s">
        <v>44</v>
      </c>
      <c r="P128" s="42" t="s">
        <v>44</v>
      </c>
      <c r="Q128" s="42" t="s">
        <v>44</v>
      </c>
      <c r="R128" s="73" t="str">
        <f>IF(ISERROR(Dataset[[#This Row],[Number of Geospatial Figures]]/Dataset[[#This Row],[Number of Total Figures]])=TRUE,"---",Dataset[[#This Row],[Number of Geospatial Figures]]/Dataset[[#This Row],[Number of Total Figures]])</f>
        <v>---</v>
      </c>
      <c r="S128" s="42" t="s">
        <v>44</v>
      </c>
      <c r="T128" s="42" t="str" cm="1">
        <f t="array" ref="T1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8" s="42" t="s">
        <v>44</v>
      </c>
      <c r="V128" s="41" t="s">
        <v>44</v>
      </c>
      <c r="W128" s="41" t="s">
        <v>44</v>
      </c>
      <c r="X128" s="42">
        <v>1</v>
      </c>
      <c r="Y128" s="76" t="s">
        <v>44</v>
      </c>
      <c r="Z128" s="76" t="s">
        <v>44</v>
      </c>
      <c r="AA128" s="43" t="s">
        <v>44</v>
      </c>
    </row>
    <row r="129" spans="1:27" x14ac:dyDescent="0.2">
      <c r="A129" s="40" t="s">
        <v>44</v>
      </c>
      <c r="B129" s="41" t="s">
        <v>44</v>
      </c>
      <c r="C129" s="41" t="s">
        <v>44</v>
      </c>
      <c r="D129" s="41" t="s">
        <v>44</v>
      </c>
      <c r="E129" s="41" t="s">
        <v>44</v>
      </c>
      <c r="F129" s="42" t="b">
        <v>0</v>
      </c>
      <c r="G129" s="41" t="s">
        <v>554</v>
      </c>
      <c r="H129" s="41" t="s">
        <v>555</v>
      </c>
      <c r="I129" s="41" t="s">
        <v>556</v>
      </c>
      <c r="J129" s="42">
        <v>2019</v>
      </c>
      <c r="K129" s="41" t="s">
        <v>557</v>
      </c>
      <c r="L129" s="42" t="s">
        <v>44</v>
      </c>
      <c r="M129" s="41" t="s">
        <v>38</v>
      </c>
      <c r="N129" s="41" t="s">
        <v>220</v>
      </c>
      <c r="O129" s="42" t="s">
        <v>44</v>
      </c>
      <c r="P129" s="42" t="s">
        <v>44</v>
      </c>
      <c r="Q129" s="42" t="s">
        <v>44</v>
      </c>
      <c r="R129" s="73" t="str">
        <f>IF(ISERROR(Dataset[[#This Row],[Number of Geospatial Figures]]/Dataset[[#This Row],[Number of Total Figures]])=TRUE,"---",Dataset[[#This Row],[Number of Geospatial Figures]]/Dataset[[#This Row],[Number of Total Figures]])</f>
        <v>---</v>
      </c>
      <c r="S129" s="42" t="s">
        <v>44</v>
      </c>
      <c r="T129" s="42" t="str" cm="1">
        <f t="array" ref="T1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9" s="42" t="s">
        <v>44</v>
      </c>
      <c r="V129" s="41" t="s">
        <v>44</v>
      </c>
      <c r="W129" s="41" t="s">
        <v>44</v>
      </c>
      <c r="X129" s="42">
        <v>9</v>
      </c>
      <c r="Y129" s="76" t="s">
        <v>44</v>
      </c>
      <c r="Z129" s="76" t="s">
        <v>44</v>
      </c>
      <c r="AA129" s="43" t="s">
        <v>44</v>
      </c>
    </row>
    <row r="130" spans="1:27" x14ac:dyDescent="0.2">
      <c r="A130" s="40" t="s">
        <v>44</v>
      </c>
      <c r="B130" s="41" t="s">
        <v>44</v>
      </c>
      <c r="C130" s="41" t="s">
        <v>44</v>
      </c>
      <c r="D130" s="41" t="s">
        <v>44</v>
      </c>
      <c r="E130" s="41" t="s">
        <v>44</v>
      </c>
      <c r="F130" s="42" t="b">
        <v>0</v>
      </c>
      <c r="G130" s="41" t="s">
        <v>558</v>
      </c>
      <c r="H130" s="41" t="s">
        <v>559</v>
      </c>
      <c r="I130" s="41" t="s">
        <v>560</v>
      </c>
      <c r="J130" s="42">
        <v>2019</v>
      </c>
      <c r="K130" s="41" t="s">
        <v>561</v>
      </c>
      <c r="L130" s="42" t="s">
        <v>44</v>
      </c>
      <c r="M130" s="41" t="s">
        <v>28</v>
      </c>
      <c r="N130" s="41" t="s">
        <v>562</v>
      </c>
      <c r="O130" s="42" t="s">
        <v>44</v>
      </c>
      <c r="P130" s="42" t="s">
        <v>44</v>
      </c>
      <c r="Q130" s="42" t="s">
        <v>44</v>
      </c>
      <c r="R130" s="73" t="str">
        <f>IF(ISERROR(Dataset[[#This Row],[Number of Geospatial Figures]]/Dataset[[#This Row],[Number of Total Figures]])=TRUE,"---",Dataset[[#This Row],[Number of Geospatial Figures]]/Dataset[[#This Row],[Number of Total Figures]])</f>
        <v>---</v>
      </c>
      <c r="S130" s="42" t="s">
        <v>44</v>
      </c>
      <c r="T130" s="42" t="str" cm="1">
        <f t="array" ref="T1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0" s="42" t="s">
        <v>44</v>
      </c>
      <c r="V130" s="41" t="s">
        <v>44</v>
      </c>
      <c r="W130" s="41" t="s">
        <v>44</v>
      </c>
      <c r="X130" s="42">
        <v>4</v>
      </c>
      <c r="Y130" s="76" t="s">
        <v>44</v>
      </c>
      <c r="Z130" s="76" t="s">
        <v>44</v>
      </c>
      <c r="AA130" s="43" t="s">
        <v>44</v>
      </c>
    </row>
    <row r="131" spans="1:27" x14ac:dyDescent="0.2">
      <c r="A131" s="40" t="s">
        <v>308</v>
      </c>
      <c r="B131" s="41" t="s">
        <v>1953</v>
      </c>
      <c r="C131" s="41" t="s">
        <v>44</v>
      </c>
      <c r="D131" s="41" t="s">
        <v>44</v>
      </c>
      <c r="E131" s="41" t="s">
        <v>44</v>
      </c>
      <c r="F131" s="42" t="b">
        <v>1</v>
      </c>
      <c r="G131" s="41" t="s">
        <v>563</v>
      </c>
      <c r="H131" s="41" t="s">
        <v>564</v>
      </c>
      <c r="I131" s="41" t="s">
        <v>565</v>
      </c>
      <c r="J131" s="42">
        <v>2019</v>
      </c>
      <c r="K131" s="41" t="s">
        <v>566</v>
      </c>
      <c r="L131" s="42" t="s">
        <v>44</v>
      </c>
      <c r="M131" s="41" t="s">
        <v>28</v>
      </c>
      <c r="N131" s="41" t="s">
        <v>562</v>
      </c>
      <c r="O131" s="42" t="b">
        <v>0</v>
      </c>
      <c r="P131" s="42">
        <v>2</v>
      </c>
      <c r="Q131" s="42">
        <v>12</v>
      </c>
      <c r="R131" s="73">
        <f>IF(ISERROR(Dataset[[#This Row],[Number of Geospatial Figures]]/Dataset[[#This Row],[Number of Total Figures]])=TRUE,"---",Dataset[[#This Row],[Number of Geospatial Figures]]/Dataset[[#This Row],[Number of Total Figures]])</f>
        <v>0.16666666666666666</v>
      </c>
      <c r="S131" s="42" t="b">
        <v>1</v>
      </c>
      <c r="T131" s="42" t="b" cm="1">
        <f t="array" ref="T1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1" s="42" t="b">
        <v>0</v>
      </c>
      <c r="V131" s="41" t="s">
        <v>44</v>
      </c>
      <c r="W131" s="41" t="s">
        <v>44</v>
      </c>
      <c r="X131" s="42">
        <v>16</v>
      </c>
      <c r="Y131" s="76" t="s">
        <v>2913</v>
      </c>
      <c r="Z131" s="76" t="s">
        <v>2914</v>
      </c>
      <c r="AA131" s="43" t="s">
        <v>2876</v>
      </c>
    </row>
    <row r="132" spans="1:27" x14ac:dyDescent="0.2">
      <c r="A132" s="40" t="s">
        <v>567</v>
      </c>
      <c r="B132" s="41" t="s">
        <v>1814</v>
      </c>
      <c r="C132" s="41" t="s">
        <v>567</v>
      </c>
      <c r="D132" s="41" t="s">
        <v>2476</v>
      </c>
      <c r="E132" s="41" t="s">
        <v>44</v>
      </c>
      <c r="F132" s="42" t="b">
        <v>1</v>
      </c>
      <c r="G132" s="41" t="s">
        <v>568</v>
      </c>
      <c r="H132" s="41" t="s">
        <v>569</v>
      </c>
      <c r="I132" s="41" t="s">
        <v>570</v>
      </c>
      <c r="J132" s="42">
        <v>2019</v>
      </c>
      <c r="K132" s="41" t="s">
        <v>571</v>
      </c>
      <c r="L132" s="42" t="s">
        <v>44</v>
      </c>
      <c r="M132" s="41" t="s">
        <v>28</v>
      </c>
      <c r="N132" s="41" t="s">
        <v>562</v>
      </c>
      <c r="O132" s="42" t="b">
        <v>0</v>
      </c>
      <c r="P132" s="42">
        <v>2</v>
      </c>
      <c r="Q132" s="42">
        <v>8</v>
      </c>
      <c r="R132" s="73">
        <f>IF(ISERROR(Dataset[[#This Row],[Number of Geospatial Figures]]/Dataset[[#This Row],[Number of Total Figures]])=TRUE,"---",Dataset[[#This Row],[Number of Geospatial Figures]]/Dataset[[#This Row],[Number of Total Figures]])</f>
        <v>0.25</v>
      </c>
      <c r="S132" s="42" t="b">
        <v>1</v>
      </c>
      <c r="T132" s="42" t="b" cm="1">
        <f t="array" ref="T1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2" s="42" t="b">
        <v>0</v>
      </c>
      <c r="V132" s="41" t="s">
        <v>44</v>
      </c>
      <c r="W132" s="41" t="s">
        <v>44</v>
      </c>
      <c r="X132" s="42">
        <v>25</v>
      </c>
      <c r="Y132" s="76" t="s">
        <v>2915</v>
      </c>
      <c r="Z132" s="76" t="s">
        <v>2916</v>
      </c>
      <c r="AA132" s="43" t="s">
        <v>3050</v>
      </c>
    </row>
    <row r="133" spans="1:27" x14ac:dyDescent="0.2">
      <c r="A133" s="40" t="s">
        <v>567</v>
      </c>
      <c r="B133" s="41" t="s">
        <v>1182</v>
      </c>
      <c r="C133" s="41" t="s">
        <v>44</v>
      </c>
      <c r="D133" s="41" t="s">
        <v>44</v>
      </c>
      <c r="E133" s="41" t="s">
        <v>44</v>
      </c>
      <c r="F133" s="42" t="b">
        <v>1</v>
      </c>
      <c r="G133" s="41" t="s">
        <v>572</v>
      </c>
      <c r="H133" s="41" t="s">
        <v>573</v>
      </c>
      <c r="I133" s="41" t="s">
        <v>574</v>
      </c>
      <c r="J133" s="42">
        <v>2019</v>
      </c>
      <c r="K133" s="41" t="s">
        <v>575</v>
      </c>
      <c r="L133" s="42" t="s">
        <v>44</v>
      </c>
      <c r="M133" s="41" t="s">
        <v>103</v>
      </c>
      <c r="N133" s="41" t="s">
        <v>562</v>
      </c>
      <c r="O133" s="42" t="b">
        <v>0</v>
      </c>
      <c r="P133" s="42">
        <v>0</v>
      </c>
      <c r="Q133" s="42">
        <v>11</v>
      </c>
      <c r="R133" s="73">
        <f>IF(ISERROR(Dataset[[#This Row],[Number of Geospatial Figures]]/Dataset[[#This Row],[Number of Total Figures]])=TRUE,"---",Dataset[[#This Row],[Number of Geospatial Figures]]/Dataset[[#This Row],[Number of Total Figures]])</f>
        <v>0</v>
      </c>
      <c r="S133" s="42" t="b">
        <v>0</v>
      </c>
      <c r="T133" s="42" t="b" cm="1">
        <f t="array" ref="T1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3" s="42" t="b">
        <v>0</v>
      </c>
      <c r="V133" s="41" t="s">
        <v>44</v>
      </c>
      <c r="W133" s="41" t="s">
        <v>44</v>
      </c>
      <c r="X133" s="42">
        <v>18</v>
      </c>
      <c r="Y133" s="76" t="s">
        <v>44</v>
      </c>
      <c r="Z133" s="76" t="s">
        <v>44</v>
      </c>
      <c r="AA133" s="43" t="s">
        <v>44</v>
      </c>
    </row>
    <row r="134" spans="1:27" x14ac:dyDescent="0.2">
      <c r="A134" s="40" t="s">
        <v>44</v>
      </c>
      <c r="B134" s="41" t="s">
        <v>44</v>
      </c>
      <c r="C134" s="41" t="s">
        <v>44</v>
      </c>
      <c r="D134" s="41" t="s">
        <v>44</v>
      </c>
      <c r="E134" s="41" t="s">
        <v>44</v>
      </c>
      <c r="F134" s="42" t="b">
        <v>0</v>
      </c>
      <c r="G134" s="41" t="s">
        <v>576</v>
      </c>
      <c r="H134" s="41" t="s">
        <v>577</v>
      </c>
      <c r="I134" s="41" t="s">
        <v>578</v>
      </c>
      <c r="J134" s="42">
        <v>2019</v>
      </c>
      <c r="K134" s="41" t="s">
        <v>579</v>
      </c>
      <c r="L134" s="42" t="s">
        <v>44</v>
      </c>
      <c r="M134" s="41" t="s">
        <v>103</v>
      </c>
      <c r="N134" s="41" t="s">
        <v>562</v>
      </c>
      <c r="O134" s="42" t="s">
        <v>44</v>
      </c>
      <c r="P134" s="42" t="s">
        <v>44</v>
      </c>
      <c r="Q134" s="42" t="s">
        <v>44</v>
      </c>
      <c r="R134" s="73" t="str">
        <f>IF(ISERROR(Dataset[[#This Row],[Number of Geospatial Figures]]/Dataset[[#This Row],[Number of Total Figures]])=TRUE,"---",Dataset[[#This Row],[Number of Geospatial Figures]]/Dataset[[#This Row],[Number of Total Figures]])</f>
        <v>---</v>
      </c>
      <c r="S134" s="42" t="s">
        <v>44</v>
      </c>
      <c r="T134" s="42" t="str" cm="1">
        <f t="array" ref="T1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4" s="42" t="s">
        <v>44</v>
      </c>
      <c r="V134" s="41" t="s">
        <v>44</v>
      </c>
      <c r="W134" s="41" t="s">
        <v>44</v>
      </c>
      <c r="X134" s="42">
        <v>7</v>
      </c>
      <c r="Y134" s="76" t="s">
        <v>44</v>
      </c>
      <c r="Z134" s="76" t="s">
        <v>44</v>
      </c>
      <c r="AA134" s="43" t="s">
        <v>44</v>
      </c>
    </row>
    <row r="135" spans="1:27" x14ac:dyDescent="0.2">
      <c r="A135" s="40" t="s">
        <v>44</v>
      </c>
      <c r="B135" s="41" t="s">
        <v>44</v>
      </c>
      <c r="C135" s="41" t="s">
        <v>44</v>
      </c>
      <c r="D135" s="41" t="s">
        <v>44</v>
      </c>
      <c r="E135" s="41" t="s">
        <v>44</v>
      </c>
      <c r="F135" s="42" t="b">
        <v>0</v>
      </c>
      <c r="G135" s="41" t="s">
        <v>580</v>
      </c>
      <c r="H135" s="41" t="s">
        <v>581</v>
      </c>
      <c r="I135" s="41" t="s">
        <v>582</v>
      </c>
      <c r="J135" s="42">
        <v>2019</v>
      </c>
      <c r="K135" s="41" t="s">
        <v>583</v>
      </c>
      <c r="L135" s="42" t="s">
        <v>44</v>
      </c>
      <c r="M135" s="41" t="s">
        <v>22</v>
      </c>
      <c r="N135" s="41" t="s">
        <v>562</v>
      </c>
      <c r="O135" s="42" t="s">
        <v>44</v>
      </c>
      <c r="P135" s="42" t="s">
        <v>44</v>
      </c>
      <c r="Q135" s="42" t="s">
        <v>44</v>
      </c>
      <c r="R135" s="73" t="str">
        <f>IF(ISERROR(Dataset[[#This Row],[Number of Geospatial Figures]]/Dataset[[#This Row],[Number of Total Figures]])=TRUE,"---",Dataset[[#This Row],[Number of Geospatial Figures]]/Dataset[[#This Row],[Number of Total Figures]])</f>
        <v>---</v>
      </c>
      <c r="S135" s="42" t="s">
        <v>44</v>
      </c>
      <c r="T135" s="42" t="str" cm="1">
        <f t="array" ref="T1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5" s="42" t="s">
        <v>44</v>
      </c>
      <c r="V135" s="41" t="s">
        <v>44</v>
      </c>
      <c r="W135" s="41" t="s">
        <v>44</v>
      </c>
      <c r="X135" s="42">
        <v>11</v>
      </c>
      <c r="Y135" s="76" t="s">
        <v>44</v>
      </c>
      <c r="Z135" s="76" t="s">
        <v>44</v>
      </c>
      <c r="AA135" s="43" t="s">
        <v>44</v>
      </c>
    </row>
    <row r="136" spans="1:27" x14ac:dyDescent="0.2">
      <c r="A136" s="40" t="s">
        <v>567</v>
      </c>
      <c r="B136" s="41" t="s">
        <v>1814</v>
      </c>
      <c r="C136" s="41" t="s">
        <v>44</v>
      </c>
      <c r="D136" s="41" t="s">
        <v>44</v>
      </c>
      <c r="E136" s="41" t="s">
        <v>44</v>
      </c>
      <c r="F136" s="42" t="b">
        <v>1</v>
      </c>
      <c r="G136" s="41" t="s">
        <v>584</v>
      </c>
      <c r="H136" s="41" t="s">
        <v>585</v>
      </c>
      <c r="I136" s="41" t="s">
        <v>586</v>
      </c>
      <c r="J136" s="42">
        <v>2019</v>
      </c>
      <c r="K136" s="41" t="s">
        <v>587</v>
      </c>
      <c r="L136" s="42" t="s">
        <v>44</v>
      </c>
      <c r="M136" s="41" t="s">
        <v>22</v>
      </c>
      <c r="N136" s="41" t="s">
        <v>588</v>
      </c>
      <c r="O136" s="42" t="b">
        <v>0</v>
      </c>
      <c r="P136" s="42">
        <v>0</v>
      </c>
      <c r="Q136" s="42">
        <v>8</v>
      </c>
      <c r="R136" s="73">
        <f>IF(ISERROR(Dataset[[#This Row],[Number of Geospatial Figures]]/Dataset[[#This Row],[Number of Total Figures]])=TRUE,"---",Dataset[[#This Row],[Number of Geospatial Figures]]/Dataset[[#This Row],[Number of Total Figures]])</f>
        <v>0</v>
      </c>
      <c r="S136" s="42" t="b">
        <v>0</v>
      </c>
      <c r="T136" s="42" t="b" cm="1">
        <f t="array" ref="T1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6" s="42" t="b">
        <v>0</v>
      </c>
      <c r="V136" s="41" t="s">
        <v>44</v>
      </c>
      <c r="W136" s="41" t="s">
        <v>44</v>
      </c>
      <c r="X136" s="42">
        <v>16</v>
      </c>
      <c r="Y136" s="76" t="s">
        <v>44</v>
      </c>
      <c r="Z136" s="76" t="s">
        <v>44</v>
      </c>
      <c r="AA136" s="43" t="s">
        <v>44</v>
      </c>
    </row>
    <row r="137" spans="1:27" x14ac:dyDescent="0.2">
      <c r="A137" s="40" t="s">
        <v>44</v>
      </c>
      <c r="B137" s="41" t="s">
        <v>44</v>
      </c>
      <c r="C137" s="41" t="s">
        <v>44</v>
      </c>
      <c r="D137" s="41" t="s">
        <v>44</v>
      </c>
      <c r="E137" s="41" t="s">
        <v>44</v>
      </c>
      <c r="F137" s="42" t="b">
        <v>0</v>
      </c>
      <c r="G137" s="41" t="s">
        <v>589</v>
      </c>
      <c r="H137" s="41" t="s">
        <v>590</v>
      </c>
      <c r="I137" s="41" t="s">
        <v>591</v>
      </c>
      <c r="J137" s="42">
        <v>2019</v>
      </c>
      <c r="K137" s="41" t="s">
        <v>592</v>
      </c>
      <c r="L137" s="42" t="s">
        <v>44</v>
      </c>
      <c r="M137" s="41" t="s">
        <v>28</v>
      </c>
      <c r="N137" s="41" t="s">
        <v>588</v>
      </c>
      <c r="O137" s="42" t="s">
        <v>44</v>
      </c>
      <c r="P137" s="42" t="s">
        <v>44</v>
      </c>
      <c r="Q137" s="42" t="s">
        <v>44</v>
      </c>
      <c r="R137" s="73" t="str">
        <f>IF(ISERROR(Dataset[[#This Row],[Number of Geospatial Figures]]/Dataset[[#This Row],[Number of Total Figures]])=TRUE,"---",Dataset[[#This Row],[Number of Geospatial Figures]]/Dataset[[#This Row],[Number of Total Figures]])</f>
        <v>---</v>
      </c>
      <c r="S137" s="42" t="s">
        <v>44</v>
      </c>
      <c r="T137" s="42" t="str" cm="1">
        <f t="array" ref="T1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7" s="42" t="s">
        <v>44</v>
      </c>
      <c r="V137" s="41" t="s">
        <v>44</v>
      </c>
      <c r="W137" s="41" t="s">
        <v>44</v>
      </c>
      <c r="X137" s="42">
        <v>0</v>
      </c>
      <c r="Y137" s="76" t="s">
        <v>44</v>
      </c>
      <c r="Z137" s="76" t="s">
        <v>44</v>
      </c>
      <c r="AA137" s="43" t="s">
        <v>44</v>
      </c>
    </row>
    <row r="138" spans="1:27" x14ac:dyDescent="0.2">
      <c r="A138" s="40" t="s">
        <v>44</v>
      </c>
      <c r="B138" s="41" t="s">
        <v>44</v>
      </c>
      <c r="C138" s="41" t="s">
        <v>44</v>
      </c>
      <c r="D138" s="41" t="s">
        <v>44</v>
      </c>
      <c r="E138" s="41" t="s">
        <v>44</v>
      </c>
      <c r="F138" s="42" t="b">
        <v>0</v>
      </c>
      <c r="G138" s="41" t="s">
        <v>593</v>
      </c>
      <c r="H138" s="41" t="s">
        <v>594</v>
      </c>
      <c r="I138" s="41" t="s">
        <v>595</v>
      </c>
      <c r="J138" s="42">
        <v>2019</v>
      </c>
      <c r="K138" s="41" t="s">
        <v>596</v>
      </c>
      <c r="L138" s="42" t="s">
        <v>44</v>
      </c>
      <c r="M138" s="41" t="s">
        <v>103</v>
      </c>
      <c r="N138" s="41" t="s">
        <v>588</v>
      </c>
      <c r="O138" s="42" t="s">
        <v>44</v>
      </c>
      <c r="P138" s="42" t="s">
        <v>44</v>
      </c>
      <c r="Q138" s="42" t="s">
        <v>44</v>
      </c>
      <c r="R138" s="73" t="str">
        <f>IF(ISERROR(Dataset[[#This Row],[Number of Geospatial Figures]]/Dataset[[#This Row],[Number of Total Figures]])=TRUE,"---",Dataset[[#This Row],[Number of Geospatial Figures]]/Dataset[[#This Row],[Number of Total Figures]])</f>
        <v>---</v>
      </c>
      <c r="S138" s="42" t="s">
        <v>44</v>
      </c>
      <c r="T138" s="42" t="str" cm="1">
        <f t="array" ref="T1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8" s="42" t="s">
        <v>44</v>
      </c>
      <c r="V138" s="41" t="s">
        <v>44</v>
      </c>
      <c r="W138" s="41" t="s">
        <v>44</v>
      </c>
      <c r="X138" s="42">
        <v>3</v>
      </c>
      <c r="Y138" s="76" t="s">
        <v>44</v>
      </c>
      <c r="Z138" s="76" t="s">
        <v>44</v>
      </c>
      <c r="AA138" s="43" t="s">
        <v>44</v>
      </c>
    </row>
    <row r="139" spans="1:27" x14ac:dyDescent="0.2">
      <c r="A139" s="40" t="s">
        <v>44</v>
      </c>
      <c r="B139" s="41" t="s">
        <v>44</v>
      </c>
      <c r="C139" s="41" t="s">
        <v>44</v>
      </c>
      <c r="D139" s="41" t="s">
        <v>44</v>
      </c>
      <c r="E139" s="41" t="s">
        <v>44</v>
      </c>
      <c r="F139" s="42" t="b">
        <v>0</v>
      </c>
      <c r="G139" s="41" t="s">
        <v>597</v>
      </c>
      <c r="H139" s="41" t="s">
        <v>598</v>
      </c>
      <c r="I139" s="41" t="s">
        <v>599</v>
      </c>
      <c r="J139" s="42">
        <v>2019</v>
      </c>
      <c r="K139" s="41" t="s">
        <v>600</v>
      </c>
      <c r="L139" s="42" t="s">
        <v>44</v>
      </c>
      <c r="M139" s="41" t="s">
        <v>103</v>
      </c>
      <c r="N139" s="41" t="s">
        <v>588</v>
      </c>
      <c r="O139" s="42" t="s">
        <v>44</v>
      </c>
      <c r="P139" s="42" t="s">
        <v>44</v>
      </c>
      <c r="Q139" s="42" t="s">
        <v>44</v>
      </c>
      <c r="R139" s="73" t="str">
        <f>IF(ISERROR(Dataset[[#This Row],[Number of Geospatial Figures]]/Dataset[[#This Row],[Number of Total Figures]])=TRUE,"---",Dataset[[#This Row],[Number of Geospatial Figures]]/Dataset[[#This Row],[Number of Total Figures]])</f>
        <v>---</v>
      </c>
      <c r="S139" s="42" t="s">
        <v>44</v>
      </c>
      <c r="T139" s="42" t="str" cm="1">
        <f t="array" ref="T1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9" s="42" t="s">
        <v>44</v>
      </c>
      <c r="V139" s="41" t="s">
        <v>44</v>
      </c>
      <c r="W139" s="41" t="s">
        <v>44</v>
      </c>
      <c r="X139" s="42">
        <v>4</v>
      </c>
      <c r="Y139" s="76" t="s">
        <v>44</v>
      </c>
      <c r="Z139" s="76" t="s">
        <v>44</v>
      </c>
      <c r="AA139" s="43" t="s">
        <v>44</v>
      </c>
    </row>
    <row r="140" spans="1:27" x14ac:dyDescent="0.2">
      <c r="A140" s="40" t="s">
        <v>44</v>
      </c>
      <c r="B140" s="41" t="s">
        <v>44</v>
      </c>
      <c r="C140" s="41" t="s">
        <v>44</v>
      </c>
      <c r="D140" s="41" t="s">
        <v>44</v>
      </c>
      <c r="E140" s="41" t="s">
        <v>44</v>
      </c>
      <c r="F140" s="42" t="b">
        <v>0</v>
      </c>
      <c r="G140" s="41" t="s">
        <v>601</v>
      </c>
      <c r="H140" s="41" t="s">
        <v>602</v>
      </c>
      <c r="I140" s="41" t="s">
        <v>603</v>
      </c>
      <c r="J140" s="42">
        <v>2019</v>
      </c>
      <c r="K140" s="41" t="s">
        <v>604</v>
      </c>
      <c r="L140" s="42" t="s">
        <v>44</v>
      </c>
      <c r="M140" s="41" t="s">
        <v>103</v>
      </c>
      <c r="N140" s="41" t="s">
        <v>588</v>
      </c>
      <c r="O140" s="42" t="s">
        <v>44</v>
      </c>
      <c r="P140" s="42" t="s">
        <v>44</v>
      </c>
      <c r="Q140" s="42" t="s">
        <v>44</v>
      </c>
      <c r="R140" s="73" t="str">
        <f>IF(ISERROR(Dataset[[#This Row],[Number of Geospatial Figures]]/Dataset[[#This Row],[Number of Total Figures]])=TRUE,"---",Dataset[[#This Row],[Number of Geospatial Figures]]/Dataset[[#This Row],[Number of Total Figures]])</f>
        <v>---</v>
      </c>
      <c r="S140" s="42" t="s">
        <v>44</v>
      </c>
      <c r="T140" s="42" t="str" cm="1">
        <f t="array" ref="T1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0" s="42" t="s">
        <v>44</v>
      </c>
      <c r="V140" s="41" t="s">
        <v>44</v>
      </c>
      <c r="W140" s="41" t="s">
        <v>44</v>
      </c>
      <c r="X140" s="42">
        <v>6</v>
      </c>
      <c r="Y140" s="76" t="s">
        <v>44</v>
      </c>
      <c r="Z140" s="76" t="s">
        <v>44</v>
      </c>
      <c r="AA140" s="43" t="s">
        <v>44</v>
      </c>
    </row>
    <row r="141" spans="1:27" x14ac:dyDescent="0.2">
      <c r="A141" s="40" t="s">
        <v>567</v>
      </c>
      <c r="B141" s="41" t="s">
        <v>1814</v>
      </c>
      <c r="C141" s="41" t="s">
        <v>44</v>
      </c>
      <c r="D141" s="41" t="s">
        <v>44</v>
      </c>
      <c r="E141" s="41" t="s">
        <v>44</v>
      </c>
      <c r="F141" s="42" t="b">
        <v>1</v>
      </c>
      <c r="G141" s="41" t="s">
        <v>605</v>
      </c>
      <c r="H141" s="41" t="s">
        <v>606</v>
      </c>
      <c r="I141" s="41" t="s">
        <v>607</v>
      </c>
      <c r="J141" s="42">
        <v>2019</v>
      </c>
      <c r="K141" s="41" t="s">
        <v>608</v>
      </c>
      <c r="L141" s="42" t="s">
        <v>44</v>
      </c>
      <c r="M141" s="41" t="s">
        <v>22</v>
      </c>
      <c r="N141" s="41" t="s">
        <v>588</v>
      </c>
      <c r="O141" s="42" t="b">
        <v>0</v>
      </c>
      <c r="P141" s="42">
        <v>0</v>
      </c>
      <c r="Q141" s="42">
        <v>7</v>
      </c>
      <c r="R141" s="73">
        <f>IF(ISERROR(Dataset[[#This Row],[Number of Geospatial Figures]]/Dataset[[#This Row],[Number of Total Figures]])=TRUE,"---",Dataset[[#This Row],[Number of Geospatial Figures]]/Dataset[[#This Row],[Number of Total Figures]])</f>
        <v>0</v>
      </c>
      <c r="S141" s="42" t="b">
        <v>0</v>
      </c>
      <c r="T141" s="42" t="b" cm="1">
        <f t="array" ref="T1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1" s="42" t="b">
        <v>0</v>
      </c>
      <c r="V141" s="41" t="s">
        <v>44</v>
      </c>
      <c r="W141" s="41" t="s">
        <v>44</v>
      </c>
      <c r="X141" s="42">
        <v>29</v>
      </c>
      <c r="Y141" s="76" t="s">
        <v>44</v>
      </c>
      <c r="Z141" s="76" t="s">
        <v>44</v>
      </c>
      <c r="AA141" s="43" t="s">
        <v>44</v>
      </c>
    </row>
    <row r="142" spans="1:27" x14ac:dyDescent="0.2">
      <c r="A142" s="40" t="s">
        <v>44</v>
      </c>
      <c r="B142" s="41" t="s">
        <v>44</v>
      </c>
      <c r="C142" s="41" t="s">
        <v>44</v>
      </c>
      <c r="D142" s="41" t="s">
        <v>44</v>
      </c>
      <c r="E142" s="41" t="s">
        <v>44</v>
      </c>
      <c r="F142" s="42" t="b">
        <v>0</v>
      </c>
      <c r="G142" s="41" t="s">
        <v>609</v>
      </c>
      <c r="H142" s="41" t="s">
        <v>610</v>
      </c>
      <c r="I142" s="41" t="s">
        <v>611</v>
      </c>
      <c r="J142" s="42">
        <v>2019</v>
      </c>
      <c r="K142" s="41" t="s">
        <v>612</v>
      </c>
      <c r="L142" s="42" t="s">
        <v>44</v>
      </c>
      <c r="M142" s="41" t="s">
        <v>22</v>
      </c>
      <c r="N142" s="41" t="s">
        <v>613</v>
      </c>
      <c r="O142" s="42" t="s">
        <v>44</v>
      </c>
      <c r="P142" s="42" t="s">
        <v>44</v>
      </c>
      <c r="Q142" s="42" t="s">
        <v>44</v>
      </c>
      <c r="R142" s="73" t="str">
        <f>IF(ISERROR(Dataset[[#This Row],[Number of Geospatial Figures]]/Dataset[[#This Row],[Number of Total Figures]])=TRUE,"---",Dataset[[#This Row],[Number of Geospatial Figures]]/Dataset[[#This Row],[Number of Total Figures]])</f>
        <v>---</v>
      </c>
      <c r="S142" s="42" t="s">
        <v>44</v>
      </c>
      <c r="T142" s="42" t="str" cm="1">
        <f t="array" ref="T1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2" s="42" t="s">
        <v>44</v>
      </c>
      <c r="V142" s="41" t="s">
        <v>44</v>
      </c>
      <c r="W142" s="41" t="s">
        <v>44</v>
      </c>
      <c r="X142" s="42">
        <v>0</v>
      </c>
      <c r="Y142" s="76" t="s">
        <v>44</v>
      </c>
      <c r="Z142" s="76" t="s">
        <v>44</v>
      </c>
      <c r="AA142" s="43" t="s">
        <v>44</v>
      </c>
    </row>
    <row r="143" spans="1:27" x14ac:dyDescent="0.2">
      <c r="A143" s="40" t="s">
        <v>44</v>
      </c>
      <c r="B143" s="41" t="s">
        <v>44</v>
      </c>
      <c r="C143" s="41" t="s">
        <v>44</v>
      </c>
      <c r="D143" s="41" t="s">
        <v>44</v>
      </c>
      <c r="E143" s="41" t="s">
        <v>44</v>
      </c>
      <c r="F143" s="42" t="b">
        <v>0</v>
      </c>
      <c r="G143" s="41" t="s">
        <v>614</v>
      </c>
      <c r="H143" s="41" t="s">
        <v>615</v>
      </c>
      <c r="I143" s="41" t="s">
        <v>616</v>
      </c>
      <c r="J143" s="42">
        <v>2019</v>
      </c>
      <c r="K143" s="41" t="s">
        <v>617</v>
      </c>
      <c r="L143" s="42" t="s">
        <v>44</v>
      </c>
      <c r="M143" s="41" t="s">
        <v>22</v>
      </c>
      <c r="N143" s="41" t="s">
        <v>613</v>
      </c>
      <c r="O143" s="42" t="s">
        <v>44</v>
      </c>
      <c r="P143" s="42" t="s">
        <v>44</v>
      </c>
      <c r="Q143" s="42" t="s">
        <v>44</v>
      </c>
      <c r="R143" s="73" t="str">
        <f>IF(ISERROR(Dataset[[#This Row],[Number of Geospatial Figures]]/Dataset[[#This Row],[Number of Total Figures]])=TRUE,"---",Dataset[[#This Row],[Number of Geospatial Figures]]/Dataset[[#This Row],[Number of Total Figures]])</f>
        <v>---</v>
      </c>
      <c r="S143" s="42" t="s">
        <v>44</v>
      </c>
      <c r="T143" s="42" t="str" cm="1">
        <f t="array" ref="T1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3" s="42" t="s">
        <v>44</v>
      </c>
      <c r="V143" s="41" t="s">
        <v>44</v>
      </c>
      <c r="W143" s="41" t="s">
        <v>44</v>
      </c>
      <c r="X143" s="42">
        <v>3</v>
      </c>
      <c r="Y143" s="76" t="s">
        <v>44</v>
      </c>
      <c r="Z143" s="76" t="s">
        <v>44</v>
      </c>
      <c r="AA143" s="43" t="s">
        <v>44</v>
      </c>
    </row>
    <row r="144" spans="1:27" x14ac:dyDescent="0.2">
      <c r="A144" s="40" t="s">
        <v>44</v>
      </c>
      <c r="B144" s="41" t="s">
        <v>44</v>
      </c>
      <c r="C144" s="41" t="s">
        <v>44</v>
      </c>
      <c r="D144" s="41" t="s">
        <v>44</v>
      </c>
      <c r="E144" s="41" t="s">
        <v>44</v>
      </c>
      <c r="F144" s="42" t="b">
        <v>0</v>
      </c>
      <c r="G144" s="41" t="s">
        <v>618</v>
      </c>
      <c r="H144" s="41" t="s">
        <v>619</v>
      </c>
      <c r="I144" s="41" t="s">
        <v>620</v>
      </c>
      <c r="J144" s="42">
        <v>2019</v>
      </c>
      <c r="K144" s="41" t="s">
        <v>621</v>
      </c>
      <c r="L144" s="42" t="s">
        <v>44</v>
      </c>
      <c r="M144" s="41" t="s">
        <v>22</v>
      </c>
      <c r="N144" s="41" t="s">
        <v>613</v>
      </c>
      <c r="O144" s="42" t="s">
        <v>44</v>
      </c>
      <c r="P144" s="42" t="s">
        <v>44</v>
      </c>
      <c r="Q144" s="42" t="s">
        <v>44</v>
      </c>
      <c r="R144" s="73" t="str">
        <f>IF(ISERROR(Dataset[[#This Row],[Number of Geospatial Figures]]/Dataset[[#This Row],[Number of Total Figures]])=TRUE,"---",Dataset[[#This Row],[Number of Geospatial Figures]]/Dataset[[#This Row],[Number of Total Figures]])</f>
        <v>---</v>
      </c>
      <c r="S144" s="42" t="s">
        <v>44</v>
      </c>
      <c r="T144" s="42" t="str" cm="1">
        <f t="array" ref="T1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4" s="42" t="s">
        <v>44</v>
      </c>
      <c r="V144" s="41" t="s">
        <v>44</v>
      </c>
      <c r="W144" s="41" t="s">
        <v>44</v>
      </c>
      <c r="X144" s="42">
        <v>2</v>
      </c>
      <c r="Y144" s="76" t="s">
        <v>44</v>
      </c>
      <c r="Z144" s="76" t="s">
        <v>44</v>
      </c>
      <c r="AA144" s="43" t="s">
        <v>44</v>
      </c>
    </row>
    <row r="145" spans="1:27" x14ac:dyDescent="0.2">
      <c r="A145" s="40" t="s">
        <v>44</v>
      </c>
      <c r="B145" s="41" t="s">
        <v>44</v>
      </c>
      <c r="C145" s="41" t="s">
        <v>44</v>
      </c>
      <c r="D145" s="41" t="s">
        <v>44</v>
      </c>
      <c r="E145" s="41" t="s">
        <v>44</v>
      </c>
      <c r="F145" s="42" t="b">
        <v>0</v>
      </c>
      <c r="G145" s="41" t="s">
        <v>622</v>
      </c>
      <c r="H145" s="41" t="s">
        <v>623</v>
      </c>
      <c r="I145" s="41" t="s">
        <v>624</v>
      </c>
      <c r="J145" s="42">
        <v>2019</v>
      </c>
      <c r="K145" s="41" t="s">
        <v>625</v>
      </c>
      <c r="L145" s="42" t="s">
        <v>44</v>
      </c>
      <c r="M145" s="41" t="s">
        <v>22</v>
      </c>
      <c r="N145" s="41" t="s">
        <v>613</v>
      </c>
      <c r="O145" s="42" t="s">
        <v>44</v>
      </c>
      <c r="P145" s="42" t="s">
        <v>44</v>
      </c>
      <c r="Q145" s="42" t="s">
        <v>44</v>
      </c>
      <c r="R145" s="73" t="str">
        <f>IF(ISERROR(Dataset[[#This Row],[Number of Geospatial Figures]]/Dataset[[#This Row],[Number of Total Figures]])=TRUE,"---",Dataset[[#This Row],[Number of Geospatial Figures]]/Dataset[[#This Row],[Number of Total Figures]])</f>
        <v>---</v>
      </c>
      <c r="S145" s="42" t="s">
        <v>44</v>
      </c>
      <c r="T145" s="42" t="str" cm="1">
        <f t="array" ref="T1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5" s="42" t="s">
        <v>44</v>
      </c>
      <c r="V145" s="41" t="s">
        <v>44</v>
      </c>
      <c r="W145" s="41" t="s">
        <v>44</v>
      </c>
      <c r="X145" s="42">
        <v>11</v>
      </c>
      <c r="Y145" s="76" t="s">
        <v>44</v>
      </c>
      <c r="Z145" s="76" t="s">
        <v>44</v>
      </c>
      <c r="AA145" s="43" t="s">
        <v>44</v>
      </c>
    </row>
    <row r="146" spans="1:27" x14ac:dyDescent="0.2">
      <c r="A146" s="40" t="s">
        <v>44</v>
      </c>
      <c r="B146" s="41" t="s">
        <v>44</v>
      </c>
      <c r="C146" s="41" t="s">
        <v>44</v>
      </c>
      <c r="D146" s="41" t="s">
        <v>44</v>
      </c>
      <c r="E146" s="41" t="s">
        <v>44</v>
      </c>
      <c r="F146" s="42" t="b">
        <v>0</v>
      </c>
      <c r="G146" s="41" t="s">
        <v>626</v>
      </c>
      <c r="H146" s="41" t="s">
        <v>627</v>
      </c>
      <c r="I146" s="41" t="s">
        <v>628</v>
      </c>
      <c r="J146" s="42">
        <v>2019</v>
      </c>
      <c r="K146" s="41" t="s">
        <v>629</v>
      </c>
      <c r="L146" s="42" t="s">
        <v>44</v>
      </c>
      <c r="M146" s="41" t="s">
        <v>22</v>
      </c>
      <c r="N146" s="41" t="s">
        <v>613</v>
      </c>
      <c r="O146" s="42" t="s">
        <v>44</v>
      </c>
      <c r="P146" s="42" t="s">
        <v>44</v>
      </c>
      <c r="Q146" s="42" t="s">
        <v>44</v>
      </c>
      <c r="R146" s="73" t="str">
        <f>IF(ISERROR(Dataset[[#This Row],[Number of Geospatial Figures]]/Dataset[[#This Row],[Number of Total Figures]])=TRUE,"---",Dataset[[#This Row],[Number of Geospatial Figures]]/Dataset[[#This Row],[Number of Total Figures]])</f>
        <v>---</v>
      </c>
      <c r="S146" s="42" t="s">
        <v>44</v>
      </c>
      <c r="T146" s="42" t="str" cm="1">
        <f t="array" ref="T1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6" s="42" t="s">
        <v>44</v>
      </c>
      <c r="V146" s="41" t="s">
        <v>44</v>
      </c>
      <c r="W146" s="41" t="s">
        <v>44</v>
      </c>
      <c r="X146" s="42">
        <v>0</v>
      </c>
      <c r="Y146" s="76" t="s">
        <v>44</v>
      </c>
      <c r="Z146" s="76" t="s">
        <v>44</v>
      </c>
      <c r="AA146" s="43" t="s">
        <v>44</v>
      </c>
    </row>
    <row r="147" spans="1:27" x14ac:dyDescent="0.2">
      <c r="A147" s="40" t="s">
        <v>44</v>
      </c>
      <c r="B147" s="41" t="s">
        <v>44</v>
      </c>
      <c r="C147" s="41" t="s">
        <v>44</v>
      </c>
      <c r="D147" s="41" t="s">
        <v>44</v>
      </c>
      <c r="E147" s="41" t="s">
        <v>44</v>
      </c>
      <c r="F147" s="42" t="b">
        <v>0</v>
      </c>
      <c r="G147" s="41" t="s">
        <v>630</v>
      </c>
      <c r="H147" s="41" t="s">
        <v>631</v>
      </c>
      <c r="I147" s="41" t="s">
        <v>632</v>
      </c>
      <c r="J147" s="42">
        <v>2019</v>
      </c>
      <c r="K147" s="41" t="s">
        <v>633</v>
      </c>
      <c r="L147" s="42" t="s">
        <v>44</v>
      </c>
      <c r="M147" s="41" t="s">
        <v>103</v>
      </c>
      <c r="N147" s="41" t="s">
        <v>613</v>
      </c>
      <c r="O147" s="42" t="s">
        <v>44</v>
      </c>
      <c r="P147" s="42" t="s">
        <v>44</v>
      </c>
      <c r="Q147" s="42" t="s">
        <v>44</v>
      </c>
      <c r="R147" s="73" t="str">
        <f>IF(ISERROR(Dataset[[#This Row],[Number of Geospatial Figures]]/Dataset[[#This Row],[Number of Total Figures]])=TRUE,"---",Dataset[[#This Row],[Number of Geospatial Figures]]/Dataset[[#This Row],[Number of Total Figures]])</f>
        <v>---</v>
      </c>
      <c r="S147" s="42" t="s">
        <v>44</v>
      </c>
      <c r="T147" s="42" t="str" cm="1">
        <f t="array" ref="T1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7" s="42" t="s">
        <v>44</v>
      </c>
      <c r="V147" s="41" t="s">
        <v>44</v>
      </c>
      <c r="W147" s="41" t="s">
        <v>44</v>
      </c>
      <c r="X147" s="42">
        <v>1</v>
      </c>
      <c r="Y147" s="76" t="s">
        <v>44</v>
      </c>
      <c r="Z147" s="76" t="s">
        <v>44</v>
      </c>
      <c r="AA147" s="43" t="s">
        <v>44</v>
      </c>
    </row>
    <row r="148" spans="1:27" x14ac:dyDescent="0.2">
      <c r="A148" s="40" t="s">
        <v>567</v>
      </c>
      <c r="B148" s="41" t="s">
        <v>17</v>
      </c>
      <c r="C148" s="41" t="s">
        <v>44</v>
      </c>
      <c r="D148" s="41" t="s">
        <v>44</v>
      </c>
      <c r="E148" s="41" t="s">
        <v>44</v>
      </c>
      <c r="F148" s="42" t="b">
        <v>1</v>
      </c>
      <c r="G148" s="41" t="s">
        <v>634</v>
      </c>
      <c r="H148" s="41" t="s">
        <v>635</v>
      </c>
      <c r="I148" s="41" t="s">
        <v>636</v>
      </c>
      <c r="J148" s="42">
        <v>2019</v>
      </c>
      <c r="K148" s="41" t="s">
        <v>637</v>
      </c>
      <c r="L148" s="42" t="s">
        <v>44</v>
      </c>
      <c r="M148" s="41" t="s">
        <v>379</v>
      </c>
      <c r="N148" s="41" t="s">
        <v>638</v>
      </c>
      <c r="O148" s="42" t="b">
        <v>0</v>
      </c>
      <c r="P148" s="42">
        <v>6</v>
      </c>
      <c r="Q148" s="42">
        <v>7</v>
      </c>
      <c r="R148" s="73">
        <f>IF(ISERROR(Dataset[[#This Row],[Number of Geospatial Figures]]/Dataset[[#This Row],[Number of Total Figures]])=TRUE,"---",Dataset[[#This Row],[Number of Geospatial Figures]]/Dataset[[#This Row],[Number of Total Figures]])</f>
        <v>0.8571428571428571</v>
      </c>
      <c r="S148" s="42" t="b">
        <v>1</v>
      </c>
      <c r="T148" s="42" t="b" cm="1">
        <f t="array" ref="T1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8" s="42" t="b">
        <v>1</v>
      </c>
      <c r="V148" s="41" t="s">
        <v>44</v>
      </c>
      <c r="W148" s="41" t="s">
        <v>2487</v>
      </c>
      <c r="X148" s="42">
        <v>70</v>
      </c>
      <c r="Y148" s="76" t="s">
        <v>2917</v>
      </c>
      <c r="Z148" s="76" t="s">
        <v>2918</v>
      </c>
      <c r="AA148" s="43" t="s">
        <v>2919</v>
      </c>
    </row>
    <row r="149" spans="1:27" x14ac:dyDescent="0.2">
      <c r="A149" s="40" t="s">
        <v>44</v>
      </c>
      <c r="B149" s="41" t="s">
        <v>44</v>
      </c>
      <c r="C149" s="41" t="s">
        <v>44</v>
      </c>
      <c r="D149" s="41" t="s">
        <v>44</v>
      </c>
      <c r="E149" s="41" t="s">
        <v>44</v>
      </c>
      <c r="F149" s="42" t="b">
        <v>0</v>
      </c>
      <c r="G149" s="41" t="s">
        <v>639</v>
      </c>
      <c r="H149" s="41" t="s">
        <v>640</v>
      </c>
      <c r="I149" s="41" t="s">
        <v>641</v>
      </c>
      <c r="J149" s="42">
        <v>2019</v>
      </c>
      <c r="K149" s="41" t="s">
        <v>642</v>
      </c>
      <c r="L149" s="42" t="s">
        <v>44</v>
      </c>
      <c r="M149" s="41" t="s">
        <v>379</v>
      </c>
      <c r="N149" s="41" t="s">
        <v>638</v>
      </c>
      <c r="O149" s="42" t="s">
        <v>44</v>
      </c>
      <c r="P149" s="42" t="s">
        <v>44</v>
      </c>
      <c r="Q149" s="42" t="s">
        <v>44</v>
      </c>
      <c r="R149" s="73" t="str">
        <f>IF(ISERROR(Dataset[[#This Row],[Number of Geospatial Figures]]/Dataset[[#This Row],[Number of Total Figures]])=TRUE,"---",Dataset[[#This Row],[Number of Geospatial Figures]]/Dataset[[#This Row],[Number of Total Figures]])</f>
        <v>---</v>
      </c>
      <c r="S149" s="42" t="s">
        <v>44</v>
      </c>
      <c r="T149" s="42" t="str" cm="1">
        <f t="array" ref="T1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9" s="42" t="s">
        <v>44</v>
      </c>
      <c r="V149" s="41" t="s">
        <v>44</v>
      </c>
      <c r="W149" s="41" t="s">
        <v>44</v>
      </c>
      <c r="X149" s="42">
        <v>9</v>
      </c>
      <c r="Y149" s="76" t="s">
        <v>44</v>
      </c>
      <c r="Z149" s="76" t="s">
        <v>44</v>
      </c>
      <c r="AA149" s="43" t="s">
        <v>44</v>
      </c>
    </row>
    <row r="150" spans="1:27" x14ac:dyDescent="0.2">
      <c r="A150" s="40" t="s">
        <v>567</v>
      </c>
      <c r="B150" s="41" t="s">
        <v>1575</v>
      </c>
      <c r="C150" s="41" t="s">
        <v>44</v>
      </c>
      <c r="D150" s="41" t="s">
        <v>44</v>
      </c>
      <c r="E150" s="41" t="s">
        <v>44</v>
      </c>
      <c r="F150" s="42" t="b">
        <v>1</v>
      </c>
      <c r="G150" s="41" t="s">
        <v>643</v>
      </c>
      <c r="H150" s="41" t="s">
        <v>644</v>
      </c>
      <c r="I150" s="41" t="s">
        <v>645</v>
      </c>
      <c r="J150" s="42">
        <v>2019</v>
      </c>
      <c r="K150" s="41" t="s">
        <v>646</v>
      </c>
      <c r="L150" s="42" t="s">
        <v>44</v>
      </c>
      <c r="M150" s="41" t="s">
        <v>379</v>
      </c>
      <c r="N150" s="41" t="s">
        <v>638</v>
      </c>
      <c r="O150" s="42" t="b">
        <v>0</v>
      </c>
      <c r="P150" s="42">
        <v>2</v>
      </c>
      <c r="Q150" s="42">
        <v>7</v>
      </c>
      <c r="R150" s="73">
        <f>IF(ISERROR(Dataset[[#This Row],[Number of Geospatial Figures]]/Dataset[[#This Row],[Number of Total Figures]])=TRUE,"---",Dataset[[#This Row],[Number of Geospatial Figures]]/Dataset[[#This Row],[Number of Total Figures]])</f>
        <v>0.2857142857142857</v>
      </c>
      <c r="S150" s="42" t="b">
        <v>1</v>
      </c>
      <c r="T150" s="42" t="b" cm="1">
        <f t="array" ref="T1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0" s="42" t="b">
        <v>1</v>
      </c>
      <c r="V150" s="41" t="s">
        <v>44</v>
      </c>
      <c r="W150" s="41" t="s">
        <v>2488</v>
      </c>
      <c r="X150" s="42">
        <v>33</v>
      </c>
      <c r="Y150" s="76" t="s">
        <v>2917</v>
      </c>
      <c r="Z150" s="76" t="s">
        <v>2920</v>
      </c>
      <c r="AA150" s="43" t="s">
        <v>2919</v>
      </c>
    </row>
    <row r="151" spans="1:27" x14ac:dyDescent="0.2">
      <c r="A151" s="40" t="s">
        <v>44</v>
      </c>
      <c r="B151" s="41" t="s">
        <v>44</v>
      </c>
      <c r="C151" s="41" t="s">
        <v>44</v>
      </c>
      <c r="D151" s="41" t="s">
        <v>44</v>
      </c>
      <c r="E151" s="41" t="s">
        <v>44</v>
      </c>
      <c r="F151" s="42" t="b">
        <v>0</v>
      </c>
      <c r="G151" s="41" t="s">
        <v>647</v>
      </c>
      <c r="H151" s="41" t="s">
        <v>648</v>
      </c>
      <c r="I151" s="41" t="s">
        <v>649</v>
      </c>
      <c r="J151" s="42">
        <v>2019</v>
      </c>
      <c r="K151" s="41" t="s">
        <v>650</v>
      </c>
      <c r="L151" s="42" t="s">
        <v>44</v>
      </c>
      <c r="M151" s="41" t="s">
        <v>379</v>
      </c>
      <c r="N151" s="41" t="s">
        <v>638</v>
      </c>
      <c r="O151" s="42" t="s">
        <v>44</v>
      </c>
      <c r="P151" s="42" t="s">
        <v>44</v>
      </c>
      <c r="Q151" s="42" t="s">
        <v>44</v>
      </c>
      <c r="R151" s="73" t="str">
        <f>IF(ISERROR(Dataset[[#This Row],[Number of Geospatial Figures]]/Dataset[[#This Row],[Number of Total Figures]])=TRUE,"---",Dataset[[#This Row],[Number of Geospatial Figures]]/Dataset[[#This Row],[Number of Total Figures]])</f>
        <v>---</v>
      </c>
      <c r="S151" s="42" t="s">
        <v>44</v>
      </c>
      <c r="T151" s="42" t="str" cm="1">
        <f t="array" ref="T1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1" s="42" t="s">
        <v>44</v>
      </c>
      <c r="V151" s="41" t="s">
        <v>44</v>
      </c>
      <c r="W151" s="41" t="s">
        <v>44</v>
      </c>
      <c r="X151" s="42">
        <v>1</v>
      </c>
      <c r="Y151" s="76" t="s">
        <v>44</v>
      </c>
      <c r="Z151" s="76" t="s">
        <v>44</v>
      </c>
      <c r="AA151" s="43" t="s">
        <v>44</v>
      </c>
    </row>
    <row r="152" spans="1:27" x14ac:dyDescent="0.2">
      <c r="A152" s="40" t="s">
        <v>44</v>
      </c>
      <c r="B152" s="41" t="s">
        <v>44</v>
      </c>
      <c r="C152" s="41" t="s">
        <v>44</v>
      </c>
      <c r="D152" s="41" t="s">
        <v>44</v>
      </c>
      <c r="E152" s="41" t="s">
        <v>44</v>
      </c>
      <c r="F152" s="42" t="b">
        <v>0</v>
      </c>
      <c r="G152" s="41" t="s">
        <v>651</v>
      </c>
      <c r="H152" s="41" t="s">
        <v>652</v>
      </c>
      <c r="I152" s="41" t="s">
        <v>653</v>
      </c>
      <c r="J152" s="42">
        <v>2019</v>
      </c>
      <c r="K152" s="41" t="s">
        <v>654</v>
      </c>
      <c r="L152" s="42" t="s">
        <v>44</v>
      </c>
      <c r="M152" s="41" t="s">
        <v>379</v>
      </c>
      <c r="N152" s="41" t="s">
        <v>638</v>
      </c>
      <c r="O152" s="42" t="s">
        <v>44</v>
      </c>
      <c r="P152" s="42" t="s">
        <v>44</v>
      </c>
      <c r="Q152" s="42" t="s">
        <v>44</v>
      </c>
      <c r="R152" s="73" t="str">
        <f>IF(ISERROR(Dataset[[#This Row],[Number of Geospatial Figures]]/Dataset[[#This Row],[Number of Total Figures]])=TRUE,"---",Dataset[[#This Row],[Number of Geospatial Figures]]/Dataset[[#This Row],[Number of Total Figures]])</f>
        <v>---</v>
      </c>
      <c r="S152" s="42" t="s">
        <v>44</v>
      </c>
      <c r="T152" s="42" t="str" cm="1">
        <f t="array" ref="T1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2" s="42" t="s">
        <v>44</v>
      </c>
      <c r="V152" s="41" t="s">
        <v>44</v>
      </c>
      <c r="W152" s="41" t="s">
        <v>44</v>
      </c>
      <c r="X152" s="42">
        <v>6</v>
      </c>
      <c r="Y152" s="76" t="s">
        <v>44</v>
      </c>
      <c r="Z152" s="76" t="s">
        <v>44</v>
      </c>
      <c r="AA152" s="43" t="s">
        <v>44</v>
      </c>
    </row>
    <row r="153" spans="1:27" x14ac:dyDescent="0.2">
      <c r="A153" s="40" t="s">
        <v>44</v>
      </c>
      <c r="B153" s="41" t="s">
        <v>44</v>
      </c>
      <c r="C153" s="41" t="s">
        <v>44</v>
      </c>
      <c r="D153" s="41" t="s">
        <v>44</v>
      </c>
      <c r="E153" s="41" t="s">
        <v>44</v>
      </c>
      <c r="F153" s="42" t="b">
        <v>0</v>
      </c>
      <c r="G153" s="41" t="s">
        <v>655</v>
      </c>
      <c r="H153" s="41" t="s">
        <v>656</v>
      </c>
      <c r="I153" s="41" t="s">
        <v>657</v>
      </c>
      <c r="J153" s="42">
        <v>2019</v>
      </c>
      <c r="K153" s="41" t="s">
        <v>658</v>
      </c>
      <c r="L153" s="42" t="s">
        <v>44</v>
      </c>
      <c r="M153" s="41" t="s">
        <v>379</v>
      </c>
      <c r="N153" s="41" t="s">
        <v>638</v>
      </c>
      <c r="O153" s="42" t="s">
        <v>44</v>
      </c>
      <c r="P153" s="42" t="s">
        <v>44</v>
      </c>
      <c r="Q153" s="42" t="s">
        <v>44</v>
      </c>
      <c r="R153" s="73" t="str">
        <f>IF(ISERROR(Dataset[[#This Row],[Number of Geospatial Figures]]/Dataset[[#This Row],[Number of Total Figures]])=TRUE,"---",Dataset[[#This Row],[Number of Geospatial Figures]]/Dataset[[#This Row],[Number of Total Figures]])</f>
        <v>---</v>
      </c>
      <c r="S153" s="42" t="s">
        <v>44</v>
      </c>
      <c r="T153" s="42" t="str" cm="1">
        <f t="array" ref="T1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3" s="42" t="s">
        <v>44</v>
      </c>
      <c r="V153" s="41" t="s">
        <v>44</v>
      </c>
      <c r="W153" s="41" t="s">
        <v>44</v>
      </c>
      <c r="X153" s="42">
        <v>5</v>
      </c>
      <c r="Y153" s="76" t="s">
        <v>44</v>
      </c>
      <c r="Z153" s="76" t="s">
        <v>44</v>
      </c>
      <c r="AA153" s="43" t="s">
        <v>44</v>
      </c>
    </row>
    <row r="154" spans="1:27" x14ac:dyDescent="0.2">
      <c r="A154" s="40" t="s">
        <v>44</v>
      </c>
      <c r="B154" s="41" t="s">
        <v>44</v>
      </c>
      <c r="C154" s="41" t="s">
        <v>44</v>
      </c>
      <c r="D154" s="41" t="s">
        <v>44</v>
      </c>
      <c r="E154" s="41" t="s">
        <v>44</v>
      </c>
      <c r="F154" s="42" t="b">
        <v>0</v>
      </c>
      <c r="G154" s="41" t="s">
        <v>659</v>
      </c>
      <c r="H154" s="41" t="s">
        <v>660</v>
      </c>
      <c r="I154" s="41" t="s">
        <v>661</v>
      </c>
      <c r="J154" s="42">
        <v>2019</v>
      </c>
      <c r="K154" s="41" t="s">
        <v>662</v>
      </c>
      <c r="L154" s="42" t="s">
        <v>44</v>
      </c>
      <c r="M154" s="41" t="s">
        <v>103</v>
      </c>
      <c r="N154" s="41" t="s">
        <v>663</v>
      </c>
      <c r="O154" s="42" t="s">
        <v>44</v>
      </c>
      <c r="P154" s="42" t="s">
        <v>44</v>
      </c>
      <c r="Q154" s="42" t="s">
        <v>44</v>
      </c>
      <c r="R154" s="73" t="str">
        <f>IF(ISERROR(Dataset[[#This Row],[Number of Geospatial Figures]]/Dataset[[#This Row],[Number of Total Figures]])=TRUE,"---",Dataset[[#This Row],[Number of Geospatial Figures]]/Dataset[[#This Row],[Number of Total Figures]])</f>
        <v>---</v>
      </c>
      <c r="S154" s="42" t="s">
        <v>44</v>
      </c>
      <c r="T154" s="42" t="str" cm="1">
        <f t="array" ref="T1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4" s="42" t="s">
        <v>44</v>
      </c>
      <c r="V154" s="41" t="s">
        <v>44</v>
      </c>
      <c r="W154" s="41" t="s">
        <v>44</v>
      </c>
      <c r="X154" s="42">
        <v>5</v>
      </c>
      <c r="Y154" s="76" t="s">
        <v>44</v>
      </c>
      <c r="Z154" s="76" t="s">
        <v>44</v>
      </c>
      <c r="AA154" s="43" t="s">
        <v>44</v>
      </c>
    </row>
    <row r="155" spans="1:27" x14ac:dyDescent="0.2">
      <c r="A155" s="40" t="s">
        <v>567</v>
      </c>
      <c r="B155" s="41" t="s">
        <v>1365</v>
      </c>
      <c r="C155" s="41" t="s">
        <v>44</v>
      </c>
      <c r="D155" s="41" t="s">
        <v>44</v>
      </c>
      <c r="E155" s="41" t="s">
        <v>44</v>
      </c>
      <c r="F155" s="42" t="b">
        <v>1</v>
      </c>
      <c r="G155" s="41" t="s">
        <v>664</v>
      </c>
      <c r="H155" s="41" t="s">
        <v>665</v>
      </c>
      <c r="I155" s="41" t="s">
        <v>666</v>
      </c>
      <c r="J155" s="42">
        <v>2019</v>
      </c>
      <c r="K155" s="41" t="s">
        <v>667</v>
      </c>
      <c r="L155" s="42" t="s">
        <v>44</v>
      </c>
      <c r="M155" s="41" t="s">
        <v>28</v>
      </c>
      <c r="N155" s="41" t="s">
        <v>663</v>
      </c>
      <c r="O155" s="42" t="b">
        <v>0</v>
      </c>
      <c r="P155" s="42">
        <v>0</v>
      </c>
      <c r="Q155" s="42">
        <v>15</v>
      </c>
      <c r="R155" s="73">
        <f>IF(ISERROR(Dataset[[#This Row],[Number of Geospatial Figures]]/Dataset[[#This Row],[Number of Total Figures]])=TRUE,"---",Dataset[[#This Row],[Number of Geospatial Figures]]/Dataset[[#This Row],[Number of Total Figures]])</f>
        <v>0</v>
      </c>
      <c r="S155" s="42" t="b">
        <v>0</v>
      </c>
      <c r="T155" s="42" t="b" cm="1">
        <f t="array" ref="T1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5" s="42" t="b">
        <v>0</v>
      </c>
      <c r="V155" s="41" t="s">
        <v>44</v>
      </c>
      <c r="W155" s="41" t="s">
        <v>44</v>
      </c>
      <c r="X155" s="42">
        <v>19</v>
      </c>
      <c r="Y155" s="76" t="s">
        <v>44</v>
      </c>
      <c r="Z155" s="76" t="s">
        <v>44</v>
      </c>
      <c r="AA155" s="43" t="s">
        <v>44</v>
      </c>
    </row>
    <row r="156" spans="1:27" x14ac:dyDescent="0.2">
      <c r="A156" s="40" t="s">
        <v>44</v>
      </c>
      <c r="B156" s="41" t="s">
        <v>44</v>
      </c>
      <c r="C156" s="41" t="s">
        <v>44</v>
      </c>
      <c r="D156" s="41" t="s">
        <v>44</v>
      </c>
      <c r="E156" s="41" t="s">
        <v>44</v>
      </c>
      <c r="F156" s="42" t="b">
        <v>0</v>
      </c>
      <c r="G156" s="41" t="s">
        <v>668</v>
      </c>
      <c r="H156" s="41" t="s">
        <v>669</v>
      </c>
      <c r="I156" s="41" t="s">
        <v>670</v>
      </c>
      <c r="J156" s="42">
        <v>2019</v>
      </c>
      <c r="K156" s="41" t="s">
        <v>671</v>
      </c>
      <c r="L156" s="42" t="s">
        <v>44</v>
      </c>
      <c r="M156" s="41" t="s">
        <v>28</v>
      </c>
      <c r="N156" s="41" t="s">
        <v>663</v>
      </c>
      <c r="O156" s="42" t="s">
        <v>44</v>
      </c>
      <c r="P156" s="42" t="s">
        <v>44</v>
      </c>
      <c r="Q156" s="42" t="s">
        <v>44</v>
      </c>
      <c r="R156" s="73" t="str">
        <f>IF(ISERROR(Dataset[[#This Row],[Number of Geospatial Figures]]/Dataset[[#This Row],[Number of Total Figures]])=TRUE,"---",Dataset[[#This Row],[Number of Geospatial Figures]]/Dataset[[#This Row],[Number of Total Figures]])</f>
        <v>---</v>
      </c>
      <c r="S156" s="42" t="s">
        <v>44</v>
      </c>
      <c r="T156" s="42" t="str" cm="1">
        <f t="array" ref="T1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6" s="42" t="s">
        <v>44</v>
      </c>
      <c r="V156" s="41" t="s">
        <v>44</v>
      </c>
      <c r="W156" s="41" t="s">
        <v>44</v>
      </c>
      <c r="X156" s="42">
        <v>5</v>
      </c>
      <c r="Y156" s="76" t="s">
        <v>44</v>
      </c>
      <c r="Z156" s="76" t="s">
        <v>44</v>
      </c>
      <c r="AA156" s="43" t="s">
        <v>44</v>
      </c>
    </row>
    <row r="157" spans="1:27" x14ac:dyDescent="0.2">
      <c r="A157" s="40" t="s">
        <v>567</v>
      </c>
      <c r="B157" s="41" t="s">
        <v>1182</v>
      </c>
      <c r="C157" s="41" t="s">
        <v>44</v>
      </c>
      <c r="D157" s="41" t="s">
        <v>44</v>
      </c>
      <c r="E157" s="41" t="s">
        <v>44</v>
      </c>
      <c r="F157" s="42" t="b">
        <v>1</v>
      </c>
      <c r="G157" s="41" t="s">
        <v>672</v>
      </c>
      <c r="H157" s="41" t="s">
        <v>673</v>
      </c>
      <c r="I157" s="41" t="s">
        <v>674</v>
      </c>
      <c r="J157" s="42">
        <v>2019</v>
      </c>
      <c r="K157" s="41" t="s">
        <v>675</v>
      </c>
      <c r="L157" s="42" t="s">
        <v>44</v>
      </c>
      <c r="M157" s="41" t="s">
        <v>28</v>
      </c>
      <c r="N157" s="41" t="s">
        <v>663</v>
      </c>
      <c r="O157" s="42" t="b">
        <v>0</v>
      </c>
      <c r="P157" s="42">
        <v>0</v>
      </c>
      <c r="Q157" s="42">
        <v>9</v>
      </c>
      <c r="R157" s="73">
        <f>IF(ISERROR(Dataset[[#This Row],[Number of Geospatial Figures]]/Dataset[[#This Row],[Number of Total Figures]])=TRUE,"---",Dataset[[#This Row],[Number of Geospatial Figures]]/Dataset[[#This Row],[Number of Total Figures]])</f>
        <v>0</v>
      </c>
      <c r="S157" s="42" t="b">
        <v>0</v>
      </c>
      <c r="T157" s="42" t="b" cm="1">
        <f t="array" ref="T1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7" s="42" t="b">
        <v>0</v>
      </c>
      <c r="V157" s="41" t="s">
        <v>44</v>
      </c>
      <c r="W157" s="41" t="s">
        <v>44</v>
      </c>
      <c r="X157" s="42">
        <v>17</v>
      </c>
      <c r="Y157" s="76" t="s">
        <v>44</v>
      </c>
      <c r="Z157" s="76" t="s">
        <v>44</v>
      </c>
      <c r="AA157" s="43" t="s">
        <v>44</v>
      </c>
    </row>
    <row r="158" spans="1:27" x14ac:dyDescent="0.2">
      <c r="A158" s="40" t="s">
        <v>44</v>
      </c>
      <c r="B158" s="41" t="s">
        <v>44</v>
      </c>
      <c r="C158" s="41" t="s">
        <v>44</v>
      </c>
      <c r="D158" s="41" t="s">
        <v>44</v>
      </c>
      <c r="E158" s="41" t="s">
        <v>44</v>
      </c>
      <c r="F158" s="42" t="b">
        <v>0</v>
      </c>
      <c r="G158" s="41" t="s">
        <v>676</v>
      </c>
      <c r="H158" s="41" t="s">
        <v>677</v>
      </c>
      <c r="I158" s="41" t="s">
        <v>678</v>
      </c>
      <c r="J158" s="42">
        <v>2019</v>
      </c>
      <c r="K158" s="41" t="s">
        <v>679</v>
      </c>
      <c r="L158" s="42" t="s">
        <v>44</v>
      </c>
      <c r="M158" s="41" t="s">
        <v>28</v>
      </c>
      <c r="N158" s="41" t="s">
        <v>663</v>
      </c>
      <c r="O158" s="42" t="s">
        <v>44</v>
      </c>
      <c r="P158" s="42" t="s">
        <v>44</v>
      </c>
      <c r="Q158" s="42" t="s">
        <v>44</v>
      </c>
      <c r="R158" s="73" t="str">
        <f>IF(ISERROR(Dataset[[#This Row],[Number of Geospatial Figures]]/Dataset[[#This Row],[Number of Total Figures]])=TRUE,"---",Dataset[[#This Row],[Number of Geospatial Figures]]/Dataset[[#This Row],[Number of Total Figures]])</f>
        <v>---</v>
      </c>
      <c r="S158" s="42" t="s">
        <v>44</v>
      </c>
      <c r="T158" s="42" t="str" cm="1">
        <f t="array" ref="T1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8" s="42" t="s">
        <v>44</v>
      </c>
      <c r="V158" s="41" t="s">
        <v>44</v>
      </c>
      <c r="W158" s="41" t="s">
        <v>44</v>
      </c>
      <c r="X158" s="42">
        <v>3</v>
      </c>
      <c r="Y158" s="76" t="s">
        <v>44</v>
      </c>
      <c r="Z158" s="76" t="s">
        <v>44</v>
      </c>
      <c r="AA158" s="43" t="s">
        <v>44</v>
      </c>
    </row>
    <row r="159" spans="1:27" x14ac:dyDescent="0.2">
      <c r="A159" s="40" t="s">
        <v>44</v>
      </c>
      <c r="B159" s="41" t="s">
        <v>44</v>
      </c>
      <c r="C159" s="41" t="s">
        <v>44</v>
      </c>
      <c r="D159" s="41" t="s">
        <v>44</v>
      </c>
      <c r="E159" s="41" t="s">
        <v>44</v>
      </c>
      <c r="F159" s="42" t="b">
        <v>0</v>
      </c>
      <c r="G159" s="41" t="s">
        <v>680</v>
      </c>
      <c r="H159" s="41" t="s">
        <v>681</v>
      </c>
      <c r="I159" s="41" t="s">
        <v>682</v>
      </c>
      <c r="J159" s="42">
        <v>2019</v>
      </c>
      <c r="K159" s="41" t="s">
        <v>683</v>
      </c>
      <c r="L159" s="42" t="s">
        <v>44</v>
      </c>
      <c r="M159" s="41" t="s">
        <v>28</v>
      </c>
      <c r="N159" s="41" t="s">
        <v>663</v>
      </c>
      <c r="O159" s="42" t="s">
        <v>44</v>
      </c>
      <c r="P159" s="42" t="s">
        <v>44</v>
      </c>
      <c r="Q159" s="42" t="s">
        <v>44</v>
      </c>
      <c r="R159" s="73" t="str">
        <f>IF(ISERROR(Dataset[[#This Row],[Number of Geospatial Figures]]/Dataset[[#This Row],[Number of Total Figures]])=TRUE,"---",Dataset[[#This Row],[Number of Geospatial Figures]]/Dataset[[#This Row],[Number of Total Figures]])</f>
        <v>---</v>
      </c>
      <c r="S159" s="42" t="s">
        <v>44</v>
      </c>
      <c r="T159" s="42" t="str" cm="1">
        <f t="array" ref="T1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9" s="42" t="s">
        <v>44</v>
      </c>
      <c r="V159" s="41" t="s">
        <v>44</v>
      </c>
      <c r="W159" s="41" t="s">
        <v>44</v>
      </c>
      <c r="X159" s="42">
        <v>8</v>
      </c>
      <c r="Y159" s="76" t="s">
        <v>44</v>
      </c>
      <c r="Z159" s="76" t="s">
        <v>44</v>
      </c>
      <c r="AA159" s="43" t="s">
        <v>44</v>
      </c>
    </row>
    <row r="160" spans="1:27" x14ac:dyDescent="0.2">
      <c r="A160" s="40" t="s">
        <v>44</v>
      </c>
      <c r="B160" s="41" t="s">
        <v>44</v>
      </c>
      <c r="C160" s="41" t="s">
        <v>44</v>
      </c>
      <c r="D160" s="41" t="s">
        <v>44</v>
      </c>
      <c r="E160" s="41" t="s">
        <v>44</v>
      </c>
      <c r="F160" s="42" t="b">
        <v>0</v>
      </c>
      <c r="G160" s="41" t="s">
        <v>684</v>
      </c>
      <c r="H160" s="41" t="s">
        <v>685</v>
      </c>
      <c r="I160" s="41" t="s">
        <v>686</v>
      </c>
      <c r="J160" s="42">
        <v>2019</v>
      </c>
      <c r="K160" s="41" t="s">
        <v>687</v>
      </c>
      <c r="L160" s="42" t="s">
        <v>44</v>
      </c>
      <c r="M160" s="41" t="s">
        <v>33</v>
      </c>
      <c r="N160" s="41" t="s">
        <v>688</v>
      </c>
      <c r="O160" s="42" t="s">
        <v>44</v>
      </c>
      <c r="P160" s="42" t="s">
        <v>44</v>
      </c>
      <c r="Q160" s="42" t="s">
        <v>44</v>
      </c>
      <c r="R160" s="73" t="str">
        <f>IF(ISERROR(Dataset[[#This Row],[Number of Geospatial Figures]]/Dataset[[#This Row],[Number of Total Figures]])=TRUE,"---",Dataset[[#This Row],[Number of Geospatial Figures]]/Dataset[[#This Row],[Number of Total Figures]])</f>
        <v>---</v>
      </c>
      <c r="S160" s="42" t="s">
        <v>44</v>
      </c>
      <c r="T160" s="42" t="str" cm="1">
        <f t="array" ref="T1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0" s="42" t="s">
        <v>44</v>
      </c>
      <c r="V160" s="41" t="s">
        <v>44</v>
      </c>
      <c r="W160" s="41" t="s">
        <v>44</v>
      </c>
      <c r="X160" s="42">
        <v>8</v>
      </c>
      <c r="Y160" s="76" t="s">
        <v>44</v>
      </c>
      <c r="Z160" s="76" t="s">
        <v>44</v>
      </c>
      <c r="AA160" s="43" t="s">
        <v>44</v>
      </c>
    </row>
    <row r="161" spans="1:27" x14ac:dyDescent="0.2">
      <c r="A161" s="40" t="s">
        <v>44</v>
      </c>
      <c r="B161" s="41" t="s">
        <v>44</v>
      </c>
      <c r="C161" s="41" t="s">
        <v>44</v>
      </c>
      <c r="D161" s="41" t="s">
        <v>44</v>
      </c>
      <c r="E161" s="41" t="s">
        <v>44</v>
      </c>
      <c r="F161" s="42" t="b">
        <v>0</v>
      </c>
      <c r="G161" s="41" t="s">
        <v>689</v>
      </c>
      <c r="H161" s="41" t="s">
        <v>690</v>
      </c>
      <c r="I161" s="41" t="s">
        <v>691</v>
      </c>
      <c r="J161" s="42">
        <v>2019</v>
      </c>
      <c r="K161" s="41" t="s">
        <v>692</v>
      </c>
      <c r="L161" s="42" t="s">
        <v>44</v>
      </c>
      <c r="M161" s="41" t="s">
        <v>103</v>
      </c>
      <c r="N161" s="41" t="s">
        <v>688</v>
      </c>
      <c r="O161" s="42" t="s">
        <v>44</v>
      </c>
      <c r="P161" s="42" t="s">
        <v>44</v>
      </c>
      <c r="Q161" s="42" t="s">
        <v>44</v>
      </c>
      <c r="R161" s="73" t="str">
        <f>IF(ISERROR(Dataset[[#This Row],[Number of Geospatial Figures]]/Dataset[[#This Row],[Number of Total Figures]])=TRUE,"---",Dataset[[#This Row],[Number of Geospatial Figures]]/Dataset[[#This Row],[Number of Total Figures]])</f>
        <v>---</v>
      </c>
      <c r="S161" s="42" t="s">
        <v>44</v>
      </c>
      <c r="T161" s="42" t="str" cm="1">
        <f t="array" ref="T1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1" s="42" t="s">
        <v>44</v>
      </c>
      <c r="V161" s="41" t="s">
        <v>44</v>
      </c>
      <c r="W161" s="41" t="s">
        <v>44</v>
      </c>
      <c r="X161" s="42">
        <v>9</v>
      </c>
      <c r="Y161" s="76" t="s">
        <v>44</v>
      </c>
      <c r="Z161" s="76" t="s">
        <v>44</v>
      </c>
      <c r="AA161" s="43" t="s">
        <v>44</v>
      </c>
    </row>
    <row r="162" spans="1:27" x14ac:dyDescent="0.2">
      <c r="A162" s="40" t="s">
        <v>44</v>
      </c>
      <c r="B162" s="41" t="s">
        <v>44</v>
      </c>
      <c r="C162" s="41" t="s">
        <v>44</v>
      </c>
      <c r="D162" s="41" t="s">
        <v>44</v>
      </c>
      <c r="E162" s="41" t="s">
        <v>44</v>
      </c>
      <c r="F162" s="42" t="b">
        <v>0</v>
      </c>
      <c r="G162" s="41" t="s">
        <v>693</v>
      </c>
      <c r="H162" s="41" t="s">
        <v>694</v>
      </c>
      <c r="I162" s="41" t="s">
        <v>695</v>
      </c>
      <c r="J162" s="42">
        <v>2019</v>
      </c>
      <c r="K162" s="41" t="s">
        <v>696</v>
      </c>
      <c r="L162" s="42" t="s">
        <v>44</v>
      </c>
      <c r="M162" s="41" t="s">
        <v>103</v>
      </c>
      <c r="N162" s="41" t="s">
        <v>688</v>
      </c>
      <c r="O162" s="42" t="s">
        <v>44</v>
      </c>
      <c r="P162" s="42" t="s">
        <v>44</v>
      </c>
      <c r="Q162" s="42" t="s">
        <v>44</v>
      </c>
      <c r="R162" s="73" t="str">
        <f>IF(ISERROR(Dataset[[#This Row],[Number of Geospatial Figures]]/Dataset[[#This Row],[Number of Total Figures]])=TRUE,"---",Dataset[[#This Row],[Number of Geospatial Figures]]/Dataset[[#This Row],[Number of Total Figures]])</f>
        <v>---</v>
      </c>
      <c r="S162" s="42" t="s">
        <v>44</v>
      </c>
      <c r="T162" s="42" t="str" cm="1">
        <f t="array" ref="T1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2" s="42" t="s">
        <v>44</v>
      </c>
      <c r="V162" s="41" t="s">
        <v>44</v>
      </c>
      <c r="W162" s="41" t="s">
        <v>44</v>
      </c>
      <c r="X162" s="42">
        <v>13</v>
      </c>
      <c r="Y162" s="76" t="s">
        <v>44</v>
      </c>
      <c r="Z162" s="76" t="s">
        <v>44</v>
      </c>
      <c r="AA162" s="43" t="s">
        <v>44</v>
      </c>
    </row>
    <row r="163" spans="1:27" x14ac:dyDescent="0.2">
      <c r="A163" s="40" t="s">
        <v>44</v>
      </c>
      <c r="B163" s="41" t="s">
        <v>44</v>
      </c>
      <c r="C163" s="41" t="s">
        <v>44</v>
      </c>
      <c r="D163" s="41" t="s">
        <v>44</v>
      </c>
      <c r="E163" s="41" t="s">
        <v>44</v>
      </c>
      <c r="F163" s="42" t="b">
        <v>0</v>
      </c>
      <c r="G163" s="41" t="s">
        <v>697</v>
      </c>
      <c r="H163" s="41" t="s">
        <v>698</v>
      </c>
      <c r="I163" s="41" t="s">
        <v>268</v>
      </c>
      <c r="J163" s="42">
        <v>2019</v>
      </c>
      <c r="K163" s="41" t="s">
        <v>699</v>
      </c>
      <c r="L163" s="42" t="s">
        <v>44</v>
      </c>
      <c r="M163" s="41" t="s">
        <v>103</v>
      </c>
      <c r="N163" s="41" t="s">
        <v>688</v>
      </c>
      <c r="O163" s="42" t="s">
        <v>44</v>
      </c>
      <c r="P163" s="42" t="s">
        <v>44</v>
      </c>
      <c r="Q163" s="42" t="s">
        <v>44</v>
      </c>
      <c r="R163" s="73" t="str">
        <f>IF(ISERROR(Dataset[[#This Row],[Number of Geospatial Figures]]/Dataset[[#This Row],[Number of Total Figures]])=TRUE,"---",Dataset[[#This Row],[Number of Geospatial Figures]]/Dataset[[#This Row],[Number of Total Figures]])</f>
        <v>---</v>
      </c>
      <c r="S163" s="42" t="s">
        <v>44</v>
      </c>
      <c r="T163" s="42" t="str" cm="1">
        <f t="array" ref="T1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3" s="42" t="s">
        <v>44</v>
      </c>
      <c r="V163" s="41" t="s">
        <v>44</v>
      </c>
      <c r="W163" s="41" t="s">
        <v>44</v>
      </c>
      <c r="X163" s="42">
        <v>12</v>
      </c>
      <c r="Y163" s="76" t="s">
        <v>44</v>
      </c>
      <c r="Z163" s="76" t="s">
        <v>44</v>
      </c>
      <c r="AA163" s="43" t="s">
        <v>44</v>
      </c>
    </row>
    <row r="164" spans="1:27" x14ac:dyDescent="0.2">
      <c r="A164" s="40" t="s">
        <v>567</v>
      </c>
      <c r="B164" s="41" t="s">
        <v>1814</v>
      </c>
      <c r="C164" s="41" t="s">
        <v>44</v>
      </c>
      <c r="D164" s="41" t="s">
        <v>44</v>
      </c>
      <c r="E164" s="41" t="s">
        <v>44</v>
      </c>
      <c r="F164" s="42" t="b">
        <v>1</v>
      </c>
      <c r="G164" s="41" t="s">
        <v>700</v>
      </c>
      <c r="H164" s="41" t="s">
        <v>701</v>
      </c>
      <c r="I164" s="41" t="s">
        <v>702</v>
      </c>
      <c r="J164" s="42">
        <v>2019</v>
      </c>
      <c r="K164" s="41" t="s">
        <v>703</v>
      </c>
      <c r="L164" s="42" t="s">
        <v>44</v>
      </c>
      <c r="M164" s="41" t="s">
        <v>103</v>
      </c>
      <c r="N164" s="41" t="s">
        <v>688</v>
      </c>
      <c r="O164" s="42" t="b">
        <v>0</v>
      </c>
      <c r="P164" s="42">
        <v>0</v>
      </c>
      <c r="Q164" s="42">
        <v>14</v>
      </c>
      <c r="R164" s="73">
        <f>IF(ISERROR(Dataset[[#This Row],[Number of Geospatial Figures]]/Dataset[[#This Row],[Number of Total Figures]])=TRUE,"---",Dataset[[#This Row],[Number of Geospatial Figures]]/Dataset[[#This Row],[Number of Total Figures]])</f>
        <v>0</v>
      </c>
      <c r="S164" s="42" t="b">
        <v>0</v>
      </c>
      <c r="T164" s="42" t="b" cm="1">
        <f t="array" ref="T1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4" s="42" t="b">
        <v>0</v>
      </c>
      <c r="V164" s="41" t="s">
        <v>44</v>
      </c>
      <c r="W164" s="41" t="s">
        <v>44</v>
      </c>
      <c r="X164" s="42">
        <v>24</v>
      </c>
      <c r="Y164" s="76" t="s">
        <v>44</v>
      </c>
      <c r="Z164" s="76" t="s">
        <v>44</v>
      </c>
      <c r="AA164" s="43" t="s">
        <v>44</v>
      </c>
    </row>
    <row r="165" spans="1:27" x14ac:dyDescent="0.2">
      <c r="A165" s="40" t="s">
        <v>44</v>
      </c>
      <c r="B165" s="41" t="s">
        <v>44</v>
      </c>
      <c r="C165" s="41" t="s">
        <v>44</v>
      </c>
      <c r="D165" s="41" t="s">
        <v>44</v>
      </c>
      <c r="E165" s="41" t="s">
        <v>44</v>
      </c>
      <c r="F165" s="42" t="b">
        <v>0</v>
      </c>
      <c r="G165" s="41" t="s">
        <v>704</v>
      </c>
      <c r="H165" s="41" t="s">
        <v>705</v>
      </c>
      <c r="I165" s="41" t="s">
        <v>706</v>
      </c>
      <c r="J165" s="42">
        <v>2019</v>
      </c>
      <c r="K165" s="41" t="s">
        <v>707</v>
      </c>
      <c r="L165" s="42" t="s">
        <v>44</v>
      </c>
      <c r="M165" s="41" t="s">
        <v>38</v>
      </c>
      <c r="N165" s="41" t="s">
        <v>708</v>
      </c>
      <c r="O165" s="42" t="s">
        <v>44</v>
      </c>
      <c r="P165" s="42" t="s">
        <v>44</v>
      </c>
      <c r="Q165" s="42" t="s">
        <v>44</v>
      </c>
      <c r="R165" s="73" t="str">
        <f>IF(ISERROR(Dataset[[#This Row],[Number of Geospatial Figures]]/Dataset[[#This Row],[Number of Total Figures]])=TRUE,"---",Dataset[[#This Row],[Number of Geospatial Figures]]/Dataset[[#This Row],[Number of Total Figures]])</f>
        <v>---</v>
      </c>
      <c r="S165" s="42" t="s">
        <v>44</v>
      </c>
      <c r="T165" s="42" t="str" cm="1">
        <f t="array" ref="T1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5" s="42" t="s">
        <v>44</v>
      </c>
      <c r="V165" s="41" t="s">
        <v>44</v>
      </c>
      <c r="W165" s="41" t="s">
        <v>44</v>
      </c>
      <c r="X165" s="42">
        <v>6</v>
      </c>
      <c r="Y165" s="76" t="s">
        <v>44</v>
      </c>
      <c r="Z165" s="76" t="s">
        <v>44</v>
      </c>
      <c r="AA165" s="43" t="s">
        <v>44</v>
      </c>
    </row>
    <row r="166" spans="1:27" x14ac:dyDescent="0.2">
      <c r="A166" s="40" t="s">
        <v>44</v>
      </c>
      <c r="B166" s="41" t="s">
        <v>44</v>
      </c>
      <c r="C166" s="41" t="s">
        <v>44</v>
      </c>
      <c r="D166" s="41" t="s">
        <v>44</v>
      </c>
      <c r="E166" s="41" t="s">
        <v>44</v>
      </c>
      <c r="F166" s="42" t="b">
        <v>0</v>
      </c>
      <c r="G166" s="41" t="s">
        <v>709</v>
      </c>
      <c r="H166" s="41" t="s">
        <v>710</v>
      </c>
      <c r="I166" s="41" t="s">
        <v>711</v>
      </c>
      <c r="J166" s="42">
        <v>2019</v>
      </c>
      <c r="K166" s="41" t="s">
        <v>712</v>
      </c>
      <c r="L166" s="42" t="s">
        <v>44</v>
      </c>
      <c r="M166" s="41" t="s">
        <v>38</v>
      </c>
      <c r="N166" s="41" t="s">
        <v>708</v>
      </c>
      <c r="O166" s="42" t="s">
        <v>44</v>
      </c>
      <c r="P166" s="42" t="s">
        <v>44</v>
      </c>
      <c r="Q166" s="42" t="s">
        <v>44</v>
      </c>
      <c r="R166" s="73" t="str">
        <f>IF(ISERROR(Dataset[[#This Row],[Number of Geospatial Figures]]/Dataset[[#This Row],[Number of Total Figures]])=TRUE,"---",Dataset[[#This Row],[Number of Geospatial Figures]]/Dataset[[#This Row],[Number of Total Figures]])</f>
        <v>---</v>
      </c>
      <c r="S166" s="42" t="s">
        <v>44</v>
      </c>
      <c r="T166" s="42" t="str" cm="1">
        <f t="array" ref="T1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6" s="42" t="s">
        <v>44</v>
      </c>
      <c r="V166" s="41" t="s">
        <v>44</v>
      </c>
      <c r="W166" s="41" t="s">
        <v>44</v>
      </c>
      <c r="X166" s="42">
        <v>2</v>
      </c>
      <c r="Y166" s="76" t="s">
        <v>44</v>
      </c>
      <c r="Z166" s="76" t="s">
        <v>44</v>
      </c>
      <c r="AA166" s="43" t="s">
        <v>44</v>
      </c>
    </row>
    <row r="167" spans="1:27" x14ac:dyDescent="0.2">
      <c r="A167" s="40" t="s">
        <v>44</v>
      </c>
      <c r="B167" s="41" t="s">
        <v>44</v>
      </c>
      <c r="C167" s="41" t="s">
        <v>44</v>
      </c>
      <c r="D167" s="41" t="s">
        <v>44</v>
      </c>
      <c r="E167" s="41" t="s">
        <v>44</v>
      </c>
      <c r="F167" s="42" t="b">
        <v>0</v>
      </c>
      <c r="G167" s="41" t="s">
        <v>713</v>
      </c>
      <c r="H167" s="41" t="s">
        <v>714</v>
      </c>
      <c r="I167" s="41" t="s">
        <v>715</v>
      </c>
      <c r="J167" s="42">
        <v>2019</v>
      </c>
      <c r="K167" s="41" t="s">
        <v>716</v>
      </c>
      <c r="L167" s="42" t="s">
        <v>44</v>
      </c>
      <c r="M167" s="41" t="s">
        <v>38</v>
      </c>
      <c r="N167" s="41" t="s">
        <v>708</v>
      </c>
      <c r="O167" s="42" t="s">
        <v>44</v>
      </c>
      <c r="P167" s="42" t="s">
        <v>44</v>
      </c>
      <c r="Q167" s="42" t="s">
        <v>44</v>
      </c>
      <c r="R167" s="73" t="str">
        <f>IF(ISERROR(Dataset[[#This Row],[Number of Geospatial Figures]]/Dataset[[#This Row],[Number of Total Figures]])=TRUE,"---",Dataset[[#This Row],[Number of Geospatial Figures]]/Dataset[[#This Row],[Number of Total Figures]])</f>
        <v>---</v>
      </c>
      <c r="S167" s="42" t="s">
        <v>44</v>
      </c>
      <c r="T167" s="42" t="str" cm="1">
        <f t="array" ref="T1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7" s="42" t="s">
        <v>44</v>
      </c>
      <c r="V167" s="41" t="s">
        <v>44</v>
      </c>
      <c r="W167" s="41" t="s">
        <v>44</v>
      </c>
      <c r="X167" s="42">
        <v>2</v>
      </c>
      <c r="Y167" s="76" t="s">
        <v>44</v>
      </c>
      <c r="Z167" s="76" t="s">
        <v>44</v>
      </c>
      <c r="AA167" s="43" t="s">
        <v>44</v>
      </c>
    </row>
    <row r="168" spans="1:27" x14ac:dyDescent="0.2">
      <c r="A168" s="40" t="s">
        <v>567</v>
      </c>
      <c r="B168" s="41" t="s">
        <v>1365</v>
      </c>
      <c r="C168" s="41" t="s">
        <v>44</v>
      </c>
      <c r="D168" s="41" t="s">
        <v>44</v>
      </c>
      <c r="E168" s="41" t="s">
        <v>44</v>
      </c>
      <c r="F168" s="42" t="b">
        <v>1</v>
      </c>
      <c r="G168" s="41" t="s">
        <v>717</v>
      </c>
      <c r="H168" s="41" t="s">
        <v>718</v>
      </c>
      <c r="I168" s="41" t="s">
        <v>719</v>
      </c>
      <c r="J168" s="42">
        <v>2019</v>
      </c>
      <c r="K168" s="41" t="s">
        <v>720</v>
      </c>
      <c r="L168" s="42" t="s">
        <v>44</v>
      </c>
      <c r="M168" s="41" t="s">
        <v>38</v>
      </c>
      <c r="N168" s="41" t="s">
        <v>708</v>
      </c>
      <c r="O168" s="42" t="b">
        <v>0</v>
      </c>
      <c r="P168" s="42">
        <v>0</v>
      </c>
      <c r="Q168" s="42">
        <v>9</v>
      </c>
      <c r="R168" s="73">
        <f>IF(ISERROR(Dataset[[#This Row],[Number of Geospatial Figures]]/Dataset[[#This Row],[Number of Total Figures]])=TRUE,"---",Dataset[[#This Row],[Number of Geospatial Figures]]/Dataset[[#This Row],[Number of Total Figures]])</f>
        <v>0</v>
      </c>
      <c r="S168" s="42" t="b">
        <v>0</v>
      </c>
      <c r="T168" s="42" t="b" cm="1">
        <f t="array" ref="T1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8" s="42" t="b">
        <v>0</v>
      </c>
      <c r="V168" s="41" t="s">
        <v>44</v>
      </c>
      <c r="W168" s="41" t="s">
        <v>44</v>
      </c>
      <c r="X168" s="42">
        <v>31</v>
      </c>
      <c r="Y168" s="76" t="s">
        <v>44</v>
      </c>
      <c r="Z168" s="76" t="s">
        <v>44</v>
      </c>
      <c r="AA168" s="43" t="s">
        <v>44</v>
      </c>
    </row>
    <row r="169" spans="1:27" x14ac:dyDescent="0.2">
      <c r="A169" s="40" t="s">
        <v>44</v>
      </c>
      <c r="B169" s="41" t="s">
        <v>44</v>
      </c>
      <c r="C169" s="41" t="s">
        <v>44</v>
      </c>
      <c r="D169" s="41" t="s">
        <v>44</v>
      </c>
      <c r="E169" s="41" t="s">
        <v>44</v>
      </c>
      <c r="F169" s="42" t="b">
        <v>0</v>
      </c>
      <c r="G169" s="41" t="s">
        <v>721</v>
      </c>
      <c r="H169" s="41" t="s">
        <v>722</v>
      </c>
      <c r="I169" s="41" t="s">
        <v>723</v>
      </c>
      <c r="J169" s="42">
        <v>2019</v>
      </c>
      <c r="K169" s="41" t="s">
        <v>724</v>
      </c>
      <c r="L169" s="42" t="s">
        <v>44</v>
      </c>
      <c r="M169" s="41" t="s">
        <v>38</v>
      </c>
      <c r="N169" s="41" t="s">
        <v>708</v>
      </c>
      <c r="O169" s="42" t="s">
        <v>44</v>
      </c>
      <c r="P169" s="42" t="s">
        <v>44</v>
      </c>
      <c r="Q169" s="42" t="s">
        <v>44</v>
      </c>
      <c r="R169" s="73" t="str">
        <f>IF(ISERROR(Dataset[[#This Row],[Number of Geospatial Figures]]/Dataset[[#This Row],[Number of Total Figures]])=TRUE,"---",Dataset[[#This Row],[Number of Geospatial Figures]]/Dataset[[#This Row],[Number of Total Figures]])</f>
        <v>---</v>
      </c>
      <c r="S169" s="42" t="s">
        <v>44</v>
      </c>
      <c r="T169" s="42" t="str" cm="1">
        <f t="array" ref="T1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9" s="42" t="s">
        <v>44</v>
      </c>
      <c r="V169" s="41" t="s">
        <v>44</v>
      </c>
      <c r="W169" s="41" t="s">
        <v>44</v>
      </c>
      <c r="X169" s="42">
        <v>1</v>
      </c>
      <c r="Y169" s="76" t="s">
        <v>44</v>
      </c>
      <c r="Z169" s="76" t="s">
        <v>44</v>
      </c>
      <c r="AA169" s="43" t="s">
        <v>44</v>
      </c>
    </row>
    <row r="170" spans="1:27" x14ac:dyDescent="0.2">
      <c r="A170" s="40" t="s">
        <v>44</v>
      </c>
      <c r="B170" s="41" t="s">
        <v>44</v>
      </c>
      <c r="C170" s="41" t="s">
        <v>44</v>
      </c>
      <c r="D170" s="41" t="s">
        <v>44</v>
      </c>
      <c r="E170" s="41" t="s">
        <v>44</v>
      </c>
      <c r="F170" s="42" t="b">
        <v>0</v>
      </c>
      <c r="G170" s="41" t="s">
        <v>725</v>
      </c>
      <c r="H170" s="41" t="s">
        <v>726</v>
      </c>
      <c r="I170" s="41" t="s">
        <v>727</v>
      </c>
      <c r="J170" s="42">
        <v>2019</v>
      </c>
      <c r="K170" s="41" t="s">
        <v>728</v>
      </c>
      <c r="L170" s="42" t="s">
        <v>44</v>
      </c>
      <c r="M170" s="41" t="s">
        <v>38</v>
      </c>
      <c r="N170" s="41" t="s">
        <v>708</v>
      </c>
      <c r="O170" s="42" t="s">
        <v>44</v>
      </c>
      <c r="P170" s="42" t="s">
        <v>44</v>
      </c>
      <c r="Q170" s="42" t="s">
        <v>44</v>
      </c>
      <c r="R170" s="73" t="str">
        <f>IF(ISERROR(Dataset[[#This Row],[Number of Geospatial Figures]]/Dataset[[#This Row],[Number of Total Figures]])=TRUE,"---",Dataset[[#This Row],[Number of Geospatial Figures]]/Dataset[[#This Row],[Number of Total Figures]])</f>
        <v>---</v>
      </c>
      <c r="S170" s="42" t="s">
        <v>44</v>
      </c>
      <c r="T170" s="42" t="str" cm="1">
        <f t="array" ref="T1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0" s="42" t="s">
        <v>44</v>
      </c>
      <c r="V170" s="41" t="s">
        <v>44</v>
      </c>
      <c r="W170" s="41" t="s">
        <v>44</v>
      </c>
      <c r="X170" s="42">
        <v>2</v>
      </c>
      <c r="Y170" s="76" t="s">
        <v>44</v>
      </c>
      <c r="Z170" s="76" t="s">
        <v>44</v>
      </c>
      <c r="AA170" s="43" t="s">
        <v>44</v>
      </c>
    </row>
    <row r="171" spans="1:27" x14ac:dyDescent="0.2">
      <c r="A171" s="40" t="s">
        <v>44</v>
      </c>
      <c r="B171" s="41" t="s">
        <v>44</v>
      </c>
      <c r="C171" s="41" t="s">
        <v>44</v>
      </c>
      <c r="D171" s="41" t="s">
        <v>44</v>
      </c>
      <c r="E171" s="41" t="s">
        <v>44</v>
      </c>
      <c r="F171" s="42" t="b">
        <v>0</v>
      </c>
      <c r="G171" s="41" t="s">
        <v>729</v>
      </c>
      <c r="H171" s="41" t="s">
        <v>730</v>
      </c>
      <c r="I171" s="41" t="s">
        <v>731</v>
      </c>
      <c r="J171" s="42">
        <v>2019</v>
      </c>
      <c r="K171" s="41" t="s">
        <v>732</v>
      </c>
      <c r="L171" s="42" t="s">
        <v>44</v>
      </c>
      <c r="M171" s="41" t="s">
        <v>38</v>
      </c>
      <c r="N171" s="41" t="s">
        <v>708</v>
      </c>
      <c r="O171" s="42" t="s">
        <v>44</v>
      </c>
      <c r="P171" s="42" t="s">
        <v>44</v>
      </c>
      <c r="Q171" s="42" t="s">
        <v>44</v>
      </c>
      <c r="R171" s="73" t="str">
        <f>IF(ISERROR(Dataset[[#This Row],[Number of Geospatial Figures]]/Dataset[[#This Row],[Number of Total Figures]])=TRUE,"---",Dataset[[#This Row],[Number of Geospatial Figures]]/Dataset[[#This Row],[Number of Total Figures]])</f>
        <v>---</v>
      </c>
      <c r="S171" s="42" t="s">
        <v>44</v>
      </c>
      <c r="T171" s="42" t="str" cm="1">
        <f t="array" ref="T1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1" s="42" t="s">
        <v>44</v>
      </c>
      <c r="V171" s="41" t="s">
        <v>44</v>
      </c>
      <c r="W171" s="41" t="s">
        <v>44</v>
      </c>
      <c r="X171" s="42">
        <v>9</v>
      </c>
      <c r="Y171" s="76" t="s">
        <v>44</v>
      </c>
      <c r="Z171" s="76" t="s">
        <v>44</v>
      </c>
      <c r="AA171" s="43" t="s">
        <v>44</v>
      </c>
    </row>
    <row r="172" spans="1:27" x14ac:dyDescent="0.2">
      <c r="A172" s="40" t="s">
        <v>44</v>
      </c>
      <c r="B172" s="41" t="s">
        <v>44</v>
      </c>
      <c r="C172" s="41" t="s">
        <v>44</v>
      </c>
      <c r="D172" s="41" t="s">
        <v>44</v>
      </c>
      <c r="E172" s="41" t="s">
        <v>44</v>
      </c>
      <c r="F172" s="42" t="b">
        <v>0</v>
      </c>
      <c r="G172" s="41" t="s">
        <v>733</v>
      </c>
      <c r="H172" s="41" t="s">
        <v>734</v>
      </c>
      <c r="I172" s="41" t="s">
        <v>735</v>
      </c>
      <c r="J172" s="42">
        <v>2019</v>
      </c>
      <c r="K172" s="41" t="s">
        <v>736</v>
      </c>
      <c r="L172" s="42" t="s">
        <v>44</v>
      </c>
      <c r="M172" s="41" t="s">
        <v>38</v>
      </c>
      <c r="N172" s="41" t="s">
        <v>708</v>
      </c>
      <c r="O172" s="42" t="s">
        <v>44</v>
      </c>
      <c r="P172" s="42" t="s">
        <v>44</v>
      </c>
      <c r="Q172" s="42" t="s">
        <v>44</v>
      </c>
      <c r="R172" s="73" t="str">
        <f>IF(ISERROR(Dataset[[#This Row],[Number of Geospatial Figures]]/Dataset[[#This Row],[Number of Total Figures]])=TRUE,"---",Dataset[[#This Row],[Number of Geospatial Figures]]/Dataset[[#This Row],[Number of Total Figures]])</f>
        <v>---</v>
      </c>
      <c r="S172" s="42" t="s">
        <v>44</v>
      </c>
      <c r="T172" s="42" t="str" cm="1">
        <f t="array" ref="T1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2" s="42" t="s">
        <v>44</v>
      </c>
      <c r="V172" s="41" t="s">
        <v>44</v>
      </c>
      <c r="W172" s="41" t="s">
        <v>44</v>
      </c>
      <c r="X172" s="42">
        <v>0</v>
      </c>
      <c r="Y172" s="76" t="s">
        <v>44</v>
      </c>
      <c r="Z172" s="76" t="s">
        <v>44</v>
      </c>
      <c r="AA172" s="43" t="s">
        <v>44</v>
      </c>
    </row>
    <row r="173" spans="1:27" x14ac:dyDescent="0.2">
      <c r="A173" s="40" t="s">
        <v>44</v>
      </c>
      <c r="B173" s="41" t="s">
        <v>44</v>
      </c>
      <c r="C173" s="41" t="s">
        <v>44</v>
      </c>
      <c r="D173" s="41" t="s">
        <v>44</v>
      </c>
      <c r="E173" s="41" t="s">
        <v>44</v>
      </c>
      <c r="F173" s="42" t="b">
        <v>0</v>
      </c>
      <c r="G173" s="41" t="s">
        <v>737</v>
      </c>
      <c r="H173" s="41" t="s">
        <v>738</v>
      </c>
      <c r="I173" s="41" t="s">
        <v>739</v>
      </c>
      <c r="J173" s="42">
        <v>2019</v>
      </c>
      <c r="K173" s="41" t="s">
        <v>740</v>
      </c>
      <c r="L173" s="42" t="s">
        <v>44</v>
      </c>
      <c r="M173" s="41" t="s">
        <v>38</v>
      </c>
      <c r="N173" s="41" t="s">
        <v>708</v>
      </c>
      <c r="O173" s="42" t="s">
        <v>44</v>
      </c>
      <c r="P173" s="42" t="s">
        <v>44</v>
      </c>
      <c r="Q173" s="42" t="s">
        <v>44</v>
      </c>
      <c r="R173" s="73" t="str">
        <f>IF(ISERROR(Dataset[[#This Row],[Number of Geospatial Figures]]/Dataset[[#This Row],[Number of Total Figures]])=TRUE,"---",Dataset[[#This Row],[Number of Geospatial Figures]]/Dataset[[#This Row],[Number of Total Figures]])</f>
        <v>---</v>
      </c>
      <c r="S173" s="42" t="s">
        <v>44</v>
      </c>
      <c r="T173" s="42" t="str" cm="1">
        <f t="array" ref="T1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3" s="42" t="s">
        <v>44</v>
      </c>
      <c r="V173" s="41" t="s">
        <v>44</v>
      </c>
      <c r="W173" s="41" t="s">
        <v>44</v>
      </c>
      <c r="X173" s="42">
        <v>0</v>
      </c>
      <c r="Y173" s="76" t="s">
        <v>44</v>
      </c>
      <c r="Z173" s="76" t="s">
        <v>44</v>
      </c>
      <c r="AA173" s="43" t="s">
        <v>44</v>
      </c>
    </row>
    <row r="174" spans="1:27" x14ac:dyDescent="0.2">
      <c r="A174" s="40" t="s">
        <v>44</v>
      </c>
      <c r="B174" s="41" t="s">
        <v>44</v>
      </c>
      <c r="C174" s="41" t="s">
        <v>44</v>
      </c>
      <c r="D174" s="41" t="s">
        <v>44</v>
      </c>
      <c r="E174" s="41" t="s">
        <v>44</v>
      </c>
      <c r="F174" s="42" t="b">
        <v>0</v>
      </c>
      <c r="G174" s="41" t="s">
        <v>741</v>
      </c>
      <c r="H174" s="41" t="s">
        <v>742</v>
      </c>
      <c r="I174" s="41" t="s">
        <v>743</v>
      </c>
      <c r="J174" s="42">
        <v>2019</v>
      </c>
      <c r="K174" s="41" t="s">
        <v>744</v>
      </c>
      <c r="L174" s="42" t="s">
        <v>44</v>
      </c>
      <c r="M174" s="41" t="s">
        <v>28</v>
      </c>
      <c r="N174" s="41" t="s">
        <v>745</v>
      </c>
      <c r="O174" s="42" t="s">
        <v>44</v>
      </c>
      <c r="P174" s="42" t="s">
        <v>44</v>
      </c>
      <c r="Q174" s="42" t="s">
        <v>44</v>
      </c>
      <c r="R174" s="73" t="str">
        <f>IF(ISERROR(Dataset[[#This Row],[Number of Geospatial Figures]]/Dataset[[#This Row],[Number of Total Figures]])=TRUE,"---",Dataset[[#This Row],[Number of Geospatial Figures]]/Dataset[[#This Row],[Number of Total Figures]])</f>
        <v>---</v>
      </c>
      <c r="S174" s="42" t="s">
        <v>44</v>
      </c>
      <c r="T174" s="42" t="str" cm="1">
        <f t="array" ref="T1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4" s="42" t="s">
        <v>44</v>
      </c>
      <c r="V174" s="41" t="s">
        <v>44</v>
      </c>
      <c r="W174" s="41" t="s">
        <v>44</v>
      </c>
      <c r="X174" s="42">
        <v>3</v>
      </c>
      <c r="Y174" s="76" t="s">
        <v>44</v>
      </c>
      <c r="Z174" s="76" t="s">
        <v>44</v>
      </c>
      <c r="AA174" s="43" t="s">
        <v>44</v>
      </c>
    </row>
    <row r="175" spans="1:27" x14ac:dyDescent="0.2">
      <c r="A175" s="40" t="s">
        <v>567</v>
      </c>
      <c r="B175" s="41" t="s">
        <v>1953</v>
      </c>
      <c r="C175" s="41" t="s">
        <v>44</v>
      </c>
      <c r="D175" s="41" t="s">
        <v>44</v>
      </c>
      <c r="E175" s="41" t="s">
        <v>44</v>
      </c>
      <c r="F175" s="42" t="b">
        <v>1</v>
      </c>
      <c r="G175" s="41" t="s">
        <v>746</v>
      </c>
      <c r="H175" s="41" t="s">
        <v>747</v>
      </c>
      <c r="I175" s="41" t="s">
        <v>748</v>
      </c>
      <c r="J175" s="42">
        <v>2019</v>
      </c>
      <c r="K175" s="41" t="s">
        <v>749</v>
      </c>
      <c r="L175" s="42" t="s">
        <v>44</v>
      </c>
      <c r="M175" s="41" t="s">
        <v>33</v>
      </c>
      <c r="N175" s="41" t="s">
        <v>745</v>
      </c>
      <c r="O175" s="42" t="b">
        <v>0</v>
      </c>
      <c r="P175" s="42">
        <v>0</v>
      </c>
      <c r="Q175" s="42">
        <v>13</v>
      </c>
      <c r="R175" s="73">
        <f>IF(ISERROR(Dataset[[#This Row],[Number of Geospatial Figures]]/Dataset[[#This Row],[Number of Total Figures]])=TRUE,"---",Dataset[[#This Row],[Number of Geospatial Figures]]/Dataset[[#This Row],[Number of Total Figures]])</f>
        <v>0</v>
      </c>
      <c r="S175" s="42" t="b">
        <v>0</v>
      </c>
      <c r="T175" s="42" t="b" cm="1">
        <f t="array" ref="T1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5" s="42" t="b">
        <v>0</v>
      </c>
      <c r="V175" s="41" t="s">
        <v>44</v>
      </c>
      <c r="W175" s="41" t="s">
        <v>44</v>
      </c>
      <c r="X175" s="42">
        <v>22</v>
      </c>
      <c r="Y175" s="76" t="s">
        <v>44</v>
      </c>
      <c r="Z175" s="76" t="s">
        <v>44</v>
      </c>
      <c r="AA175" s="43" t="s">
        <v>44</v>
      </c>
    </row>
    <row r="176" spans="1:27" x14ac:dyDescent="0.2">
      <c r="A176" s="40" t="s">
        <v>567</v>
      </c>
      <c r="B176" s="41" t="s">
        <v>787</v>
      </c>
      <c r="C176" s="41" t="s">
        <v>44</v>
      </c>
      <c r="D176" s="41" t="s">
        <v>44</v>
      </c>
      <c r="E176" s="41" t="s">
        <v>44</v>
      </c>
      <c r="F176" s="42" t="b">
        <v>1</v>
      </c>
      <c r="G176" s="41" t="s">
        <v>750</v>
      </c>
      <c r="H176" s="41" t="s">
        <v>751</v>
      </c>
      <c r="I176" s="41" t="s">
        <v>752</v>
      </c>
      <c r="J176" s="42">
        <v>2019</v>
      </c>
      <c r="K176" s="41" t="s">
        <v>753</v>
      </c>
      <c r="L176" s="42" t="s">
        <v>44</v>
      </c>
      <c r="M176" s="41" t="s">
        <v>33</v>
      </c>
      <c r="N176" s="41" t="s">
        <v>745</v>
      </c>
      <c r="O176" s="42" t="b">
        <v>0</v>
      </c>
      <c r="P176" s="42">
        <v>0</v>
      </c>
      <c r="Q176" s="42">
        <v>10</v>
      </c>
      <c r="R176" s="73">
        <f>IF(ISERROR(Dataset[[#This Row],[Number of Geospatial Figures]]/Dataset[[#This Row],[Number of Total Figures]])=TRUE,"---",Dataset[[#This Row],[Number of Geospatial Figures]]/Dataset[[#This Row],[Number of Total Figures]])</f>
        <v>0</v>
      </c>
      <c r="S176" s="42" t="b">
        <v>0</v>
      </c>
      <c r="T176" s="42" t="b" cm="1">
        <f t="array" ref="T1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6" s="42" t="b">
        <v>0</v>
      </c>
      <c r="V176" s="41" t="s">
        <v>44</v>
      </c>
      <c r="W176" s="41" t="s">
        <v>44</v>
      </c>
      <c r="X176" s="42">
        <v>27</v>
      </c>
      <c r="Y176" s="76" t="s">
        <v>44</v>
      </c>
      <c r="Z176" s="76" t="s">
        <v>44</v>
      </c>
      <c r="AA176" s="43" t="s">
        <v>44</v>
      </c>
    </row>
    <row r="177" spans="1:27" x14ac:dyDescent="0.2">
      <c r="A177" s="40" t="s">
        <v>567</v>
      </c>
      <c r="B177" s="41" t="s">
        <v>1365</v>
      </c>
      <c r="C177" s="41" t="s">
        <v>567</v>
      </c>
      <c r="D177" s="41" t="s">
        <v>1365</v>
      </c>
      <c r="E177" s="41" t="s">
        <v>44</v>
      </c>
      <c r="F177" s="42" t="b">
        <v>1</v>
      </c>
      <c r="G177" s="41" t="s">
        <v>754</v>
      </c>
      <c r="H177" s="41" t="s">
        <v>755</v>
      </c>
      <c r="I177" s="41" t="s">
        <v>756</v>
      </c>
      <c r="J177" s="42">
        <v>2019</v>
      </c>
      <c r="K177" s="41" t="s">
        <v>757</v>
      </c>
      <c r="L177" s="42" t="s">
        <v>44</v>
      </c>
      <c r="M177" s="41" t="s">
        <v>103</v>
      </c>
      <c r="N177" s="41" t="s">
        <v>745</v>
      </c>
      <c r="O177" s="42" t="b">
        <v>0</v>
      </c>
      <c r="P177" s="42">
        <v>1</v>
      </c>
      <c r="Q177" s="42">
        <v>18</v>
      </c>
      <c r="R177" s="73">
        <f>IF(ISERROR(Dataset[[#This Row],[Number of Geospatial Figures]]/Dataset[[#This Row],[Number of Total Figures]])=TRUE,"---",Dataset[[#This Row],[Number of Geospatial Figures]]/Dataset[[#This Row],[Number of Total Figures]])</f>
        <v>5.5555555555555552E-2</v>
      </c>
      <c r="S177" s="42" t="b">
        <v>1</v>
      </c>
      <c r="T177" s="42" t="b" cm="1">
        <f t="array" ref="T1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7" s="42" t="b">
        <v>1</v>
      </c>
      <c r="V177" s="41" t="s">
        <v>44</v>
      </c>
      <c r="W177" s="41" t="s">
        <v>44</v>
      </c>
      <c r="X177" s="42">
        <v>43</v>
      </c>
      <c r="Y177" s="76" t="s">
        <v>2921</v>
      </c>
      <c r="Z177" s="76" t="s">
        <v>2922</v>
      </c>
      <c r="AA177" s="43" t="s">
        <v>2879</v>
      </c>
    </row>
    <row r="178" spans="1:27" x14ac:dyDescent="0.2">
      <c r="A178" s="40" t="s">
        <v>567</v>
      </c>
      <c r="B178" s="41" t="s">
        <v>1575</v>
      </c>
      <c r="C178" s="41" t="s">
        <v>567</v>
      </c>
      <c r="D178" s="41" t="s">
        <v>1365</v>
      </c>
      <c r="E178" s="41" t="s">
        <v>44</v>
      </c>
      <c r="F178" s="42" t="b">
        <v>1</v>
      </c>
      <c r="G178" s="41" t="s">
        <v>758</v>
      </c>
      <c r="H178" s="41" t="s">
        <v>759</v>
      </c>
      <c r="I178" s="41" t="s">
        <v>760</v>
      </c>
      <c r="J178" s="42">
        <v>2019</v>
      </c>
      <c r="K178" s="41" t="s">
        <v>761</v>
      </c>
      <c r="L178" s="42" t="s">
        <v>44</v>
      </c>
      <c r="M178" s="41" t="s">
        <v>103</v>
      </c>
      <c r="N178" s="41" t="s">
        <v>745</v>
      </c>
      <c r="O178" s="42" t="b">
        <v>0</v>
      </c>
      <c r="P178" s="42">
        <v>7</v>
      </c>
      <c r="Q178" s="42">
        <v>17</v>
      </c>
      <c r="R178" s="73">
        <f>IF(ISERROR(Dataset[[#This Row],[Number of Geospatial Figures]]/Dataset[[#This Row],[Number of Total Figures]])=TRUE,"---",Dataset[[#This Row],[Number of Geospatial Figures]]/Dataset[[#This Row],[Number of Total Figures]])</f>
        <v>0.41176470588235292</v>
      </c>
      <c r="S178" s="42" t="b">
        <v>1</v>
      </c>
      <c r="T178" s="42" t="b" cm="1">
        <f t="array" ref="T1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8" s="42" t="b">
        <v>0</v>
      </c>
      <c r="V178" s="41" t="s">
        <v>44</v>
      </c>
      <c r="W178" s="41" t="s">
        <v>44</v>
      </c>
      <c r="X178" s="42">
        <v>78</v>
      </c>
      <c r="Y178" s="76" t="s">
        <v>2923</v>
      </c>
      <c r="Z178" s="76" t="s">
        <v>2924</v>
      </c>
      <c r="AA178" s="43" t="s">
        <v>2879</v>
      </c>
    </row>
    <row r="179" spans="1:27" x14ac:dyDescent="0.2">
      <c r="A179" s="40" t="s">
        <v>567</v>
      </c>
      <c r="B179" s="41" t="s">
        <v>1953</v>
      </c>
      <c r="C179" s="41" t="s">
        <v>44</v>
      </c>
      <c r="D179" s="41" t="s">
        <v>44</v>
      </c>
      <c r="E179" s="41" t="s">
        <v>44</v>
      </c>
      <c r="F179" s="42" t="b">
        <v>1</v>
      </c>
      <c r="G179" s="41" t="s">
        <v>762</v>
      </c>
      <c r="H179" s="41" t="s">
        <v>763</v>
      </c>
      <c r="I179" s="41" t="s">
        <v>764</v>
      </c>
      <c r="J179" s="42">
        <v>2019</v>
      </c>
      <c r="K179" s="41" t="s">
        <v>765</v>
      </c>
      <c r="L179" s="42" t="s">
        <v>44</v>
      </c>
      <c r="M179" s="41" t="s">
        <v>103</v>
      </c>
      <c r="N179" s="41" t="s">
        <v>745</v>
      </c>
      <c r="O179" s="42" t="b">
        <v>0</v>
      </c>
      <c r="P179" s="42">
        <v>5</v>
      </c>
      <c r="Q179" s="42">
        <v>7</v>
      </c>
      <c r="R179" s="73">
        <f>IF(ISERROR(Dataset[[#This Row],[Number of Geospatial Figures]]/Dataset[[#This Row],[Number of Total Figures]])=TRUE,"---",Dataset[[#This Row],[Number of Geospatial Figures]]/Dataset[[#This Row],[Number of Total Figures]])</f>
        <v>0.7142857142857143</v>
      </c>
      <c r="S179" s="42" t="b">
        <v>1</v>
      </c>
      <c r="T179" s="42" t="b" cm="1">
        <f t="array" ref="T1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9" s="42" t="b">
        <v>1</v>
      </c>
      <c r="V179" s="41" t="s">
        <v>44</v>
      </c>
      <c r="W179" s="41" t="s">
        <v>44</v>
      </c>
      <c r="X179" s="42">
        <v>328</v>
      </c>
      <c r="Y179" s="76" t="s">
        <v>2925</v>
      </c>
      <c r="Z179" s="76" t="s">
        <v>2926</v>
      </c>
      <c r="AA179" s="43" t="s">
        <v>2892</v>
      </c>
    </row>
    <row r="180" spans="1:27" x14ac:dyDescent="0.2">
      <c r="A180" s="40" t="s">
        <v>567</v>
      </c>
      <c r="B180" s="41" t="s">
        <v>1365</v>
      </c>
      <c r="C180" s="41" t="s">
        <v>44</v>
      </c>
      <c r="D180" s="41" t="s">
        <v>44</v>
      </c>
      <c r="E180" s="41" t="s">
        <v>44</v>
      </c>
      <c r="F180" s="42" t="b">
        <v>1</v>
      </c>
      <c r="G180" s="41" t="s">
        <v>766</v>
      </c>
      <c r="H180" s="41" t="s">
        <v>767</v>
      </c>
      <c r="I180" s="41" t="s">
        <v>768</v>
      </c>
      <c r="J180" s="42">
        <v>2019</v>
      </c>
      <c r="K180" s="41" t="s">
        <v>769</v>
      </c>
      <c r="L180" s="42" t="s">
        <v>44</v>
      </c>
      <c r="M180" s="41" t="s">
        <v>103</v>
      </c>
      <c r="N180" s="41" t="s">
        <v>770</v>
      </c>
      <c r="O180" s="42" t="b">
        <v>1</v>
      </c>
      <c r="P180" s="42">
        <v>6</v>
      </c>
      <c r="Q180" s="42">
        <v>12</v>
      </c>
      <c r="R180" s="73">
        <f>IF(ISERROR(Dataset[[#This Row],[Number of Geospatial Figures]]/Dataset[[#This Row],[Number of Total Figures]])=TRUE,"---",Dataset[[#This Row],[Number of Geospatial Figures]]/Dataset[[#This Row],[Number of Total Figures]])</f>
        <v>0.5</v>
      </c>
      <c r="S180" s="42" t="b">
        <v>1</v>
      </c>
      <c r="T180" s="42" t="b" cm="1">
        <f t="array" ref="T1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0" s="42" t="b">
        <v>1</v>
      </c>
      <c r="V180" s="41" t="s">
        <v>2489</v>
      </c>
      <c r="W180" s="41" t="s">
        <v>44</v>
      </c>
      <c r="X180" s="42">
        <v>46</v>
      </c>
      <c r="Y180" s="76" t="s">
        <v>2927</v>
      </c>
      <c r="Z180" s="76" t="s">
        <v>2928</v>
      </c>
      <c r="AA180" s="43" t="s">
        <v>2501</v>
      </c>
    </row>
    <row r="181" spans="1:27" x14ac:dyDescent="0.2">
      <c r="A181" s="40" t="s">
        <v>567</v>
      </c>
      <c r="B181" s="41" t="s">
        <v>1365</v>
      </c>
      <c r="C181" s="41" t="s">
        <v>44</v>
      </c>
      <c r="D181" s="41" t="s">
        <v>44</v>
      </c>
      <c r="E181" s="41" t="s">
        <v>44</v>
      </c>
      <c r="F181" s="42" t="b">
        <v>1</v>
      </c>
      <c r="G181" s="41" t="s">
        <v>771</v>
      </c>
      <c r="H181" s="41" t="s">
        <v>772</v>
      </c>
      <c r="I181" s="41" t="s">
        <v>773</v>
      </c>
      <c r="J181" s="42">
        <v>2019</v>
      </c>
      <c r="K181" s="41" t="s">
        <v>774</v>
      </c>
      <c r="L181" s="42" t="s">
        <v>44</v>
      </c>
      <c r="M181" s="41" t="s">
        <v>28</v>
      </c>
      <c r="N181" s="41" t="s">
        <v>770</v>
      </c>
      <c r="O181" s="42" t="b">
        <v>1</v>
      </c>
      <c r="P181" s="42">
        <v>3</v>
      </c>
      <c r="Q181" s="42">
        <v>9</v>
      </c>
      <c r="R181" s="73">
        <f>IF(ISERROR(Dataset[[#This Row],[Number of Geospatial Figures]]/Dataset[[#This Row],[Number of Total Figures]])=TRUE,"---",Dataset[[#This Row],[Number of Geospatial Figures]]/Dataset[[#This Row],[Number of Total Figures]])</f>
        <v>0.33333333333333331</v>
      </c>
      <c r="S181" s="42" t="b">
        <v>1</v>
      </c>
      <c r="T181" s="42" t="b" cm="1">
        <f t="array" ref="T1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1" s="42" t="b">
        <v>1</v>
      </c>
      <c r="V181" s="41" t="s">
        <v>44</v>
      </c>
      <c r="W181" s="41" t="s">
        <v>44</v>
      </c>
      <c r="X181" s="42">
        <v>109</v>
      </c>
      <c r="Y181" s="76" t="s">
        <v>2929</v>
      </c>
      <c r="Z181" s="76" t="s">
        <v>2930</v>
      </c>
      <c r="AA181" s="43" t="s">
        <v>2876</v>
      </c>
    </row>
    <row r="182" spans="1:27" x14ac:dyDescent="0.2">
      <c r="A182" s="40" t="s">
        <v>567</v>
      </c>
      <c r="B182" s="41" t="s">
        <v>308</v>
      </c>
      <c r="C182" s="41" t="s">
        <v>567</v>
      </c>
      <c r="D182" s="41" t="s">
        <v>1365</v>
      </c>
      <c r="E182" s="41" t="s">
        <v>2193</v>
      </c>
      <c r="F182" s="42" t="b">
        <v>1</v>
      </c>
      <c r="G182" s="41" t="s">
        <v>775</v>
      </c>
      <c r="H182" s="41" t="s">
        <v>776</v>
      </c>
      <c r="I182" s="41" t="s">
        <v>777</v>
      </c>
      <c r="J182" s="42">
        <v>2019</v>
      </c>
      <c r="K182" s="41" t="s">
        <v>778</v>
      </c>
      <c r="L182" s="42" t="s">
        <v>44</v>
      </c>
      <c r="M182" s="41" t="s">
        <v>103</v>
      </c>
      <c r="N182" s="41" t="s">
        <v>770</v>
      </c>
      <c r="O182" s="42" t="b">
        <v>1</v>
      </c>
      <c r="P182" s="42">
        <v>3</v>
      </c>
      <c r="Q182" s="42">
        <v>13</v>
      </c>
      <c r="R182" s="73">
        <f>IF(ISERROR(Dataset[[#This Row],[Number of Geospatial Figures]]/Dataset[[#This Row],[Number of Total Figures]])=TRUE,"---",Dataset[[#This Row],[Number of Geospatial Figures]]/Dataset[[#This Row],[Number of Total Figures]])</f>
        <v>0.23076923076923078</v>
      </c>
      <c r="S182" s="42" t="b">
        <v>1</v>
      </c>
      <c r="T182" s="42" t="b" cm="1">
        <f t="array" ref="T1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2" s="42" t="b">
        <v>1</v>
      </c>
      <c r="V182" s="41" t="s">
        <v>44</v>
      </c>
      <c r="W182" s="41" t="s">
        <v>44</v>
      </c>
      <c r="X182" s="42">
        <v>65</v>
      </c>
      <c r="Y182" s="76" t="s">
        <v>2931</v>
      </c>
      <c r="Z182" s="76" t="s">
        <v>2932</v>
      </c>
      <c r="AA182" s="43" t="s">
        <v>2501</v>
      </c>
    </row>
    <row r="183" spans="1:27" x14ac:dyDescent="0.2">
      <c r="A183" s="40" t="s">
        <v>567</v>
      </c>
      <c r="B183" s="41" t="s">
        <v>2193</v>
      </c>
      <c r="C183" s="41" t="s">
        <v>44</v>
      </c>
      <c r="D183" s="41" t="s">
        <v>44</v>
      </c>
      <c r="E183" s="41" t="s">
        <v>44</v>
      </c>
      <c r="F183" s="42" t="b">
        <v>1</v>
      </c>
      <c r="G183" s="41" t="s">
        <v>779</v>
      </c>
      <c r="H183" s="41" t="s">
        <v>780</v>
      </c>
      <c r="I183" s="41" t="s">
        <v>781</v>
      </c>
      <c r="J183" s="42">
        <v>2019</v>
      </c>
      <c r="K183" s="41" t="s">
        <v>782</v>
      </c>
      <c r="L183" s="42" t="s">
        <v>44</v>
      </c>
      <c r="M183" s="41" t="s">
        <v>22</v>
      </c>
      <c r="N183" s="41" t="s">
        <v>770</v>
      </c>
      <c r="O183" s="42" t="b">
        <v>1</v>
      </c>
      <c r="P183" s="42">
        <v>3</v>
      </c>
      <c r="Q183" s="42">
        <v>9</v>
      </c>
      <c r="R183" s="73">
        <f>IF(ISERROR(Dataset[[#This Row],[Number of Geospatial Figures]]/Dataset[[#This Row],[Number of Total Figures]])=TRUE,"---",Dataset[[#This Row],[Number of Geospatial Figures]]/Dataset[[#This Row],[Number of Total Figures]])</f>
        <v>0.33333333333333331</v>
      </c>
      <c r="S183" s="42" t="b">
        <v>1</v>
      </c>
      <c r="T183" s="42" t="b" cm="1">
        <f t="array" ref="T1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3" s="42" t="b">
        <v>1</v>
      </c>
      <c r="V183" s="41" t="s">
        <v>44</v>
      </c>
      <c r="W183" s="41" t="s">
        <v>44</v>
      </c>
      <c r="X183" s="42">
        <v>71</v>
      </c>
      <c r="Y183" s="76" t="s">
        <v>2933</v>
      </c>
      <c r="Z183" s="76" t="s">
        <v>2934</v>
      </c>
      <c r="AA183" s="43" t="s">
        <v>2879</v>
      </c>
    </row>
    <row r="184" spans="1:27" x14ac:dyDescent="0.2">
      <c r="A184" s="40" t="s">
        <v>567</v>
      </c>
      <c r="B184" s="41" t="s">
        <v>1182</v>
      </c>
      <c r="C184" s="41" t="s">
        <v>44</v>
      </c>
      <c r="D184" s="41" t="s">
        <v>44</v>
      </c>
      <c r="E184" s="41" t="s">
        <v>44</v>
      </c>
      <c r="F184" s="42" t="b">
        <v>1</v>
      </c>
      <c r="G184" s="41" t="s">
        <v>783</v>
      </c>
      <c r="H184" s="41" t="s">
        <v>784</v>
      </c>
      <c r="I184" s="41" t="s">
        <v>785</v>
      </c>
      <c r="J184" s="42">
        <v>2019</v>
      </c>
      <c r="K184" s="41" t="s">
        <v>786</v>
      </c>
      <c r="L184" s="42" t="s">
        <v>44</v>
      </c>
      <c r="M184" s="41" t="s">
        <v>22</v>
      </c>
      <c r="N184" s="41" t="s">
        <v>770</v>
      </c>
      <c r="O184" s="42" t="b">
        <v>0</v>
      </c>
      <c r="P184" s="42">
        <v>5</v>
      </c>
      <c r="Q184" s="42">
        <v>11</v>
      </c>
      <c r="R184" s="73">
        <f>IF(ISERROR(Dataset[[#This Row],[Number of Geospatial Figures]]/Dataset[[#This Row],[Number of Total Figures]])=TRUE,"---",Dataset[[#This Row],[Number of Geospatial Figures]]/Dataset[[#This Row],[Number of Total Figures]])</f>
        <v>0.45454545454545453</v>
      </c>
      <c r="S184" s="42" t="b">
        <v>1</v>
      </c>
      <c r="T184" s="42" t="b" cm="1">
        <f t="array" ref="T1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4" s="42" t="b">
        <v>1</v>
      </c>
      <c r="V184" s="41" t="s">
        <v>44</v>
      </c>
      <c r="W184" s="41" t="s">
        <v>44</v>
      </c>
      <c r="X184" s="42">
        <v>42</v>
      </c>
      <c r="Y184" s="76" t="s">
        <v>2935</v>
      </c>
      <c r="Z184" s="76" t="s">
        <v>2936</v>
      </c>
      <c r="AA184" s="43" t="s">
        <v>2501</v>
      </c>
    </row>
    <row r="185" spans="1:27" x14ac:dyDescent="0.2">
      <c r="A185" s="40" t="s">
        <v>787</v>
      </c>
      <c r="B185" s="41" t="s">
        <v>2193</v>
      </c>
      <c r="C185" s="41" t="s">
        <v>44</v>
      </c>
      <c r="D185" s="41" t="s">
        <v>44</v>
      </c>
      <c r="E185" s="41" t="s">
        <v>44</v>
      </c>
      <c r="F185" s="42" t="b">
        <v>1</v>
      </c>
      <c r="G185" s="41" t="s">
        <v>788</v>
      </c>
      <c r="H185" s="41" t="s">
        <v>789</v>
      </c>
      <c r="I185" s="41" t="s">
        <v>790</v>
      </c>
      <c r="J185" s="42">
        <v>2019</v>
      </c>
      <c r="K185" s="41" t="s">
        <v>791</v>
      </c>
      <c r="L185" s="42" t="s">
        <v>44</v>
      </c>
      <c r="M185" s="41" t="s">
        <v>103</v>
      </c>
      <c r="N185" s="41" t="s">
        <v>770</v>
      </c>
      <c r="O185" s="42" t="b">
        <v>1</v>
      </c>
      <c r="P185" s="42">
        <v>6</v>
      </c>
      <c r="Q185" s="42">
        <v>14</v>
      </c>
      <c r="R185" s="73">
        <f>IF(ISERROR(Dataset[[#This Row],[Number of Geospatial Figures]]/Dataset[[#This Row],[Number of Total Figures]])=TRUE,"---",Dataset[[#This Row],[Number of Geospatial Figures]]/Dataset[[#This Row],[Number of Total Figures]])</f>
        <v>0.42857142857142855</v>
      </c>
      <c r="S185" s="42" t="b">
        <v>1</v>
      </c>
      <c r="T185" s="42" t="b" cm="1">
        <f t="array" ref="T1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5" s="42" t="b">
        <v>1</v>
      </c>
      <c r="V185" s="41" t="s">
        <v>44</v>
      </c>
      <c r="W185" s="41" t="s">
        <v>44</v>
      </c>
      <c r="X185" s="42">
        <v>111</v>
      </c>
      <c r="Y185" s="76" t="s">
        <v>2911</v>
      </c>
      <c r="Z185" s="76" t="s">
        <v>2937</v>
      </c>
      <c r="AA185" s="43" t="s">
        <v>2876</v>
      </c>
    </row>
    <row r="186" spans="1:27" x14ac:dyDescent="0.2">
      <c r="A186" s="40" t="s">
        <v>44</v>
      </c>
      <c r="B186" s="41" t="s">
        <v>44</v>
      </c>
      <c r="C186" s="41" t="s">
        <v>44</v>
      </c>
      <c r="D186" s="41" t="s">
        <v>44</v>
      </c>
      <c r="E186" s="41" t="s">
        <v>44</v>
      </c>
      <c r="F186" s="42" t="b">
        <v>0</v>
      </c>
      <c r="G186" s="41" t="s">
        <v>792</v>
      </c>
      <c r="H186" s="41" t="s">
        <v>793</v>
      </c>
      <c r="I186" s="41" t="s">
        <v>794</v>
      </c>
      <c r="J186" s="42">
        <v>2019</v>
      </c>
      <c r="K186" s="41" t="s">
        <v>795</v>
      </c>
      <c r="L186" s="42" t="s">
        <v>44</v>
      </c>
      <c r="M186" s="41" t="s">
        <v>28</v>
      </c>
      <c r="N186" s="41" t="s">
        <v>796</v>
      </c>
      <c r="O186" s="42" t="s">
        <v>44</v>
      </c>
      <c r="P186" s="42" t="s">
        <v>44</v>
      </c>
      <c r="Q186" s="42" t="s">
        <v>44</v>
      </c>
      <c r="R186" s="73" t="str">
        <f>IF(ISERROR(Dataset[[#This Row],[Number of Geospatial Figures]]/Dataset[[#This Row],[Number of Total Figures]])=TRUE,"---",Dataset[[#This Row],[Number of Geospatial Figures]]/Dataset[[#This Row],[Number of Total Figures]])</f>
        <v>---</v>
      </c>
      <c r="S186" s="42" t="s">
        <v>44</v>
      </c>
      <c r="T186" s="42" t="str" cm="1">
        <f t="array" ref="T1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6" s="42" t="s">
        <v>44</v>
      </c>
      <c r="V186" s="41" t="s">
        <v>44</v>
      </c>
      <c r="W186" s="41" t="s">
        <v>44</v>
      </c>
      <c r="X186" s="42">
        <v>3</v>
      </c>
      <c r="Y186" s="76" t="s">
        <v>44</v>
      </c>
      <c r="Z186" s="76" t="s">
        <v>44</v>
      </c>
      <c r="AA186" s="43" t="s">
        <v>44</v>
      </c>
    </row>
    <row r="187" spans="1:27" x14ac:dyDescent="0.2">
      <c r="A187" s="40" t="s">
        <v>44</v>
      </c>
      <c r="B187" s="41" t="s">
        <v>44</v>
      </c>
      <c r="C187" s="41" t="s">
        <v>44</v>
      </c>
      <c r="D187" s="41" t="s">
        <v>44</v>
      </c>
      <c r="E187" s="41" t="s">
        <v>44</v>
      </c>
      <c r="F187" s="42" t="b">
        <v>0</v>
      </c>
      <c r="G187" s="41" t="s">
        <v>797</v>
      </c>
      <c r="H187" s="41" t="s">
        <v>798</v>
      </c>
      <c r="I187" s="41" t="s">
        <v>799</v>
      </c>
      <c r="J187" s="42">
        <v>2019</v>
      </c>
      <c r="K187" s="41" t="s">
        <v>800</v>
      </c>
      <c r="L187" s="42" t="s">
        <v>44</v>
      </c>
      <c r="M187" s="41" t="s">
        <v>28</v>
      </c>
      <c r="N187" s="41" t="s">
        <v>796</v>
      </c>
      <c r="O187" s="42" t="s">
        <v>44</v>
      </c>
      <c r="P187" s="42" t="s">
        <v>44</v>
      </c>
      <c r="Q187" s="42" t="s">
        <v>44</v>
      </c>
      <c r="R187" s="73" t="str">
        <f>IF(ISERROR(Dataset[[#This Row],[Number of Geospatial Figures]]/Dataset[[#This Row],[Number of Total Figures]])=TRUE,"---",Dataset[[#This Row],[Number of Geospatial Figures]]/Dataset[[#This Row],[Number of Total Figures]])</f>
        <v>---</v>
      </c>
      <c r="S187" s="42" t="s">
        <v>44</v>
      </c>
      <c r="T187" s="42" t="str" cm="1">
        <f t="array" ref="T1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7" s="42" t="s">
        <v>44</v>
      </c>
      <c r="V187" s="41" t="s">
        <v>44</v>
      </c>
      <c r="W187" s="41" t="s">
        <v>44</v>
      </c>
      <c r="X187" s="42">
        <v>4</v>
      </c>
      <c r="Y187" s="76" t="s">
        <v>44</v>
      </c>
      <c r="Z187" s="76" t="s">
        <v>44</v>
      </c>
      <c r="AA187" s="43" t="s">
        <v>44</v>
      </c>
    </row>
    <row r="188" spans="1:27" x14ac:dyDescent="0.2">
      <c r="A188" s="40" t="s">
        <v>44</v>
      </c>
      <c r="B188" s="41" t="s">
        <v>44</v>
      </c>
      <c r="C188" s="41" t="s">
        <v>44</v>
      </c>
      <c r="D188" s="41" t="s">
        <v>44</v>
      </c>
      <c r="E188" s="41" t="s">
        <v>44</v>
      </c>
      <c r="F188" s="42" t="b">
        <v>0</v>
      </c>
      <c r="G188" s="41" t="s">
        <v>801</v>
      </c>
      <c r="H188" s="41" t="s">
        <v>802</v>
      </c>
      <c r="I188" s="41" t="s">
        <v>803</v>
      </c>
      <c r="J188" s="42">
        <v>2019</v>
      </c>
      <c r="K188" s="41" t="s">
        <v>804</v>
      </c>
      <c r="L188" s="42" t="s">
        <v>44</v>
      </c>
      <c r="M188" s="41" t="s">
        <v>28</v>
      </c>
      <c r="N188" s="41" t="s">
        <v>796</v>
      </c>
      <c r="O188" s="42" t="s">
        <v>44</v>
      </c>
      <c r="P188" s="42" t="s">
        <v>44</v>
      </c>
      <c r="Q188" s="42" t="s">
        <v>44</v>
      </c>
      <c r="R188" s="73" t="str">
        <f>IF(ISERROR(Dataset[[#This Row],[Number of Geospatial Figures]]/Dataset[[#This Row],[Number of Total Figures]])=TRUE,"---",Dataset[[#This Row],[Number of Geospatial Figures]]/Dataset[[#This Row],[Number of Total Figures]])</f>
        <v>---</v>
      </c>
      <c r="S188" s="42" t="s">
        <v>44</v>
      </c>
      <c r="T188" s="42" t="str" cm="1">
        <f t="array" ref="T1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8" s="42" t="s">
        <v>44</v>
      </c>
      <c r="V188" s="41" t="s">
        <v>44</v>
      </c>
      <c r="W188" s="41" t="s">
        <v>44</v>
      </c>
      <c r="X188" s="42">
        <v>3</v>
      </c>
      <c r="Y188" s="76" t="s">
        <v>44</v>
      </c>
      <c r="Z188" s="76" t="s">
        <v>44</v>
      </c>
      <c r="AA188" s="43" t="s">
        <v>44</v>
      </c>
    </row>
    <row r="189" spans="1:27" x14ac:dyDescent="0.2">
      <c r="A189" s="40" t="s">
        <v>44</v>
      </c>
      <c r="B189" s="41" t="s">
        <v>44</v>
      </c>
      <c r="C189" s="41" t="s">
        <v>44</v>
      </c>
      <c r="D189" s="41" t="s">
        <v>44</v>
      </c>
      <c r="E189" s="41" t="s">
        <v>44</v>
      </c>
      <c r="F189" s="42" t="b">
        <v>0</v>
      </c>
      <c r="G189" s="41" t="s">
        <v>805</v>
      </c>
      <c r="H189" s="41" t="s">
        <v>806</v>
      </c>
      <c r="I189" s="41" t="s">
        <v>807</v>
      </c>
      <c r="J189" s="42">
        <v>2019</v>
      </c>
      <c r="K189" s="41" t="s">
        <v>808</v>
      </c>
      <c r="L189" s="42" t="s">
        <v>44</v>
      </c>
      <c r="M189" s="41" t="s">
        <v>22</v>
      </c>
      <c r="N189" s="41" t="s">
        <v>796</v>
      </c>
      <c r="O189" s="42" t="s">
        <v>44</v>
      </c>
      <c r="P189" s="42" t="s">
        <v>44</v>
      </c>
      <c r="Q189" s="42" t="s">
        <v>44</v>
      </c>
      <c r="R189" s="73" t="str">
        <f>IF(ISERROR(Dataset[[#This Row],[Number of Geospatial Figures]]/Dataset[[#This Row],[Number of Total Figures]])=TRUE,"---",Dataset[[#This Row],[Number of Geospatial Figures]]/Dataset[[#This Row],[Number of Total Figures]])</f>
        <v>---</v>
      </c>
      <c r="S189" s="42" t="s">
        <v>44</v>
      </c>
      <c r="T189" s="42" t="str" cm="1">
        <f t="array" ref="T1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9" s="42" t="s">
        <v>44</v>
      </c>
      <c r="V189" s="41" t="s">
        <v>44</v>
      </c>
      <c r="W189" s="41" t="s">
        <v>44</v>
      </c>
      <c r="X189" s="42">
        <v>3</v>
      </c>
      <c r="Y189" s="76" t="s">
        <v>44</v>
      </c>
      <c r="Z189" s="76" t="s">
        <v>44</v>
      </c>
      <c r="AA189" s="43" t="s">
        <v>44</v>
      </c>
    </row>
    <row r="190" spans="1:27" x14ac:dyDescent="0.2">
      <c r="A190" s="40" t="s">
        <v>44</v>
      </c>
      <c r="B190" s="41" t="s">
        <v>44</v>
      </c>
      <c r="C190" s="41" t="s">
        <v>44</v>
      </c>
      <c r="D190" s="41" t="s">
        <v>44</v>
      </c>
      <c r="E190" s="41" t="s">
        <v>44</v>
      </c>
      <c r="F190" s="42" t="b">
        <v>0</v>
      </c>
      <c r="G190" s="41" t="s">
        <v>809</v>
      </c>
      <c r="H190" s="41" t="s">
        <v>810</v>
      </c>
      <c r="I190" s="41" t="s">
        <v>811</v>
      </c>
      <c r="J190" s="42">
        <v>2019</v>
      </c>
      <c r="K190" s="41" t="s">
        <v>812</v>
      </c>
      <c r="L190" s="42" t="s">
        <v>44</v>
      </c>
      <c r="M190" s="41" t="s">
        <v>103</v>
      </c>
      <c r="N190" s="41" t="s">
        <v>796</v>
      </c>
      <c r="O190" s="42" t="s">
        <v>44</v>
      </c>
      <c r="P190" s="42" t="s">
        <v>44</v>
      </c>
      <c r="Q190" s="42" t="s">
        <v>44</v>
      </c>
      <c r="R190" s="73" t="str">
        <f>IF(ISERROR(Dataset[[#This Row],[Number of Geospatial Figures]]/Dataset[[#This Row],[Number of Total Figures]])=TRUE,"---",Dataset[[#This Row],[Number of Geospatial Figures]]/Dataset[[#This Row],[Number of Total Figures]])</f>
        <v>---</v>
      </c>
      <c r="S190" s="42" t="s">
        <v>44</v>
      </c>
      <c r="T190" s="42" t="str" cm="1">
        <f t="array" ref="T1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0" s="42" t="s">
        <v>44</v>
      </c>
      <c r="V190" s="41" t="s">
        <v>44</v>
      </c>
      <c r="W190" s="41" t="s">
        <v>44</v>
      </c>
      <c r="X190" s="42">
        <v>2</v>
      </c>
      <c r="Y190" s="76" t="s">
        <v>44</v>
      </c>
      <c r="Z190" s="76" t="s">
        <v>44</v>
      </c>
      <c r="AA190" s="43" t="s">
        <v>44</v>
      </c>
    </row>
    <row r="191" spans="1:27" x14ac:dyDescent="0.2">
      <c r="A191" s="40" t="s">
        <v>787</v>
      </c>
      <c r="B191" s="41" t="s">
        <v>2193</v>
      </c>
      <c r="C191" s="41" t="s">
        <v>44</v>
      </c>
      <c r="D191" s="41" t="s">
        <v>44</v>
      </c>
      <c r="E191" s="41" t="s">
        <v>44</v>
      </c>
      <c r="F191" s="42" t="b">
        <v>1</v>
      </c>
      <c r="G191" s="41" t="s">
        <v>813</v>
      </c>
      <c r="H191" s="41" t="s">
        <v>814</v>
      </c>
      <c r="I191" s="41" t="s">
        <v>815</v>
      </c>
      <c r="J191" s="42">
        <v>2019</v>
      </c>
      <c r="K191" s="41" t="s">
        <v>816</v>
      </c>
      <c r="L191" s="42" t="s">
        <v>44</v>
      </c>
      <c r="M191" s="41" t="s">
        <v>103</v>
      </c>
      <c r="N191" s="41" t="s">
        <v>796</v>
      </c>
      <c r="O191" s="42" t="b">
        <v>0</v>
      </c>
      <c r="P191" s="42">
        <v>5</v>
      </c>
      <c r="Q191" s="42">
        <v>12</v>
      </c>
      <c r="R191" s="73">
        <f>IF(ISERROR(Dataset[[#This Row],[Number of Geospatial Figures]]/Dataset[[#This Row],[Number of Total Figures]])=TRUE,"---",Dataset[[#This Row],[Number of Geospatial Figures]]/Dataset[[#This Row],[Number of Total Figures]])</f>
        <v>0.41666666666666669</v>
      </c>
      <c r="S191" s="42" t="b">
        <v>1</v>
      </c>
      <c r="T191" s="42" t="b" cm="1">
        <f t="array" ref="T1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1" s="42" t="b">
        <v>1</v>
      </c>
      <c r="V191" s="41" t="s">
        <v>44</v>
      </c>
      <c r="W191" s="41" t="s">
        <v>44</v>
      </c>
      <c r="X191" s="42">
        <v>67</v>
      </c>
      <c r="Y191" s="76" t="s">
        <v>2938</v>
      </c>
      <c r="Z191" s="76" t="s">
        <v>2939</v>
      </c>
      <c r="AA191" s="43" t="s">
        <v>3050</v>
      </c>
    </row>
    <row r="192" spans="1:27" x14ac:dyDescent="0.2">
      <c r="A192" s="40" t="s">
        <v>44</v>
      </c>
      <c r="B192" s="41" t="s">
        <v>44</v>
      </c>
      <c r="C192" s="41" t="s">
        <v>44</v>
      </c>
      <c r="D192" s="41" t="s">
        <v>44</v>
      </c>
      <c r="E192" s="41" t="s">
        <v>44</v>
      </c>
      <c r="F192" s="42" t="b">
        <v>0</v>
      </c>
      <c r="G192" s="41" t="s">
        <v>817</v>
      </c>
      <c r="H192" s="41" t="s">
        <v>818</v>
      </c>
      <c r="I192" s="41" t="s">
        <v>819</v>
      </c>
      <c r="J192" s="42">
        <v>2019</v>
      </c>
      <c r="K192" s="41" t="s">
        <v>820</v>
      </c>
      <c r="L192" s="42" t="s">
        <v>44</v>
      </c>
      <c r="M192" s="41" t="s">
        <v>28</v>
      </c>
      <c r="N192" s="41" t="s">
        <v>821</v>
      </c>
      <c r="O192" s="42" t="s">
        <v>44</v>
      </c>
      <c r="P192" s="42" t="s">
        <v>44</v>
      </c>
      <c r="Q192" s="42" t="s">
        <v>44</v>
      </c>
      <c r="R192" s="73" t="str">
        <f>IF(ISERROR(Dataset[[#This Row],[Number of Geospatial Figures]]/Dataset[[#This Row],[Number of Total Figures]])=TRUE,"---",Dataset[[#This Row],[Number of Geospatial Figures]]/Dataset[[#This Row],[Number of Total Figures]])</f>
        <v>---</v>
      </c>
      <c r="S192" s="42" t="s">
        <v>44</v>
      </c>
      <c r="T192" s="42" t="str" cm="1">
        <f t="array" ref="T1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2" s="42" t="s">
        <v>44</v>
      </c>
      <c r="V192" s="41" t="s">
        <v>44</v>
      </c>
      <c r="W192" s="41" t="s">
        <v>44</v>
      </c>
      <c r="X192" s="42">
        <v>1</v>
      </c>
      <c r="Y192" s="76" t="s">
        <v>44</v>
      </c>
      <c r="Z192" s="76" t="s">
        <v>44</v>
      </c>
      <c r="AA192" s="43" t="s">
        <v>44</v>
      </c>
    </row>
    <row r="193" spans="1:27" x14ac:dyDescent="0.2">
      <c r="A193" s="40" t="s">
        <v>44</v>
      </c>
      <c r="B193" s="41" t="s">
        <v>44</v>
      </c>
      <c r="C193" s="41" t="s">
        <v>44</v>
      </c>
      <c r="D193" s="41" t="s">
        <v>44</v>
      </c>
      <c r="E193" s="41" t="s">
        <v>44</v>
      </c>
      <c r="F193" s="42" t="b">
        <v>0</v>
      </c>
      <c r="G193" s="41" t="s">
        <v>822</v>
      </c>
      <c r="H193" s="41" t="s">
        <v>823</v>
      </c>
      <c r="I193" s="41" t="s">
        <v>824</v>
      </c>
      <c r="J193" s="42">
        <v>2019</v>
      </c>
      <c r="K193" s="41" t="s">
        <v>825</v>
      </c>
      <c r="L193" s="42" t="s">
        <v>44</v>
      </c>
      <c r="M193" s="41" t="s">
        <v>22</v>
      </c>
      <c r="N193" s="41" t="s">
        <v>821</v>
      </c>
      <c r="O193" s="42" t="s">
        <v>44</v>
      </c>
      <c r="P193" s="42" t="s">
        <v>44</v>
      </c>
      <c r="Q193" s="42" t="s">
        <v>44</v>
      </c>
      <c r="R193" s="73" t="str">
        <f>IF(ISERROR(Dataset[[#This Row],[Number of Geospatial Figures]]/Dataset[[#This Row],[Number of Total Figures]])=TRUE,"---",Dataset[[#This Row],[Number of Geospatial Figures]]/Dataset[[#This Row],[Number of Total Figures]])</f>
        <v>---</v>
      </c>
      <c r="S193" s="42" t="s">
        <v>44</v>
      </c>
      <c r="T193" s="42" t="str" cm="1">
        <f t="array" ref="T1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3" s="42" t="s">
        <v>44</v>
      </c>
      <c r="V193" s="41" t="s">
        <v>44</v>
      </c>
      <c r="W193" s="41" t="s">
        <v>44</v>
      </c>
      <c r="X193" s="42">
        <v>0</v>
      </c>
      <c r="Y193" s="76" t="s">
        <v>44</v>
      </c>
      <c r="Z193" s="76" t="s">
        <v>44</v>
      </c>
      <c r="AA193" s="43" t="s">
        <v>44</v>
      </c>
    </row>
    <row r="194" spans="1:27" x14ac:dyDescent="0.2">
      <c r="A194" s="40" t="s">
        <v>44</v>
      </c>
      <c r="B194" s="41" t="s">
        <v>44</v>
      </c>
      <c r="C194" s="41" t="s">
        <v>44</v>
      </c>
      <c r="D194" s="41" t="s">
        <v>44</v>
      </c>
      <c r="E194" s="41" t="s">
        <v>44</v>
      </c>
      <c r="F194" s="42" t="b">
        <v>0</v>
      </c>
      <c r="G194" s="41" t="s">
        <v>826</v>
      </c>
      <c r="H194" s="41" t="s">
        <v>827</v>
      </c>
      <c r="I194" s="41" t="s">
        <v>828</v>
      </c>
      <c r="J194" s="42">
        <v>2019</v>
      </c>
      <c r="K194" s="41" t="s">
        <v>829</v>
      </c>
      <c r="L194" s="42" t="s">
        <v>44</v>
      </c>
      <c r="M194" s="41" t="s">
        <v>22</v>
      </c>
      <c r="N194" s="41" t="s">
        <v>821</v>
      </c>
      <c r="O194" s="42" t="s">
        <v>44</v>
      </c>
      <c r="P194" s="42" t="s">
        <v>44</v>
      </c>
      <c r="Q194" s="42" t="s">
        <v>44</v>
      </c>
      <c r="R194" s="73" t="str">
        <f>IF(ISERROR(Dataset[[#This Row],[Number of Geospatial Figures]]/Dataset[[#This Row],[Number of Total Figures]])=TRUE,"---",Dataset[[#This Row],[Number of Geospatial Figures]]/Dataset[[#This Row],[Number of Total Figures]])</f>
        <v>---</v>
      </c>
      <c r="S194" s="42" t="s">
        <v>44</v>
      </c>
      <c r="T194" s="42" t="str" cm="1">
        <f t="array" ref="T1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4" s="42" t="s">
        <v>44</v>
      </c>
      <c r="V194" s="41" t="s">
        <v>44</v>
      </c>
      <c r="W194" s="41" t="s">
        <v>44</v>
      </c>
      <c r="X194" s="42">
        <v>4</v>
      </c>
      <c r="Y194" s="76" t="s">
        <v>44</v>
      </c>
      <c r="Z194" s="76" t="s">
        <v>44</v>
      </c>
      <c r="AA194" s="43" t="s">
        <v>44</v>
      </c>
    </row>
    <row r="195" spans="1:27" x14ac:dyDescent="0.2">
      <c r="A195" s="40" t="s">
        <v>44</v>
      </c>
      <c r="B195" s="41" t="s">
        <v>44</v>
      </c>
      <c r="C195" s="41" t="s">
        <v>44</v>
      </c>
      <c r="D195" s="41" t="s">
        <v>44</v>
      </c>
      <c r="E195" s="41" t="s">
        <v>44</v>
      </c>
      <c r="F195" s="42" t="b">
        <v>0</v>
      </c>
      <c r="G195" s="41" t="s">
        <v>830</v>
      </c>
      <c r="H195" s="41" t="s">
        <v>831</v>
      </c>
      <c r="I195" s="41" t="s">
        <v>832</v>
      </c>
      <c r="J195" s="42">
        <v>2019</v>
      </c>
      <c r="K195" s="41" t="s">
        <v>833</v>
      </c>
      <c r="L195" s="42" t="s">
        <v>44</v>
      </c>
      <c r="M195" s="41" t="s">
        <v>22</v>
      </c>
      <c r="N195" s="41" t="s">
        <v>821</v>
      </c>
      <c r="O195" s="42" t="s">
        <v>44</v>
      </c>
      <c r="P195" s="42" t="s">
        <v>44</v>
      </c>
      <c r="Q195" s="42" t="s">
        <v>44</v>
      </c>
      <c r="R195" s="73" t="str">
        <f>IF(ISERROR(Dataset[[#This Row],[Number of Geospatial Figures]]/Dataset[[#This Row],[Number of Total Figures]])=TRUE,"---",Dataset[[#This Row],[Number of Geospatial Figures]]/Dataset[[#This Row],[Number of Total Figures]])</f>
        <v>---</v>
      </c>
      <c r="S195" s="42" t="s">
        <v>44</v>
      </c>
      <c r="T195" s="42" t="str" cm="1">
        <f t="array" ref="T1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5" s="42" t="s">
        <v>44</v>
      </c>
      <c r="V195" s="41" t="s">
        <v>44</v>
      </c>
      <c r="W195" s="41" t="s">
        <v>44</v>
      </c>
      <c r="X195" s="42">
        <v>1</v>
      </c>
      <c r="Y195" s="76" t="s">
        <v>44</v>
      </c>
      <c r="Z195" s="76" t="s">
        <v>44</v>
      </c>
      <c r="AA195" s="43" t="s">
        <v>44</v>
      </c>
    </row>
    <row r="196" spans="1:27" x14ac:dyDescent="0.2">
      <c r="A196" s="40" t="s">
        <v>44</v>
      </c>
      <c r="B196" s="41" t="s">
        <v>44</v>
      </c>
      <c r="C196" s="41" t="s">
        <v>44</v>
      </c>
      <c r="D196" s="41" t="s">
        <v>44</v>
      </c>
      <c r="E196" s="41" t="s">
        <v>44</v>
      </c>
      <c r="F196" s="42" t="b">
        <v>0</v>
      </c>
      <c r="G196" s="41" t="s">
        <v>834</v>
      </c>
      <c r="H196" s="41" t="s">
        <v>835</v>
      </c>
      <c r="I196" s="41" t="s">
        <v>836</v>
      </c>
      <c r="J196" s="42">
        <v>2019</v>
      </c>
      <c r="K196" s="41" t="s">
        <v>837</v>
      </c>
      <c r="L196" s="42" t="s">
        <v>44</v>
      </c>
      <c r="M196" s="41" t="s">
        <v>22</v>
      </c>
      <c r="N196" s="41" t="s">
        <v>821</v>
      </c>
      <c r="O196" s="42" t="s">
        <v>44</v>
      </c>
      <c r="P196" s="42" t="s">
        <v>44</v>
      </c>
      <c r="Q196" s="42" t="s">
        <v>44</v>
      </c>
      <c r="R196" s="73" t="str">
        <f>IF(ISERROR(Dataset[[#This Row],[Number of Geospatial Figures]]/Dataset[[#This Row],[Number of Total Figures]])=TRUE,"---",Dataset[[#This Row],[Number of Geospatial Figures]]/Dataset[[#This Row],[Number of Total Figures]])</f>
        <v>---</v>
      </c>
      <c r="S196" s="42" t="s">
        <v>44</v>
      </c>
      <c r="T196" s="42" t="str" cm="1">
        <f t="array" ref="T1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6" s="42" t="s">
        <v>44</v>
      </c>
      <c r="V196" s="41" t="s">
        <v>44</v>
      </c>
      <c r="W196" s="41" t="s">
        <v>44</v>
      </c>
      <c r="X196" s="42">
        <v>10</v>
      </c>
      <c r="Y196" s="76" t="s">
        <v>44</v>
      </c>
      <c r="Z196" s="76" t="s">
        <v>44</v>
      </c>
      <c r="AA196" s="43" t="s">
        <v>44</v>
      </c>
    </row>
    <row r="197" spans="1:27" x14ac:dyDescent="0.2">
      <c r="A197" s="40" t="s">
        <v>44</v>
      </c>
      <c r="B197" s="41" t="s">
        <v>44</v>
      </c>
      <c r="C197" s="41" t="s">
        <v>44</v>
      </c>
      <c r="D197" s="41" t="s">
        <v>44</v>
      </c>
      <c r="E197" s="41" t="s">
        <v>44</v>
      </c>
      <c r="F197" s="42" t="b">
        <v>0</v>
      </c>
      <c r="G197" s="41" t="s">
        <v>838</v>
      </c>
      <c r="H197" s="41" t="s">
        <v>839</v>
      </c>
      <c r="I197" s="41" t="s">
        <v>840</v>
      </c>
      <c r="J197" s="42">
        <v>2019</v>
      </c>
      <c r="K197" s="41" t="s">
        <v>841</v>
      </c>
      <c r="L197" s="42" t="s">
        <v>44</v>
      </c>
      <c r="M197" s="41" t="s">
        <v>22</v>
      </c>
      <c r="N197" s="41" t="s">
        <v>821</v>
      </c>
      <c r="O197" s="42" t="s">
        <v>44</v>
      </c>
      <c r="P197" s="42" t="s">
        <v>44</v>
      </c>
      <c r="Q197" s="42" t="s">
        <v>44</v>
      </c>
      <c r="R197" s="73" t="str">
        <f>IF(ISERROR(Dataset[[#This Row],[Number of Geospatial Figures]]/Dataset[[#This Row],[Number of Total Figures]])=TRUE,"---",Dataset[[#This Row],[Number of Geospatial Figures]]/Dataset[[#This Row],[Number of Total Figures]])</f>
        <v>---</v>
      </c>
      <c r="S197" s="42" t="s">
        <v>44</v>
      </c>
      <c r="T197" s="42" t="str" cm="1">
        <f t="array" ref="T1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7" s="42" t="s">
        <v>44</v>
      </c>
      <c r="V197" s="41" t="s">
        <v>44</v>
      </c>
      <c r="W197" s="41" t="s">
        <v>44</v>
      </c>
      <c r="X197" s="42">
        <v>6</v>
      </c>
      <c r="Y197" s="76" t="s">
        <v>44</v>
      </c>
      <c r="Z197" s="76" t="s">
        <v>44</v>
      </c>
      <c r="AA197" s="43" t="s">
        <v>44</v>
      </c>
    </row>
    <row r="198" spans="1:27" x14ac:dyDescent="0.2">
      <c r="A198" s="40" t="s">
        <v>787</v>
      </c>
      <c r="B198" s="41" t="s">
        <v>1814</v>
      </c>
      <c r="C198" s="41" t="s">
        <v>44</v>
      </c>
      <c r="D198" s="41" t="s">
        <v>44</v>
      </c>
      <c r="E198" s="41" t="s">
        <v>44</v>
      </c>
      <c r="F198" s="42" t="b">
        <v>1</v>
      </c>
      <c r="G198" s="41" t="s">
        <v>842</v>
      </c>
      <c r="H198" s="41" t="s">
        <v>843</v>
      </c>
      <c r="I198" s="41" t="s">
        <v>844</v>
      </c>
      <c r="J198" s="42">
        <v>2019</v>
      </c>
      <c r="K198" s="41" t="s">
        <v>845</v>
      </c>
      <c r="L198" s="42" t="s">
        <v>44</v>
      </c>
      <c r="M198" s="41" t="s">
        <v>38</v>
      </c>
      <c r="N198" s="41" t="s">
        <v>846</v>
      </c>
      <c r="O198" s="42" t="b">
        <v>0</v>
      </c>
      <c r="P198" s="42">
        <v>0</v>
      </c>
      <c r="Q198" s="42">
        <v>6</v>
      </c>
      <c r="R198" s="73">
        <f>IF(ISERROR(Dataset[[#This Row],[Number of Geospatial Figures]]/Dataset[[#This Row],[Number of Total Figures]])=TRUE,"---",Dataset[[#This Row],[Number of Geospatial Figures]]/Dataset[[#This Row],[Number of Total Figures]])</f>
        <v>0</v>
      </c>
      <c r="S198" s="42" t="b">
        <v>0</v>
      </c>
      <c r="T198" s="42" t="b" cm="1">
        <f t="array" ref="T1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8" s="42" t="b">
        <v>0</v>
      </c>
      <c r="V198" s="41" t="s">
        <v>44</v>
      </c>
      <c r="W198" s="41" t="s">
        <v>44</v>
      </c>
      <c r="X198" s="42">
        <v>21</v>
      </c>
      <c r="Y198" s="76" t="s">
        <v>44</v>
      </c>
      <c r="Z198" s="76" t="s">
        <v>44</v>
      </c>
      <c r="AA198" s="43" t="s">
        <v>44</v>
      </c>
    </row>
    <row r="199" spans="1:27" x14ac:dyDescent="0.2">
      <c r="A199" s="40" t="s">
        <v>44</v>
      </c>
      <c r="B199" s="41" t="s">
        <v>44</v>
      </c>
      <c r="C199" s="41" t="s">
        <v>44</v>
      </c>
      <c r="D199" s="41" t="s">
        <v>44</v>
      </c>
      <c r="E199" s="41" t="s">
        <v>44</v>
      </c>
      <c r="F199" s="42" t="b">
        <v>0</v>
      </c>
      <c r="G199" s="41" t="s">
        <v>847</v>
      </c>
      <c r="H199" s="41" t="s">
        <v>848</v>
      </c>
      <c r="I199" s="41" t="s">
        <v>849</v>
      </c>
      <c r="J199" s="42">
        <v>2019</v>
      </c>
      <c r="K199" s="41" t="s">
        <v>850</v>
      </c>
      <c r="L199" s="42" t="s">
        <v>44</v>
      </c>
      <c r="M199" s="41" t="s">
        <v>38</v>
      </c>
      <c r="N199" s="41" t="s">
        <v>846</v>
      </c>
      <c r="O199" s="42" t="s">
        <v>44</v>
      </c>
      <c r="P199" s="42" t="s">
        <v>44</v>
      </c>
      <c r="Q199" s="42" t="s">
        <v>44</v>
      </c>
      <c r="R199" s="73" t="str">
        <f>IF(ISERROR(Dataset[[#This Row],[Number of Geospatial Figures]]/Dataset[[#This Row],[Number of Total Figures]])=TRUE,"---",Dataset[[#This Row],[Number of Geospatial Figures]]/Dataset[[#This Row],[Number of Total Figures]])</f>
        <v>---</v>
      </c>
      <c r="S199" s="42" t="s">
        <v>44</v>
      </c>
      <c r="T199" s="42" t="str" cm="1">
        <f t="array" ref="T1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9" s="42" t="s">
        <v>44</v>
      </c>
      <c r="V199" s="41" t="s">
        <v>44</v>
      </c>
      <c r="W199" s="41" t="s">
        <v>44</v>
      </c>
      <c r="X199" s="42">
        <v>13</v>
      </c>
      <c r="Y199" s="76" t="s">
        <v>44</v>
      </c>
      <c r="Z199" s="76" t="s">
        <v>44</v>
      </c>
      <c r="AA199" s="43" t="s">
        <v>44</v>
      </c>
    </row>
    <row r="200" spans="1:27" x14ac:dyDescent="0.2">
      <c r="A200" s="40" t="s">
        <v>787</v>
      </c>
      <c r="B200" s="41" t="s">
        <v>1953</v>
      </c>
      <c r="C200" s="41" t="s">
        <v>44</v>
      </c>
      <c r="D200" s="41" t="s">
        <v>44</v>
      </c>
      <c r="E200" s="41" t="s">
        <v>44</v>
      </c>
      <c r="F200" s="42" t="b">
        <v>1</v>
      </c>
      <c r="G200" s="41" t="s">
        <v>851</v>
      </c>
      <c r="H200" s="41" t="s">
        <v>852</v>
      </c>
      <c r="I200" s="41" t="s">
        <v>853</v>
      </c>
      <c r="J200" s="42">
        <v>2019</v>
      </c>
      <c r="K200" s="41" t="s">
        <v>854</v>
      </c>
      <c r="L200" s="42" t="s">
        <v>44</v>
      </c>
      <c r="M200" s="41" t="s">
        <v>38</v>
      </c>
      <c r="N200" s="41" t="s">
        <v>846</v>
      </c>
      <c r="O200" s="42" t="b">
        <v>0</v>
      </c>
      <c r="P200" s="42">
        <v>0</v>
      </c>
      <c r="Q200" s="42">
        <v>8</v>
      </c>
      <c r="R200" s="73">
        <f>IF(ISERROR(Dataset[[#This Row],[Number of Geospatial Figures]]/Dataset[[#This Row],[Number of Total Figures]])=TRUE,"---",Dataset[[#This Row],[Number of Geospatial Figures]]/Dataset[[#This Row],[Number of Total Figures]])</f>
        <v>0</v>
      </c>
      <c r="S200" s="42" t="b">
        <v>0</v>
      </c>
      <c r="T200" s="42" t="b" cm="1">
        <f t="array" ref="T2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0" s="42" t="b">
        <v>0</v>
      </c>
      <c r="V200" s="41" t="s">
        <v>44</v>
      </c>
      <c r="W200" s="41" t="s">
        <v>44</v>
      </c>
      <c r="X200" s="42">
        <v>34</v>
      </c>
      <c r="Y200" s="76" t="s">
        <v>44</v>
      </c>
      <c r="Z200" s="76" t="s">
        <v>44</v>
      </c>
      <c r="AA200" s="43" t="s">
        <v>44</v>
      </c>
    </row>
    <row r="201" spans="1:27" x14ac:dyDescent="0.2">
      <c r="A201" s="40" t="s">
        <v>44</v>
      </c>
      <c r="B201" s="41" t="s">
        <v>44</v>
      </c>
      <c r="C201" s="41" t="s">
        <v>44</v>
      </c>
      <c r="D201" s="41" t="s">
        <v>44</v>
      </c>
      <c r="E201" s="41" t="s">
        <v>44</v>
      </c>
      <c r="F201" s="42" t="b">
        <v>0</v>
      </c>
      <c r="G201" s="41" t="s">
        <v>855</v>
      </c>
      <c r="H201" s="41" t="s">
        <v>856</v>
      </c>
      <c r="I201" s="41" t="s">
        <v>857</v>
      </c>
      <c r="J201" s="42">
        <v>2019</v>
      </c>
      <c r="K201" s="41" t="s">
        <v>858</v>
      </c>
      <c r="L201" s="42" t="s">
        <v>44</v>
      </c>
      <c r="M201" s="41" t="s">
        <v>38</v>
      </c>
      <c r="N201" s="41" t="s">
        <v>846</v>
      </c>
      <c r="O201" s="42" t="s">
        <v>44</v>
      </c>
      <c r="P201" s="42" t="s">
        <v>44</v>
      </c>
      <c r="Q201" s="42" t="s">
        <v>44</v>
      </c>
      <c r="R201" s="73" t="str">
        <f>IF(ISERROR(Dataset[[#This Row],[Number of Geospatial Figures]]/Dataset[[#This Row],[Number of Total Figures]])=TRUE,"---",Dataset[[#This Row],[Number of Geospatial Figures]]/Dataset[[#This Row],[Number of Total Figures]])</f>
        <v>---</v>
      </c>
      <c r="S201" s="42" t="s">
        <v>44</v>
      </c>
      <c r="T201" s="42" t="str" cm="1">
        <f t="array" ref="T2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1" s="42" t="s">
        <v>44</v>
      </c>
      <c r="V201" s="41" t="s">
        <v>44</v>
      </c>
      <c r="W201" s="41" t="s">
        <v>44</v>
      </c>
      <c r="X201" s="42">
        <v>7</v>
      </c>
      <c r="Y201" s="76" t="s">
        <v>44</v>
      </c>
      <c r="Z201" s="76" t="s">
        <v>44</v>
      </c>
      <c r="AA201" s="43" t="s">
        <v>44</v>
      </c>
    </row>
    <row r="202" spans="1:27" x14ac:dyDescent="0.2">
      <c r="A202" s="40" t="s">
        <v>787</v>
      </c>
      <c r="B202" s="41" t="s">
        <v>1953</v>
      </c>
      <c r="C202" s="41" t="s">
        <v>44</v>
      </c>
      <c r="D202" s="41" t="s">
        <v>44</v>
      </c>
      <c r="E202" s="41" t="s">
        <v>44</v>
      </c>
      <c r="F202" s="42" t="b">
        <v>1</v>
      </c>
      <c r="G202" s="41" t="s">
        <v>859</v>
      </c>
      <c r="H202" s="41" t="s">
        <v>860</v>
      </c>
      <c r="I202" s="41" t="s">
        <v>861</v>
      </c>
      <c r="J202" s="42">
        <v>2019</v>
      </c>
      <c r="K202" s="41" t="s">
        <v>862</v>
      </c>
      <c r="L202" s="42" t="s">
        <v>44</v>
      </c>
      <c r="M202" s="41" t="s">
        <v>38</v>
      </c>
      <c r="N202" s="41" t="s">
        <v>846</v>
      </c>
      <c r="O202" s="42" t="b">
        <v>1</v>
      </c>
      <c r="P202" s="42">
        <v>1</v>
      </c>
      <c r="Q202" s="42">
        <v>3</v>
      </c>
      <c r="R202" s="73">
        <f>IF(ISERROR(Dataset[[#This Row],[Number of Geospatial Figures]]/Dataset[[#This Row],[Number of Total Figures]])=TRUE,"---",Dataset[[#This Row],[Number of Geospatial Figures]]/Dataset[[#This Row],[Number of Total Figures]])</f>
        <v>0.33333333333333331</v>
      </c>
      <c r="S202" s="42" t="b">
        <v>1</v>
      </c>
      <c r="T202" s="42" t="b" cm="1">
        <f t="array" ref="T2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2" s="42" t="b">
        <v>1</v>
      </c>
      <c r="V202" s="41" t="s">
        <v>44</v>
      </c>
      <c r="W202" s="41" t="s">
        <v>44</v>
      </c>
      <c r="X202" s="42">
        <v>64</v>
      </c>
      <c r="Y202" s="76" t="s">
        <v>2940</v>
      </c>
      <c r="Z202" s="76" t="s">
        <v>2941</v>
      </c>
      <c r="AA202" s="43" t="s">
        <v>2892</v>
      </c>
    </row>
    <row r="203" spans="1:27" x14ac:dyDescent="0.2">
      <c r="A203" s="40" t="s">
        <v>787</v>
      </c>
      <c r="B203" s="41" t="s">
        <v>2193</v>
      </c>
      <c r="C203" s="41" t="s">
        <v>44</v>
      </c>
      <c r="D203" s="41" t="s">
        <v>44</v>
      </c>
      <c r="E203" s="41" t="s">
        <v>44</v>
      </c>
      <c r="F203" s="42" t="b">
        <v>1</v>
      </c>
      <c r="G203" s="41" t="s">
        <v>863</v>
      </c>
      <c r="H203" s="41" t="s">
        <v>864</v>
      </c>
      <c r="I203" s="41" t="s">
        <v>865</v>
      </c>
      <c r="J203" s="42">
        <v>2019</v>
      </c>
      <c r="K203" s="41" t="s">
        <v>866</v>
      </c>
      <c r="L203" s="42" t="s">
        <v>44</v>
      </c>
      <c r="M203" s="41" t="s">
        <v>38</v>
      </c>
      <c r="N203" s="41" t="s">
        <v>846</v>
      </c>
      <c r="O203" s="42" t="b">
        <v>0</v>
      </c>
      <c r="P203" s="42">
        <v>0</v>
      </c>
      <c r="Q203" s="42">
        <v>5</v>
      </c>
      <c r="R203" s="73">
        <f>IF(ISERROR(Dataset[[#This Row],[Number of Geospatial Figures]]/Dataset[[#This Row],[Number of Total Figures]])=TRUE,"---",Dataset[[#This Row],[Number of Geospatial Figures]]/Dataset[[#This Row],[Number of Total Figures]])</f>
        <v>0</v>
      </c>
      <c r="S203" s="42" t="b">
        <v>0</v>
      </c>
      <c r="T203" s="42" t="b" cm="1">
        <f t="array" ref="T2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3" s="42" t="b">
        <v>0</v>
      </c>
      <c r="V203" s="41" t="s">
        <v>44</v>
      </c>
      <c r="W203" s="41" t="s">
        <v>44</v>
      </c>
      <c r="X203" s="42">
        <v>21</v>
      </c>
      <c r="Y203" s="76" t="s">
        <v>44</v>
      </c>
      <c r="Z203" s="76" t="s">
        <v>44</v>
      </c>
      <c r="AA203" s="43" t="s">
        <v>44</v>
      </c>
    </row>
    <row r="204" spans="1:27" x14ac:dyDescent="0.2">
      <c r="A204" s="40" t="s">
        <v>44</v>
      </c>
      <c r="B204" s="41" t="s">
        <v>44</v>
      </c>
      <c r="C204" s="41" t="s">
        <v>44</v>
      </c>
      <c r="D204" s="41" t="s">
        <v>44</v>
      </c>
      <c r="E204" s="41" t="s">
        <v>44</v>
      </c>
      <c r="F204" s="42" t="b">
        <v>0</v>
      </c>
      <c r="G204" s="41" t="s">
        <v>867</v>
      </c>
      <c r="H204" s="41" t="s">
        <v>868</v>
      </c>
      <c r="I204" s="41" t="s">
        <v>869</v>
      </c>
      <c r="J204" s="42">
        <v>2019</v>
      </c>
      <c r="K204" s="41" t="s">
        <v>870</v>
      </c>
      <c r="L204" s="42" t="s">
        <v>44</v>
      </c>
      <c r="M204" s="41" t="s">
        <v>38</v>
      </c>
      <c r="N204" s="41" t="s">
        <v>846</v>
      </c>
      <c r="O204" s="42" t="s">
        <v>44</v>
      </c>
      <c r="P204" s="42" t="s">
        <v>44</v>
      </c>
      <c r="Q204" s="42" t="s">
        <v>44</v>
      </c>
      <c r="R204" s="73" t="str">
        <f>IF(ISERROR(Dataset[[#This Row],[Number of Geospatial Figures]]/Dataset[[#This Row],[Number of Total Figures]])=TRUE,"---",Dataset[[#This Row],[Number of Geospatial Figures]]/Dataset[[#This Row],[Number of Total Figures]])</f>
        <v>---</v>
      </c>
      <c r="S204" s="42" t="s">
        <v>44</v>
      </c>
      <c r="T204" s="42" t="str" cm="1">
        <f t="array" ref="T2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4" s="42" t="s">
        <v>44</v>
      </c>
      <c r="V204" s="41" t="s">
        <v>44</v>
      </c>
      <c r="W204" s="41" t="s">
        <v>44</v>
      </c>
      <c r="X204" s="42">
        <v>8</v>
      </c>
      <c r="Y204" s="76" t="s">
        <v>44</v>
      </c>
      <c r="Z204" s="76" t="s">
        <v>44</v>
      </c>
      <c r="AA204" s="43" t="s">
        <v>44</v>
      </c>
    </row>
    <row r="205" spans="1:27" x14ac:dyDescent="0.2">
      <c r="A205" s="40" t="s">
        <v>44</v>
      </c>
      <c r="B205" s="41" t="s">
        <v>44</v>
      </c>
      <c r="C205" s="41" t="s">
        <v>44</v>
      </c>
      <c r="D205" s="41" t="s">
        <v>44</v>
      </c>
      <c r="E205" s="41" t="s">
        <v>44</v>
      </c>
      <c r="F205" s="42" t="b">
        <v>0</v>
      </c>
      <c r="G205" s="41" t="s">
        <v>871</v>
      </c>
      <c r="H205" s="41" t="s">
        <v>872</v>
      </c>
      <c r="I205" s="41" t="s">
        <v>873</v>
      </c>
      <c r="J205" s="42">
        <v>2019</v>
      </c>
      <c r="K205" s="41" t="s">
        <v>874</v>
      </c>
      <c r="L205" s="42" t="s">
        <v>44</v>
      </c>
      <c r="M205" s="41" t="s">
        <v>38</v>
      </c>
      <c r="N205" s="41" t="s">
        <v>846</v>
      </c>
      <c r="O205" s="42" t="s">
        <v>44</v>
      </c>
      <c r="P205" s="42" t="s">
        <v>44</v>
      </c>
      <c r="Q205" s="42" t="s">
        <v>44</v>
      </c>
      <c r="R205" s="73" t="str">
        <f>IF(ISERROR(Dataset[[#This Row],[Number of Geospatial Figures]]/Dataset[[#This Row],[Number of Total Figures]])=TRUE,"---",Dataset[[#This Row],[Number of Geospatial Figures]]/Dataset[[#This Row],[Number of Total Figures]])</f>
        <v>---</v>
      </c>
      <c r="S205" s="42" t="s">
        <v>44</v>
      </c>
      <c r="T205" s="42" t="str" cm="1">
        <f t="array" ref="T2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5" s="42" t="s">
        <v>44</v>
      </c>
      <c r="V205" s="41" t="s">
        <v>44</v>
      </c>
      <c r="W205" s="41" t="s">
        <v>44</v>
      </c>
      <c r="X205" s="42">
        <v>1</v>
      </c>
      <c r="Y205" s="76" t="s">
        <v>44</v>
      </c>
      <c r="Z205" s="76" t="s">
        <v>44</v>
      </c>
      <c r="AA205" s="43" t="s">
        <v>44</v>
      </c>
    </row>
    <row r="206" spans="1:27" x14ac:dyDescent="0.2">
      <c r="A206" s="40" t="s">
        <v>44</v>
      </c>
      <c r="B206" s="41" t="s">
        <v>44</v>
      </c>
      <c r="C206" s="41" t="s">
        <v>44</v>
      </c>
      <c r="D206" s="41" t="s">
        <v>44</v>
      </c>
      <c r="E206" s="41" t="s">
        <v>44</v>
      </c>
      <c r="F206" s="42" t="b">
        <v>0</v>
      </c>
      <c r="G206" s="41" t="s">
        <v>875</v>
      </c>
      <c r="H206" s="41" t="s">
        <v>876</v>
      </c>
      <c r="I206" s="41" t="s">
        <v>877</v>
      </c>
      <c r="J206" s="42">
        <v>2019</v>
      </c>
      <c r="K206" s="41" t="s">
        <v>878</v>
      </c>
      <c r="L206" s="42" t="s">
        <v>44</v>
      </c>
      <c r="M206" s="41" t="s">
        <v>38</v>
      </c>
      <c r="N206" s="41" t="s">
        <v>846</v>
      </c>
      <c r="O206" s="42" t="s">
        <v>44</v>
      </c>
      <c r="P206" s="42" t="s">
        <v>44</v>
      </c>
      <c r="Q206" s="42" t="s">
        <v>44</v>
      </c>
      <c r="R206" s="73" t="str">
        <f>IF(ISERROR(Dataset[[#This Row],[Number of Geospatial Figures]]/Dataset[[#This Row],[Number of Total Figures]])=TRUE,"---",Dataset[[#This Row],[Number of Geospatial Figures]]/Dataset[[#This Row],[Number of Total Figures]])</f>
        <v>---</v>
      </c>
      <c r="S206" s="42" t="s">
        <v>44</v>
      </c>
      <c r="T206" s="42" t="str" cm="1">
        <f t="array" ref="T2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6" s="42" t="s">
        <v>44</v>
      </c>
      <c r="V206" s="41" t="s">
        <v>44</v>
      </c>
      <c r="W206" s="41" t="s">
        <v>44</v>
      </c>
      <c r="X206" s="42">
        <v>0</v>
      </c>
      <c r="Y206" s="76" t="s">
        <v>44</v>
      </c>
      <c r="Z206" s="76" t="s">
        <v>44</v>
      </c>
      <c r="AA206" s="43" t="s">
        <v>44</v>
      </c>
    </row>
    <row r="207" spans="1:27" x14ac:dyDescent="0.2">
      <c r="A207" s="40" t="s">
        <v>787</v>
      </c>
      <c r="B207" s="41" t="s">
        <v>1001</v>
      </c>
      <c r="C207" s="41" t="s">
        <v>44</v>
      </c>
      <c r="D207" s="41" t="s">
        <v>44</v>
      </c>
      <c r="E207" s="41" t="s">
        <v>44</v>
      </c>
      <c r="F207" s="42" t="b">
        <v>1</v>
      </c>
      <c r="G207" s="41" t="s">
        <v>879</v>
      </c>
      <c r="H207" s="41" t="s">
        <v>880</v>
      </c>
      <c r="I207" s="41" t="s">
        <v>881</v>
      </c>
      <c r="J207" s="42">
        <v>2019</v>
      </c>
      <c r="K207" s="41" t="s">
        <v>882</v>
      </c>
      <c r="L207" s="42" t="s">
        <v>44</v>
      </c>
      <c r="M207" s="41" t="s">
        <v>28</v>
      </c>
      <c r="N207" s="41" t="s">
        <v>883</v>
      </c>
      <c r="O207" s="42" t="b">
        <v>0</v>
      </c>
      <c r="P207" s="42">
        <v>0</v>
      </c>
      <c r="Q207" s="42">
        <v>11</v>
      </c>
      <c r="R207" s="73">
        <f>IF(ISERROR(Dataset[[#This Row],[Number of Geospatial Figures]]/Dataset[[#This Row],[Number of Total Figures]])=TRUE,"---",Dataset[[#This Row],[Number of Geospatial Figures]]/Dataset[[#This Row],[Number of Total Figures]])</f>
        <v>0</v>
      </c>
      <c r="S207" s="42" t="b">
        <v>0</v>
      </c>
      <c r="T207" s="42" t="b" cm="1">
        <f t="array" ref="T2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7" s="42" t="b">
        <v>0</v>
      </c>
      <c r="V207" s="41" t="s">
        <v>44</v>
      </c>
      <c r="W207" s="41" t="s">
        <v>44</v>
      </c>
      <c r="X207" s="42">
        <v>77</v>
      </c>
      <c r="Y207" s="76" t="s">
        <v>44</v>
      </c>
      <c r="Z207" s="76" t="s">
        <v>44</v>
      </c>
      <c r="AA207" s="43" t="s">
        <v>44</v>
      </c>
    </row>
    <row r="208" spans="1:27" x14ac:dyDescent="0.2">
      <c r="A208" s="40" t="s">
        <v>787</v>
      </c>
      <c r="B208" s="41" t="s">
        <v>1814</v>
      </c>
      <c r="C208" s="41" t="s">
        <v>44</v>
      </c>
      <c r="D208" s="41" t="s">
        <v>44</v>
      </c>
      <c r="E208" s="41" t="s">
        <v>44</v>
      </c>
      <c r="F208" s="42" t="b">
        <v>1</v>
      </c>
      <c r="G208" s="41" t="s">
        <v>884</v>
      </c>
      <c r="H208" s="41" t="s">
        <v>885</v>
      </c>
      <c r="I208" s="41" t="s">
        <v>886</v>
      </c>
      <c r="J208" s="42">
        <v>2019</v>
      </c>
      <c r="K208" s="41" t="s">
        <v>887</v>
      </c>
      <c r="L208" s="42" t="s">
        <v>44</v>
      </c>
      <c r="M208" s="41" t="s">
        <v>33</v>
      </c>
      <c r="N208" s="41" t="s">
        <v>883</v>
      </c>
      <c r="O208" s="42" t="b">
        <v>0</v>
      </c>
      <c r="P208" s="42">
        <v>0</v>
      </c>
      <c r="Q208" s="42">
        <v>6</v>
      </c>
      <c r="R208" s="73">
        <f>IF(ISERROR(Dataset[[#This Row],[Number of Geospatial Figures]]/Dataset[[#This Row],[Number of Total Figures]])=TRUE,"---",Dataset[[#This Row],[Number of Geospatial Figures]]/Dataset[[#This Row],[Number of Total Figures]])</f>
        <v>0</v>
      </c>
      <c r="S208" s="42" t="b">
        <v>0</v>
      </c>
      <c r="T208" s="42" t="b" cm="1">
        <f t="array" ref="T2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8" s="42" t="b">
        <v>0</v>
      </c>
      <c r="V208" s="41" t="s">
        <v>44</v>
      </c>
      <c r="W208" s="41" t="s">
        <v>44</v>
      </c>
      <c r="X208" s="42">
        <v>57</v>
      </c>
      <c r="Y208" s="76" t="s">
        <v>44</v>
      </c>
      <c r="Z208" s="76" t="s">
        <v>44</v>
      </c>
      <c r="AA208" s="43" t="s">
        <v>44</v>
      </c>
    </row>
    <row r="209" spans="1:27" x14ac:dyDescent="0.2">
      <c r="A209" s="40" t="s">
        <v>787</v>
      </c>
      <c r="B209" s="41" t="s">
        <v>308</v>
      </c>
      <c r="C209" s="41" t="s">
        <v>44</v>
      </c>
      <c r="D209" s="41" t="s">
        <v>44</v>
      </c>
      <c r="E209" s="41" t="s">
        <v>44</v>
      </c>
      <c r="F209" s="42" t="b">
        <v>1</v>
      </c>
      <c r="G209" s="41" t="s">
        <v>888</v>
      </c>
      <c r="H209" s="41" t="s">
        <v>889</v>
      </c>
      <c r="I209" s="41" t="s">
        <v>890</v>
      </c>
      <c r="J209" s="42">
        <v>2019</v>
      </c>
      <c r="K209" s="41" t="s">
        <v>891</v>
      </c>
      <c r="L209" s="42" t="s">
        <v>44</v>
      </c>
      <c r="M209" s="41" t="s">
        <v>33</v>
      </c>
      <c r="N209" s="41" t="s">
        <v>883</v>
      </c>
      <c r="O209" s="42" t="b">
        <v>0</v>
      </c>
      <c r="P209" s="42">
        <v>0</v>
      </c>
      <c r="Q209" s="42">
        <v>11</v>
      </c>
      <c r="R209" s="73">
        <f>IF(ISERROR(Dataset[[#This Row],[Number of Geospatial Figures]]/Dataset[[#This Row],[Number of Total Figures]])=TRUE,"---",Dataset[[#This Row],[Number of Geospatial Figures]]/Dataset[[#This Row],[Number of Total Figures]])</f>
        <v>0</v>
      </c>
      <c r="S209" s="42" t="b">
        <v>0</v>
      </c>
      <c r="T209" s="42" t="b" cm="1">
        <f t="array" ref="T2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9" s="42" t="b">
        <v>0</v>
      </c>
      <c r="V209" s="41" t="s">
        <v>44</v>
      </c>
      <c r="W209" s="41" t="s">
        <v>44</v>
      </c>
      <c r="X209" s="42">
        <v>16</v>
      </c>
      <c r="Y209" s="76" t="s">
        <v>44</v>
      </c>
      <c r="Z209" s="76" t="s">
        <v>44</v>
      </c>
      <c r="AA209" s="43" t="s">
        <v>44</v>
      </c>
    </row>
    <row r="210" spans="1:27" x14ac:dyDescent="0.2">
      <c r="A210" s="40" t="s">
        <v>787</v>
      </c>
      <c r="B210" s="41" t="s">
        <v>17</v>
      </c>
      <c r="C210" s="41" t="s">
        <v>44</v>
      </c>
      <c r="D210" s="41" t="s">
        <v>44</v>
      </c>
      <c r="E210" s="41" t="s">
        <v>44</v>
      </c>
      <c r="F210" s="42" t="b">
        <v>1</v>
      </c>
      <c r="G210" s="41" t="s">
        <v>892</v>
      </c>
      <c r="H210" s="41" t="s">
        <v>893</v>
      </c>
      <c r="I210" s="41" t="s">
        <v>894</v>
      </c>
      <c r="J210" s="42">
        <v>2019</v>
      </c>
      <c r="K210" s="41" t="s">
        <v>895</v>
      </c>
      <c r="L210" s="42" t="s">
        <v>44</v>
      </c>
      <c r="M210" s="41" t="s">
        <v>33</v>
      </c>
      <c r="N210" s="41" t="s">
        <v>883</v>
      </c>
      <c r="O210" s="42" t="b">
        <v>0</v>
      </c>
      <c r="P210" s="42">
        <v>0</v>
      </c>
      <c r="Q210" s="42">
        <v>7</v>
      </c>
      <c r="R210" s="73">
        <f>IF(ISERROR(Dataset[[#This Row],[Number of Geospatial Figures]]/Dataset[[#This Row],[Number of Total Figures]])=TRUE,"---",Dataset[[#This Row],[Number of Geospatial Figures]]/Dataset[[#This Row],[Number of Total Figures]])</f>
        <v>0</v>
      </c>
      <c r="S210" s="42" t="b">
        <v>0</v>
      </c>
      <c r="T210" s="42" t="b" cm="1">
        <f t="array" ref="T2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10" s="42" t="b">
        <v>0</v>
      </c>
      <c r="V210" s="41" t="s">
        <v>44</v>
      </c>
      <c r="W210" s="41" t="s">
        <v>44</v>
      </c>
      <c r="X210" s="42">
        <v>26</v>
      </c>
      <c r="Y210" s="76" t="s">
        <v>44</v>
      </c>
      <c r="Z210" s="76" t="s">
        <v>44</v>
      </c>
      <c r="AA210" s="43" t="s">
        <v>44</v>
      </c>
    </row>
    <row r="211" spans="1:27" x14ac:dyDescent="0.2">
      <c r="A211" s="40" t="s">
        <v>44</v>
      </c>
      <c r="B211" s="41" t="s">
        <v>44</v>
      </c>
      <c r="C211" s="41" t="s">
        <v>44</v>
      </c>
      <c r="D211" s="41" t="s">
        <v>44</v>
      </c>
      <c r="E211" s="41" t="s">
        <v>44</v>
      </c>
      <c r="F211" s="42" t="b">
        <v>0</v>
      </c>
      <c r="G211" s="41" t="s">
        <v>896</v>
      </c>
      <c r="H211" s="41" t="s">
        <v>897</v>
      </c>
      <c r="I211" s="41" t="s">
        <v>898</v>
      </c>
      <c r="J211" s="42">
        <v>2019</v>
      </c>
      <c r="K211" s="41" t="s">
        <v>899</v>
      </c>
      <c r="L211" s="42" t="s">
        <v>44</v>
      </c>
      <c r="M211" s="41" t="s">
        <v>22</v>
      </c>
      <c r="N211" s="41" t="s">
        <v>883</v>
      </c>
      <c r="O211" s="42" t="s">
        <v>44</v>
      </c>
      <c r="P211" s="42" t="s">
        <v>44</v>
      </c>
      <c r="Q211" s="42" t="s">
        <v>44</v>
      </c>
      <c r="R211" s="73" t="str">
        <f>IF(ISERROR(Dataset[[#This Row],[Number of Geospatial Figures]]/Dataset[[#This Row],[Number of Total Figures]])=TRUE,"---",Dataset[[#This Row],[Number of Geospatial Figures]]/Dataset[[#This Row],[Number of Total Figures]])</f>
        <v>---</v>
      </c>
      <c r="S211" s="42" t="s">
        <v>44</v>
      </c>
      <c r="T211" s="42" t="str" cm="1">
        <f t="array" ref="T2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1" s="42" t="s">
        <v>44</v>
      </c>
      <c r="V211" s="41" t="s">
        <v>44</v>
      </c>
      <c r="W211" s="41" t="s">
        <v>44</v>
      </c>
      <c r="X211" s="42">
        <v>6</v>
      </c>
      <c r="Y211" s="76" t="s">
        <v>44</v>
      </c>
      <c r="Z211" s="76" t="s">
        <v>44</v>
      </c>
      <c r="AA211" s="43" t="s">
        <v>44</v>
      </c>
    </row>
    <row r="212" spans="1:27" x14ac:dyDescent="0.2">
      <c r="A212" s="40" t="s">
        <v>44</v>
      </c>
      <c r="B212" s="41" t="s">
        <v>44</v>
      </c>
      <c r="C212" s="41" t="s">
        <v>44</v>
      </c>
      <c r="D212" s="41" t="s">
        <v>44</v>
      </c>
      <c r="E212" s="41" t="s">
        <v>44</v>
      </c>
      <c r="F212" s="42" t="b">
        <v>0</v>
      </c>
      <c r="G212" s="41" t="s">
        <v>900</v>
      </c>
      <c r="H212" s="41" t="s">
        <v>901</v>
      </c>
      <c r="I212" s="41" t="s">
        <v>902</v>
      </c>
      <c r="J212" s="42">
        <v>2019</v>
      </c>
      <c r="K212" s="41" t="s">
        <v>903</v>
      </c>
      <c r="L212" s="42" t="s">
        <v>44</v>
      </c>
      <c r="M212" s="41" t="s">
        <v>28</v>
      </c>
      <c r="N212" s="41" t="s">
        <v>904</v>
      </c>
      <c r="O212" s="42" t="s">
        <v>44</v>
      </c>
      <c r="P212" s="42" t="s">
        <v>44</v>
      </c>
      <c r="Q212" s="42" t="s">
        <v>44</v>
      </c>
      <c r="R212" s="73" t="str">
        <f>IF(ISERROR(Dataset[[#This Row],[Number of Geospatial Figures]]/Dataset[[#This Row],[Number of Total Figures]])=TRUE,"---",Dataset[[#This Row],[Number of Geospatial Figures]]/Dataset[[#This Row],[Number of Total Figures]])</f>
        <v>---</v>
      </c>
      <c r="S212" s="42" t="s">
        <v>44</v>
      </c>
      <c r="T212" s="42" t="str" cm="1">
        <f t="array" ref="T2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2" s="42" t="s">
        <v>44</v>
      </c>
      <c r="V212" s="41" t="s">
        <v>44</v>
      </c>
      <c r="W212" s="41" t="s">
        <v>44</v>
      </c>
      <c r="X212" s="42">
        <v>14</v>
      </c>
      <c r="Y212" s="76" t="s">
        <v>44</v>
      </c>
      <c r="Z212" s="76" t="s">
        <v>44</v>
      </c>
      <c r="AA212" s="43" t="s">
        <v>44</v>
      </c>
    </row>
    <row r="213" spans="1:27" x14ac:dyDescent="0.2">
      <c r="A213" s="40" t="s">
        <v>44</v>
      </c>
      <c r="B213" s="41" t="s">
        <v>44</v>
      </c>
      <c r="C213" s="41" t="s">
        <v>44</v>
      </c>
      <c r="D213" s="41" t="s">
        <v>44</v>
      </c>
      <c r="E213" s="41" t="s">
        <v>44</v>
      </c>
      <c r="F213" s="42" t="b">
        <v>0</v>
      </c>
      <c r="G213" s="41" t="s">
        <v>905</v>
      </c>
      <c r="H213" s="41" t="s">
        <v>906</v>
      </c>
      <c r="I213" s="41" t="s">
        <v>907</v>
      </c>
      <c r="J213" s="42">
        <v>2019</v>
      </c>
      <c r="K213" s="41" t="s">
        <v>908</v>
      </c>
      <c r="L213" s="42" t="s">
        <v>44</v>
      </c>
      <c r="M213" s="41" t="s">
        <v>28</v>
      </c>
      <c r="N213" s="41" t="s">
        <v>904</v>
      </c>
      <c r="O213" s="42" t="s">
        <v>44</v>
      </c>
      <c r="P213" s="42" t="s">
        <v>44</v>
      </c>
      <c r="Q213" s="42" t="s">
        <v>44</v>
      </c>
      <c r="R213" s="73" t="str">
        <f>IF(ISERROR(Dataset[[#This Row],[Number of Geospatial Figures]]/Dataset[[#This Row],[Number of Total Figures]])=TRUE,"---",Dataset[[#This Row],[Number of Geospatial Figures]]/Dataset[[#This Row],[Number of Total Figures]])</f>
        <v>---</v>
      </c>
      <c r="S213" s="42" t="s">
        <v>44</v>
      </c>
      <c r="T213" s="42" t="str" cm="1">
        <f t="array" ref="T2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3" s="42" t="s">
        <v>44</v>
      </c>
      <c r="V213" s="41" t="s">
        <v>44</v>
      </c>
      <c r="W213" s="41" t="s">
        <v>44</v>
      </c>
      <c r="X213" s="42">
        <v>5</v>
      </c>
      <c r="Y213" s="76" t="s">
        <v>44</v>
      </c>
      <c r="Z213" s="76" t="s">
        <v>44</v>
      </c>
      <c r="AA213" s="43" t="s">
        <v>44</v>
      </c>
    </row>
    <row r="214" spans="1:27" x14ac:dyDescent="0.2">
      <c r="A214" s="40" t="s">
        <v>44</v>
      </c>
      <c r="B214" s="41" t="s">
        <v>44</v>
      </c>
      <c r="C214" s="41" t="s">
        <v>44</v>
      </c>
      <c r="D214" s="41" t="s">
        <v>44</v>
      </c>
      <c r="E214" s="41" t="s">
        <v>44</v>
      </c>
      <c r="F214" s="42" t="b">
        <v>0</v>
      </c>
      <c r="G214" s="41" t="s">
        <v>909</v>
      </c>
      <c r="H214" s="41" t="s">
        <v>910</v>
      </c>
      <c r="I214" s="41" t="s">
        <v>911</v>
      </c>
      <c r="J214" s="42">
        <v>2019</v>
      </c>
      <c r="K214" s="41" t="s">
        <v>912</v>
      </c>
      <c r="L214" s="42" t="s">
        <v>44</v>
      </c>
      <c r="M214" s="41" t="s">
        <v>28</v>
      </c>
      <c r="N214" s="41" t="s">
        <v>904</v>
      </c>
      <c r="O214" s="42" t="s">
        <v>44</v>
      </c>
      <c r="P214" s="42" t="s">
        <v>44</v>
      </c>
      <c r="Q214" s="42" t="s">
        <v>44</v>
      </c>
      <c r="R214" s="73" t="str">
        <f>IF(ISERROR(Dataset[[#This Row],[Number of Geospatial Figures]]/Dataset[[#This Row],[Number of Total Figures]])=TRUE,"---",Dataset[[#This Row],[Number of Geospatial Figures]]/Dataset[[#This Row],[Number of Total Figures]])</f>
        <v>---</v>
      </c>
      <c r="S214" s="42" t="s">
        <v>44</v>
      </c>
      <c r="T214" s="42" t="str" cm="1">
        <f t="array" ref="T2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4" s="42" t="s">
        <v>44</v>
      </c>
      <c r="V214" s="41" t="s">
        <v>44</v>
      </c>
      <c r="W214" s="41" t="s">
        <v>44</v>
      </c>
      <c r="X214" s="42">
        <v>5</v>
      </c>
      <c r="Y214" s="76" t="s">
        <v>44</v>
      </c>
      <c r="Z214" s="76" t="s">
        <v>44</v>
      </c>
      <c r="AA214" s="43" t="s">
        <v>44</v>
      </c>
    </row>
    <row r="215" spans="1:27" x14ac:dyDescent="0.2">
      <c r="A215" s="40" t="s">
        <v>787</v>
      </c>
      <c r="B215" s="41" t="s">
        <v>17</v>
      </c>
      <c r="C215" s="41" t="s">
        <v>2476</v>
      </c>
      <c r="D215" s="41" t="s">
        <v>1953</v>
      </c>
      <c r="E215" s="41" t="s">
        <v>44</v>
      </c>
      <c r="F215" s="42" t="b">
        <v>1</v>
      </c>
      <c r="G215" s="41" t="s">
        <v>913</v>
      </c>
      <c r="H215" s="41" t="s">
        <v>914</v>
      </c>
      <c r="I215" s="41" t="s">
        <v>915</v>
      </c>
      <c r="J215" s="42">
        <v>2019</v>
      </c>
      <c r="K215" s="41" t="s">
        <v>916</v>
      </c>
      <c r="L215" s="42" t="s">
        <v>44</v>
      </c>
      <c r="M215" s="41" t="s">
        <v>28</v>
      </c>
      <c r="N215" s="41" t="s">
        <v>904</v>
      </c>
      <c r="O215" s="42" t="b">
        <v>0</v>
      </c>
      <c r="P215" s="42">
        <v>0</v>
      </c>
      <c r="Q215" s="42">
        <v>7</v>
      </c>
      <c r="R215" s="73">
        <f>IF(ISERROR(Dataset[[#This Row],[Number of Geospatial Figures]]/Dataset[[#This Row],[Number of Total Figures]])=TRUE,"---",Dataset[[#This Row],[Number of Geospatial Figures]]/Dataset[[#This Row],[Number of Total Figures]])</f>
        <v>0</v>
      </c>
      <c r="S215" s="42" t="b">
        <v>1</v>
      </c>
      <c r="T215" s="42" t="b" cm="1">
        <f t="array" ref="T2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15" s="42" t="b">
        <v>0</v>
      </c>
      <c r="V215" s="41" t="s">
        <v>44</v>
      </c>
      <c r="W215" s="41" t="s">
        <v>44</v>
      </c>
      <c r="X215" s="42">
        <v>16</v>
      </c>
      <c r="Y215" s="76" t="s">
        <v>2942</v>
      </c>
      <c r="Z215" s="76" t="s">
        <v>2943</v>
      </c>
      <c r="AA215" s="43" t="s">
        <v>2879</v>
      </c>
    </row>
    <row r="216" spans="1:27" x14ac:dyDescent="0.2">
      <c r="A216" s="40" t="s">
        <v>44</v>
      </c>
      <c r="B216" s="41" t="s">
        <v>44</v>
      </c>
      <c r="C216" s="41" t="s">
        <v>44</v>
      </c>
      <c r="D216" s="41" t="s">
        <v>44</v>
      </c>
      <c r="E216" s="41" t="s">
        <v>44</v>
      </c>
      <c r="F216" s="42" t="b">
        <v>0</v>
      </c>
      <c r="G216" s="41" t="s">
        <v>917</v>
      </c>
      <c r="H216" s="41" t="s">
        <v>918</v>
      </c>
      <c r="I216" s="41" t="s">
        <v>919</v>
      </c>
      <c r="J216" s="42">
        <v>2019</v>
      </c>
      <c r="K216" s="41" t="s">
        <v>920</v>
      </c>
      <c r="L216" s="42" t="s">
        <v>44</v>
      </c>
      <c r="M216" s="41" t="s">
        <v>103</v>
      </c>
      <c r="N216" s="41" t="s">
        <v>904</v>
      </c>
      <c r="O216" s="42" t="s">
        <v>44</v>
      </c>
      <c r="P216" s="42" t="s">
        <v>44</v>
      </c>
      <c r="Q216" s="42" t="s">
        <v>44</v>
      </c>
      <c r="R216" s="73" t="str">
        <f>IF(ISERROR(Dataset[[#This Row],[Number of Geospatial Figures]]/Dataset[[#This Row],[Number of Total Figures]])=TRUE,"---",Dataset[[#This Row],[Number of Geospatial Figures]]/Dataset[[#This Row],[Number of Total Figures]])</f>
        <v>---</v>
      </c>
      <c r="S216" s="42" t="s">
        <v>44</v>
      </c>
      <c r="T216" s="42" t="str" cm="1">
        <f t="array" ref="T2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6" s="42" t="s">
        <v>44</v>
      </c>
      <c r="V216" s="41" t="s">
        <v>44</v>
      </c>
      <c r="W216" s="41" t="s">
        <v>44</v>
      </c>
      <c r="X216" s="42">
        <v>4</v>
      </c>
      <c r="Y216" s="76" t="s">
        <v>44</v>
      </c>
      <c r="Z216" s="76" t="s">
        <v>44</v>
      </c>
      <c r="AA216" s="43" t="s">
        <v>44</v>
      </c>
    </row>
    <row r="217" spans="1:27" x14ac:dyDescent="0.2">
      <c r="A217" s="40" t="s">
        <v>44</v>
      </c>
      <c r="B217" s="41" t="s">
        <v>44</v>
      </c>
      <c r="C217" s="41" t="s">
        <v>44</v>
      </c>
      <c r="D217" s="41" t="s">
        <v>44</v>
      </c>
      <c r="E217" s="41" t="s">
        <v>44</v>
      </c>
      <c r="F217" s="42" t="b">
        <v>0</v>
      </c>
      <c r="G217" s="41" t="s">
        <v>921</v>
      </c>
      <c r="H217" s="41" t="s">
        <v>922</v>
      </c>
      <c r="I217" s="41" t="s">
        <v>923</v>
      </c>
      <c r="J217" s="42">
        <v>2019</v>
      </c>
      <c r="K217" s="41" t="s">
        <v>924</v>
      </c>
      <c r="L217" s="42" t="s">
        <v>44</v>
      </c>
      <c r="M217" s="41" t="s">
        <v>22</v>
      </c>
      <c r="N217" s="41" t="s">
        <v>904</v>
      </c>
      <c r="O217" s="42" t="s">
        <v>44</v>
      </c>
      <c r="P217" s="42" t="s">
        <v>44</v>
      </c>
      <c r="Q217" s="42" t="s">
        <v>44</v>
      </c>
      <c r="R217" s="73" t="str">
        <f>IF(ISERROR(Dataset[[#This Row],[Number of Geospatial Figures]]/Dataset[[#This Row],[Number of Total Figures]])=TRUE,"---",Dataset[[#This Row],[Number of Geospatial Figures]]/Dataset[[#This Row],[Number of Total Figures]])</f>
        <v>---</v>
      </c>
      <c r="S217" s="42" t="s">
        <v>44</v>
      </c>
      <c r="T217" s="42" t="str" cm="1">
        <f t="array" ref="T2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7" s="42" t="s">
        <v>44</v>
      </c>
      <c r="V217" s="41" t="s">
        <v>44</v>
      </c>
      <c r="W217" s="41" t="s">
        <v>44</v>
      </c>
      <c r="X217" s="42">
        <v>4</v>
      </c>
      <c r="Y217" s="76" t="s">
        <v>44</v>
      </c>
      <c r="Z217" s="76" t="s">
        <v>44</v>
      </c>
      <c r="AA217" s="43" t="s">
        <v>44</v>
      </c>
    </row>
    <row r="218" spans="1:27" x14ac:dyDescent="0.2">
      <c r="A218" s="40" t="s">
        <v>44</v>
      </c>
      <c r="B218" s="41" t="s">
        <v>44</v>
      </c>
      <c r="C218" s="41" t="s">
        <v>44</v>
      </c>
      <c r="D218" s="41" t="s">
        <v>44</v>
      </c>
      <c r="E218" s="41" t="s">
        <v>44</v>
      </c>
      <c r="F218" s="42" t="b">
        <v>0</v>
      </c>
      <c r="G218" s="41" t="s">
        <v>925</v>
      </c>
      <c r="H218" s="41" t="s">
        <v>926</v>
      </c>
      <c r="I218" s="41" t="s">
        <v>927</v>
      </c>
      <c r="J218" s="42">
        <v>2019</v>
      </c>
      <c r="K218" s="41" t="s">
        <v>928</v>
      </c>
      <c r="L218" s="42" t="s">
        <v>44</v>
      </c>
      <c r="M218" s="41" t="s">
        <v>103</v>
      </c>
      <c r="N218" s="41" t="s">
        <v>929</v>
      </c>
      <c r="O218" s="42" t="s">
        <v>44</v>
      </c>
      <c r="P218" s="42" t="s">
        <v>44</v>
      </c>
      <c r="Q218" s="42" t="s">
        <v>44</v>
      </c>
      <c r="R218" s="73" t="str">
        <f>IF(ISERROR(Dataset[[#This Row],[Number of Geospatial Figures]]/Dataset[[#This Row],[Number of Total Figures]])=TRUE,"---",Dataset[[#This Row],[Number of Geospatial Figures]]/Dataset[[#This Row],[Number of Total Figures]])</f>
        <v>---</v>
      </c>
      <c r="S218" s="42" t="s">
        <v>44</v>
      </c>
      <c r="T218" s="42" t="str" cm="1">
        <f t="array" ref="T2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8" s="42" t="s">
        <v>44</v>
      </c>
      <c r="V218" s="41" t="s">
        <v>44</v>
      </c>
      <c r="W218" s="41" t="s">
        <v>44</v>
      </c>
      <c r="X218" s="42">
        <v>6</v>
      </c>
      <c r="Y218" s="76" t="s">
        <v>44</v>
      </c>
      <c r="Z218" s="76" t="s">
        <v>44</v>
      </c>
      <c r="AA218" s="43" t="s">
        <v>44</v>
      </c>
    </row>
    <row r="219" spans="1:27" x14ac:dyDescent="0.2">
      <c r="A219" s="40" t="s">
        <v>44</v>
      </c>
      <c r="B219" s="41" t="s">
        <v>44</v>
      </c>
      <c r="C219" s="41" t="s">
        <v>44</v>
      </c>
      <c r="D219" s="41" t="s">
        <v>44</v>
      </c>
      <c r="E219" s="41" t="s">
        <v>44</v>
      </c>
      <c r="F219" s="42" t="b">
        <v>0</v>
      </c>
      <c r="G219" s="41" t="s">
        <v>930</v>
      </c>
      <c r="H219" s="41" t="s">
        <v>931</v>
      </c>
      <c r="I219" s="41" t="s">
        <v>932</v>
      </c>
      <c r="J219" s="42">
        <v>2019</v>
      </c>
      <c r="K219" s="41" t="s">
        <v>933</v>
      </c>
      <c r="L219" s="42" t="s">
        <v>44</v>
      </c>
      <c r="M219" s="41" t="s">
        <v>28</v>
      </c>
      <c r="N219" s="41" t="s">
        <v>929</v>
      </c>
      <c r="O219" s="42" t="s">
        <v>44</v>
      </c>
      <c r="P219" s="42" t="s">
        <v>44</v>
      </c>
      <c r="Q219" s="42" t="s">
        <v>44</v>
      </c>
      <c r="R219" s="73" t="str">
        <f>IF(ISERROR(Dataset[[#This Row],[Number of Geospatial Figures]]/Dataset[[#This Row],[Number of Total Figures]])=TRUE,"---",Dataset[[#This Row],[Number of Geospatial Figures]]/Dataset[[#This Row],[Number of Total Figures]])</f>
        <v>---</v>
      </c>
      <c r="S219" s="42" t="s">
        <v>44</v>
      </c>
      <c r="T219" s="42" t="str" cm="1">
        <f t="array" ref="T2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9" s="42" t="s">
        <v>44</v>
      </c>
      <c r="V219" s="41" t="s">
        <v>44</v>
      </c>
      <c r="W219" s="41" t="s">
        <v>44</v>
      </c>
      <c r="X219" s="42">
        <v>11</v>
      </c>
      <c r="Y219" s="76" t="s">
        <v>44</v>
      </c>
      <c r="Z219" s="76" t="s">
        <v>44</v>
      </c>
      <c r="AA219" s="43" t="s">
        <v>44</v>
      </c>
    </row>
    <row r="220" spans="1:27" x14ac:dyDescent="0.2">
      <c r="A220" s="40" t="s">
        <v>44</v>
      </c>
      <c r="B220" s="41" t="s">
        <v>44</v>
      </c>
      <c r="C220" s="41" t="s">
        <v>44</v>
      </c>
      <c r="D220" s="41" t="s">
        <v>44</v>
      </c>
      <c r="E220" s="41" t="s">
        <v>44</v>
      </c>
      <c r="F220" s="42" t="b">
        <v>0</v>
      </c>
      <c r="G220" s="41" t="s">
        <v>934</v>
      </c>
      <c r="H220" s="41" t="s">
        <v>935</v>
      </c>
      <c r="I220" s="41" t="s">
        <v>936</v>
      </c>
      <c r="J220" s="42">
        <v>2019</v>
      </c>
      <c r="K220" s="41" t="s">
        <v>937</v>
      </c>
      <c r="L220" s="42" t="s">
        <v>44</v>
      </c>
      <c r="M220" s="41" t="s">
        <v>22</v>
      </c>
      <c r="N220" s="41" t="s">
        <v>929</v>
      </c>
      <c r="O220" s="42" t="s">
        <v>44</v>
      </c>
      <c r="P220" s="42" t="s">
        <v>44</v>
      </c>
      <c r="Q220" s="42" t="s">
        <v>44</v>
      </c>
      <c r="R220" s="73" t="str">
        <f>IF(ISERROR(Dataset[[#This Row],[Number of Geospatial Figures]]/Dataset[[#This Row],[Number of Total Figures]])=TRUE,"---",Dataset[[#This Row],[Number of Geospatial Figures]]/Dataset[[#This Row],[Number of Total Figures]])</f>
        <v>---</v>
      </c>
      <c r="S220" s="42" t="s">
        <v>44</v>
      </c>
      <c r="T220" s="42" t="str" cm="1">
        <f t="array" ref="T2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0" s="42" t="s">
        <v>44</v>
      </c>
      <c r="V220" s="41" t="s">
        <v>44</v>
      </c>
      <c r="W220" s="41" t="s">
        <v>44</v>
      </c>
      <c r="X220" s="42">
        <v>8</v>
      </c>
      <c r="Y220" s="76" t="s">
        <v>44</v>
      </c>
      <c r="Z220" s="76" t="s">
        <v>44</v>
      </c>
      <c r="AA220" s="43" t="s">
        <v>44</v>
      </c>
    </row>
    <row r="221" spans="1:27" x14ac:dyDescent="0.2">
      <c r="A221" s="40" t="s">
        <v>787</v>
      </c>
      <c r="B221" s="41" t="s">
        <v>17</v>
      </c>
      <c r="C221" s="41" t="s">
        <v>44</v>
      </c>
      <c r="D221" s="41" t="s">
        <v>44</v>
      </c>
      <c r="E221" s="41" t="s">
        <v>44</v>
      </c>
      <c r="F221" s="42" t="b">
        <v>1</v>
      </c>
      <c r="G221" s="41" t="s">
        <v>938</v>
      </c>
      <c r="H221" s="41" t="s">
        <v>939</v>
      </c>
      <c r="I221" s="41" t="s">
        <v>940</v>
      </c>
      <c r="J221" s="42">
        <v>2019</v>
      </c>
      <c r="K221" s="41" t="s">
        <v>941</v>
      </c>
      <c r="L221" s="42" t="s">
        <v>44</v>
      </c>
      <c r="M221" s="41" t="s">
        <v>22</v>
      </c>
      <c r="N221" s="41" t="s">
        <v>929</v>
      </c>
      <c r="O221" s="42" t="b">
        <v>0</v>
      </c>
      <c r="P221" s="42">
        <v>0</v>
      </c>
      <c r="Q221" s="42">
        <v>7</v>
      </c>
      <c r="R221" s="73">
        <f>IF(ISERROR(Dataset[[#This Row],[Number of Geospatial Figures]]/Dataset[[#This Row],[Number of Total Figures]])=TRUE,"---",Dataset[[#This Row],[Number of Geospatial Figures]]/Dataset[[#This Row],[Number of Total Figures]])</f>
        <v>0</v>
      </c>
      <c r="S221" s="42" t="b">
        <v>0</v>
      </c>
      <c r="T221" s="42" t="b" cm="1">
        <f t="array" ref="T2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1" s="42" t="b">
        <v>0</v>
      </c>
      <c r="V221" s="41" t="s">
        <v>44</v>
      </c>
      <c r="W221" s="41" t="s">
        <v>44</v>
      </c>
      <c r="X221" s="42">
        <v>17</v>
      </c>
      <c r="Y221" s="76" t="s">
        <v>44</v>
      </c>
      <c r="Z221" s="76" t="s">
        <v>44</v>
      </c>
      <c r="AA221" s="43" t="s">
        <v>44</v>
      </c>
    </row>
    <row r="222" spans="1:27" x14ac:dyDescent="0.2">
      <c r="A222" s="40" t="s">
        <v>44</v>
      </c>
      <c r="B222" s="41" t="s">
        <v>44</v>
      </c>
      <c r="C222" s="41" t="s">
        <v>44</v>
      </c>
      <c r="D222" s="41" t="s">
        <v>44</v>
      </c>
      <c r="E222" s="41" t="s">
        <v>44</v>
      </c>
      <c r="F222" s="42" t="b">
        <v>0</v>
      </c>
      <c r="G222" s="41" t="s">
        <v>942</v>
      </c>
      <c r="H222" s="41" t="s">
        <v>943</v>
      </c>
      <c r="I222" s="41" t="s">
        <v>944</v>
      </c>
      <c r="J222" s="42">
        <v>2019</v>
      </c>
      <c r="K222" s="41" t="s">
        <v>945</v>
      </c>
      <c r="L222" s="42" t="s">
        <v>44</v>
      </c>
      <c r="M222" s="41" t="s">
        <v>103</v>
      </c>
      <c r="N222" s="41" t="s">
        <v>929</v>
      </c>
      <c r="O222" s="42" t="s">
        <v>44</v>
      </c>
      <c r="P222" s="42" t="s">
        <v>44</v>
      </c>
      <c r="Q222" s="42" t="s">
        <v>44</v>
      </c>
      <c r="R222" s="73" t="str">
        <f>IF(ISERROR(Dataset[[#This Row],[Number of Geospatial Figures]]/Dataset[[#This Row],[Number of Total Figures]])=TRUE,"---",Dataset[[#This Row],[Number of Geospatial Figures]]/Dataset[[#This Row],[Number of Total Figures]])</f>
        <v>---</v>
      </c>
      <c r="S222" s="42" t="s">
        <v>44</v>
      </c>
      <c r="T222" s="42" t="str" cm="1">
        <f t="array" ref="T2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2" s="42" t="s">
        <v>44</v>
      </c>
      <c r="V222" s="41" t="s">
        <v>44</v>
      </c>
      <c r="W222" s="41" t="s">
        <v>44</v>
      </c>
      <c r="X222" s="42">
        <v>15</v>
      </c>
      <c r="Y222" s="76" t="s">
        <v>44</v>
      </c>
      <c r="Z222" s="76" t="s">
        <v>44</v>
      </c>
      <c r="AA222" s="43" t="s">
        <v>44</v>
      </c>
    </row>
    <row r="223" spans="1:27" x14ac:dyDescent="0.2">
      <c r="A223" s="40" t="s">
        <v>787</v>
      </c>
      <c r="B223" s="41" t="s">
        <v>17</v>
      </c>
      <c r="C223" s="41" t="s">
        <v>44</v>
      </c>
      <c r="D223" s="41" t="s">
        <v>44</v>
      </c>
      <c r="E223" s="41" t="s">
        <v>44</v>
      </c>
      <c r="F223" s="42" t="b">
        <v>1</v>
      </c>
      <c r="G223" s="41" t="s">
        <v>946</v>
      </c>
      <c r="H223" s="41" t="s">
        <v>947</v>
      </c>
      <c r="I223" s="41" t="s">
        <v>948</v>
      </c>
      <c r="J223" s="42">
        <v>2019</v>
      </c>
      <c r="K223" s="41" t="s">
        <v>949</v>
      </c>
      <c r="L223" s="42" t="s">
        <v>44</v>
      </c>
      <c r="M223" s="41" t="s">
        <v>103</v>
      </c>
      <c r="N223" s="41" t="s">
        <v>929</v>
      </c>
      <c r="O223" s="42" t="b">
        <v>0</v>
      </c>
      <c r="P223" s="42">
        <v>0</v>
      </c>
      <c r="Q223" s="42">
        <v>9</v>
      </c>
      <c r="R223" s="73">
        <f>IF(ISERROR(Dataset[[#This Row],[Number of Geospatial Figures]]/Dataset[[#This Row],[Number of Total Figures]])=TRUE,"---",Dataset[[#This Row],[Number of Geospatial Figures]]/Dataset[[#This Row],[Number of Total Figures]])</f>
        <v>0</v>
      </c>
      <c r="S223" s="42" t="b">
        <v>0</v>
      </c>
      <c r="T223" s="42" t="b" cm="1">
        <f t="array" ref="T2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3" s="42" t="b">
        <v>0</v>
      </c>
      <c r="V223" s="41" t="s">
        <v>44</v>
      </c>
      <c r="W223" s="41" t="s">
        <v>44</v>
      </c>
      <c r="X223" s="42">
        <v>24</v>
      </c>
      <c r="Y223" s="76" t="s">
        <v>44</v>
      </c>
      <c r="Z223" s="76" t="s">
        <v>44</v>
      </c>
      <c r="AA223" s="43" t="s">
        <v>44</v>
      </c>
    </row>
    <row r="224" spans="1:27" x14ac:dyDescent="0.2">
      <c r="A224" s="40" t="s">
        <v>44</v>
      </c>
      <c r="B224" s="41" t="s">
        <v>44</v>
      </c>
      <c r="C224" s="41" t="s">
        <v>44</v>
      </c>
      <c r="D224" s="41" t="s">
        <v>44</v>
      </c>
      <c r="E224" s="41" t="s">
        <v>44</v>
      </c>
      <c r="F224" s="42" t="b">
        <v>0</v>
      </c>
      <c r="G224" s="41" t="s">
        <v>950</v>
      </c>
      <c r="H224" s="41" t="s">
        <v>951</v>
      </c>
      <c r="I224" s="41" t="s">
        <v>952</v>
      </c>
      <c r="J224" s="42">
        <v>2019</v>
      </c>
      <c r="K224" s="41" t="s">
        <v>953</v>
      </c>
      <c r="L224" s="42" t="s">
        <v>44</v>
      </c>
      <c r="M224" s="41" t="s">
        <v>28</v>
      </c>
      <c r="N224" s="41" t="s">
        <v>954</v>
      </c>
      <c r="O224" s="42" t="s">
        <v>44</v>
      </c>
      <c r="P224" s="42" t="s">
        <v>44</v>
      </c>
      <c r="Q224" s="42" t="s">
        <v>44</v>
      </c>
      <c r="R224" s="73" t="str">
        <f>IF(ISERROR(Dataset[[#This Row],[Number of Geospatial Figures]]/Dataset[[#This Row],[Number of Total Figures]])=TRUE,"---",Dataset[[#This Row],[Number of Geospatial Figures]]/Dataset[[#This Row],[Number of Total Figures]])</f>
        <v>---</v>
      </c>
      <c r="S224" s="42" t="s">
        <v>44</v>
      </c>
      <c r="T224" s="42" t="str" cm="1">
        <f t="array" ref="T2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4" s="42" t="s">
        <v>44</v>
      </c>
      <c r="V224" s="41" t="s">
        <v>44</v>
      </c>
      <c r="W224" s="41" t="s">
        <v>44</v>
      </c>
      <c r="X224" s="42">
        <v>9</v>
      </c>
      <c r="Y224" s="76" t="s">
        <v>44</v>
      </c>
      <c r="Z224" s="76" t="s">
        <v>44</v>
      </c>
      <c r="AA224" s="43" t="s">
        <v>44</v>
      </c>
    </row>
    <row r="225" spans="1:27" x14ac:dyDescent="0.2">
      <c r="A225" s="40" t="s">
        <v>787</v>
      </c>
      <c r="B225" s="41" t="s">
        <v>567</v>
      </c>
      <c r="C225" s="41" t="s">
        <v>44</v>
      </c>
      <c r="D225" s="41" t="s">
        <v>44</v>
      </c>
      <c r="E225" s="41" t="s">
        <v>44</v>
      </c>
      <c r="F225" s="42" t="b">
        <v>1</v>
      </c>
      <c r="G225" s="41" t="s">
        <v>955</v>
      </c>
      <c r="H225" s="41" t="s">
        <v>956</v>
      </c>
      <c r="I225" s="41" t="s">
        <v>957</v>
      </c>
      <c r="J225" s="42">
        <v>2019</v>
      </c>
      <c r="K225" s="41" t="s">
        <v>958</v>
      </c>
      <c r="L225" s="42" t="s">
        <v>44</v>
      </c>
      <c r="M225" s="41" t="s">
        <v>28</v>
      </c>
      <c r="N225" s="41" t="s">
        <v>954</v>
      </c>
      <c r="O225" s="42" t="b">
        <v>0</v>
      </c>
      <c r="P225" s="42">
        <v>0</v>
      </c>
      <c r="Q225" s="42">
        <v>10</v>
      </c>
      <c r="R225" s="73">
        <f>IF(ISERROR(Dataset[[#This Row],[Number of Geospatial Figures]]/Dataset[[#This Row],[Number of Total Figures]])=TRUE,"---",Dataset[[#This Row],[Number of Geospatial Figures]]/Dataset[[#This Row],[Number of Total Figures]])</f>
        <v>0</v>
      </c>
      <c r="S225" s="42" t="b">
        <v>0</v>
      </c>
      <c r="T225" s="42" t="b" cm="1">
        <f t="array" ref="T2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5" s="42" t="b">
        <v>0</v>
      </c>
      <c r="V225" s="41" t="s">
        <v>44</v>
      </c>
      <c r="W225" s="41" t="s">
        <v>44</v>
      </c>
      <c r="X225" s="42">
        <v>28</v>
      </c>
      <c r="Y225" s="76" t="s">
        <v>44</v>
      </c>
      <c r="Z225" s="76" t="s">
        <v>44</v>
      </c>
      <c r="AA225" s="43" t="s">
        <v>44</v>
      </c>
    </row>
    <row r="226" spans="1:27" x14ac:dyDescent="0.2">
      <c r="A226" s="40" t="s">
        <v>787</v>
      </c>
      <c r="B226" s="41" t="s">
        <v>17</v>
      </c>
      <c r="C226" s="41" t="s">
        <v>44</v>
      </c>
      <c r="D226" s="41" t="s">
        <v>44</v>
      </c>
      <c r="E226" s="41" t="s">
        <v>44</v>
      </c>
      <c r="F226" s="42" t="b">
        <v>1</v>
      </c>
      <c r="G226" s="41" t="s">
        <v>959</v>
      </c>
      <c r="H226" s="41" t="s">
        <v>960</v>
      </c>
      <c r="I226" s="41" t="s">
        <v>961</v>
      </c>
      <c r="J226" s="42">
        <v>2019</v>
      </c>
      <c r="K226" s="41" t="s">
        <v>962</v>
      </c>
      <c r="L226" s="42" t="s">
        <v>44</v>
      </c>
      <c r="M226" s="41" t="s">
        <v>103</v>
      </c>
      <c r="N226" s="41" t="s">
        <v>954</v>
      </c>
      <c r="O226" s="42" t="b">
        <v>1</v>
      </c>
      <c r="P226" s="42">
        <v>3</v>
      </c>
      <c r="Q226" s="42">
        <v>8</v>
      </c>
      <c r="R226" s="73">
        <f>IF(ISERROR(Dataset[[#This Row],[Number of Geospatial Figures]]/Dataset[[#This Row],[Number of Total Figures]])=TRUE,"---",Dataset[[#This Row],[Number of Geospatial Figures]]/Dataset[[#This Row],[Number of Total Figures]])</f>
        <v>0.375</v>
      </c>
      <c r="S226" s="42" t="b">
        <v>1</v>
      </c>
      <c r="T226" s="42" t="b" cm="1">
        <f t="array" ref="T2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6" s="42" t="b">
        <v>1</v>
      </c>
      <c r="V226" s="41" t="s">
        <v>44</v>
      </c>
      <c r="W226" s="41" t="s">
        <v>44</v>
      </c>
      <c r="X226" s="42">
        <v>188</v>
      </c>
      <c r="Y226" s="76" t="s">
        <v>2944</v>
      </c>
      <c r="Z226" s="76" t="s">
        <v>2945</v>
      </c>
      <c r="AA226" s="43" t="s">
        <v>2879</v>
      </c>
    </row>
    <row r="227" spans="1:27" x14ac:dyDescent="0.2">
      <c r="A227" s="40" t="s">
        <v>787</v>
      </c>
      <c r="B227" s="41" t="s">
        <v>1814</v>
      </c>
      <c r="C227" s="41" t="s">
        <v>44</v>
      </c>
      <c r="D227" s="41" t="s">
        <v>44</v>
      </c>
      <c r="E227" s="41" t="s">
        <v>44</v>
      </c>
      <c r="F227" s="42" t="b">
        <v>1</v>
      </c>
      <c r="G227" s="41" t="s">
        <v>963</v>
      </c>
      <c r="H227" s="41" t="s">
        <v>964</v>
      </c>
      <c r="I227" s="41" t="s">
        <v>965</v>
      </c>
      <c r="J227" s="42">
        <v>2019</v>
      </c>
      <c r="K227" s="41" t="s">
        <v>966</v>
      </c>
      <c r="L227" s="42" t="s">
        <v>44</v>
      </c>
      <c r="M227" s="41" t="s">
        <v>103</v>
      </c>
      <c r="N227" s="41" t="s">
        <v>954</v>
      </c>
      <c r="O227" s="42" t="b">
        <v>0</v>
      </c>
      <c r="P227" s="42">
        <v>0</v>
      </c>
      <c r="Q227" s="42">
        <v>5</v>
      </c>
      <c r="R227" s="73">
        <f>IF(ISERROR(Dataset[[#This Row],[Number of Geospatial Figures]]/Dataset[[#This Row],[Number of Total Figures]])=TRUE,"---",Dataset[[#This Row],[Number of Geospatial Figures]]/Dataset[[#This Row],[Number of Total Figures]])</f>
        <v>0</v>
      </c>
      <c r="S227" s="42" t="b">
        <v>0</v>
      </c>
      <c r="T227" s="42" t="b" cm="1">
        <f t="array" ref="T2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7" s="42" t="b">
        <v>0</v>
      </c>
      <c r="V227" s="41" t="s">
        <v>44</v>
      </c>
      <c r="W227" s="41" t="s">
        <v>44</v>
      </c>
      <c r="X227" s="42">
        <v>46</v>
      </c>
      <c r="Y227" s="76" t="s">
        <v>44</v>
      </c>
      <c r="Z227" s="76" t="s">
        <v>44</v>
      </c>
      <c r="AA227" s="43" t="s">
        <v>44</v>
      </c>
    </row>
    <row r="228" spans="1:27" x14ac:dyDescent="0.2">
      <c r="A228" s="40" t="s">
        <v>787</v>
      </c>
      <c r="B228" s="41" t="s">
        <v>1365</v>
      </c>
      <c r="C228" s="41" t="s">
        <v>44</v>
      </c>
      <c r="D228" s="41" t="s">
        <v>44</v>
      </c>
      <c r="E228" s="41" t="s">
        <v>44</v>
      </c>
      <c r="F228" s="42" t="b">
        <v>1</v>
      </c>
      <c r="G228" s="41" t="s">
        <v>967</v>
      </c>
      <c r="H228" s="41" t="s">
        <v>968</v>
      </c>
      <c r="I228" s="41" t="s">
        <v>969</v>
      </c>
      <c r="J228" s="42">
        <v>2019</v>
      </c>
      <c r="K228" s="41" t="s">
        <v>970</v>
      </c>
      <c r="L228" s="42" t="s">
        <v>44</v>
      </c>
      <c r="M228" s="41" t="s">
        <v>103</v>
      </c>
      <c r="N228" s="41" t="s">
        <v>954</v>
      </c>
      <c r="O228" s="42" t="b">
        <v>0</v>
      </c>
      <c r="P228" s="42">
        <v>0</v>
      </c>
      <c r="Q228" s="42">
        <v>13</v>
      </c>
      <c r="R228" s="73">
        <f>IF(ISERROR(Dataset[[#This Row],[Number of Geospatial Figures]]/Dataset[[#This Row],[Number of Total Figures]])=TRUE,"---",Dataset[[#This Row],[Number of Geospatial Figures]]/Dataset[[#This Row],[Number of Total Figures]])</f>
        <v>0</v>
      </c>
      <c r="S228" s="42" t="b">
        <v>0</v>
      </c>
      <c r="T228" s="42" t="b" cm="1">
        <f t="array" ref="T2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8" s="42" t="b">
        <v>0</v>
      </c>
      <c r="V228" s="41" t="s">
        <v>44</v>
      </c>
      <c r="W228" s="41" t="s">
        <v>44</v>
      </c>
      <c r="X228" s="42">
        <v>33</v>
      </c>
      <c r="Y228" s="76" t="s">
        <v>44</v>
      </c>
      <c r="Z228" s="76" t="s">
        <v>44</v>
      </c>
      <c r="AA228" s="43" t="s">
        <v>44</v>
      </c>
    </row>
    <row r="229" spans="1:27" x14ac:dyDescent="0.2">
      <c r="A229" s="40" t="s">
        <v>787</v>
      </c>
      <c r="B229" s="41" t="s">
        <v>1001</v>
      </c>
      <c r="C229" s="41" t="s">
        <v>44</v>
      </c>
      <c r="D229" s="41" t="s">
        <v>44</v>
      </c>
      <c r="E229" s="41" t="s">
        <v>44</v>
      </c>
      <c r="F229" s="42" t="b">
        <v>1</v>
      </c>
      <c r="G229" s="41" t="s">
        <v>971</v>
      </c>
      <c r="H229" s="41" t="s">
        <v>972</v>
      </c>
      <c r="I229" s="41" t="s">
        <v>973</v>
      </c>
      <c r="J229" s="42">
        <v>2019</v>
      </c>
      <c r="K229" s="41" t="s">
        <v>974</v>
      </c>
      <c r="L229" s="42" t="s">
        <v>44</v>
      </c>
      <c r="M229" s="41" t="s">
        <v>103</v>
      </c>
      <c r="N229" s="41" t="s">
        <v>975</v>
      </c>
      <c r="O229" s="42" t="b">
        <v>0</v>
      </c>
      <c r="P229" s="42">
        <v>0</v>
      </c>
      <c r="Q229" s="42">
        <v>10</v>
      </c>
      <c r="R229" s="73">
        <f>IF(ISERROR(Dataset[[#This Row],[Number of Geospatial Figures]]/Dataset[[#This Row],[Number of Total Figures]])=TRUE,"---",Dataset[[#This Row],[Number of Geospatial Figures]]/Dataset[[#This Row],[Number of Total Figures]])</f>
        <v>0</v>
      </c>
      <c r="S229" s="42" t="b">
        <v>0</v>
      </c>
      <c r="T229" s="42" t="b" cm="1">
        <f t="array" ref="T2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9" s="42" t="b">
        <v>0</v>
      </c>
      <c r="V229" s="41" t="s">
        <v>44</v>
      </c>
      <c r="W229" s="41" t="s">
        <v>44</v>
      </c>
      <c r="X229" s="42">
        <v>60</v>
      </c>
      <c r="Y229" s="76" t="s">
        <v>44</v>
      </c>
      <c r="Z229" s="76" t="s">
        <v>44</v>
      </c>
      <c r="AA229" s="43" t="s">
        <v>44</v>
      </c>
    </row>
    <row r="230" spans="1:27" x14ac:dyDescent="0.2">
      <c r="A230" s="40" t="s">
        <v>44</v>
      </c>
      <c r="B230" s="41" t="s">
        <v>44</v>
      </c>
      <c r="C230" s="41" t="s">
        <v>44</v>
      </c>
      <c r="D230" s="41" t="s">
        <v>44</v>
      </c>
      <c r="E230" s="41" t="s">
        <v>44</v>
      </c>
      <c r="F230" s="42" t="b">
        <v>0</v>
      </c>
      <c r="G230" s="41" t="s">
        <v>976</v>
      </c>
      <c r="H230" s="41" t="s">
        <v>977</v>
      </c>
      <c r="I230" s="41" t="s">
        <v>978</v>
      </c>
      <c r="J230" s="42">
        <v>2019</v>
      </c>
      <c r="K230" s="41" t="s">
        <v>979</v>
      </c>
      <c r="L230" s="42" t="s">
        <v>44</v>
      </c>
      <c r="M230" s="41" t="s">
        <v>22</v>
      </c>
      <c r="N230" s="41" t="s">
        <v>975</v>
      </c>
      <c r="O230" s="42" t="s">
        <v>44</v>
      </c>
      <c r="P230" s="42" t="s">
        <v>44</v>
      </c>
      <c r="Q230" s="42" t="s">
        <v>44</v>
      </c>
      <c r="R230" s="73" t="str">
        <f>IF(ISERROR(Dataset[[#This Row],[Number of Geospatial Figures]]/Dataset[[#This Row],[Number of Total Figures]])=TRUE,"---",Dataset[[#This Row],[Number of Geospatial Figures]]/Dataset[[#This Row],[Number of Total Figures]])</f>
        <v>---</v>
      </c>
      <c r="S230" s="42" t="s">
        <v>44</v>
      </c>
      <c r="T230" s="42" t="str" cm="1">
        <f t="array" ref="T2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0" s="42" t="s">
        <v>44</v>
      </c>
      <c r="V230" s="41" t="s">
        <v>44</v>
      </c>
      <c r="W230" s="41" t="s">
        <v>44</v>
      </c>
      <c r="X230" s="42">
        <v>13</v>
      </c>
      <c r="Y230" s="76" t="s">
        <v>44</v>
      </c>
      <c r="Z230" s="76" t="s">
        <v>44</v>
      </c>
      <c r="AA230" s="43" t="s">
        <v>44</v>
      </c>
    </row>
    <row r="231" spans="1:27" x14ac:dyDescent="0.2">
      <c r="A231" s="40" t="s">
        <v>44</v>
      </c>
      <c r="B231" s="41" t="s">
        <v>44</v>
      </c>
      <c r="C231" s="41" t="s">
        <v>44</v>
      </c>
      <c r="D231" s="41" t="s">
        <v>44</v>
      </c>
      <c r="E231" s="41" t="s">
        <v>44</v>
      </c>
      <c r="F231" s="42" t="b">
        <v>0</v>
      </c>
      <c r="G231" s="41" t="s">
        <v>980</v>
      </c>
      <c r="H231" s="41" t="s">
        <v>981</v>
      </c>
      <c r="I231" s="41" t="s">
        <v>982</v>
      </c>
      <c r="J231" s="42">
        <v>2019</v>
      </c>
      <c r="K231" s="41" t="s">
        <v>983</v>
      </c>
      <c r="L231" s="42" t="s">
        <v>44</v>
      </c>
      <c r="M231" s="41" t="s">
        <v>22</v>
      </c>
      <c r="N231" s="41" t="s">
        <v>975</v>
      </c>
      <c r="O231" s="42" t="s">
        <v>44</v>
      </c>
      <c r="P231" s="42" t="s">
        <v>44</v>
      </c>
      <c r="Q231" s="42" t="s">
        <v>44</v>
      </c>
      <c r="R231" s="73" t="str">
        <f>IF(ISERROR(Dataset[[#This Row],[Number of Geospatial Figures]]/Dataset[[#This Row],[Number of Total Figures]])=TRUE,"---",Dataset[[#This Row],[Number of Geospatial Figures]]/Dataset[[#This Row],[Number of Total Figures]])</f>
        <v>---</v>
      </c>
      <c r="S231" s="42" t="s">
        <v>44</v>
      </c>
      <c r="T231" s="42" t="str" cm="1">
        <f t="array" ref="T2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1" s="42" t="s">
        <v>44</v>
      </c>
      <c r="V231" s="41" t="s">
        <v>44</v>
      </c>
      <c r="W231" s="41" t="s">
        <v>44</v>
      </c>
      <c r="X231" s="42">
        <v>5</v>
      </c>
      <c r="Y231" s="76" t="s">
        <v>44</v>
      </c>
      <c r="Z231" s="76" t="s">
        <v>44</v>
      </c>
      <c r="AA231" s="43" t="s">
        <v>44</v>
      </c>
    </row>
    <row r="232" spans="1:27" x14ac:dyDescent="0.2">
      <c r="A232" s="40" t="s">
        <v>787</v>
      </c>
      <c r="B232" s="41" t="s">
        <v>1182</v>
      </c>
      <c r="C232" s="41" t="s">
        <v>44</v>
      </c>
      <c r="D232" s="41" t="s">
        <v>44</v>
      </c>
      <c r="E232" s="41" t="s">
        <v>44</v>
      </c>
      <c r="F232" s="42" t="b">
        <v>1</v>
      </c>
      <c r="G232" s="41" t="s">
        <v>984</v>
      </c>
      <c r="H232" s="41" t="s">
        <v>985</v>
      </c>
      <c r="I232" s="41" t="s">
        <v>986</v>
      </c>
      <c r="J232" s="42">
        <v>2019</v>
      </c>
      <c r="K232" s="41" t="s">
        <v>987</v>
      </c>
      <c r="L232" s="42" t="s">
        <v>44</v>
      </c>
      <c r="M232" s="41" t="s">
        <v>22</v>
      </c>
      <c r="N232" s="41" t="s">
        <v>975</v>
      </c>
      <c r="O232" s="42" t="b">
        <v>0</v>
      </c>
      <c r="P232" s="42">
        <v>0</v>
      </c>
      <c r="Q232" s="42">
        <v>12</v>
      </c>
      <c r="R232" s="73">
        <f>IF(ISERROR(Dataset[[#This Row],[Number of Geospatial Figures]]/Dataset[[#This Row],[Number of Total Figures]])=TRUE,"---",Dataset[[#This Row],[Number of Geospatial Figures]]/Dataset[[#This Row],[Number of Total Figures]])</f>
        <v>0</v>
      </c>
      <c r="S232" s="42" t="b">
        <v>0</v>
      </c>
      <c r="T232" s="42" t="b" cm="1">
        <f t="array" ref="T2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2" s="42" t="b">
        <v>0</v>
      </c>
      <c r="V232" s="41" t="s">
        <v>44</v>
      </c>
      <c r="W232" s="41" t="s">
        <v>44</v>
      </c>
      <c r="X232" s="42">
        <v>28</v>
      </c>
      <c r="Y232" s="76" t="s">
        <v>44</v>
      </c>
      <c r="Z232" s="76" t="s">
        <v>44</v>
      </c>
      <c r="AA232" s="43" t="s">
        <v>44</v>
      </c>
    </row>
    <row r="233" spans="1:27" x14ac:dyDescent="0.2">
      <c r="A233" s="40" t="s">
        <v>44</v>
      </c>
      <c r="B233" s="41" t="s">
        <v>44</v>
      </c>
      <c r="C233" s="41" t="s">
        <v>44</v>
      </c>
      <c r="D233" s="41" t="s">
        <v>44</v>
      </c>
      <c r="E233" s="41" t="s">
        <v>44</v>
      </c>
      <c r="F233" s="42" t="b">
        <v>0</v>
      </c>
      <c r="G233" s="41" t="s">
        <v>988</v>
      </c>
      <c r="H233" s="41" t="s">
        <v>989</v>
      </c>
      <c r="I233" s="41" t="s">
        <v>990</v>
      </c>
      <c r="J233" s="42">
        <v>2019</v>
      </c>
      <c r="K233" s="41" t="s">
        <v>991</v>
      </c>
      <c r="L233" s="42" t="s">
        <v>44</v>
      </c>
      <c r="M233" s="41" t="s">
        <v>103</v>
      </c>
      <c r="N233" s="41" t="s">
        <v>975</v>
      </c>
      <c r="O233" s="42" t="s">
        <v>44</v>
      </c>
      <c r="P233" s="42" t="s">
        <v>44</v>
      </c>
      <c r="Q233" s="42" t="s">
        <v>44</v>
      </c>
      <c r="R233" s="73" t="str">
        <f>IF(ISERROR(Dataset[[#This Row],[Number of Geospatial Figures]]/Dataset[[#This Row],[Number of Total Figures]])=TRUE,"---",Dataset[[#This Row],[Number of Geospatial Figures]]/Dataset[[#This Row],[Number of Total Figures]])</f>
        <v>---</v>
      </c>
      <c r="S233" s="42" t="s">
        <v>44</v>
      </c>
      <c r="T233" s="42" t="str" cm="1">
        <f t="array" ref="T2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3" s="42" t="s">
        <v>44</v>
      </c>
      <c r="V233" s="41" t="s">
        <v>44</v>
      </c>
      <c r="W233" s="41" t="s">
        <v>44</v>
      </c>
      <c r="X233" s="42">
        <v>6</v>
      </c>
      <c r="Y233" s="76" t="s">
        <v>44</v>
      </c>
      <c r="Z233" s="76" t="s">
        <v>44</v>
      </c>
      <c r="AA233" s="43" t="s">
        <v>44</v>
      </c>
    </row>
    <row r="234" spans="1:27" x14ac:dyDescent="0.2">
      <c r="A234" s="40" t="s">
        <v>787</v>
      </c>
      <c r="B234" s="41" t="s">
        <v>308</v>
      </c>
      <c r="C234" s="41" t="s">
        <v>44</v>
      </c>
      <c r="D234" s="41" t="s">
        <v>44</v>
      </c>
      <c r="E234" s="41" t="s">
        <v>44</v>
      </c>
      <c r="F234" s="42" t="b">
        <v>1</v>
      </c>
      <c r="G234" s="41" t="s">
        <v>992</v>
      </c>
      <c r="H234" s="41" t="s">
        <v>993</v>
      </c>
      <c r="I234" s="41" t="s">
        <v>994</v>
      </c>
      <c r="J234" s="42">
        <v>2019</v>
      </c>
      <c r="K234" s="41" t="s">
        <v>995</v>
      </c>
      <c r="L234" s="42" t="s">
        <v>44</v>
      </c>
      <c r="M234" s="41" t="s">
        <v>22</v>
      </c>
      <c r="N234" s="41" t="s">
        <v>975</v>
      </c>
      <c r="O234" s="42" t="b">
        <v>0</v>
      </c>
      <c r="P234" s="42">
        <v>0</v>
      </c>
      <c r="Q234" s="42">
        <v>11</v>
      </c>
      <c r="R234" s="73">
        <f>IF(ISERROR(Dataset[[#This Row],[Number of Geospatial Figures]]/Dataset[[#This Row],[Number of Total Figures]])=TRUE,"---",Dataset[[#This Row],[Number of Geospatial Figures]]/Dataset[[#This Row],[Number of Total Figures]])</f>
        <v>0</v>
      </c>
      <c r="S234" s="42" t="b">
        <v>0</v>
      </c>
      <c r="T234" s="42" t="b" cm="1">
        <f t="array" ref="T2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4" s="42" t="b">
        <v>0</v>
      </c>
      <c r="V234" s="41" t="s">
        <v>44</v>
      </c>
      <c r="W234" s="41" t="s">
        <v>44</v>
      </c>
      <c r="X234" s="42">
        <v>124</v>
      </c>
      <c r="Y234" s="76" t="s">
        <v>44</v>
      </c>
      <c r="Z234" s="76" t="s">
        <v>44</v>
      </c>
      <c r="AA234" s="43" t="s">
        <v>44</v>
      </c>
    </row>
    <row r="235" spans="1:27" x14ac:dyDescent="0.2">
      <c r="A235" s="40" t="s">
        <v>44</v>
      </c>
      <c r="B235" s="41" t="s">
        <v>44</v>
      </c>
      <c r="C235" s="41" t="s">
        <v>44</v>
      </c>
      <c r="D235" s="41" t="s">
        <v>44</v>
      </c>
      <c r="E235" s="41" t="s">
        <v>44</v>
      </c>
      <c r="F235" s="42" t="b">
        <v>0</v>
      </c>
      <c r="G235" s="41" t="s">
        <v>996</v>
      </c>
      <c r="H235" s="41" t="s">
        <v>997</v>
      </c>
      <c r="I235" s="41" t="s">
        <v>998</v>
      </c>
      <c r="J235" s="42">
        <v>2019</v>
      </c>
      <c r="K235" s="41" t="s">
        <v>999</v>
      </c>
      <c r="L235" s="42" t="s">
        <v>44</v>
      </c>
      <c r="M235" s="41" t="s">
        <v>38</v>
      </c>
      <c r="N235" s="41" t="s">
        <v>1000</v>
      </c>
      <c r="O235" s="42" t="s">
        <v>44</v>
      </c>
      <c r="P235" s="42" t="s">
        <v>44</v>
      </c>
      <c r="Q235" s="42" t="s">
        <v>44</v>
      </c>
      <c r="R235" s="73" t="str">
        <f>IF(ISERROR(Dataset[[#This Row],[Number of Geospatial Figures]]/Dataset[[#This Row],[Number of Total Figures]])=TRUE,"---",Dataset[[#This Row],[Number of Geospatial Figures]]/Dataset[[#This Row],[Number of Total Figures]])</f>
        <v>---</v>
      </c>
      <c r="S235" s="42" t="s">
        <v>44</v>
      </c>
      <c r="T235" s="42" t="str" cm="1">
        <f t="array" ref="T2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5" s="42" t="s">
        <v>44</v>
      </c>
      <c r="V235" s="41" t="s">
        <v>44</v>
      </c>
      <c r="W235" s="41" t="s">
        <v>44</v>
      </c>
      <c r="X235" s="42">
        <v>10</v>
      </c>
      <c r="Y235" s="76" t="s">
        <v>44</v>
      </c>
      <c r="Z235" s="76" t="s">
        <v>44</v>
      </c>
      <c r="AA235" s="43" t="s">
        <v>44</v>
      </c>
    </row>
    <row r="236" spans="1:27" x14ac:dyDescent="0.2">
      <c r="A236" s="40" t="s">
        <v>1001</v>
      </c>
      <c r="B236" s="41" t="s">
        <v>1365</v>
      </c>
      <c r="C236" s="41" t="s">
        <v>44</v>
      </c>
      <c r="D236" s="41" t="s">
        <v>44</v>
      </c>
      <c r="E236" s="41" t="s">
        <v>44</v>
      </c>
      <c r="F236" s="42" t="b">
        <v>1</v>
      </c>
      <c r="G236" s="41" t="s">
        <v>1002</v>
      </c>
      <c r="H236" s="41" t="s">
        <v>1003</v>
      </c>
      <c r="I236" s="41" t="s">
        <v>1004</v>
      </c>
      <c r="J236" s="42">
        <v>2019</v>
      </c>
      <c r="K236" s="41" t="s">
        <v>1005</v>
      </c>
      <c r="L236" s="42" t="s">
        <v>44</v>
      </c>
      <c r="M236" s="41" t="s">
        <v>38</v>
      </c>
      <c r="N236" s="41" t="s">
        <v>1000</v>
      </c>
      <c r="O236" s="42" t="b">
        <v>0</v>
      </c>
      <c r="P236" s="42">
        <v>0</v>
      </c>
      <c r="Q236" s="42">
        <v>5</v>
      </c>
      <c r="R236" s="73">
        <f>IF(ISERROR(Dataset[[#This Row],[Number of Geospatial Figures]]/Dataset[[#This Row],[Number of Total Figures]])=TRUE,"---",Dataset[[#This Row],[Number of Geospatial Figures]]/Dataset[[#This Row],[Number of Total Figures]])</f>
        <v>0</v>
      </c>
      <c r="S236" s="42" t="b">
        <v>0</v>
      </c>
      <c r="T236" s="42" t="b" cm="1">
        <f t="array" ref="T2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6" s="42" t="b">
        <v>0</v>
      </c>
      <c r="V236" s="41" t="s">
        <v>44</v>
      </c>
      <c r="W236" s="41" t="s">
        <v>44</v>
      </c>
      <c r="X236" s="42">
        <v>46</v>
      </c>
      <c r="Y236" s="76" t="s">
        <v>44</v>
      </c>
      <c r="Z236" s="76" t="s">
        <v>44</v>
      </c>
      <c r="AA236" s="43" t="s">
        <v>44</v>
      </c>
    </row>
    <row r="237" spans="1:27" x14ac:dyDescent="0.2">
      <c r="A237" s="40" t="s">
        <v>44</v>
      </c>
      <c r="B237" s="41" t="s">
        <v>44</v>
      </c>
      <c r="C237" s="41" t="s">
        <v>44</v>
      </c>
      <c r="D237" s="41" t="s">
        <v>44</v>
      </c>
      <c r="E237" s="41" t="s">
        <v>44</v>
      </c>
      <c r="F237" s="42" t="b">
        <v>0</v>
      </c>
      <c r="G237" s="41" t="s">
        <v>1006</v>
      </c>
      <c r="H237" s="41" t="s">
        <v>1007</v>
      </c>
      <c r="I237" s="41" t="s">
        <v>1008</v>
      </c>
      <c r="J237" s="42">
        <v>2019</v>
      </c>
      <c r="K237" s="41" t="s">
        <v>1009</v>
      </c>
      <c r="L237" s="42" t="s">
        <v>44</v>
      </c>
      <c r="M237" s="41" t="s">
        <v>38</v>
      </c>
      <c r="N237" s="41" t="s">
        <v>1000</v>
      </c>
      <c r="O237" s="42" t="s">
        <v>44</v>
      </c>
      <c r="P237" s="42" t="s">
        <v>44</v>
      </c>
      <c r="Q237" s="42" t="s">
        <v>44</v>
      </c>
      <c r="R237" s="73" t="str">
        <f>IF(ISERROR(Dataset[[#This Row],[Number of Geospatial Figures]]/Dataset[[#This Row],[Number of Total Figures]])=TRUE,"---",Dataset[[#This Row],[Number of Geospatial Figures]]/Dataset[[#This Row],[Number of Total Figures]])</f>
        <v>---</v>
      </c>
      <c r="S237" s="42" t="s">
        <v>44</v>
      </c>
      <c r="T237" s="42" t="str" cm="1">
        <f t="array" ref="T2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7" s="42" t="s">
        <v>44</v>
      </c>
      <c r="V237" s="41" t="s">
        <v>44</v>
      </c>
      <c r="W237" s="41" t="s">
        <v>44</v>
      </c>
      <c r="X237" s="42">
        <v>3</v>
      </c>
      <c r="Y237" s="76" t="s">
        <v>44</v>
      </c>
      <c r="Z237" s="76" t="s">
        <v>44</v>
      </c>
      <c r="AA237" s="43" t="s">
        <v>44</v>
      </c>
    </row>
    <row r="238" spans="1:27" x14ac:dyDescent="0.2">
      <c r="A238" s="40" t="s">
        <v>44</v>
      </c>
      <c r="B238" s="41" t="s">
        <v>44</v>
      </c>
      <c r="C238" s="41" t="s">
        <v>44</v>
      </c>
      <c r="D238" s="41" t="s">
        <v>44</v>
      </c>
      <c r="E238" s="41" t="s">
        <v>44</v>
      </c>
      <c r="F238" s="42" t="b">
        <v>0</v>
      </c>
      <c r="G238" s="41" t="s">
        <v>1010</v>
      </c>
      <c r="H238" s="41" t="s">
        <v>1011</v>
      </c>
      <c r="I238" s="41" t="s">
        <v>1012</v>
      </c>
      <c r="J238" s="42">
        <v>2019</v>
      </c>
      <c r="K238" s="41" t="s">
        <v>1013</v>
      </c>
      <c r="L238" s="42" t="s">
        <v>44</v>
      </c>
      <c r="M238" s="41" t="s">
        <v>38</v>
      </c>
      <c r="N238" s="41" t="s">
        <v>1000</v>
      </c>
      <c r="O238" s="42" t="s">
        <v>44</v>
      </c>
      <c r="P238" s="42" t="s">
        <v>44</v>
      </c>
      <c r="Q238" s="42" t="s">
        <v>44</v>
      </c>
      <c r="R238" s="73" t="str">
        <f>IF(ISERROR(Dataset[[#This Row],[Number of Geospatial Figures]]/Dataset[[#This Row],[Number of Total Figures]])=TRUE,"---",Dataset[[#This Row],[Number of Geospatial Figures]]/Dataset[[#This Row],[Number of Total Figures]])</f>
        <v>---</v>
      </c>
      <c r="S238" s="42" t="s">
        <v>44</v>
      </c>
      <c r="T238" s="42" t="str" cm="1">
        <f t="array" ref="T2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8" s="42" t="s">
        <v>44</v>
      </c>
      <c r="V238" s="41" t="s">
        <v>44</v>
      </c>
      <c r="W238" s="41" t="s">
        <v>44</v>
      </c>
      <c r="X238" s="42">
        <v>2</v>
      </c>
      <c r="Y238" s="76" t="s">
        <v>44</v>
      </c>
      <c r="Z238" s="76" t="s">
        <v>44</v>
      </c>
      <c r="AA238" s="43" t="s">
        <v>44</v>
      </c>
    </row>
    <row r="239" spans="1:27" x14ac:dyDescent="0.2">
      <c r="A239" s="40" t="s">
        <v>1001</v>
      </c>
      <c r="B239" s="41" t="s">
        <v>1365</v>
      </c>
      <c r="C239" s="41" t="s">
        <v>44</v>
      </c>
      <c r="D239" s="41" t="s">
        <v>44</v>
      </c>
      <c r="E239" s="41" t="s">
        <v>44</v>
      </c>
      <c r="F239" s="42" t="b">
        <v>1</v>
      </c>
      <c r="G239" s="41" t="s">
        <v>1014</v>
      </c>
      <c r="H239" s="41" t="s">
        <v>1015</v>
      </c>
      <c r="I239" s="41" t="s">
        <v>1016</v>
      </c>
      <c r="J239" s="42">
        <v>2019</v>
      </c>
      <c r="K239" s="41" t="s">
        <v>1017</v>
      </c>
      <c r="L239" s="42" t="s">
        <v>44</v>
      </c>
      <c r="M239" s="41" t="s">
        <v>38</v>
      </c>
      <c r="N239" s="41" t="s">
        <v>1000</v>
      </c>
      <c r="O239" s="42" t="b">
        <v>0</v>
      </c>
      <c r="P239" s="42">
        <v>0</v>
      </c>
      <c r="Q239" s="42">
        <v>5</v>
      </c>
      <c r="R239" s="73">
        <f>IF(ISERROR(Dataset[[#This Row],[Number of Geospatial Figures]]/Dataset[[#This Row],[Number of Total Figures]])=TRUE,"---",Dataset[[#This Row],[Number of Geospatial Figures]]/Dataset[[#This Row],[Number of Total Figures]])</f>
        <v>0</v>
      </c>
      <c r="S239" s="42" t="b">
        <v>0</v>
      </c>
      <c r="T239" s="42" t="b" cm="1">
        <f t="array" ref="T2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9" s="42" t="b">
        <v>0</v>
      </c>
      <c r="V239" s="41" t="s">
        <v>44</v>
      </c>
      <c r="W239" s="41" t="s">
        <v>44</v>
      </c>
      <c r="X239" s="42">
        <v>20</v>
      </c>
      <c r="Y239" s="76" t="s">
        <v>44</v>
      </c>
      <c r="Z239" s="76" t="s">
        <v>44</v>
      </c>
      <c r="AA239" s="43" t="s">
        <v>44</v>
      </c>
    </row>
    <row r="240" spans="1:27" x14ac:dyDescent="0.2">
      <c r="A240" s="40" t="s">
        <v>44</v>
      </c>
      <c r="B240" s="41" t="s">
        <v>44</v>
      </c>
      <c r="C240" s="41" t="s">
        <v>44</v>
      </c>
      <c r="D240" s="41" t="s">
        <v>44</v>
      </c>
      <c r="E240" s="41" t="s">
        <v>44</v>
      </c>
      <c r="F240" s="42" t="b">
        <v>0</v>
      </c>
      <c r="G240" s="41" t="s">
        <v>1018</v>
      </c>
      <c r="H240" s="41" t="s">
        <v>1019</v>
      </c>
      <c r="I240" s="41" t="s">
        <v>1020</v>
      </c>
      <c r="J240" s="42">
        <v>2019</v>
      </c>
      <c r="K240" s="41" t="s">
        <v>1021</v>
      </c>
      <c r="L240" s="42" t="s">
        <v>44</v>
      </c>
      <c r="M240" s="41" t="s">
        <v>38</v>
      </c>
      <c r="N240" s="41" t="s">
        <v>1000</v>
      </c>
      <c r="O240" s="42" t="s">
        <v>44</v>
      </c>
      <c r="P240" s="42" t="s">
        <v>44</v>
      </c>
      <c r="Q240" s="42" t="s">
        <v>44</v>
      </c>
      <c r="R240" s="73" t="str">
        <f>IF(ISERROR(Dataset[[#This Row],[Number of Geospatial Figures]]/Dataset[[#This Row],[Number of Total Figures]])=TRUE,"---",Dataset[[#This Row],[Number of Geospatial Figures]]/Dataset[[#This Row],[Number of Total Figures]])</f>
        <v>---</v>
      </c>
      <c r="S240" s="42" t="s">
        <v>44</v>
      </c>
      <c r="T240" s="42" t="str" cm="1">
        <f t="array" ref="T2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0" s="42" t="s">
        <v>44</v>
      </c>
      <c r="V240" s="41" t="s">
        <v>44</v>
      </c>
      <c r="W240" s="41" t="s">
        <v>44</v>
      </c>
      <c r="X240" s="42">
        <v>9</v>
      </c>
      <c r="Y240" s="76" t="s">
        <v>44</v>
      </c>
      <c r="Z240" s="76" t="s">
        <v>44</v>
      </c>
      <c r="AA240" s="43" t="s">
        <v>44</v>
      </c>
    </row>
    <row r="241" spans="1:27" x14ac:dyDescent="0.2">
      <c r="A241" s="40" t="s">
        <v>44</v>
      </c>
      <c r="B241" s="41" t="s">
        <v>44</v>
      </c>
      <c r="C241" s="41" t="s">
        <v>44</v>
      </c>
      <c r="D241" s="41" t="s">
        <v>44</v>
      </c>
      <c r="E241" s="41" t="s">
        <v>44</v>
      </c>
      <c r="F241" s="42" t="b">
        <v>0</v>
      </c>
      <c r="G241" s="41" t="s">
        <v>1022</v>
      </c>
      <c r="H241" s="41" t="s">
        <v>1023</v>
      </c>
      <c r="I241" s="41" t="s">
        <v>1024</v>
      </c>
      <c r="J241" s="42">
        <v>2019</v>
      </c>
      <c r="K241" s="41" t="s">
        <v>1025</v>
      </c>
      <c r="L241" s="42" t="s">
        <v>44</v>
      </c>
      <c r="M241" s="41" t="s">
        <v>38</v>
      </c>
      <c r="N241" s="41" t="s">
        <v>1000</v>
      </c>
      <c r="O241" s="42" t="s">
        <v>44</v>
      </c>
      <c r="P241" s="42" t="s">
        <v>44</v>
      </c>
      <c r="Q241" s="42" t="s">
        <v>44</v>
      </c>
      <c r="R241" s="73" t="str">
        <f>IF(ISERROR(Dataset[[#This Row],[Number of Geospatial Figures]]/Dataset[[#This Row],[Number of Total Figures]])=TRUE,"---",Dataset[[#This Row],[Number of Geospatial Figures]]/Dataset[[#This Row],[Number of Total Figures]])</f>
        <v>---</v>
      </c>
      <c r="S241" s="42" t="s">
        <v>44</v>
      </c>
      <c r="T241" s="42" t="str" cm="1">
        <f t="array" ref="T2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1" s="42" t="s">
        <v>44</v>
      </c>
      <c r="V241" s="41" t="s">
        <v>44</v>
      </c>
      <c r="W241" s="41" t="s">
        <v>44</v>
      </c>
      <c r="X241" s="42">
        <v>9</v>
      </c>
      <c r="Y241" s="76" t="s">
        <v>44</v>
      </c>
      <c r="Z241" s="76" t="s">
        <v>44</v>
      </c>
      <c r="AA241" s="43" t="s">
        <v>44</v>
      </c>
    </row>
    <row r="242" spans="1:27" x14ac:dyDescent="0.2">
      <c r="A242" s="40" t="s">
        <v>44</v>
      </c>
      <c r="B242" s="41" t="s">
        <v>44</v>
      </c>
      <c r="C242" s="41" t="s">
        <v>44</v>
      </c>
      <c r="D242" s="41" t="s">
        <v>44</v>
      </c>
      <c r="E242" s="41" t="s">
        <v>44</v>
      </c>
      <c r="F242" s="42" t="b">
        <v>0</v>
      </c>
      <c r="G242" s="41" t="s">
        <v>1026</v>
      </c>
      <c r="H242" s="41" t="s">
        <v>1027</v>
      </c>
      <c r="I242" s="41" t="s">
        <v>1028</v>
      </c>
      <c r="J242" s="42">
        <v>2019</v>
      </c>
      <c r="K242" s="41" t="s">
        <v>1029</v>
      </c>
      <c r="L242" s="42" t="s">
        <v>44</v>
      </c>
      <c r="M242" s="41" t="s">
        <v>38</v>
      </c>
      <c r="N242" s="41" t="s">
        <v>1000</v>
      </c>
      <c r="O242" s="42" t="s">
        <v>44</v>
      </c>
      <c r="P242" s="42" t="s">
        <v>44</v>
      </c>
      <c r="Q242" s="42" t="s">
        <v>44</v>
      </c>
      <c r="R242" s="73" t="str">
        <f>IF(ISERROR(Dataset[[#This Row],[Number of Geospatial Figures]]/Dataset[[#This Row],[Number of Total Figures]])=TRUE,"---",Dataset[[#This Row],[Number of Geospatial Figures]]/Dataset[[#This Row],[Number of Total Figures]])</f>
        <v>---</v>
      </c>
      <c r="S242" s="42" t="s">
        <v>44</v>
      </c>
      <c r="T242" s="42" t="str" cm="1">
        <f t="array" ref="T2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2" s="42" t="s">
        <v>44</v>
      </c>
      <c r="V242" s="41" t="s">
        <v>44</v>
      </c>
      <c r="W242" s="41" t="s">
        <v>44</v>
      </c>
      <c r="X242" s="42">
        <v>0</v>
      </c>
      <c r="Y242" s="76" t="s">
        <v>44</v>
      </c>
      <c r="Z242" s="76" t="s">
        <v>44</v>
      </c>
      <c r="AA242" s="43" t="s">
        <v>44</v>
      </c>
    </row>
    <row r="243" spans="1:27" x14ac:dyDescent="0.2">
      <c r="A243" s="40" t="s">
        <v>44</v>
      </c>
      <c r="B243" s="41" t="s">
        <v>44</v>
      </c>
      <c r="C243" s="41" t="s">
        <v>44</v>
      </c>
      <c r="D243" s="41" t="s">
        <v>44</v>
      </c>
      <c r="E243" s="41" t="s">
        <v>44</v>
      </c>
      <c r="F243" s="42" t="b">
        <v>0</v>
      </c>
      <c r="G243" s="41" t="s">
        <v>1030</v>
      </c>
      <c r="H243" s="41" t="s">
        <v>1031</v>
      </c>
      <c r="I243" s="41" t="s">
        <v>1032</v>
      </c>
      <c r="J243" s="42">
        <v>2019</v>
      </c>
      <c r="K243" s="41" t="s">
        <v>1033</v>
      </c>
      <c r="L243" s="42" t="s">
        <v>44</v>
      </c>
      <c r="M243" s="41" t="s">
        <v>28</v>
      </c>
      <c r="N243" s="41" t="s">
        <v>1034</v>
      </c>
      <c r="O243" s="42" t="s">
        <v>44</v>
      </c>
      <c r="P243" s="42" t="s">
        <v>44</v>
      </c>
      <c r="Q243" s="42" t="s">
        <v>44</v>
      </c>
      <c r="R243" s="73" t="str">
        <f>IF(ISERROR(Dataset[[#This Row],[Number of Geospatial Figures]]/Dataset[[#This Row],[Number of Total Figures]])=TRUE,"---",Dataset[[#This Row],[Number of Geospatial Figures]]/Dataset[[#This Row],[Number of Total Figures]])</f>
        <v>---</v>
      </c>
      <c r="S243" s="42" t="s">
        <v>44</v>
      </c>
      <c r="T243" s="42" t="str" cm="1">
        <f t="array" ref="T2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3" s="42" t="s">
        <v>44</v>
      </c>
      <c r="V243" s="41" t="s">
        <v>44</v>
      </c>
      <c r="W243" s="41" t="s">
        <v>44</v>
      </c>
      <c r="X243" s="42">
        <v>11</v>
      </c>
      <c r="Y243" s="76" t="s">
        <v>44</v>
      </c>
      <c r="Z243" s="76" t="s">
        <v>44</v>
      </c>
      <c r="AA243" s="43" t="s">
        <v>44</v>
      </c>
    </row>
    <row r="244" spans="1:27" x14ac:dyDescent="0.2">
      <c r="A244" s="40" t="s">
        <v>44</v>
      </c>
      <c r="B244" s="41" t="s">
        <v>44</v>
      </c>
      <c r="C244" s="41" t="s">
        <v>44</v>
      </c>
      <c r="D244" s="41" t="s">
        <v>44</v>
      </c>
      <c r="E244" s="41" t="s">
        <v>44</v>
      </c>
      <c r="F244" s="42" t="b">
        <v>0</v>
      </c>
      <c r="G244" s="41" t="s">
        <v>1035</v>
      </c>
      <c r="H244" s="41" t="s">
        <v>1036</v>
      </c>
      <c r="I244" s="41" t="s">
        <v>1037</v>
      </c>
      <c r="J244" s="42">
        <v>2019</v>
      </c>
      <c r="K244" s="41" t="s">
        <v>1038</v>
      </c>
      <c r="L244" s="42" t="s">
        <v>44</v>
      </c>
      <c r="M244" s="41" t="s">
        <v>28</v>
      </c>
      <c r="N244" s="41" t="s">
        <v>1034</v>
      </c>
      <c r="O244" s="42" t="s">
        <v>44</v>
      </c>
      <c r="P244" s="42" t="s">
        <v>44</v>
      </c>
      <c r="Q244" s="42" t="s">
        <v>44</v>
      </c>
      <c r="R244" s="73" t="str">
        <f>IF(ISERROR(Dataset[[#This Row],[Number of Geospatial Figures]]/Dataset[[#This Row],[Number of Total Figures]])=TRUE,"---",Dataset[[#This Row],[Number of Geospatial Figures]]/Dataset[[#This Row],[Number of Total Figures]])</f>
        <v>---</v>
      </c>
      <c r="S244" s="42" t="s">
        <v>44</v>
      </c>
      <c r="T244" s="42" t="str" cm="1">
        <f t="array" ref="T2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4" s="42" t="s">
        <v>44</v>
      </c>
      <c r="V244" s="41" t="s">
        <v>44</v>
      </c>
      <c r="W244" s="41" t="s">
        <v>44</v>
      </c>
      <c r="X244" s="42">
        <v>13</v>
      </c>
      <c r="Y244" s="76" t="s">
        <v>44</v>
      </c>
      <c r="Z244" s="76" t="s">
        <v>44</v>
      </c>
      <c r="AA244" s="43" t="s">
        <v>44</v>
      </c>
    </row>
    <row r="245" spans="1:27" x14ac:dyDescent="0.2">
      <c r="A245" s="40" t="s">
        <v>1001</v>
      </c>
      <c r="B245" s="41" t="s">
        <v>787</v>
      </c>
      <c r="C245" s="41" t="s">
        <v>787</v>
      </c>
      <c r="D245" s="41" t="s">
        <v>1001</v>
      </c>
      <c r="E245" s="41" t="s">
        <v>44</v>
      </c>
      <c r="F245" s="42" t="b">
        <v>1</v>
      </c>
      <c r="G245" s="41" t="s">
        <v>1039</v>
      </c>
      <c r="H245" s="41" t="s">
        <v>1040</v>
      </c>
      <c r="I245" s="41" t="s">
        <v>1041</v>
      </c>
      <c r="J245" s="42">
        <v>2019</v>
      </c>
      <c r="K245" s="41" t="s">
        <v>1042</v>
      </c>
      <c r="L245" s="42" t="s">
        <v>44</v>
      </c>
      <c r="M245" s="41" t="s">
        <v>22</v>
      </c>
      <c r="N245" s="41" t="s">
        <v>1034</v>
      </c>
      <c r="O245" s="42" t="b">
        <v>1</v>
      </c>
      <c r="P245" s="42">
        <v>3</v>
      </c>
      <c r="Q245" s="42">
        <v>7</v>
      </c>
      <c r="R245" s="73">
        <f>IF(ISERROR(Dataset[[#This Row],[Number of Geospatial Figures]]/Dataset[[#This Row],[Number of Total Figures]])=TRUE,"---",Dataset[[#This Row],[Number of Geospatial Figures]]/Dataset[[#This Row],[Number of Total Figures]])</f>
        <v>0.42857142857142855</v>
      </c>
      <c r="S245" s="42" t="b">
        <v>1</v>
      </c>
      <c r="T245" s="42" t="b" cm="1">
        <f t="array" ref="T2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5" s="42" t="b">
        <v>1</v>
      </c>
      <c r="V245" s="41" t="s">
        <v>2490</v>
      </c>
      <c r="W245" s="41" t="s">
        <v>44</v>
      </c>
      <c r="X245" s="42">
        <v>146</v>
      </c>
      <c r="Y245" s="76" t="s">
        <v>2946</v>
      </c>
      <c r="Z245" s="76" t="s">
        <v>2946</v>
      </c>
      <c r="AA245" s="43" t="s">
        <v>2501</v>
      </c>
    </row>
    <row r="246" spans="1:27" x14ac:dyDescent="0.2">
      <c r="A246" s="40" t="s">
        <v>44</v>
      </c>
      <c r="B246" s="41" t="s">
        <v>44</v>
      </c>
      <c r="C246" s="41" t="s">
        <v>44</v>
      </c>
      <c r="D246" s="41" t="s">
        <v>44</v>
      </c>
      <c r="E246" s="41" t="s">
        <v>44</v>
      </c>
      <c r="F246" s="42" t="b">
        <v>0</v>
      </c>
      <c r="G246" s="41" t="s">
        <v>1043</v>
      </c>
      <c r="H246" s="41" t="s">
        <v>1044</v>
      </c>
      <c r="I246" s="41" t="s">
        <v>1045</v>
      </c>
      <c r="J246" s="42">
        <v>2019</v>
      </c>
      <c r="K246" s="41" t="s">
        <v>1046</v>
      </c>
      <c r="L246" s="42" t="s">
        <v>44</v>
      </c>
      <c r="M246" s="41" t="s">
        <v>22</v>
      </c>
      <c r="N246" s="41" t="s">
        <v>1034</v>
      </c>
      <c r="O246" s="42" t="s">
        <v>44</v>
      </c>
      <c r="P246" s="42" t="s">
        <v>44</v>
      </c>
      <c r="Q246" s="42" t="s">
        <v>44</v>
      </c>
      <c r="R246" s="73" t="str">
        <f>IF(ISERROR(Dataset[[#This Row],[Number of Geospatial Figures]]/Dataset[[#This Row],[Number of Total Figures]])=TRUE,"---",Dataset[[#This Row],[Number of Geospatial Figures]]/Dataset[[#This Row],[Number of Total Figures]])</f>
        <v>---</v>
      </c>
      <c r="S246" s="42" t="s">
        <v>44</v>
      </c>
      <c r="T246" s="42" t="str" cm="1">
        <f t="array" ref="T2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6" s="42" t="s">
        <v>44</v>
      </c>
      <c r="V246" s="41" t="s">
        <v>44</v>
      </c>
      <c r="W246" s="41" t="s">
        <v>44</v>
      </c>
      <c r="X246" s="42">
        <v>3</v>
      </c>
      <c r="Y246" s="76" t="s">
        <v>44</v>
      </c>
      <c r="Z246" s="76" t="s">
        <v>44</v>
      </c>
      <c r="AA246" s="43" t="s">
        <v>44</v>
      </c>
    </row>
    <row r="247" spans="1:27" x14ac:dyDescent="0.2">
      <c r="A247" s="40" t="s">
        <v>44</v>
      </c>
      <c r="B247" s="41" t="s">
        <v>44</v>
      </c>
      <c r="C247" s="41" t="s">
        <v>44</v>
      </c>
      <c r="D247" s="41" t="s">
        <v>44</v>
      </c>
      <c r="E247" s="41" t="s">
        <v>44</v>
      </c>
      <c r="F247" s="42" t="b">
        <v>0</v>
      </c>
      <c r="G247" s="41" t="s">
        <v>1047</v>
      </c>
      <c r="H247" s="41" t="s">
        <v>1048</v>
      </c>
      <c r="I247" s="41" t="s">
        <v>1049</v>
      </c>
      <c r="J247" s="42">
        <v>2019</v>
      </c>
      <c r="K247" s="41" t="s">
        <v>1050</v>
      </c>
      <c r="L247" s="42" t="s">
        <v>44</v>
      </c>
      <c r="M247" s="41" t="s">
        <v>22</v>
      </c>
      <c r="N247" s="41" t="s">
        <v>1034</v>
      </c>
      <c r="O247" s="42" t="s">
        <v>44</v>
      </c>
      <c r="P247" s="42" t="s">
        <v>44</v>
      </c>
      <c r="Q247" s="42" t="s">
        <v>44</v>
      </c>
      <c r="R247" s="73" t="str">
        <f>IF(ISERROR(Dataset[[#This Row],[Number of Geospatial Figures]]/Dataset[[#This Row],[Number of Total Figures]])=TRUE,"---",Dataset[[#This Row],[Number of Geospatial Figures]]/Dataset[[#This Row],[Number of Total Figures]])</f>
        <v>---</v>
      </c>
      <c r="S247" s="42" t="s">
        <v>44</v>
      </c>
      <c r="T247" s="42" t="str" cm="1">
        <f t="array" ref="T2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7" s="42" t="s">
        <v>44</v>
      </c>
      <c r="V247" s="41" t="s">
        <v>44</v>
      </c>
      <c r="W247" s="41" t="s">
        <v>44</v>
      </c>
      <c r="X247" s="42">
        <v>2</v>
      </c>
      <c r="Y247" s="76" t="s">
        <v>44</v>
      </c>
      <c r="Z247" s="76" t="s">
        <v>44</v>
      </c>
      <c r="AA247" s="43" t="s">
        <v>44</v>
      </c>
    </row>
    <row r="248" spans="1:27" x14ac:dyDescent="0.2">
      <c r="A248" s="40" t="s">
        <v>44</v>
      </c>
      <c r="B248" s="41" t="s">
        <v>44</v>
      </c>
      <c r="C248" s="41" t="s">
        <v>44</v>
      </c>
      <c r="D248" s="41" t="s">
        <v>44</v>
      </c>
      <c r="E248" s="41" t="s">
        <v>44</v>
      </c>
      <c r="F248" s="42" t="b">
        <v>0</v>
      </c>
      <c r="G248" s="41" t="s">
        <v>1051</v>
      </c>
      <c r="H248" s="41" t="s">
        <v>1052</v>
      </c>
      <c r="I248" s="41" t="s">
        <v>1053</v>
      </c>
      <c r="J248" s="42">
        <v>2019</v>
      </c>
      <c r="K248" s="41" t="s">
        <v>1054</v>
      </c>
      <c r="L248" s="42" t="s">
        <v>44</v>
      </c>
      <c r="M248" s="41" t="s">
        <v>22</v>
      </c>
      <c r="N248" s="41" t="s">
        <v>1034</v>
      </c>
      <c r="O248" s="42" t="s">
        <v>44</v>
      </c>
      <c r="P248" s="42" t="s">
        <v>44</v>
      </c>
      <c r="Q248" s="42" t="s">
        <v>44</v>
      </c>
      <c r="R248" s="73" t="str">
        <f>IF(ISERROR(Dataset[[#This Row],[Number of Geospatial Figures]]/Dataset[[#This Row],[Number of Total Figures]])=TRUE,"---",Dataset[[#This Row],[Number of Geospatial Figures]]/Dataset[[#This Row],[Number of Total Figures]])</f>
        <v>---</v>
      </c>
      <c r="S248" s="42" t="s">
        <v>44</v>
      </c>
      <c r="T248" s="42" t="str" cm="1">
        <f t="array" ref="T2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8" s="42" t="s">
        <v>44</v>
      </c>
      <c r="V248" s="41" t="s">
        <v>44</v>
      </c>
      <c r="W248" s="41" t="s">
        <v>44</v>
      </c>
      <c r="X248" s="42">
        <v>2</v>
      </c>
      <c r="Y248" s="76" t="s">
        <v>44</v>
      </c>
      <c r="Z248" s="76" t="s">
        <v>44</v>
      </c>
      <c r="AA248" s="43" t="s">
        <v>44</v>
      </c>
    </row>
    <row r="249" spans="1:27" x14ac:dyDescent="0.2">
      <c r="A249" s="40" t="s">
        <v>1001</v>
      </c>
      <c r="B249" s="41" t="s">
        <v>17</v>
      </c>
      <c r="C249" s="41" t="s">
        <v>44</v>
      </c>
      <c r="D249" s="41" t="s">
        <v>44</v>
      </c>
      <c r="E249" s="41" t="s">
        <v>44</v>
      </c>
      <c r="F249" s="42" t="b">
        <v>1</v>
      </c>
      <c r="G249" s="41" t="s">
        <v>1055</v>
      </c>
      <c r="H249" s="41" t="s">
        <v>1056</v>
      </c>
      <c r="I249" s="41" t="s">
        <v>1057</v>
      </c>
      <c r="J249" s="42">
        <v>2018</v>
      </c>
      <c r="K249" s="41" t="s">
        <v>1058</v>
      </c>
      <c r="L249" s="42" t="s">
        <v>44</v>
      </c>
      <c r="M249" s="41" t="s">
        <v>1059</v>
      </c>
      <c r="N249" s="41" t="s">
        <v>1060</v>
      </c>
      <c r="O249" s="42" t="b">
        <v>1</v>
      </c>
      <c r="P249" s="42">
        <v>4</v>
      </c>
      <c r="Q249" s="42">
        <v>9</v>
      </c>
      <c r="R249" s="73">
        <f>IF(ISERROR(Dataset[[#This Row],[Number of Geospatial Figures]]/Dataset[[#This Row],[Number of Total Figures]])=TRUE,"---",Dataset[[#This Row],[Number of Geospatial Figures]]/Dataset[[#This Row],[Number of Total Figures]])</f>
        <v>0.44444444444444442</v>
      </c>
      <c r="S249" s="42" t="b">
        <v>1</v>
      </c>
      <c r="T249" s="42" t="b" cm="1">
        <f t="array" ref="T2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9" s="42" t="b">
        <v>1</v>
      </c>
      <c r="V249" s="41" t="s">
        <v>44</v>
      </c>
      <c r="W249" s="41" t="s">
        <v>44</v>
      </c>
      <c r="X249" s="42">
        <v>85</v>
      </c>
      <c r="Y249" s="76" t="s">
        <v>2947</v>
      </c>
      <c r="Z249" s="76" t="s">
        <v>2948</v>
      </c>
      <c r="AA249" s="43" t="s">
        <v>3050</v>
      </c>
    </row>
    <row r="250" spans="1:27" x14ac:dyDescent="0.2">
      <c r="A250" s="40" t="s">
        <v>44</v>
      </c>
      <c r="B250" s="41" t="s">
        <v>44</v>
      </c>
      <c r="C250" s="41" t="s">
        <v>44</v>
      </c>
      <c r="D250" s="41" t="s">
        <v>44</v>
      </c>
      <c r="E250" s="41" t="s">
        <v>44</v>
      </c>
      <c r="F250" s="42" t="b">
        <v>0</v>
      </c>
      <c r="G250" s="41" t="s">
        <v>1061</v>
      </c>
      <c r="H250" s="41" t="s">
        <v>1062</v>
      </c>
      <c r="I250" s="41" t="s">
        <v>1063</v>
      </c>
      <c r="J250" s="42">
        <v>2018</v>
      </c>
      <c r="K250" s="41" t="s">
        <v>1064</v>
      </c>
      <c r="L250" s="42" t="s">
        <v>44</v>
      </c>
      <c r="M250" s="41" t="s">
        <v>1059</v>
      </c>
      <c r="N250" s="41" t="s">
        <v>1060</v>
      </c>
      <c r="O250" s="42" t="s">
        <v>44</v>
      </c>
      <c r="P250" s="42" t="s">
        <v>44</v>
      </c>
      <c r="Q250" s="42" t="s">
        <v>44</v>
      </c>
      <c r="R250" s="73" t="str">
        <f>IF(ISERROR(Dataset[[#This Row],[Number of Geospatial Figures]]/Dataset[[#This Row],[Number of Total Figures]])=TRUE,"---",Dataset[[#This Row],[Number of Geospatial Figures]]/Dataset[[#This Row],[Number of Total Figures]])</f>
        <v>---</v>
      </c>
      <c r="S250" s="42" t="s">
        <v>44</v>
      </c>
      <c r="T250" s="42" t="str" cm="1">
        <f t="array" ref="T2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0" s="42" t="s">
        <v>44</v>
      </c>
      <c r="V250" s="41" t="s">
        <v>44</v>
      </c>
      <c r="W250" s="41" t="s">
        <v>44</v>
      </c>
      <c r="X250" s="42">
        <v>6</v>
      </c>
      <c r="Y250" s="76" t="s">
        <v>44</v>
      </c>
      <c r="Z250" s="76" t="s">
        <v>44</v>
      </c>
      <c r="AA250" s="43" t="s">
        <v>44</v>
      </c>
    </row>
    <row r="251" spans="1:27" x14ac:dyDescent="0.2">
      <c r="A251" s="40" t="s">
        <v>44</v>
      </c>
      <c r="B251" s="41" t="s">
        <v>44</v>
      </c>
      <c r="C251" s="41" t="s">
        <v>44</v>
      </c>
      <c r="D251" s="41" t="s">
        <v>44</v>
      </c>
      <c r="E251" s="41" t="s">
        <v>44</v>
      </c>
      <c r="F251" s="42" t="b">
        <v>0</v>
      </c>
      <c r="G251" s="41" t="s">
        <v>1065</v>
      </c>
      <c r="H251" s="41" t="s">
        <v>1066</v>
      </c>
      <c r="I251" s="41" t="s">
        <v>1067</v>
      </c>
      <c r="J251" s="42">
        <v>2018</v>
      </c>
      <c r="K251" s="41" t="s">
        <v>1068</v>
      </c>
      <c r="L251" s="42" t="s">
        <v>44</v>
      </c>
      <c r="M251" s="41" t="s">
        <v>1059</v>
      </c>
      <c r="N251" s="41" t="s">
        <v>1060</v>
      </c>
      <c r="O251" s="42" t="s">
        <v>44</v>
      </c>
      <c r="P251" s="42" t="s">
        <v>44</v>
      </c>
      <c r="Q251" s="42" t="s">
        <v>44</v>
      </c>
      <c r="R251" s="73" t="str">
        <f>IF(ISERROR(Dataset[[#This Row],[Number of Geospatial Figures]]/Dataset[[#This Row],[Number of Total Figures]])=TRUE,"---",Dataset[[#This Row],[Number of Geospatial Figures]]/Dataset[[#This Row],[Number of Total Figures]])</f>
        <v>---</v>
      </c>
      <c r="S251" s="42" t="s">
        <v>44</v>
      </c>
      <c r="T251" s="42" t="str" cm="1">
        <f t="array" ref="T2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1" s="42" t="s">
        <v>44</v>
      </c>
      <c r="V251" s="41" t="s">
        <v>44</v>
      </c>
      <c r="W251" s="41" t="s">
        <v>44</v>
      </c>
      <c r="X251" s="42">
        <v>6</v>
      </c>
      <c r="Y251" s="76" t="s">
        <v>44</v>
      </c>
      <c r="Z251" s="76" t="s">
        <v>44</v>
      </c>
      <c r="AA251" s="43" t="s">
        <v>44</v>
      </c>
    </row>
    <row r="252" spans="1:27" x14ac:dyDescent="0.2">
      <c r="A252" s="40" t="s">
        <v>1001</v>
      </c>
      <c r="B252" s="41" t="s">
        <v>1182</v>
      </c>
      <c r="C252" s="41" t="s">
        <v>44</v>
      </c>
      <c r="D252" s="41" t="s">
        <v>44</v>
      </c>
      <c r="E252" s="41" t="s">
        <v>44</v>
      </c>
      <c r="F252" s="42" t="b">
        <v>1</v>
      </c>
      <c r="G252" s="41" t="s">
        <v>1069</v>
      </c>
      <c r="H252" s="41" t="s">
        <v>1070</v>
      </c>
      <c r="I252" s="41" t="s">
        <v>1071</v>
      </c>
      <c r="J252" s="42">
        <v>2018</v>
      </c>
      <c r="K252" s="41" t="s">
        <v>1072</v>
      </c>
      <c r="L252" s="42" t="s">
        <v>44</v>
      </c>
      <c r="M252" s="41" t="s">
        <v>28</v>
      </c>
      <c r="N252" s="41" t="s">
        <v>1073</v>
      </c>
      <c r="O252" s="42" t="b">
        <v>0</v>
      </c>
      <c r="P252" s="42">
        <v>0</v>
      </c>
      <c r="Q252" s="42">
        <v>8</v>
      </c>
      <c r="R252" s="73">
        <f>IF(ISERROR(Dataset[[#This Row],[Number of Geospatial Figures]]/Dataset[[#This Row],[Number of Total Figures]])=TRUE,"---",Dataset[[#This Row],[Number of Geospatial Figures]]/Dataset[[#This Row],[Number of Total Figures]])</f>
        <v>0</v>
      </c>
      <c r="S252" s="42" t="b">
        <v>0</v>
      </c>
      <c r="T252" s="42" t="b" cm="1">
        <f t="array" ref="T2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2" s="42" t="b">
        <v>0</v>
      </c>
      <c r="V252" s="41" t="s">
        <v>2486</v>
      </c>
      <c r="W252" s="41" t="s">
        <v>44</v>
      </c>
      <c r="X252" s="42">
        <v>72</v>
      </c>
      <c r="Y252" s="76" t="s">
        <v>44</v>
      </c>
      <c r="Z252" s="76" t="s">
        <v>44</v>
      </c>
      <c r="AA252" s="43" t="s">
        <v>44</v>
      </c>
    </row>
    <row r="253" spans="1:27" x14ac:dyDescent="0.2">
      <c r="A253" s="40" t="s">
        <v>1001</v>
      </c>
      <c r="B253" s="41" t="s">
        <v>1814</v>
      </c>
      <c r="C253" s="41" t="s">
        <v>44</v>
      </c>
      <c r="D253" s="41" t="s">
        <v>44</v>
      </c>
      <c r="E253" s="41" t="s">
        <v>44</v>
      </c>
      <c r="F253" s="42" t="b">
        <v>1</v>
      </c>
      <c r="G253" s="41" t="s">
        <v>1074</v>
      </c>
      <c r="H253" s="41" t="s">
        <v>1075</v>
      </c>
      <c r="I253" s="41" t="s">
        <v>1076</v>
      </c>
      <c r="J253" s="42">
        <v>2018</v>
      </c>
      <c r="K253" s="41" t="s">
        <v>1077</v>
      </c>
      <c r="L253" s="42" t="s">
        <v>44</v>
      </c>
      <c r="M253" s="41" t="s">
        <v>28</v>
      </c>
      <c r="N253" s="41" t="s">
        <v>1073</v>
      </c>
      <c r="O253" s="42" t="b">
        <v>0</v>
      </c>
      <c r="P253" s="42">
        <v>0</v>
      </c>
      <c r="Q253" s="42">
        <v>9</v>
      </c>
      <c r="R253" s="73">
        <f>IF(ISERROR(Dataset[[#This Row],[Number of Geospatial Figures]]/Dataset[[#This Row],[Number of Total Figures]])=TRUE,"---",Dataset[[#This Row],[Number of Geospatial Figures]]/Dataset[[#This Row],[Number of Total Figures]])</f>
        <v>0</v>
      </c>
      <c r="S253" s="42" t="b">
        <v>0</v>
      </c>
      <c r="T253" s="42" t="b" cm="1">
        <f t="array" ref="T2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3" s="42" t="b">
        <v>0</v>
      </c>
      <c r="V253" s="41" t="s">
        <v>44</v>
      </c>
      <c r="W253" s="41" t="s">
        <v>44</v>
      </c>
      <c r="X253" s="42">
        <v>18</v>
      </c>
      <c r="Y253" s="76" t="s">
        <v>44</v>
      </c>
      <c r="Z253" s="76" t="s">
        <v>44</v>
      </c>
      <c r="AA253" s="43" t="s">
        <v>44</v>
      </c>
    </row>
    <row r="254" spans="1:27" x14ac:dyDescent="0.2">
      <c r="A254" s="40" t="s">
        <v>1001</v>
      </c>
      <c r="B254" s="41" t="s">
        <v>787</v>
      </c>
      <c r="C254" s="41" t="s">
        <v>44</v>
      </c>
      <c r="D254" s="41" t="s">
        <v>44</v>
      </c>
      <c r="E254" s="41" t="s">
        <v>44</v>
      </c>
      <c r="F254" s="42" t="b">
        <v>1</v>
      </c>
      <c r="G254" s="41" t="s">
        <v>1078</v>
      </c>
      <c r="H254" s="41" t="s">
        <v>1079</v>
      </c>
      <c r="I254" s="41" t="s">
        <v>1080</v>
      </c>
      <c r="J254" s="42">
        <v>2018</v>
      </c>
      <c r="K254" s="41" t="s">
        <v>1081</v>
      </c>
      <c r="L254" s="42" t="s">
        <v>44</v>
      </c>
      <c r="M254" s="41" t="s">
        <v>28</v>
      </c>
      <c r="N254" s="41" t="s">
        <v>1073</v>
      </c>
      <c r="O254" s="42" t="b">
        <v>1</v>
      </c>
      <c r="P254" s="42">
        <v>4</v>
      </c>
      <c r="Q254" s="42">
        <v>7</v>
      </c>
      <c r="R254" s="73">
        <f>IF(ISERROR(Dataset[[#This Row],[Number of Geospatial Figures]]/Dataset[[#This Row],[Number of Total Figures]])=TRUE,"---",Dataset[[#This Row],[Number of Geospatial Figures]]/Dataset[[#This Row],[Number of Total Figures]])</f>
        <v>0.5714285714285714</v>
      </c>
      <c r="S254" s="42" t="b">
        <v>1</v>
      </c>
      <c r="T254" s="42" t="b" cm="1">
        <f t="array" ref="T2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4" s="42" t="b">
        <v>1</v>
      </c>
      <c r="V254" s="41" t="s">
        <v>44</v>
      </c>
      <c r="W254" s="41" t="s">
        <v>44</v>
      </c>
      <c r="X254" s="42">
        <v>244</v>
      </c>
      <c r="Y254" s="76" t="s">
        <v>2949</v>
      </c>
      <c r="Z254" s="76" t="s">
        <v>2950</v>
      </c>
      <c r="AA254" s="43" t="s">
        <v>3050</v>
      </c>
    </row>
    <row r="255" spans="1:27" x14ac:dyDescent="0.2">
      <c r="A255" s="40" t="s">
        <v>1001</v>
      </c>
      <c r="B255" s="41" t="s">
        <v>567</v>
      </c>
      <c r="C255" s="41" t="s">
        <v>44</v>
      </c>
      <c r="D255" s="41" t="s">
        <v>44</v>
      </c>
      <c r="E255" s="41" t="s">
        <v>44</v>
      </c>
      <c r="F255" s="42" t="b">
        <v>1</v>
      </c>
      <c r="G255" s="41" t="s">
        <v>1082</v>
      </c>
      <c r="H255" s="41" t="s">
        <v>1083</v>
      </c>
      <c r="I255" s="41" t="s">
        <v>1084</v>
      </c>
      <c r="J255" s="42">
        <v>2018</v>
      </c>
      <c r="K255" s="41" t="s">
        <v>1085</v>
      </c>
      <c r="L255" s="42" t="s">
        <v>44</v>
      </c>
      <c r="M255" s="41" t="s">
        <v>28</v>
      </c>
      <c r="N255" s="41" t="s">
        <v>1073</v>
      </c>
      <c r="O255" s="42" t="b">
        <v>0</v>
      </c>
      <c r="P255" s="42">
        <v>2</v>
      </c>
      <c r="Q255" s="42">
        <v>8</v>
      </c>
      <c r="R255" s="73">
        <f>IF(ISERROR(Dataset[[#This Row],[Number of Geospatial Figures]]/Dataset[[#This Row],[Number of Total Figures]])=TRUE,"---",Dataset[[#This Row],[Number of Geospatial Figures]]/Dataset[[#This Row],[Number of Total Figures]])</f>
        <v>0.25</v>
      </c>
      <c r="S255" s="42" t="b">
        <v>1</v>
      </c>
      <c r="T255" s="42" t="b" cm="1">
        <f t="array" ref="T2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5" s="42" t="b">
        <v>1</v>
      </c>
      <c r="V255" s="41" t="s">
        <v>2491</v>
      </c>
      <c r="W255" s="41" t="s">
        <v>44</v>
      </c>
      <c r="X255" s="42">
        <v>88</v>
      </c>
      <c r="Y255" s="76" t="s">
        <v>2951</v>
      </c>
      <c r="Z255" s="76" t="s">
        <v>2952</v>
      </c>
      <c r="AA255" s="43" t="s">
        <v>3050</v>
      </c>
    </row>
    <row r="256" spans="1:27" x14ac:dyDescent="0.2">
      <c r="A256" s="40" t="s">
        <v>1001</v>
      </c>
      <c r="B256" s="41" t="s">
        <v>567</v>
      </c>
      <c r="C256" s="41" t="s">
        <v>44</v>
      </c>
      <c r="D256" s="41" t="s">
        <v>44</v>
      </c>
      <c r="E256" s="41" t="s">
        <v>44</v>
      </c>
      <c r="F256" s="42" t="b">
        <v>1</v>
      </c>
      <c r="G256" s="41" t="s">
        <v>1086</v>
      </c>
      <c r="H256" s="41" t="s">
        <v>1087</v>
      </c>
      <c r="I256" s="41" t="s">
        <v>1088</v>
      </c>
      <c r="J256" s="42">
        <v>2018</v>
      </c>
      <c r="K256" s="41" t="s">
        <v>1089</v>
      </c>
      <c r="L256" s="42" t="s">
        <v>44</v>
      </c>
      <c r="M256" s="41" t="s">
        <v>28</v>
      </c>
      <c r="N256" s="41" t="s">
        <v>1073</v>
      </c>
      <c r="O256" s="42" t="b">
        <v>0</v>
      </c>
      <c r="P256" s="42">
        <v>0</v>
      </c>
      <c r="Q256" s="42">
        <v>12</v>
      </c>
      <c r="R256" s="73">
        <f>IF(ISERROR(Dataset[[#This Row],[Number of Geospatial Figures]]/Dataset[[#This Row],[Number of Total Figures]])=TRUE,"---",Dataset[[#This Row],[Number of Geospatial Figures]]/Dataset[[#This Row],[Number of Total Figures]])</f>
        <v>0</v>
      </c>
      <c r="S256" s="42" t="b">
        <v>0</v>
      </c>
      <c r="T256" s="42" t="b" cm="1">
        <f t="array" ref="T2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6" s="42" t="b">
        <v>0</v>
      </c>
      <c r="V256" s="41" t="s">
        <v>44</v>
      </c>
      <c r="W256" s="41" t="s">
        <v>44</v>
      </c>
      <c r="X256" s="42">
        <v>21</v>
      </c>
      <c r="Y256" s="76" t="s">
        <v>44</v>
      </c>
      <c r="Z256" s="76" t="s">
        <v>44</v>
      </c>
      <c r="AA256" s="43" t="s">
        <v>44</v>
      </c>
    </row>
    <row r="257" spans="1:27" x14ac:dyDescent="0.2">
      <c r="A257" s="40" t="s">
        <v>1001</v>
      </c>
      <c r="B257" s="41" t="s">
        <v>308</v>
      </c>
      <c r="C257" s="41" t="s">
        <v>44</v>
      </c>
      <c r="D257" s="41" t="s">
        <v>44</v>
      </c>
      <c r="E257" s="41" t="s">
        <v>44</v>
      </c>
      <c r="F257" s="42" t="b">
        <v>1</v>
      </c>
      <c r="G257" s="41" t="s">
        <v>1090</v>
      </c>
      <c r="H257" s="41" t="s">
        <v>1091</v>
      </c>
      <c r="I257" s="41" t="s">
        <v>1092</v>
      </c>
      <c r="J257" s="42">
        <v>2018</v>
      </c>
      <c r="K257" s="41" t="s">
        <v>1093</v>
      </c>
      <c r="L257" s="42" t="s">
        <v>44</v>
      </c>
      <c r="M257" s="41" t="s">
        <v>33</v>
      </c>
      <c r="N257" s="41" t="s">
        <v>1094</v>
      </c>
      <c r="O257" s="42" t="b">
        <v>0</v>
      </c>
      <c r="P257" s="42">
        <v>0</v>
      </c>
      <c r="Q257" s="42">
        <v>9</v>
      </c>
      <c r="R257" s="73">
        <f>IF(ISERROR(Dataset[[#This Row],[Number of Geospatial Figures]]/Dataset[[#This Row],[Number of Total Figures]])=TRUE,"---",Dataset[[#This Row],[Number of Geospatial Figures]]/Dataset[[#This Row],[Number of Total Figures]])</f>
        <v>0</v>
      </c>
      <c r="S257" s="42" t="b">
        <v>0</v>
      </c>
      <c r="T257" s="42" t="b" cm="1">
        <f t="array" ref="T2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7" s="42" t="b">
        <v>0</v>
      </c>
      <c r="V257" s="41" t="s">
        <v>44</v>
      </c>
      <c r="W257" s="41" t="s">
        <v>44</v>
      </c>
      <c r="X257" s="42">
        <v>30</v>
      </c>
      <c r="Y257" s="76" t="s">
        <v>44</v>
      </c>
      <c r="Z257" s="76" t="s">
        <v>44</v>
      </c>
      <c r="AA257" s="43" t="s">
        <v>44</v>
      </c>
    </row>
    <row r="258" spans="1:27" x14ac:dyDescent="0.2">
      <c r="A258" s="40" t="s">
        <v>1001</v>
      </c>
      <c r="B258" s="41" t="s">
        <v>1814</v>
      </c>
      <c r="C258" s="41" t="s">
        <v>44</v>
      </c>
      <c r="D258" s="41" t="s">
        <v>44</v>
      </c>
      <c r="E258" s="41" t="s">
        <v>44</v>
      </c>
      <c r="F258" s="42" t="b">
        <v>1</v>
      </c>
      <c r="G258" s="41" t="s">
        <v>1095</v>
      </c>
      <c r="H258" s="41" t="s">
        <v>1096</v>
      </c>
      <c r="I258" s="41" t="s">
        <v>289</v>
      </c>
      <c r="J258" s="42">
        <v>2018</v>
      </c>
      <c r="K258" s="41" t="s">
        <v>1097</v>
      </c>
      <c r="L258" s="42" t="s">
        <v>44</v>
      </c>
      <c r="M258" s="41" t="s">
        <v>33</v>
      </c>
      <c r="N258" s="41" t="s">
        <v>1094</v>
      </c>
      <c r="O258" s="42" t="b">
        <v>0</v>
      </c>
      <c r="P258" s="42">
        <v>0</v>
      </c>
      <c r="Q258" s="42">
        <v>10</v>
      </c>
      <c r="R258" s="73">
        <f>IF(ISERROR(Dataset[[#This Row],[Number of Geospatial Figures]]/Dataset[[#This Row],[Number of Total Figures]])=TRUE,"---",Dataset[[#This Row],[Number of Geospatial Figures]]/Dataset[[#This Row],[Number of Total Figures]])</f>
        <v>0</v>
      </c>
      <c r="S258" s="42" t="b">
        <v>0</v>
      </c>
      <c r="T258" s="42" t="b" cm="1">
        <f t="array" ref="T2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8" s="42" t="b">
        <v>0</v>
      </c>
      <c r="V258" s="41" t="s">
        <v>44</v>
      </c>
      <c r="W258" s="41" t="s">
        <v>44</v>
      </c>
      <c r="X258" s="42">
        <v>30</v>
      </c>
      <c r="Y258" s="76" t="s">
        <v>44</v>
      </c>
      <c r="Z258" s="76" t="s">
        <v>44</v>
      </c>
      <c r="AA258" s="43" t="s">
        <v>44</v>
      </c>
    </row>
    <row r="259" spans="1:27" x14ac:dyDescent="0.2">
      <c r="A259" s="40" t="s">
        <v>1001</v>
      </c>
      <c r="B259" s="41" t="s">
        <v>1182</v>
      </c>
      <c r="C259" s="41" t="s">
        <v>44</v>
      </c>
      <c r="D259" s="41" t="s">
        <v>44</v>
      </c>
      <c r="E259" s="41" t="s">
        <v>44</v>
      </c>
      <c r="F259" s="42" t="b">
        <v>1</v>
      </c>
      <c r="G259" s="41" t="s">
        <v>1098</v>
      </c>
      <c r="H259" s="41" t="s">
        <v>1099</v>
      </c>
      <c r="I259" s="41" t="s">
        <v>1100</v>
      </c>
      <c r="J259" s="42">
        <v>2018</v>
      </c>
      <c r="K259" s="41" t="s">
        <v>1101</v>
      </c>
      <c r="L259" s="42" t="s">
        <v>44</v>
      </c>
      <c r="M259" s="41" t="s">
        <v>33</v>
      </c>
      <c r="N259" s="41" t="s">
        <v>1094</v>
      </c>
      <c r="O259" s="42" t="b">
        <v>0</v>
      </c>
      <c r="P259" s="42">
        <v>0</v>
      </c>
      <c r="Q259" s="42">
        <v>15</v>
      </c>
      <c r="R259" s="73">
        <f>IF(ISERROR(Dataset[[#This Row],[Number of Geospatial Figures]]/Dataset[[#This Row],[Number of Total Figures]])=TRUE,"---",Dataset[[#This Row],[Number of Geospatial Figures]]/Dataset[[#This Row],[Number of Total Figures]])</f>
        <v>0</v>
      </c>
      <c r="S259" s="42" t="b">
        <v>0</v>
      </c>
      <c r="T259" s="42" t="b" cm="1">
        <f t="array" ref="T2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9" s="42" t="b">
        <v>0</v>
      </c>
      <c r="V259" s="41" t="s">
        <v>44</v>
      </c>
      <c r="W259" s="41" t="s">
        <v>44</v>
      </c>
      <c r="X259" s="42">
        <v>28</v>
      </c>
      <c r="Y259" s="76" t="s">
        <v>44</v>
      </c>
      <c r="Z259" s="76" t="s">
        <v>44</v>
      </c>
      <c r="AA259" s="43" t="s">
        <v>44</v>
      </c>
    </row>
    <row r="260" spans="1:27" x14ac:dyDescent="0.2">
      <c r="A260" s="40" t="s">
        <v>1001</v>
      </c>
      <c r="B260" s="41" t="s">
        <v>1953</v>
      </c>
      <c r="C260" s="41" t="s">
        <v>44</v>
      </c>
      <c r="D260" s="41" t="s">
        <v>44</v>
      </c>
      <c r="E260" s="41" t="s">
        <v>44</v>
      </c>
      <c r="F260" s="42" t="b">
        <v>1</v>
      </c>
      <c r="G260" s="41" t="s">
        <v>1102</v>
      </c>
      <c r="H260" s="41" t="s">
        <v>1103</v>
      </c>
      <c r="I260" s="41" t="s">
        <v>1104</v>
      </c>
      <c r="J260" s="42">
        <v>2018</v>
      </c>
      <c r="K260" s="41" t="s">
        <v>1105</v>
      </c>
      <c r="L260" s="42" t="s">
        <v>44</v>
      </c>
      <c r="M260" s="41" t="s">
        <v>33</v>
      </c>
      <c r="N260" s="41" t="s">
        <v>1094</v>
      </c>
      <c r="O260" s="42" t="b">
        <v>0</v>
      </c>
      <c r="P260" s="42">
        <v>0</v>
      </c>
      <c r="Q260" s="42">
        <v>8</v>
      </c>
      <c r="R260" s="73">
        <f>IF(ISERROR(Dataset[[#This Row],[Number of Geospatial Figures]]/Dataset[[#This Row],[Number of Total Figures]])=TRUE,"---",Dataset[[#This Row],[Number of Geospatial Figures]]/Dataset[[#This Row],[Number of Total Figures]])</f>
        <v>0</v>
      </c>
      <c r="S260" s="42" t="b">
        <v>0</v>
      </c>
      <c r="T260" s="42" t="b" cm="1">
        <f t="array" ref="T2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0" s="42" t="b">
        <v>0</v>
      </c>
      <c r="V260" s="41" t="s">
        <v>44</v>
      </c>
      <c r="W260" s="41" t="s">
        <v>44</v>
      </c>
      <c r="X260" s="42">
        <v>25</v>
      </c>
      <c r="Y260" s="76" t="s">
        <v>44</v>
      </c>
      <c r="Z260" s="76" t="s">
        <v>44</v>
      </c>
      <c r="AA260" s="43" t="s">
        <v>44</v>
      </c>
    </row>
    <row r="261" spans="1:27" x14ac:dyDescent="0.2">
      <c r="A261" s="40" t="s">
        <v>44</v>
      </c>
      <c r="B261" s="41" t="s">
        <v>44</v>
      </c>
      <c r="C261" s="41" t="s">
        <v>44</v>
      </c>
      <c r="D261" s="41" t="s">
        <v>44</v>
      </c>
      <c r="E261" s="41" t="s">
        <v>44</v>
      </c>
      <c r="F261" s="42" t="b">
        <v>0</v>
      </c>
      <c r="G261" s="41" t="s">
        <v>1106</v>
      </c>
      <c r="H261" s="41" t="s">
        <v>1107</v>
      </c>
      <c r="I261" s="41" t="s">
        <v>1108</v>
      </c>
      <c r="J261" s="42">
        <v>2018</v>
      </c>
      <c r="K261" s="41" t="s">
        <v>1109</v>
      </c>
      <c r="L261" s="42" t="s">
        <v>44</v>
      </c>
      <c r="M261" s="41" t="s">
        <v>22</v>
      </c>
      <c r="N261" s="41" t="s">
        <v>1110</v>
      </c>
      <c r="O261" s="42" t="s">
        <v>44</v>
      </c>
      <c r="P261" s="42" t="s">
        <v>44</v>
      </c>
      <c r="Q261" s="42" t="s">
        <v>44</v>
      </c>
      <c r="R261" s="73" t="str">
        <f>IF(ISERROR(Dataset[[#This Row],[Number of Geospatial Figures]]/Dataset[[#This Row],[Number of Total Figures]])=TRUE,"---",Dataset[[#This Row],[Number of Geospatial Figures]]/Dataset[[#This Row],[Number of Total Figures]])</f>
        <v>---</v>
      </c>
      <c r="S261" s="42" t="s">
        <v>44</v>
      </c>
      <c r="T261" s="42" t="str" cm="1">
        <f t="array" ref="T2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1" s="42" t="s">
        <v>44</v>
      </c>
      <c r="V261" s="41" t="s">
        <v>44</v>
      </c>
      <c r="W261" s="41" t="s">
        <v>44</v>
      </c>
      <c r="X261" s="42">
        <v>12</v>
      </c>
      <c r="Y261" s="76" t="s">
        <v>44</v>
      </c>
      <c r="Z261" s="76" t="s">
        <v>44</v>
      </c>
      <c r="AA261" s="43" t="s">
        <v>44</v>
      </c>
    </row>
    <row r="262" spans="1:27" x14ac:dyDescent="0.2">
      <c r="A262" s="40" t="s">
        <v>44</v>
      </c>
      <c r="B262" s="41" t="s">
        <v>44</v>
      </c>
      <c r="C262" s="41" t="s">
        <v>44</v>
      </c>
      <c r="D262" s="41" t="s">
        <v>44</v>
      </c>
      <c r="E262" s="41" t="s">
        <v>44</v>
      </c>
      <c r="F262" s="42" t="b">
        <v>0</v>
      </c>
      <c r="G262" s="41" t="s">
        <v>1111</v>
      </c>
      <c r="H262" s="41" t="s">
        <v>1112</v>
      </c>
      <c r="I262" s="41" t="s">
        <v>1113</v>
      </c>
      <c r="J262" s="42">
        <v>2018</v>
      </c>
      <c r="K262" s="41" t="s">
        <v>1114</v>
      </c>
      <c r="L262" s="42" t="s">
        <v>44</v>
      </c>
      <c r="M262" s="41" t="s">
        <v>22</v>
      </c>
      <c r="N262" s="41" t="s">
        <v>1110</v>
      </c>
      <c r="O262" s="42" t="s">
        <v>44</v>
      </c>
      <c r="P262" s="42" t="s">
        <v>44</v>
      </c>
      <c r="Q262" s="42" t="s">
        <v>44</v>
      </c>
      <c r="R262" s="73" t="str">
        <f>IF(ISERROR(Dataset[[#This Row],[Number of Geospatial Figures]]/Dataset[[#This Row],[Number of Total Figures]])=TRUE,"---",Dataset[[#This Row],[Number of Geospatial Figures]]/Dataset[[#This Row],[Number of Total Figures]])</f>
        <v>---</v>
      </c>
      <c r="S262" s="42" t="s">
        <v>44</v>
      </c>
      <c r="T262" s="42" t="str" cm="1">
        <f t="array" ref="T2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2" s="42" t="s">
        <v>44</v>
      </c>
      <c r="V262" s="41" t="s">
        <v>44</v>
      </c>
      <c r="W262" s="41" t="s">
        <v>44</v>
      </c>
      <c r="X262" s="42">
        <v>12</v>
      </c>
      <c r="Y262" s="76" t="s">
        <v>44</v>
      </c>
      <c r="Z262" s="76" t="s">
        <v>44</v>
      </c>
      <c r="AA262" s="43" t="s">
        <v>44</v>
      </c>
    </row>
    <row r="263" spans="1:27" x14ac:dyDescent="0.2">
      <c r="A263" s="40" t="s">
        <v>44</v>
      </c>
      <c r="B263" s="41" t="s">
        <v>44</v>
      </c>
      <c r="C263" s="41" t="s">
        <v>44</v>
      </c>
      <c r="D263" s="41" t="s">
        <v>44</v>
      </c>
      <c r="E263" s="41" t="s">
        <v>44</v>
      </c>
      <c r="F263" s="42" t="b">
        <v>0</v>
      </c>
      <c r="G263" s="41" t="s">
        <v>1115</v>
      </c>
      <c r="H263" s="41" t="s">
        <v>1116</v>
      </c>
      <c r="I263" s="41" t="s">
        <v>1117</v>
      </c>
      <c r="J263" s="42">
        <v>2018</v>
      </c>
      <c r="K263" s="41" t="s">
        <v>1118</v>
      </c>
      <c r="L263" s="42" t="s">
        <v>44</v>
      </c>
      <c r="M263" s="41" t="s">
        <v>22</v>
      </c>
      <c r="N263" s="41" t="s">
        <v>1110</v>
      </c>
      <c r="O263" s="42" t="s">
        <v>44</v>
      </c>
      <c r="P263" s="42" t="s">
        <v>44</v>
      </c>
      <c r="Q263" s="42" t="s">
        <v>44</v>
      </c>
      <c r="R263" s="73" t="str">
        <f>IF(ISERROR(Dataset[[#This Row],[Number of Geospatial Figures]]/Dataset[[#This Row],[Number of Total Figures]])=TRUE,"---",Dataset[[#This Row],[Number of Geospatial Figures]]/Dataset[[#This Row],[Number of Total Figures]])</f>
        <v>---</v>
      </c>
      <c r="S263" s="42" t="s">
        <v>44</v>
      </c>
      <c r="T263" s="42" t="str" cm="1">
        <f t="array" ref="T2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3" s="42" t="s">
        <v>44</v>
      </c>
      <c r="V263" s="41" t="s">
        <v>44</v>
      </c>
      <c r="W263" s="41" t="s">
        <v>44</v>
      </c>
      <c r="X263" s="42">
        <v>3</v>
      </c>
      <c r="Y263" s="76" t="s">
        <v>44</v>
      </c>
      <c r="Z263" s="76" t="s">
        <v>44</v>
      </c>
      <c r="AA263" s="43" t="s">
        <v>44</v>
      </c>
    </row>
    <row r="264" spans="1:27" x14ac:dyDescent="0.2">
      <c r="A264" s="40" t="s">
        <v>1001</v>
      </c>
      <c r="B264" s="41" t="s">
        <v>567</v>
      </c>
      <c r="C264" s="41" t="s">
        <v>44</v>
      </c>
      <c r="D264" s="41" t="s">
        <v>44</v>
      </c>
      <c r="E264" s="41" t="s">
        <v>44</v>
      </c>
      <c r="F264" s="42" t="b">
        <v>1</v>
      </c>
      <c r="G264" s="41" t="s">
        <v>1119</v>
      </c>
      <c r="H264" s="41" t="s">
        <v>1120</v>
      </c>
      <c r="I264" s="41" t="s">
        <v>1121</v>
      </c>
      <c r="J264" s="42">
        <v>2018</v>
      </c>
      <c r="K264" s="41" t="s">
        <v>1122</v>
      </c>
      <c r="L264" s="42" t="s">
        <v>44</v>
      </c>
      <c r="M264" s="41" t="s">
        <v>22</v>
      </c>
      <c r="N264" s="41" t="s">
        <v>1110</v>
      </c>
      <c r="O264" s="42" t="b">
        <v>0</v>
      </c>
      <c r="P264" s="42">
        <v>0</v>
      </c>
      <c r="Q264" s="42">
        <v>6</v>
      </c>
      <c r="R264" s="73">
        <f>IF(ISERROR(Dataset[[#This Row],[Number of Geospatial Figures]]/Dataset[[#This Row],[Number of Total Figures]])=TRUE,"---",Dataset[[#This Row],[Number of Geospatial Figures]]/Dataset[[#This Row],[Number of Total Figures]])</f>
        <v>0</v>
      </c>
      <c r="S264" s="42" t="b">
        <v>0</v>
      </c>
      <c r="T264" s="42" t="b" cm="1">
        <f t="array" ref="T2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4" s="42" t="b">
        <v>0</v>
      </c>
      <c r="V264" s="41" t="s">
        <v>44</v>
      </c>
      <c r="W264" s="41" t="s">
        <v>44</v>
      </c>
      <c r="X264" s="42">
        <v>31</v>
      </c>
      <c r="Y264" s="76" t="s">
        <v>44</v>
      </c>
      <c r="Z264" s="76" t="s">
        <v>44</v>
      </c>
      <c r="AA264" s="43" t="s">
        <v>44</v>
      </c>
    </row>
    <row r="265" spans="1:27" x14ac:dyDescent="0.2">
      <c r="A265" s="40" t="s">
        <v>44</v>
      </c>
      <c r="B265" s="41" t="s">
        <v>44</v>
      </c>
      <c r="C265" s="41" t="s">
        <v>44</v>
      </c>
      <c r="D265" s="41" t="s">
        <v>44</v>
      </c>
      <c r="E265" s="41" t="s">
        <v>44</v>
      </c>
      <c r="F265" s="42" t="b">
        <v>0</v>
      </c>
      <c r="G265" s="41" t="s">
        <v>1123</v>
      </c>
      <c r="H265" s="41" t="s">
        <v>1124</v>
      </c>
      <c r="I265" s="41" t="s">
        <v>1125</v>
      </c>
      <c r="J265" s="42">
        <v>2018</v>
      </c>
      <c r="K265" s="41" t="s">
        <v>1126</v>
      </c>
      <c r="L265" s="42" t="s">
        <v>44</v>
      </c>
      <c r="M265" s="41" t="s">
        <v>22</v>
      </c>
      <c r="N265" s="41" t="s">
        <v>1110</v>
      </c>
      <c r="O265" s="42" t="s">
        <v>44</v>
      </c>
      <c r="P265" s="42" t="s">
        <v>44</v>
      </c>
      <c r="Q265" s="42" t="s">
        <v>44</v>
      </c>
      <c r="R265" s="73" t="str">
        <f>IF(ISERROR(Dataset[[#This Row],[Number of Geospatial Figures]]/Dataset[[#This Row],[Number of Total Figures]])=TRUE,"---",Dataset[[#This Row],[Number of Geospatial Figures]]/Dataset[[#This Row],[Number of Total Figures]])</f>
        <v>---</v>
      </c>
      <c r="S265" s="42" t="s">
        <v>44</v>
      </c>
      <c r="T265" s="42" t="str" cm="1">
        <f t="array" ref="T2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5" s="42" t="s">
        <v>44</v>
      </c>
      <c r="V265" s="41" t="s">
        <v>44</v>
      </c>
      <c r="W265" s="41" t="s">
        <v>44</v>
      </c>
      <c r="X265" s="42">
        <v>3</v>
      </c>
      <c r="Y265" s="76" t="s">
        <v>44</v>
      </c>
      <c r="Z265" s="76" t="s">
        <v>44</v>
      </c>
      <c r="AA265" s="43" t="s">
        <v>44</v>
      </c>
    </row>
    <row r="266" spans="1:27" x14ac:dyDescent="0.2">
      <c r="A266" s="40" t="s">
        <v>44</v>
      </c>
      <c r="B266" s="41" t="s">
        <v>44</v>
      </c>
      <c r="C266" s="41" t="s">
        <v>44</v>
      </c>
      <c r="D266" s="41" t="s">
        <v>44</v>
      </c>
      <c r="E266" s="41" t="s">
        <v>44</v>
      </c>
      <c r="F266" s="42" t="b">
        <v>0</v>
      </c>
      <c r="G266" s="41" t="s">
        <v>1127</v>
      </c>
      <c r="H266" s="41" t="s">
        <v>1128</v>
      </c>
      <c r="I266" s="41" t="s">
        <v>1129</v>
      </c>
      <c r="J266" s="42">
        <v>2018</v>
      </c>
      <c r="K266" s="41" t="s">
        <v>1130</v>
      </c>
      <c r="L266" s="42" t="s">
        <v>44</v>
      </c>
      <c r="M266" s="41" t="s">
        <v>28</v>
      </c>
      <c r="N266" s="41" t="s">
        <v>1131</v>
      </c>
      <c r="O266" s="42" t="s">
        <v>44</v>
      </c>
      <c r="P266" s="42" t="s">
        <v>44</v>
      </c>
      <c r="Q266" s="42" t="s">
        <v>44</v>
      </c>
      <c r="R266" s="73" t="str">
        <f>IF(ISERROR(Dataset[[#This Row],[Number of Geospatial Figures]]/Dataset[[#This Row],[Number of Total Figures]])=TRUE,"---",Dataset[[#This Row],[Number of Geospatial Figures]]/Dataset[[#This Row],[Number of Total Figures]])</f>
        <v>---</v>
      </c>
      <c r="S266" s="42" t="s">
        <v>44</v>
      </c>
      <c r="T266" s="42" t="str" cm="1">
        <f t="array" ref="T2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6" s="42" t="s">
        <v>44</v>
      </c>
      <c r="V266" s="41" t="s">
        <v>44</v>
      </c>
      <c r="W266" s="41" t="s">
        <v>44</v>
      </c>
      <c r="X266" s="42">
        <v>12</v>
      </c>
      <c r="Y266" s="76" t="s">
        <v>44</v>
      </c>
      <c r="Z266" s="76" t="s">
        <v>44</v>
      </c>
      <c r="AA266" s="43" t="s">
        <v>44</v>
      </c>
    </row>
    <row r="267" spans="1:27" x14ac:dyDescent="0.2">
      <c r="A267" s="40" t="s">
        <v>44</v>
      </c>
      <c r="B267" s="41" t="s">
        <v>44</v>
      </c>
      <c r="C267" s="41" t="s">
        <v>44</v>
      </c>
      <c r="D267" s="41" t="s">
        <v>44</v>
      </c>
      <c r="E267" s="41" t="s">
        <v>44</v>
      </c>
      <c r="F267" s="42" t="b">
        <v>0</v>
      </c>
      <c r="G267" s="41" t="s">
        <v>1132</v>
      </c>
      <c r="H267" s="41" t="s">
        <v>1133</v>
      </c>
      <c r="I267" s="41" t="s">
        <v>1134</v>
      </c>
      <c r="J267" s="42">
        <v>2018</v>
      </c>
      <c r="K267" s="41" t="s">
        <v>1135</v>
      </c>
      <c r="L267" s="42" t="s">
        <v>44</v>
      </c>
      <c r="M267" s="41" t="s">
        <v>28</v>
      </c>
      <c r="N267" s="41" t="s">
        <v>1131</v>
      </c>
      <c r="O267" s="42" t="s">
        <v>44</v>
      </c>
      <c r="P267" s="42" t="s">
        <v>44</v>
      </c>
      <c r="Q267" s="42" t="s">
        <v>44</v>
      </c>
      <c r="R267" s="73" t="str">
        <f>IF(ISERROR(Dataset[[#This Row],[Number of Geospatial Figures]]/Dataset[[#This Row],[Number of Total Figures]])=TRUE,"---",Dataset[[#This Row],[Number of Geospatial Figures]]/Dataset[[#This Row],[Number of Total Figures]])</f>
        <v>---</v>
      </c>
      <c r="S267" s="42" t="s">
        <v>44</v>
      </c>
      <c r="T267" s="42" t="str" cm="1">
        <f t="array" ref="T2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7" s="42" t="s">
        <v>44</v>
      </c>
      <c r="V267" s="41" t="s">
        <v>44</v>
      </c>
      <c r="W267" s="41" t="s">
        <v>44</v>
      </c>
      <c r="X267" s="42">
        <v>9</v>
      </c>
      <c r="Y267" s="76" t="s">
        <v>44</v>
      </c>
      <c r="Z267" s="76" t="s">
        <v>44</v>
      </c>
      <c r="AA267" s="43" t="s">
        <v>44</v>
      </c>
    </row>
    <row r="268" spans="1:27" x14ac:dyDescent="0.2">
      <c r="A268" s="40" t="s">
        <v>44</v>
      </c>
      <c r="B268" s="41" t="s">
        <v>44</v>
      </c>
      <c r="C268" s="41" t="s">
        <v>44</v>
      </c>
      <c r="D268" s="41" t="s">
        <v>44</v>
      </c>
      <c r="E268" s="41" t="s">
        <v>44</v>
      </c>
      <c r="F268" s="42" t="b">
        <v>0</v>
      </c>
      <c r="G268" s="41" t="s">
        <v>1136</v>
      </c>
      <c r="H268" s="41" t="s">
        <v>1137</v>
      </c>
      <c r="I268" s="41" t="s">
        <v>1138</v>
      </c>
      <c r="J268" s="42">
        <v>2018</v>
      </c>
      <c r="K268" s="41" t="s">
        <v>1139</v>
      </c>
      <c r="L268" s="42" t="s">
        <v>44</v>
      </c>
      <c r="M268" s="41" t="s">
        <v>28</v>
      </c>
      <c r="N268" s="41" t="s">
        <v>1131</v>
      </c>
      <c r="O268" s="42" t="s">
        <v>44</v>
      </c>
      <c r="P268" s="42" t="s">
        <v>44</v>
      </c>
      <c r="Q268" s="42" t="s">
        <v>44</v>
      </c>
      <c r="R268" s="73" t="str">
        <f>IF(ISERROR(Dataset[[#This Row],[Number of Geospatial Figures]]/Dataset[[#This Row],[Number of Total Figures]])=TRUE,"---",Dataset[[#This Row],[Number of Geospatial Figures]]/Dataset[[#This Row],[Number of Total Figures]])</f>
        <v>---</v>
      </c>
      <c r="S268" s="42" t="s">
        <v>44</v>
      </c>
      <c r="T268" s="42" t="str" cm="1">
        <f t="array" ref="T2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8" s="42" t="s">
        <v>44</v>
      </c>
      <c r="V268" s="41" t="s">
        <v>44</v>
      </c>
      <c r="W268" s="41" t="s">
        <v>44</v>
      </c>
      <c r="X268" s="42">
        <v>3</v>
      </c>
      <c r="Y268" s="76" t="s">
        <v>44</v>
      </c>
      <c r="Z268" s="76" t="s">
        <v>44</v>
      </c>
      <c r="AA268" s="43" t="s">
        <v>44</v>
      </c>
    </row>
    <row r="269" spans="1:27" x14ac:dyDescent="0.2">
      <c r="A269" s="40" t="s">
        <v>44</v>
      </c>
      <c r="B269" s="41" t="s">
        <v>44</v>
      </c>
      <c r="C269" s="41" t="s">
        <v>44</v>
      </c>
      <c r="D269" s="41" t="s">
        <v>44</v>
      </c>
      <c r="E269" s="41" t="s">
        <v>44</v>
      </c>
      <c r="F269" s="42" t="b">
        <v>0</v>
      </c>
      <c r="G269" s="41" t="s">
        <v>1140</v>
      </c>
      <c r="H269" s="41" t="s">
        <v>1141</v>
      </c>
      <c r="I269" s="41" t="s">
        <v>1142</v>
      </c>
      <c r="J269" s="42">
        <v>2018</v>
      </c>
      <c r="K269" s="41" t="s">
        <v>1143</v>
      </c>
      <c r="L269" s="42" t="s">
        <v>44</v>
      </c>
      <c r="M269" s="41" t="s">
        <v>28</v>
      </c>
      <c r="N269" s="41" t="s">
        <v>1131</v>
      </c>
      <c r="O269" s="42" t="s">
        <v>44</v>
      </c>
      <c r="P269" s="42" t="s">
        <v>44</v>
      </c>
      <c r="Q269" s="42" t="s">
        <v>44</v>
      </c>
      <c r="R269" s="73" t="str">
        <f>IF(ISERROR(Dataset[[#This Row],[Number of Geospatial Figures]]/Dataset[[#This Row],[Number of Total Figures]])=TRUE,"---",Dataset[[#This Row],[Number of Geospatial Figures]]/Dataset[[#This Row],[Number of Total Figures]])</f>
        <v>---</v>
      </c>
      <c r="S269" s="42" t="s">
        <v>44</v>
      </c>
      <c r="T269" s="42" t="str" cm="1">
        <f t="array" ref="T2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9" s="42" t="s">
        <v>44</v>
      </c>
      <c r="V269" s="41" t="s">
        <v>44</v>
      </c>
      <c r="W269" s="41" t="s">
        <v>44</v>
      </c>
      <c r="X269" s="42">
        <v>0</v>
      </c>
      <c r="Y269" s="76" t="s">
        <v>44</v>
      </c>
      <c r="Z269" s="76" t="s">
        <v>44</v>
      </c>
      <c r="AA269" s="43" t="s">
        <v>44</v>
      </c>
    </row>
    <row r="270" spans="1:27" x14ac:dyDescent="0.2">
      <c r="A270" s="40" t="s">
        <v>1001</v>
      </c>
      <c r="B270" s="41" t="s">
        <v>1814</v>
      </c>
      <c r="C270" s="41" t="s">
        <v>44</v>
      </c>
      <c r="D270" s="41" t="s">
        <v>44</v>
      </c>
      <c r="E270" s="41" t="s">
        <v>44</v>
      </c>
      <c r="F270" s="42" t="b">
        <v>1</v>
      </c>
      <c r="G270" s="41" t="s">
        <v>1144</v>
      </c>
      <c r="H270" s="41" t="s">
        <v>1145</v>
      </c>
      <c r="I270" s="41" t="s">
        <v>1146</v>
      </c>
      <c r="J270" s="42">
        <v>2018</v>
      </c>
      <c r="K270" s="41" t="s">
        <v>1147</v>
      </c>
      <c r="L270" s="42" t="s">
        <v>44</v>
      </c>
      <c r="M270" s="41" t="s">
        <v>28</v>
      </c>
      <c r="N270" s="41" t="s">
        <v>1131</v>
      </c>
      <c r="O270" s="42" t="b">
        <v>0</v>
      </c>
      <c r="P270" s="42">
        <v>0</v>
      </c>
      <c r="Q270" s="42">
        <v>14</v>
      </c>
      <c r="R270" s="73">
        <f>IF(ISERROR(Dataset[[#This Row],[Number of Geospatial Figures]]/Dataset[[#This Row],[Number of Total Figures]])=TRUE,"---",Dataset[[#This Row],[Number of Geospatial Figures]]/Dataset[[#This Row],[Number of Total Figures]])</f>
        <v>0</v>
      </c>
      <c r="S270" s="42" t="b">
        <v>0</v>
      </c>
      <c r="T270" s="42" t="b" cm="1">
        <f t="array" ref="T2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0" s="42" t="b">
        <v>0</v>
      </c>
      <c r="V270" s="41" t="s">
        <v>44</v>
      </c>
      <c r="W270" s="41" t="s">
        <v>44</v>
      </c>
      <c r="X270" s="42">
        <v>31</v>
      </c>
      <c r="Y270" s="76" t="s">
        <v>44</v>
      </c>
      <c r="Z270" s="76" t="s">
        <v>44</v>
      </c>
      <c r="AA270" s="43" t="s">
        <v>44</v>
      </c>
    </row>
    <row r="271" spans="1:27" x14ac:dyDescent="0.2">
      <c r="A271" s="40" t="s">
        <v>44</v>
      </c>
      <c r="B271" s="41" t="s">
        <v>44</v>
      </c>
      <c r="C271" s="41" t="s">
        <v>44</v>
      </c>
      <c r="D271" s="41" t="s">
        <v>44</v>
      </c>
      <c r="E271" s="41" t="s">
        <v>44</v>
      </c>
      <c r="F271" s="42" t="b">
        <v>0</v>
      </c>
      <c r="G271" s="41" t="s">
        <v>1148</v>
      </c>
      <c r="H271" s="41" t="s">
        <v>1149</v>
      </c>
      <c r="I271" s="41" t="s">
        <v>1150</v>
      </c>
      <c r="J271" s="42">
        <v>2018</v>
      </c>
      <c r="K271" s="41" t="s">
        <v>1151</v>
      </c>
      <c r="L271" s="42" t="s">
        <v>44</v>
      </c>
      <c r="M271" s="41" t="s">
        <v>33</v>
      </c>
      <c r="N271" s="41" t="s">
        <v>1152</v>
      </c>
      <c r="O271" s="42" t="s">
        <v>44</v>
      </c>
      <c r="P271" s="42" t="s">
        <v>44</v>
      </c>
      <c r="Q271" s="42" t="s">
        <v>44</v>
      </c>
      <c r="R271" s="73" t="str">
        <f>IF(ISERROR(Dataset[[#This Row],[Number of Geospatial Figures]]/Dataset[[#This Row],[Number of Total Figures]])=TRUE,"---",Dataset[[#This Row],[Number of Geospatial Figures]]/Dataset[[#This Row],[Number of Total Figures]])</f>
        <v>---</v>
      </c>
      <c r="S271" s="42" t="s">
        <v>44</v>
      </c>
      <c r="T271" s="42" t="str" cm="1">
        <f t="array" ref="T2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1" s="42" t="s">
        <v>44</v>
      </c>
      <c r="V271" s="41" t="s">
        <v>44</v>
      </c>
      <c r="W271" s="41" t="s">
        <v>44</v>
      </c>
      <c r="X271" s="42">
        <v>5</v>
      </c>
      <c r="Y271" s="76" t="s">
        <v>44</v>
      </c>
      <c r="Z271" s="76" t="s">
        <v>44</v>
      </c>
      <c r="AA271" s="43" t="s">
        <v>44</v>
      </c>
    </row>
    <row r="272" spans="1:27" x14ac:dyDescent="0.2">
      <c r="A272" s="40" t="s">
        <v>1001</v>
      </c>
      <c r="B272" s="41" t="s">
        <v>1814</v>
      </c>
      <c r="C272" s="41" t="s">
        <v>44</v>
      </c>
      <c r="D272" s="41" t="s">
        <v>44</v>
      </c>
      <c r="E272" s="41" t="s">
        <v>44</v>
      </c>
      <c r="F272" s="42" t="b">
        <v>1</v>
      </c>
      <c r="G272" s="41" t="s">
        <v>1153</v>
      </c>
      <c r="H272" s="41" t="s">
        <v>1154</v>
      </c>
      <c r="I272" s="41" t="s">
        <v>1155</v>
      </c>
      <c r="J272" s="42">
        <v>2018</v>
      </c>
      <c r="K272" s="41" t="s">
        <v>1156</v>
      </c>
      <c r="L272" s="42" t="s">
        <v>44</v>
      </c>
      <c r="M272" s="41" t="s">
        <v>33</v>
      </c>
      <c r="N272" s="41" t="s">
        <v>1152</v>
      </c>
      <c r="O272" s="42" t="b">
        <v>0</v>
      </c>
      <c r="P272" s="42">
        <v>0</v>
      </c>
      <c r="Q272" s="42">
        <v>9</v>
      </c>
      <c r="R272" s="73">
        <f>IF(ISERROR(Dataset[[#This Row],[Number of Geospatial Figures]]/Dataset[[#This Row],[Number of Total Figures]])=TRUE,"---",Dataset[[#This Row],[Number of Geospatial Figures]]/Dataset[[#This Row],[Number of Total Figures]])</f>
        <v>0</v>
      </c>
      <c r="S272" s="42" t="b">
        <v>0</v>
      </c>
      <c r="T272" s="42" t="b" cm="1">
        <f t="array" ref="T2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2" s="42" t="b">
        <v>0</v>
      </c>
      <c r="V272" s="41" t="s">
        <v>44</v>
      </c>
      <c r="W272" s="41" t="s">
        <v>44</v>
      </c>
      <c r="X272" s="42">
        <v>30</v>
      </c>
      <c r="Y272" s="76" t="s">
        <v>44</v>
      </c>
      <c r="Z272" s="76" t="s">
        <v>44</v>
      </c>
      <c r="AA272" s="43" t="s">
        <v>44</v>
      </c>
    </row>
    <row r="273" spans="1:27" x14ac:dyDescent="0.2">
      <c r="A273" s="40" t="s">
        <v>44</v>
      </c>
      <c r="B273" s="41" t="s">
        <v>44</v>
      </c>
      <c r="C273" s="41" t="s">
        <v>44</v>
      </c>
      <c r="D273" s="41" t="s">
        <v>44</v>
      </c>
      <c r="E273" s="41" t="s">
        <v>44</v>
      </c>
      <c r="F273" s="42" t="b">
        <v>0</v>
      </c>
      <c r="G273" s="41" t="s">
        <v>1157</v>
      </c>
      <c r="H273" s="41" t="s">
        <v>1158</v>
      </c>
      <c r="I273" s="41" t="s">
        <v>1159</v>
      </c>
      <c r="J273" s="42">
        <v>2018</v>
      </c>
      <c r="K273" s="41" t="s">
        <v>1160</v>
      </c>
      <c r="L273" s="42" t="s">
        <v>44</v>
      </c>
      <c r="M273" s="41" t="s">
        <v>33</v>
      </c>
      <c r="N273" s="41" t="s">
        <v>1152</v>
      </c>
      <c r="O273" s="42" t="s">
        <v>44</v>
      </c>
      <c r="P273" s="42" t="s">
        <v>44</v>
      </c>
      <c r="Q273" s="42" t="s">
        <v>44</v>
      </c>
      <c r="R273" s="73" t="str">
        <f>IF(ISERROR(Dataset[[#This Row],[Number of Geospatial Figures]]/Dataset[[#This Row],[Number of Total Figures]])=TRUE,"---",Dataset[[#This Row],[Number of Geospatial Figures]]/Dataset[[#This Row],[Number of Total Figures]])</f>
        <v>---</v>
      </c>
      <c r="S273" s="42" t="s">
        <v>44</v>
      </c>
      <c r="T273" s="42" t="str" cm="1">
        <f t="array" ref="T2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3" s="42" t="s">
        <v>44</v>
      </c>
      <c r="V273" s="41" t="s">
        <v>44</v>
      </c>
      <c r="W273" s="41" t="s">
        <v>44</v>
      </c>
      <c r="X273" s="42">
        <v>6</v>
      </c>
      <c r="Y273" s="76" t="s">
        <v>44</v>
      </c>
      <c r="Z273" s="76" t="s">
        <v>44</v>
      </c>
      <c r="AA273" s="43" t="s">
        <v>44</v>
      </c>
    </row>
    <row r="274" spans="1:27" x14ac:dyDescent="0.2">
      <c r="A274" s="40" t="s">
        <v>44</v>
      </c>
      <c r="B274" s="41" t="s">
        <v>44</v>
      </c>
      <c r="C274" s="41" t="s">
        <v>44</v>
      </c>
      <c r="D274" s="41" t="s">
        <v>44</v>
      </c>
      <c r="E274" s="41" t="s">
        <v>44</v>
      </c>
      <c r="F274" s="42" t="b">
        <v>0</v>
      </c>
      <c r="G274" s="41" t="s">
        <v>1161</v>
      </c>
      <c r="H274" s="41" t="s">
        <v>1162</v>
      </c>
      <c r="I274" s="41" t="s">
        <v>1163</v>
      </c>
      <c r="J274" s="42">
        <v>2018</v>
      </c>
      <c r="K274" s="41" t="s">
        <v>1164</v>
      </c>
      <c r="L274" s="42" t="s">
        <v>44</v>
      </c>
      <c r="M274" s="41" t="s">
        <v>33</v>
      </c>
      <c r="N274" s="41" t="s">
        <v>1152</v>
      </c>
      <c r="O274" s="42" t="s">
        <v>44</v>
      </c>
      <c r="P274" s="42" t="s">
        <v>44</v>
      </c>
      <c r="Q274" s="42" t="s">
        <v>44</v>
      </c>
      <c r="R274" s="73" t="str">
        <f>IF(ISERROR(Dataset[[#This Row],[Number of Geospatial Figures]]/Dataset[[#This Row],[Number of Total Figures]])=TRUE,"---",Dataset[[#This Row],[Number of Geospatial Figures]]/Dataset[[#This Row],[Number of Total Figures]])</f>
        <v>---</v>
      </c>
      <c r="S274" s="42" t="s">
        <v>44</v>
      </c>
      <c r="T274" s="42" t="str" cm="1">
        <f t="array" ref="T2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4" s="42" t="s">
        <v>44</v>
      </c>
      <c r="V274" s="41" t="s">
        <v>44</v>
      </c>
      <c r="W274" s="41" t="s">
        <v>44</v>
      </c>
      <c r="X274" s="42">
        <v>11</v>
      </c>
      <c r="Y274" s="76" t="s">
        <v>44</v>
      </c>
      <c r="Z274" s="76" t="s">
        <v>44</v>
      </c>
      <c r="AA274" s="43" t="s">
        <v>44</v>
      </c>
    </row>
    <row r="275" spans="1:27" x14ac:dyDescent="0.2">
      <c r="A275" s="40" t="s">
        <v>1001</v>
      </c>
      <c r="B275" s="41" t="s">
        <v>2193</v>
      </c>
      <c r="C275" s="41" t="s">
        <v>44</v>
      </c>
      <c r="D275" s="41" t="s">
        <v>44</v>
      </c>
      <c r="E275" s="41" t="s">
        <v>44</v>
      </c>
      <c r="F275" s="42" t="b">
        <v>1</v>
      </c>
      <c r="G275" s="41" t="s">
        <v>1165</v>
      </c>
      <c r="H275" s="41" t="s">
        <v>1166</v>
      </c>
      <c r="I275" s="41" t="s">
        <v>1167</v>
      </c>
      <c r="J275" s="42">
        <v>2018</v>
      </c>
      <c r="K275" s="41" t="s">
        <v>1168</v>
      </c>
      <c r="L275" s="42" t="s">
        <v>44</v>
      </c>
      <c r="M275" s="41" t="s">
        <v>22</v>
      </c>
      <c r="N275" s="41" t="s">
        <v>1169</v>
      </c>
      <c r="O275" s="42" t="b">
        <v>1</v>
      </c>
      <c r="P275" s="42">
        <v>7</v>
      </c>
      <c r="Q275" s="42">
        <v>7</v>
      </c>
      <c r="R275" s="73">
        <f>IF(ISERROR(Dataset[[#This Row],[Number of Geospatial Figures]]/Dataset[[#This Row],[Number of Total Figures]])=TRUE,"---",Dataset[[#This Row],[Number of Geospatial Figures]]/Dataset[[#This Row],[Number of Total Figures]])</f>
        <v>1</v>
      </c>
      <c r="S275" s="42" t="b">
        <v>1</v>
      </c>
      <c r="T275" s="42" t="b" cm="1">
        <f t="array" ref="T2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5" s="42" t="b">
        <v>1</v>
      </c>
      <c r="V275" s="41" t="s">
        <v>44</v>
      </c>
      <c r="W275" s="41" t="s">
        <v>44</v>
      </c>
      <c r="X275" s="42">
        <v>204</v>
      </c>
      <c r="Y275" s="76" t="s">
        <v>2953</v>
      </c>
      <c r="Z275" s="76" t="s">
        <v>2954</v>
      </c>
      <c r="AA275" s="43" t="s">
        <v>2501</v>
      </c>
    </row>
    <row r="276" spans="1:27" x14ac:dyDescent="0.2">
      <c r="A276" s="40" t="s">
        <v>1001</v>
      </c>
      <c r="B276" s="41" t="s">
        <v>1575</v>
      </c>
      <c r="C276" s="41" t="s">
        <v>44</v>
      </c>
      <c r="D276" s="41" t="s">
        <v>44</v>
      </c>
      <c r="E276" s="41" t="s">
        <v>44</v>
      </c>
      <c r="F276" s="42" t="b">
        <v>1</v>
      </c>
      <c r="G276" s="41" t="s">
        <v>1170</v>
      </c>
      <c r="H276" s="41" t="s">
        <v>1171</v>
      </c>
      <c r="I276" s="41" t="s">
        <v>1172</v>
      </c>
      <c r="J276" s="42">
        <v>2018</v>
      </c>
      <c r="K276" s="41" t="s">
        <v>1173</v>
      </c>
      <c r="L276" s="42" t="s">
        <v>44</v>
      </c>
      <c r="M276" s="41" t="s">
        <v>22</v>
      </c>
      <c r="N276" s="41" t="s">
        <v>1169</v>
      </c>
      <c r="O276" s="42" t="b">
        <v>1</v>
      </c>
      <c r="P276" s="42">
        <v>10</v>
      </c>
      <c r="Q276" s="42">
        <v>13</v>
      </c>
      <c r="R276" s="73">
        <f>IF(ISERROR(Dataset[[#This Row],[Number of Geospatial Figures]]/Dataset[[#This Row],[Number of Total Figures]])=TRUE,"---",Dataset[[#This Row],[Number of Geospatial Figures]]/Dataset[[#This Row],[Number of Total Figures]])</f>
        <v>0.76923076923076927</v>
      </c>
      <c r="S276" s="42" t="b">
        <v>1</v>
      </c>
      <c r="T276" s="42" t="b" cm="1">
        <f t="array" ref="T2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6" s="42" t="b">
        <v>1</v>
      </c>
      <c r="V276" s="41" t="s">
        <v>2492</v>
      </c>
      <c r="W276" s="41" t="s">
        <v>44</v>
      </c>
      <c r="X276" s="42">
        <v>141</v>
      </c>
      <c r="Y276" s="76" t="s">
        <v>2931</v>
      </c>
      <c r="Z276" s="76" t="s">
        <v>2955</v>
      </c>
      <c r="AA276" s="43" t="s">
        <v>2501</v>
      </c>
    </row>
    <row r="277" spans="1:27" x14ac:dyDescent="0.2">
      <c r="A277" s="40" t="s">
        <v>1001</v>
      </c>
      <c r="B277" s="41" t="s">
        <v>787</v>
      </c>
      <c r="C277" s="41" t="s">
        <v>44</v>
      </c>
      <c r="D277" s="41" t="s">
        <v>44</v>
      </c>
      <c r="E277" s="41" t="s">
        <v>44</v>
      </c>
      <c r="F277" s="42" t="b">
        <v>1</v>
      </c>
      <c r="G277" s="41" t="s">
        <v>1174</v>
      </c>
      <c r="H277" s="41" t="s">
        <v>1175</v>
      </c>
      <c r="I277" s="41" t="s">
        <v>1176</v>
      </c>
      <c r="J277" s="42">
        <v>2018</v>
      </c>
      <c r="K277" s="41" t="s">
        <v>1177</v>
      </c>
      <c r="L277" s="42" t="s">
        <v>44</v>
      </c>
      <c r="M277" s="41" t="s">
        <v>22</v>
      </c>
      <c r="N277" s="41" t="s">
        <v>1169</v>
      </c>
      <c r="O277" s="42" t="b">
        <v>1</v>
      </c>
      <c r="P277" s="42">
        <v>0</v>
      </c>
      <c r="Q277" s="42">
        <v>8</v>
      </c>
      <c r="R277" s="73">
        <f>IF(ISERROR(Dataset[[#This Row],[Number of Geospatial Figures]]/Dataset[[#This Row],[Number of Total Figures]])=TRUE,"---",Dataset[[#This Row],[Number of Geospatial Figures]]/Dataset[[#This Row],[Number of Total Figures]])</f>
        <v>0</v>
      </c>
      <c r="S277" s="42" t="b">
        <v>0</v>
      </c>
      <c r="T277" s="42" t="b" cm="1">
        <f t="array" ref="T2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7" s="42" t="b">
        <v>0</v>
      </c>
      <c r="V277" s="41" t="s">
        <v>44</v>
      </c>
      <c r="W277" s="41" t="s">
        <v>44</v>
      </c>
      <c r="X277" s="42">
        <v>70</v>
      </c>
      <c r="Y277" s="76" t="s">
        <v>44</v>
      </c>
      <c r="Z277" s="76" t="s">
        <v>44</v>
      </c>
      <c r="AA277" s="43" t="s">
        <v>44</v>
      </c>
    </row>
    <row r="278" spans="1:27" x14ac:dyDescent="0.2">
      <c r="A278" s="40" t="s">
        <v>1001</v>
      </c>
      <c r="B278" s="41" t="s">
        <v>787</v>
      </c>
      <c r="C278" s="41" t="s">
        <v>787</v>
      </c>
      <c r="D278" s="41" t="s">
        <v>1001</v>
      </c>
      <c r="E278" s="41" t="s">
        <v>44</v>
      </c>
      <c r="F278" s="42" t="b">
        <v>1</v>
      </c>
      <c r="G278" s="41" t="s">
        <v>1178</v>
      </c>
      <c r="H278" s="41" t="s">
        <v>1179</v>
      </c>
      <c r="I278" s="41" t="s">
        <v>1180</v>
      </c>
      <c r="J278" s="42">
        <v>2018</v>
      </c>
      <c r="K278" s="41" t="s">
        <v>1181</v>
      </c>
      <c r="L278" s="42" t="s">
        <v>44</v>
      </c>
      <c r="M278" s="41" t="s">
        <v>22</v>
      </c>
      <c r="N278" s="41" t="s">
        <v>1169</v>
      </c>
      <c r="O278" s="42" t="b">
        <v>1</v>
      </c>
      <c r="P278" s="42">
        <v>0</v>
      </c>
      <c r="Q278" s="42">
        <v>8</v>
      </c>
      <c r="R278" s="73">
        <f>IF(ISERROR(Dataset[[#This Row],[Number of Geospatial Figures]]/Dataset[[#This Row],[Number of Total Figures]])=TRUE,"---",Dataset[[#This Row],[Number of Geospatial Figures]]/Dataset[[#This Row],[Number of Total Figures]])</f>
        <v>0</v>
      </c>
      <c r="S278" s="42" t="b">
        <v>0</v>
      </c>
      <c r="T278" s="42" t="b" cm="1">
        <f t="array" ref="T2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8" s="42" t="b">
        <v>0</v>
      </c>
      <c r="V278" s="41" t="s">
        <v>44</v>
      </c>
      <c r="W278" s="41" t="s">
        <v>44</v>
      </c>
      <c r="X278" s="42">
        <v>138</v>
      </c>
      <c r="Y278" s="76" t="s">
        <v>44</v>
      </c>
      <c r="Z278" s="76" t="s">
        <v>44</v>
      </c>
      <c r="AA278" s="43" t="s">
        <v>44</v>
      </c>
    </row>
    <row r="279" spans="1:27" x14ac:dyDescent="0.2">
      <c r="A279" s="40" t="s">
        <v>1182</v>
      </c>
      <c r="B279" s="41" t="s">
        <v>1365</v>
      </c>
      <c r="C279" s="41" t="s">
        <v>44</v>
      </c>
      <c r="D279" s="41" t="s">
        <v>44</v>
      </c>
      <c r="E279" s="41" t="s">
        <v>2193</v>
      </c>
      <c r="F279" s="42" t="b">
        <v>1</v>
      </c>
      <c r="G279" s="41" t="s">
        <v>1183</v>
      </c>
      <c r="H279" s="41" t="s">
        <v>1184</v>
      </c>
      <c r="I279" s="41" t="s">
        <v>1185</v>
      </c>
      <c r="J279" s="42">
        <v>2018</v>
      </c>
      <c r="K279" s="41" t="s">
        <v>1186</v>
      </c>
      <c r="L279" s="42" t="s">
        <v>44</v>
      </c>
      <c r="M279" s="41" t="s">
        <v>22</v>
      </c>
      <c r="N279" s="41" t="s">
        <v>1169</v>
      </c>
      <c r="O279" s="42" t="b">
        <v>0</v>
      </c>
      <c r="P279" s="42">
        <v>1</v>
      </c>
      <c r="Q279" s="42">
        <v>11</v>
      </c>
      <c r="R279" s="73">
        <f>IF(ISERROR(Dataset[[#This Row],[Number of Geospatial Figures]]/Dataset[[#This Row],[Number of Total Figures]])=TRUE,"---",Dataset[[#This Row],[Number of Geospatial Figures]]/Dataset[[#This Row],[Number of Total Figures]])</f>
        <v>9.0909090909090912E-2</v>
      </c>
      <c r="S279" s="42" t="b">
        <v>0</v>
      </c>
      <c r="T279" s="42" t="b" cm="1">
        <f t="array" ref="T2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9" s="42" t="b">
        <v>0</v>
      </c>
      <c r="V279" s="41" t="s">
        <v>44</v>
      </c>
      <c r="W279" s="41" t="s">
        <v>2515</v>
      </c>
      <c r="X279" s="42">
        <v>35</v>
      </c>
      <c r="Y279" s="76" t="s">
        <v>44</v>
      </c>
      <c r="Z279" s="76" t="s">
        <v>44</v>
      </c>
      <c r="AA279" s="43" t="s">
        <v>44</v>
      </c>
    </row>
    <row r="280" spans="1:27" x14ac:dyDescent="0.2">
      <c r="A280" s="40" t="s">
        <v>44</v>
      </c>
      <c r="B280" s="41" t="s">
        <v>44</v>
      </c>
      <c r="C280" s="41" t="s">
        <v>44</v>
      </c>
      <c r="D280" s="41" t="s">
        <v>44</v>
      </c>
      <c r="E280" s="41" t="s">
        <v>44</v>
      </c>
      <c r="F280" s="42" t="b">
        <v>0</v>
      </c>
      <c r="G280" s="41" t="s">
        <v>1187</v>
      </c>
      <c r="H280" s="41" t="s">
        <v>1188</v>
      </c>
      <c r="I280" s="41" t="s">
        <v>1189</v>
      </c>
      <c r="J280" s="42">
        <v>2018</v>
      </c>
      <c r="K280" s="41" t="s">
        <v>1190</v>
      </c>
      <c r="L280" s="42" t="s">
        <v>44</v>
      </c>
      <c r="M280" s="41" t="s">
        <v>28</v>
      </c>
      <c r="N280" s="41" t="s">
        <v>1191</v>
      </c>
      <c r="O280" s="42" t="s">
        <v>44</v>
      </c>
      <c r="P280" s="42" t="s">
        <v>44</v>
      </c>
      <c r="Q280" s="42" t="s">
        <v>44</v>
      </c>
      <c r="R280" s="73" t="str">
        <f>IF(ISERROR(Dataset[[#This Row],[Number of Geospatial Figures]]/Dataset[[#This Row],[Number of Total Figures]])=TRUE,"---",Dataset[[#This Row],[Number of Geospatial Figures]]/Dataset[[#This Row],[Number of Total Figures]])</f>
        <v>---</v>
      </c>
      <c r="S280" s="42" t="s">
        <v>44</v>
      </c>
      <c r="T280" s="42" t="str" cm="1">
        <f t="array" ref="T2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0" s="42" t="s">
        <v>44</v>
      </c>
      <c r="V280" s="41" t="s">
        <v>44</v>
      </c>
      <c r="W280" s="41" t="s">
        <v>44</v>
      </c>
      <c r="X280" s="42">
        <v>1</v>
      </c>
      <c r="Y280" s="76" t="s">
        <v>44</v>
      </c>
      <c r="Z280" s="76" t="s">
        <v>44</v>
      </c>
      <c r="AA280" s="43" t="s">
        <v>44</v>
      </c>
    </row>
    <row r="281" spans="1:27" x14ac:dyDescent="0.2">
      <c r="A281" s="40" t="s">
        <v>44</v>
      </c>
      <c r="B281" s="41" t="s">
        <v>44</v>
      </c>
      <c r="C281" s="41" t="s">
        <v>44</v>
      </c>
      <c r="D281" s="41" t="s">
        <v>44</v>
      </c>
      <c r="E281" s="41" t="s">
        <v>44</v>
      </c>
      <c r="F281" s="42" t="b">
        <v>0</v>
      </c>
      <c r="G281" s="41" t="s">
        <v>1192</v>
      </c>
      <c r="H281" s="41" t="s">
        <v>1193</v>
      </c>
      <c r="I281" s="41" t="s">
        <v>1194</v>
      </c>
      <c r="J281" s="42">
        <v>2018</v>
      </c>
      <c r="K281" s="41" t="s">
        <v>1195</v>
      </c>
      <c r="L281" s="42" t="s">
        <v>44</v>
      </c>
      <c r="M281" s="41" t="s">
        <v>28</v>
      </c>
      <c r="N281" s="41" t="s">
        <v>1191</v>
      </c>
      <c r="O281" s="42" t="s">
        <v>44</v>
      </c>
      <c r="P281" s="42" t="s">
        <v>44</v>
      </c>
      <c r="Q281" s="42" t="s">
        <v>44</v>
      </c>
      <c r="R281" s="73" t="str">
        <f>IF(ISERROR(Dataset[[#This Row],[Number of Geospatial Figures]]/Dataset[[#This Row],[Number of Total Figures]])=TRUE,"---",Dataset[[#This Row],[Number of Geospatial Figures]]/Dataset[[#This Row],[Number of Total Figures]])</f>
        <v>---</v>
      </c>
      <c r="S281" s="42" t="s">
        <v>44</v>
      </c>
      <c r="T281" s="42" t="str" cm="1">
        <f t="array" ref="T2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1" s="42" t="s">
        <v>44</v>
      </c>
      <c r="V281" s="41" t="s">
        <v>44</v>
      </c>
      <c r="W281" s="41" t="s">
        <v>44</v>
      </c>
      <c r="X281" s="42">
        <v>5</v>
      </c>
      <c r="Y281" s="76" t="s">
        <v>44</v>
      </c>
      <c r="Z281" s="76" t="s">
        <v>44</v>
      </c>
      <c r="AA281" s="43" t="s">
        <v>44</v>
      </c>
    </row>
    <row r="282" spans="1:27" x14ac:dyDescent="0.2">
      <c r="A282" s="40" t="s">
        <v>44</v>
      </c>
      <c r="B282" s="41" t="s">
        <v>44</v>
      </c>
      <c r="C282" s="41" t="s">
        <v>44</v>
      </c>
      <c r="D282" s="41" t="s">
        <v>44</v>
      </c>
      <c r="E282" s="41" t="s">
        <v>44</v>
      </c>
      <c r="F282" s="42" t="b">
        <v>0</v>
      </c>
      <c r="G282" s="41" t="s">
        <v>1196</v>
      </c>
      <c r="H282" s="41" t="s">
        <v>1197</v>
      </c>
      <c r="I282" s="41" t="s">
        <v>1198</v>
      </c>
      <c r="J282" s="42">
        <v>2018</v>
      </c>
      <c r="K282" s="41" t="s">
        <v>1199</v>
      </c>
      <c r="L282" s="42" t="s">
        <v>44</v>
      </c>
      <c r="M282" s="41" t="s">
        <v>28</v>
      </c>
      <c r="N282" s="41" t="s">
        <v>1191</v>
      </c>
      <c r="O282" s="42" t="s">
        <v>44</v>
      </c>
      <c r="P282" s="42" t="s">
        <v>44</v>
      </c>
      <c r="Q282" s="42" t="s">
        <v>44</v>
      </c>
      <c r="R282" s="73" t="str">
        <f>IF(ISERROR(Dataset[[#This Row],[Number of Geospatial Figures]]/Dataset[[#This Row],[Number of Total Figures]])=TRUE,"---",Dataset[[#This Row],[Number of Geospatial Figures]]/Dataset[[#This Row],[Number of Total Figures]])</f>
        <v>---</v>
      </c>
      <c r="S282" s="42" t="s">
        <v>44</v>
      </c>
      <c r="T282" s="42" t="str" cm="1">
        <f t="array" ref="T2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2" s="42" t="s">
        <v>44</v>
      </c>
      <c r="V282" s="41" t="s">
        <v>44</v>
      </c>
      <c r="W282" s="41" t="s">
        <v>44</v>
      </c>
      <c r="X282" s="42">
        <v>8</v>
      </c>
      <c r="Y282" s="76" t="s">
        <v>44</v>
      </c>
      <c r="Z282" s="76" t="s">
        <v>44</v>
      </c>
      <c r="AA282" s="43" t="s">
        <v>44</v>
      </c>
    </row>
    <row r="283" spans="1:27" x14ac:dyDescent="0.2">
      <c r="A283" s="40" t="s">
        <v>1182</v>
      </c>
      <c r="B283" s="41" t="s">
        <v>308</v>
      </c>
      <c r="C283" s="41" t="s">
        <v>44</v>
      </c>
      <c r="D283" s="41" t="s">
        <v>44</v>
      </c>
      <c r="E283" s="41" t="s">
        <v>44</v>
      </c>
      <c r="F283" s="42" t="b">
        <v>1</v>
      </c>
      <c r="G283" s="41" t="s">
        <v>1200</v>
      </c>
      <c r="H283" s="41" t="s">
        <v>1201</v>
      </c>
      <c r="I283" s="41" t="s">
        <v>1202</v>
      </c>
      <c r="J283" s="42">
        <v>2018</v>
      </c>
      <c r="K283" s="41" t="s">
        <v>1203</v>
      </c>
      <c r="L283" s="42" t="s">
        <v>44</v>
      </c>
      <c r="M283" s="41" t="s">
        <v>28</v>
      </c>
      <c r="N283" s="41" t="s">
        <v>1191</v>
      </c>
      <c r="O283" s="42" t="b">
        <v>0</v>
      </c>
      <c r="P283" s="42">
        <v>0</v>
      </c>
      <c r="Q283" s="42">
        <v>10</v>
      </c>
      <c r="R283" s="73">
        <f>IF(ISERROR(Dataset[[#This Row],[Number of Geospatial Figures]]/Dataset[[#This Row],[Number of Total Figures]])=TRUE,"---",Dataset[[#This Row],[Number of Geospatial Figures]]/Dataset[[#This Row],[Number of Total Figures]])</f>
        <v>0</v>
      </c>
      <c r="S283" s="42" t="b">
        <v>0</v>
      </c>
      <c r="T283" s="42" t="b" cm="1">
        <f t="array" ref="T2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3" s="42" t="b">
        <v>0</v>
      </c>
      <c r="V283" s="41" t="s">
        <v>44</v>
      </c>
      <c r="W283" s="41" t="s">
        <v>44</v>
      </c>
      <c r="X283" s="42">
        <v>18</v>
      </c>
      <c r="Y283" s="76" t="s">
        <v>44</v>
      </c>
      <c r="Z283" s="76" t="s">
        <v>44</v>
      </c>
      <c r="AA283" s="43" t="s">
        <v>44</v>
      </c>
    </row>
    <row r="284" spans="1:27" x14ac:dyDescent="0.2">
      <c r="A284" s="40" t="s">
        <v>44</v>
      </c>
      <c r="B284" s="41" t="s">
        <v>44</v>
      </c>
      <c r="C284" s="41" t="s">
        <v>44</v>
      </c>
      <c r="D284" s="41" t="s">
        <v>44</v>
      </c>
      <c r="E284" s="41" t="s">
        <v>44</v>
      </c>
      <c r="F284" s="42" t="b">
        <v>0</v>
      </c>
      <c r="G284" s="41" t="s">
        <v>1204</v>
      </c>
      <c r="H284" s="41" t="s">
        <v>1205</v>
      </c>
      <c r="I284" s="41" t="s">
        <v>1206</v>
      </c>
      <c r="J284" s="42">
        <v>2018</v>
      </c>
      <c r="K284" s="41" t="s">
        <v>1207</v>
      </c>
      <c r="L284" s="42" t="s">
        <v>44</v>
      </c>
      <c r="M284" s="41" t="s">
        <v>28</v>
      </c>
      <c r="N284" s="41" t="s">
        <v>1191</v>
      </c>
      <c r="O284" s="42" t="s">
        <v>44</v>
      </c>
      <c r="P284" s="42" t="s">
        <v>44</v>
      </c>
      <c r="Q284" s="42" t="s">
        <v>44</v>
      </c>
      <c r="R284" s="73" t="str">
        <f>IF(ISERROR(Dataset[[#This Row],[Number of Geospatial Figures]]/Dataset[[#This Row],[Number of Total Figures]])=TRUE,"---",Dataset[[#This Row],[Number of Geospatial Figures]]/Dataset[[#This Row],[Number of Total Figures]])</f>
        <v>---</v>
      </c>
      <c r="S284" s="42" t="s">
        <v>44</v>
      </c>
      <c r="T284" s="42" t="str" cm="1">
        <f t="array" ref="T2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4" s="42" t="s">
        <v>44</v>
      </c>
      <c r="V284" s="41" t="s">
        <v>44</v>
      </c>
      <c r="W284" s="41" t="s">
        <v>44</v>
      </c>
      <c r="X284" s="42">
        <v>5</v>
      </c>
      <c r="Y284" s="76" t="s">
        <v>44</v>
      </c>
      <c r="Z284" s="76" t="s">
        <v>44</v>
      </c>
      <c r="AA284" s="43" t="s">
        <v>44</v>
      </c>
    </row>
    <row r="285" spans="1:27" x14ac:dyDescent="0.2">
      <c r="A285" s="40" t="s">
        <v>44</v>
      </c>
      <c r="B285" s="41" t="s">
        <v>44</v>
      </c>
      <c r="C285" s="41" t="s">
        <v>44</v>
      </c>
      <c r="D285" s="41" t="s">
        <v>44</v>
      </c>
      <c r="E285" s="41" t="s">
        <v>44</v>
      </c>
      <c r="F285" s="42" t="b">
        <v>0</v>
      </c>
      <c r="G285" s="41" t="s">
        <v>1208</v>
      </c>
      <c r="H285" s="41" t="s">
        <v>1209</v>
      </c>
      <c r="I285" s="41" t="s">
        <v>1210</v>
      </c>
      <c r="J285" s="42">
        <v>2018</v>
      </c>
      <c r="K285" s="41" t="s">
        <v>1211</v>
      </c>
      <c r="L285" s="42" t="s">
        <v>44</v>
      </c>
      <c r="M285" s="41" t="s">
        <v>33</v>
      </c>
      <c r="N285" s="41" t="s">
        <v>1212</v>
      </c>
      <c r="O285" s="42" t="s">
        <v>44</v>
      </c>
      <c r="P285" s="42" t="s">
        <v>44</v>
      </c>
      <c r="Q285" s="42" t="s">
        <v>44</v>
      </c>
      <c r="R285" s="73" t="str">
        <f>IF(ISERROR(Dataset[[#This Row],[Number of Geospatial Figures]]/Dataset[[#This Row],[Number of Total Figures]])=TRUE,"---",Dataset[[#This Row],[Number of Geospatial Figures]]/Dataset[[#This Row],[Number of Total Figures]])</f>
        <v>---</v>
      </c>
      <c r="S285" s="42" t="s">
        <v>44</v>
      </c>
      <c r="T285" s="42" t="str" cm="1">
        <f t="array" ref="T2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5" s="42" t="s">
        <v>44</v>
      </c>
      <c r="V285" s="41" t="s">
        <v>44</v>
      </c>
      <c r="W285" s="41" t="s">
        <v>44</v>
      </c>
      <c r="X285" s="42">
        <v>9</v>
      </c>
      <c r="Y285" s="76" t="s">
        <v>44</v>
      </c>
      <c r="Z285" s="76" t="s">
        <v>44</v>
      </c>
      <c r="AA285" s="43" t="s">
        <v>44</v>
      </c>
    </row>
    <row r="286" spans="1:27" x14ac:dyDescent="0.2">
      <c r="A286" s="40" t="s">
        <v>1182</v>
      </c>
      <c r="B286" s="41" t="s">
        <v>787</v>
      </c>
      <c r="C286" s="41" t="s">
        <v>44</v>
      </c>
      <c r="D286" s="41" t="s">
        <v>44</v>
      </c>
      <c r="E286" s="41" t="s">
        <v>44</v>
      </c>
      <c r="F286" s="42" t="b">
        <v>1</v>
      </c>
      <c r="G286" s="41" t="s">
        <v>1213</v>
      </c>
      <c r="H286" s="41" t="s">
        <v>1214</v>
      </c>
      <c r="I286" s="41" t="s">
        <v>1215</v>
      </c>
      <c r="J286" s="42">
        <v>2018</v>
      </c>
      <c r="K286" s="41" t="s">
        <v>1216</v>
      </c>
      <c r="L286" s="42" t="s">
        <v>44</v>
      </c>
      <c r="M286" s="41" t="s">
        <v>33</v>
      </c>
      <c r="N286" s="41" t="s">
        <v>1212</v>
      </c>
      <c r="O286" s="42" t="b">
        <v>0</v>
      </c>
      <c r="P286" s="42">
        <v>0</v>
      </c>
      <c r="Q286" s="42">
        <v>13</v>
      </c>
      <c r="R286" s="73">
        <f>IF(ISERROR(Dataset[[#This Row],[Number of Geospatial Figures]]/Dataset[[#This Row],[Number of Total Figures]])=TRUE,"---",Dataset[[#This Row],[Number of Geospatial Figures]]/Dataset[[#This Row],[Number of Total Figures]])</f>
        <v>0</v>
      </c>
      <c r="S286" s="42" t="b">
        <v>0</v>
      </c>
      <c r="T286" s="42" t="b" cm="1">
        <f t="array" ref="T2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6" s="42" t="b">
        <v>0</v>
      </c>
      <c r="V286" s="41" t="s">
        <v>44</v>
      </c>
      <c r="W286" s="41" t="s">
        <v>44</v>
      </c>
      <c r="X286" s="42">
        <v>17</v>
      </c>
      <c r="Y286" s="76" t="s">
        <v>44</v>
      </c>
      <c r="Z286" s="76" t="s">
        <v>44</v>
      </c>
      <c r="AA286" s="43" t="s">
        <v>44</v>
      </c>
    </row>
    <row r="287" spans="1:27" x14ac:dyDescent="0.2">
      <c r="A287" s="40" t="s">
        <v>44</v>
      </c>
      <c r="B287" s="41" t="s">
        <v>44</v>
      </c>
      <c r="C287" s="41" t="s">
        <v>44</v>
      </c>
      <c r="D287" s="41" t="s">
        <v>44</v>
      </c>
      <c r="E287" s="41" t="s">
        <v>44</v>
      </c>
      <c r="F287" s="42" t="b">
        <v>0</v>
      </c>
      <c r="G287" s="41" t="s">
        <v>1217</v>
      </c>
      <c r="H287" s="41" t="s">
        <v>1218</v>
      </c>
      <c r="I287" s="41" t="s">
        <v>1219</v>
      </c>
      <c r="J287" s="42">
        <v>2018</v>
      </c>
      <c r="K287" s="41" t="s">
        <v>1220</v>
      </c>
      <c r="L287" s="42" t="s">
        <v>44</v>
      </c>
      <c r="M287" s="41" t="s">
        <v>33</v>
      </c>
      <c r="N287" s="41" t="s">
        <v>1212</v>
      </c>
      <c r="O287" s="42" t="s">
        <v>44</v>
      </c>
      <c r="P287" s="42" t="s">
        <v>44</v>
      </c>
      <c r="Q287" s="42" t="s">
        <v>44</v>
      </c>
      <c r="R287" s="73" t="str">
        <f>IF(ISERROR(Dataset[[#This Row],[Number of Geospatial Figures]]/Dataset[[#This Row],[Number of Total Figures]])=TRUE,"---",Dataset[[#This Row],[Number of Geospatial Figures]]/Dataset[[#This Row],[Number of Total Figures]])</f>
        <v>---</v>
      </c>
      <c r="S287" s="42" t="s">
        <v>44</v>
      </c>
      <c r="T287" s="42" t="str" cm="1">
        <f t="array" ref="T2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7" s="42" t="s">
        <v>44</v>
      </c>
      <c r="V287" s="41" t="s">
        <v>44</v>
      </c>
      <c r="W287" s="41" t="s">
        <v>44</v>
      </c>
      <c r="X287" s="42">
        <v>8</v>
      </c>
      <c r="Y287" s="76" t="s">
        <v>44</v>
      </c>
      <c r="Z287" s="76" t="s">
        <v>44</v>
      </c>
      <c r="AA287" s="43" t="s">
        <v>44</v>
      </c>
    </row>
    <row r="288" spans="1:27" x14ac:dyDescent="0.2">
      <c r="A288" s="40" t="s">
        <v>1182</v>
      </c>
      <c r="B288" s="41" t="s">
        <v>1953</v>
      </c>
      <c r="C288" s="41" t="s">
        <v>44</v>
      </c>
      <c r="D288" s="41" t="s">
        <v>44</v>
      </c>
      <c r="E288" s="41" t="s">
        <v>44</v>
      </c>
      <c r="F288" s="42" t="b">
        <v>1</v>
      </c>
      <c r="G288" s="41" t="s">
        <v>1221</v>
      </c>
      <c r="H288" s="41" t="s">
        <v>1222</v>
      </c>
      <c r="I288" s="41" t="s">
        <v>1223</v>
      </c>
      <c r="J288" s="42">
        <v>2018</v>
      </c>
      <c r="K288" s="41" t="s">
        <v>1224</v>
      </c>
      <c r="L288" s="42" t="s">
        <v>44</v>
      </c>
      <c r="M288" s="41" t="s">
        <v>33</v>
      </c>
      <c r="N288" s="41" t="s">
        <v>1212</v>
      </c>
      <c r="O288" s="42" t="b">
        <v>0</v>
      </c>
      <c r="P288" s="42">
        <v>0</v>
      </c>
      <c r="Q288" s="42">
        <v>16</v>
      </c>
      <c r="R288" s="73">
        <f>IF(ISERROR(Dataset[[#This Row],[Number of Geospatial Figures]]/Dataset[[#This Row],[Number of Total Figures]])=TRUE,"---",Dataset[[#This Row],[Number of Geospatial Figures]]/Dataset[[#This Row],[Number of Total Figures]])</f>
        <v>0</v>
      </c>
      <c r="S288" s="42" t="b">
        <v>0</v>
      </c>
      <c r="T288" s="42" t="b" cm="1">
        <f t="array" ref="T2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8" s="42" t="b">
        <v>0</v>
      </c>
      <c r="V288" s="41" t="s">
        <v>44</v>
      </c>
      <c r="W288" s="41" t="s">
        <v>44</v>
      </c>
      <c r="X288" s="42">
        <v>59</v>
      </c>
      <c r="Y288" s="76" t="s">
        <v>44</v>
      </c>
      <c r="Z288" s="76" t="s">
        <v>44</v>
      </c>
      <c r="AA288" s="43" t="s">
        <v>44</v>
      </c>
    </row>
    <row r="289" spans="1:27" x14ac:dyDescent="0.2">
      <c r="A289" s="40" t="s">
        <v>1182</v>
      </c>
      <c r="B289" s="41" t="s">
        <v>1814</v>
      </c>
      <c r="C289" s="41" t="s">
        <v>44</v>
      </c>
      <c r="D289" s="41" t="s">
        <v>44</v>
      </c>
      <c r="E289" s="41" t="s">
        <v>44</v>
      </c>
      <c r="F289" s="42" t="b">
        <v>1</v>
      </c>
      <c r="G289" s="41" t="s">
        <v>1225</v>
      </c>
      <c r="H289" s="41" t="s">
        <v>1226</v>
      </c>
      <c r="I289" s="41" t="s">
        <v>1227</v>
      </c>
      <c r="J289" s="42">
        <v>2018</v>
      </c>
      <c r="K289" s="41" t="s">
        <v>1228</v>
      </c>
      <c r="L289" s="42" t="s">
        <v>44</v>
      </c>
      <c r="M289" s="41" t="s">
        <v>22</v>
      </c>
      <c r="N289" s="41" t="s">
        <v>1229</v>
      </c>
      <c r="O289" s="42" t="b">
        <v>0</v>
      </c>
      <c r="P289" s="42">
        <v>10</v>
      </c>
      <c r="Q289" s="42">
        <v>13</v>
      </c>
      <c r="R289" s="73">
        <f>IF(ISERROR(Dataset[[#This Row],[Number of Geospatial Figures]]/Dataset[[#This Row],[Number of Total Figures]])=TRUE,"---",Dataset[[#This Row],[Number of Geospatial Figures]]/Dataset[[#This Row],[Number of Total Figures]])</f>
        <v>0.76923076923076927</v>
      </c>
      <c r="S289" s="42" t="b">
        <v>1</v>
      </c>
      <c r="T289" s="42" t="b" cm="1">
        <f t="array" ref="T2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9" s="42" t="b">
        <v>1</v>
      </c>
      <c r="V289" s="41" t="s">
        <v>44</v>
      </c>
      <c r="W289" s="41" t="s">
        <v>44</v>
      </c>
      <c r="X289" s="42">
        <v>33</v>
      </c>
      <c r="Y289" s="76" t="s">
        <v>2956</v>
      </c>
      <c r="Z289" s="76" t="s">
        <v>2957</v>
      </c>
      <c r="AA289" s="43" t="s">
        <v>2879</v>
      </c>
    </row>
    <row r="290" spans="1:27" x14ac:dyDescent="0.2">
      <c r="A290" s="40" t="s">
        <v>44</v>
      </c>
      <c r="B290" s="41" t="s">
        <v>44</v>
      </c>
      <c r="C290" s="41" t="s">
        <v>44</v>
      </c>
      <c r="D290" s="41" t="s">
        <v>44</v>
      </c>
      <c r="E290" s="41" t="s">
        <v>44</v>
      </c>
      <c r="F290" s="42" t="b">
        <v>0</v>
      </c>
      <c r="G290" s="41" t="s">
        <v>1230</v>
      </c>
      <c r="H290" s="41" t="s">
        <v>1231</v>
      </c>
      <c r="I290" s="41" t="s">
        <v>1232</v>
      </c>
      <c r="J290" s="42">
        <v>2018</v>
      </c>
      <c r="K290" s="41" t="s">
        <v>1233</v>
      </c>
      <c r="L290" s="42" t="s">
        <v>44</v>
      </c>
      <c r="M290" s="41" t="s">
        <v>22</v>
      </c>
      <c r="N290" s="41" t="s">
        <v>1229</v>
      </c>
      <c r="O290" s="42" t="s">
        <v>44</v>
      </c>
      <c r="P290" s="42" t="s">
        <v>44</v>
      </c>
      <c r="Q290" s="42" t="s">
        <v>44</v>
      </c>
      <c r="R290" s="73" t="str">
        <f>IF(ISERROR(Dataset[[#This Row],[Number of Geospatial Figures]]/Dataset[[#This Row],[Number of Total Figures]])=TRUE,"---",Dataset[[#This Row],[Number of Geospatial Figures]]/Dataset[[#This Row],[Number of Total Figures]])</f>
        <v>---</v>
      </c>
      <c r="S290" s="42" t="s">
        <v>44</v>
      </c>
      <c r="T290" s="42" t="str" cm="1">
        <f t="array" ref="T2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0" s="42" t="s">
        <v>44</v>
      </c>
      <c r="V290" s="41" t="s">
        <v>44</v>
      </c>
      <c r="W290" s="41" t="s">
        <v>44</v>
      </c>
      <c r="X290" s="42">
        <v>8</v>
      </c>
      <c r="Y290" s="76" t="s">
        <v>44</v>
      </c>
      <c r="Z290" s="76" t="s">
        <v>44</v>
      </c>
      <c r="AA290" s="43" t="s">
        <v>44</v>
      </c>
    </row>
    <row r="291" spans="1:27" x14ac:dyDescent="0.2">
      <c r="A291" s="40" t="s">
        <v>1182</v>
      </c>
      <c r="B291" s="41" t="s">
        <v>1365</v>
      </c>
      <c r="C291" s="41" t="s">
        <v>44</v>
      </c>
      <c r="D291" s="41" t="s">
        <v>44</v>
      </c>
      <c r="E291" s="41" t="s">
        <v>44</v>
      </c>
      <c r="F291" s="42" t="b">
        <v>1</v>
      </c>
      <c r="G291" s="41" t="s">
        <v>1234</v>
      </c>
      <c r="H291" s="41" t="s">
        <v>1235</v>
      </c>
      <c r="I291" s="41" t="s">
        <v>1236</v>
      </c>
      <c r="J291" s="42">
        <v>2018</v>
      </c>
      <c r="K291" s="41" t="s">
        <v>1237</v>
      </c>
      <c r="L291" s="42" t="s">
        <v>44</v>
      </c>
      <c r="M291" s="41" t="s">
        <v>22</v>
      </c>
      <c r="N291" s="41" t="s">
        <v>1229</v>
      </c>
      <c r="O291" s="42" t="b">
        <v>0</v>
      </c>
      <c r="P291" s="42">
        <v>4</v>
      </c>
      <c r="Q291" s="42">
        <v>8</v>
      </c>
      <c r="R291" s="73">
        <f>IF(ISERROR(Dataset[[#This Row],[Number of Geospatial Figures]]/Dataset[[#This Row],[Number of Total Figures]])=TRUE,"---",Dataset[[#This Row],[Number of Geospatial Figures]]/Dataset[[#This Row],[Number of Total Figures]])</f>
        <v>0.5</v>
      </c>
      <c r="S291" s="42" t="b">
        <v>1</v>
      </c>
      <c r="T291" s="42" t="b" cm="1">
        <f t="array" ref="T2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1" s="42" t="b">
        <v>1</v>
      </c>
      <c r="V291" s="41" t="s">
        <v>44</v>
      </c>
      <c r="W291" s="41" t="s">
        <v>44</v>
      </c>
      <c r="X291" s="42">
        <v>22</v>
      </c>
      <c r="Y291" s="76" t="s">
        <v>2958</v>
      </c>
      <c r="Z291" s="76" t="s">
        <v>2959</v>
      </c>
      <c r="AA291" s="43" t="s">
        <v>2879</v>
      </c>
    </row>
    <row r="292" spans="1:27" x14ac:dyDescent="0.2">
      <c r="A292" s="40" t="s">
        <v>44</v>
      </c>
      <c r="B292" s="41" t="s">
        <v>44</v>
      </c>
      <c r="C292" s="41" t="s">
        <v>44</v>
      </c>
      <c r="D292" s="41" t="s">
        <v>44</v>
      </c>
      <c r="E292" s="41" t="s">
        <v>44</v>
      </c>
      <c r="F292" s="42" t="b">
        <v>0</v>
      </c>
      <c r="G292" s="41" t="s">
        <v>1238</v>
      </c>
      <c r="H292" s="41" t="s">
        <v>1239</v>
      </c>
      <c r="I292" s="41" t="s">
        <v>1240</v>
      </c>
      <c r="J292" s="42">
        <v>2018</v>
      </c>
      <c r="K292" s="41" t="s">
        <v>1241</v>
      </c>
      <c r="L292" s="42" t="s">
        <v>44</v>
      </c>
      <c r="M292" s="41" t="s">
        <v>22</v>
      </c>
      <c r="N292" s="41" t="s">
        <v>1229</v>
      </c>
      <c r="O292" s="42" t="s">
        <v>44</v>
      </c>
      <c r="P292" s="42" t="s">
        <v>44</v>
      </c>
      <c r="Q292" s="42" t="s">
        <v>44</v>
      </c>
      <c r="R292" s="73" t="str">
        <f>IF(ISERROR(Dataset[[#This Row],[Number of Geospatial Figures]]/Dataset[[#This Row],[Number of Total Figures]])=TRUE,"---",Dataset[[#This Row],[Number of Geospatial Figures]]/Dataset[[#This Row],[Number of Total Figures]])</f>
        <v>---</v>
      </c>
      <c r="S292" s="42" t="s">
        <v>44</v>
      </c>
      <c r="T292" s="42" t="str" cm="1">
        <f t="array" ref="T2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2" s="42" t="s">
        <v>44</v>
      </c>
      <c r="V292" s="41" t="s">
        <v>44</v>
      </c>
      <c r="W292" s="41" t="s">
        <v>44</v>
      </c>
      <c r="X292" s="42">
        <v>6</v>
      </c>
      <c r="Y292" s="76" t="s">
        <v>44</v>
      </c>
      <c r="Z292" s="76" t="s">
        <v>44</v>
      </c>
      <c r="AA292" s="43" t="s">
        <v>44</v>
      </c>
    </row>
    <row r="293" spans="1:27" x14ac:dyDescent="0.2">
      <c r="A293" s="40" t="s">
        <v>44</v>
      </c>
      <c r="B293" s="41" t="s">
        <v>44</v>
      </c>
      <c r="C293" s="41" t="s">
        <v>44</v>
      </c>
      <c r="D293" s="41" t="s">
        <v>44</v>
      </c>
      <c r="E293" s="41" t="s">
        <v>44</v>
      </c>
      <c r="F293" s="42" t="b">
        <v>0</v>
      </c>
      <c r="G293" s="41" t="s">
        <v>1242</v>
      </c>
      <c r="H293" s="41" t="s">
        <v>1243</v>
      </c>
      <c r="I293" s="41" t="s">
        <v>1244</v>
      </c>
      <c r="J293" s="42">
        <v>2018</v>
      </c>
      <c r="K293" s="41" t="s">
        <v>1245</v>
      </c>
      <c r="L293" s="42" t="s">
        <v>44</v>
      </c>
      <c r="M293" s="41" t="s">
        <v>22</v>
      </c>
      <c r="N293" s="41" t="s">
        <v>1229</v>
      </c>
      <c r="O293" s="42" t="s">
        <v>44</v>
      </c>
      <c r="P293" s="42" t="s">
        <v>44</v>
      </c>
      <c r="Q293" s="42" t="s">
        <v>44</v>
      </c>
      <c r="R293" s="73" t="str">
        <f>IF(ISERROR(Dataset[[#This Row],[Number of Geospatial Figures]]/Dataset[[#This Row],[Number of Total Figures]])=TRUE,"---",Dataset[[#This Row],[Number of Geospatial Figures]]/Dataset[[#This Row],[Number of Total Figures]])</f>
        <v>---</v>
      </c>
      <c r="S293" s="42" t="s">
        <v>44</v>
      </c>
      <c r="T293" s="42" t="str" cm="1">
        <f t="array" ref="T2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3" s="42" t="s">
        <v>44</v>
      </c>
      <c r="V293" s="41" t="s">
        <v>44</v>
      </c>
      <c r="W293" s="41" t="s">
        <v>44</v>
      </c>
      <c r="X293" s="42">
        <v>5</v>
      </c>
      <c r="Y293" s="76" t="s">
        <v>44</v>
      </c>
      <c r="Z293" s="76" t="s">
        <v>44</v>
      </c>
      <c r="AA293" s="43" t="s">
        <v>44</v>
      </c>
    </row>
    <row r="294" spans="1:27" x14ac:dyDescent="0.2">
      <c r="A294" s="40" t="s">
        <v>1182</v>
      </c>
      <c r="B294" s="41" t="s">
        <v>17</v>
      </c>
      <c r="C294" s="41" t="s">
        <v>44</v>
      </c>
      <c r="D294" s="41" t="s">
        <v>44</v>
      </c>
      <c r="E294" s="41" t="s">
        <v>44</v>
      </c>
      <c r="F294" s="42" t="b">
        <v>1</v>
      </c>
      <c r="G294" s="41" t="s">
        <v>1246</v>
      </c>
      <c r="H294" s="41" t="s">
        <v>1247</v>
      </c>
      <c r="I294" s="41" t="s">
        <v>1248</v>
      </c>
      <c r="J294" s="42">
        <v>2018</v>
      </c>
      <c r="K294" s="41" t="s">
        <v>1249</v>
      </c>
      <c r="L294" s="42" t="s">
        <v>44</v>
      </c>
      <c r="M294" s="41" t="s">
        <v>22</v>
      </c>
      <c r="N294" s="41" t="s">
        <v>1250</v>
      </c>
      <c r="O294" s="42" t="b">
        <v>0</v>
      </c>
      <c r="P294" s="42">
        <v>0</v>
      </c>
      <c r="Q294" s="42">
        <v>13</v>
      </c>
      <c r="R294" s="73">
        <f>IF(ISERROR(Dataset[[#This Row],[Number of Geospatial Figures]]/Dataset[[#This Row],[Number of Total Figures]])=TRUE,"---",Dataset[[#This Row],[Number of Geospatial Figures]]/Dataset[[#This Row],[Number of Total Figures]])</f>
        <v>0</v>
      </c>
      <c r="S294" s="42" t="b">
        <v>0</v>
      </c>
      <c r="T294" s="42" t="b" cm="1">
        <f t="array" ref="T2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4" s="42" t="b">
        <v>0</v>
      </c>
      <c r="V294" s="41" t="s">
        <v>44</v>
      </c>
      <c r="W294" s="41" t="s">
        <v>44</v>
      </c>
      <c r="X294" s="42">
        <v>23</v>
      </c>
      <c r="Y294" s="76" t="s">
        <v>44</v>
      </c>
      <c r="Z294" s="76" t="s">
        <v>44</v>
      </c>
      <c r="AA294" s="43" t="s">
        <v>44</v>
      </c>
    </row>
    <row r="295" spans="1:27" x14ac:dyDescent="0.2">
      <c r="A295" s="40" t="s">
        <v>44</v>
      </c>
      <c r="B295" s="41" t="s">
        <v>44</v>
      </c>
      <c r="C295" s="41" t="s">
        <v>44</v>
      </c>
      <c r="D295" s="41" t="s">
        <v>44</v>
      </c>
      <c r="E295" s="41" t="s">
        <v>44</v>
      </c>
      <c r="F295" s="42" t="b">
        <v>0</v>
      </c>
      <c r="G295" s="41" t="s">
        <v>1251</v>
      </c>
      <c r="H295" s="41" t="s">
        <v>1252</v>
      </c>
      <c r="I295" s="41" t="s">
        <v>1253</v>
      </c>
      <c r="J295" s="42">
        <v>2018</v>
      </c>
      <c r="K295" s="41" t="s">
        <v>1254</v>
      </c>
      <c r="L295" s="42" t="s">
        <v>44</v>
      </c>
      <c r="M295" s="41" t="s">
        <v>22</v>
      </c>
      <c r="N295" s="41" t="s">
        <v>1250</v>
      </c>
      <c r="O295" s="42" t="s">
        <v>44</v>
      </c>
      <c r="P295" s="42" t="s">
        <v>44</v>
      </c>
      <c r="Q295" s="42" t="s">
        <v>44</v>
      </c>
      <c r="R295" s="73" t="str">
        <f>IF(ISERROR(Dataset[[#This Row],[Number of Geospatial Figures]]/Dataset[[#This Row],[Number of Total Figures]])=TRUE,"---",Dataset[[#This Row],[Number of Geospatial Figures]]/Dataset[[#This Row],[Number of Total Figures]])</f>
        <v>---</v>
      </c>
      <c r="S295" s="42" t="s">
        <v>44</v>
      </c>
      <c r="T295" s="42" t="str" cm="1">
        <f t="array" ref="T2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5" s="42" t="s">
        <v>44</v>
      </c>
      <c r="V295" s="41" t="s">
        <v>44</v>
      </c>
      <c r="W295" s="41" t="s">
        <v>44</v>
      </c>
      <c r="X295" s="42">
        <v>4</v>
      </c>
      <c r="Y295" s="76" t="s">
        <v>44</v>
      </c>
      <c r="Z295" s="76" t="s">
        <v>44</v>
      </c>
      <c r="AA295" s="43" t="s">
        <v>44</v>
      </c>
    </row>
    <row r="296" spans="1:27" x14ac:dyDescent="0.2">
      <c r="A296" s="40" t="s">
        <v>44</v>
      </c>
      <c r="B296" s="41" t="s">
        <v>44</v>
      </c>
      <c r="C296" s="41" t="s">
        <v>44</v>
      </c>
      <c r="D296" s="41" t="s">
        <v>44</v>
      </c>
      <c r="E296" s="41" t="s">
        <v>44</v>
      </c>
      <c r="F296" s="42" t="b">
        <v>0</v>
      </c>
      <c r="G296" s="41" t="s">
        <v>1255</v>
      </c>
      <c r="H296" s="41" t="s">
        <v>1256</v>
      </c>
      <c r="I296" s="41" t="s">
        <v>1257</v>
      </c>
      <c r="J296" s="42">
        <v>2018</v>
      </c>
      <c r="K296" s="41" t="s">
        <v>1258</v>
      </c>
      <c r="L296" s="42" t="s">
        <v>44</v>
      </c>
      <c r="M296" s="41" t="s">
        <v>22</v>
      </c>
      <c r="N296" s="41" t="s">
        <v>1250</v>
      </c>
      <c r="O296" s="42" t="s">
        <v>44</v>
      </c>
      <c r="P296" s="42" t="s">
        <v>44</v>
      </c>
      <c r="Q296" s="42" t="s">
        <v>44</v>
      </c>
      <c r="R296" s="73" t="str">
        <f>IF(ISERROR(Dataset[[#This Row],[Number of Geospatial Figures]]/Dataset[[#This Row],[Number of Total Figures]])=TRUE,"---",Dataset[[#This Row],[Number of Geospatial Figures]]/Dataset[[#This Row],[Number of Total Figures]])</f>
        <v>---</v>
      </c>
      <c r="S296" s="42" t="s">
        <v>44</v>
      </c>
      <c r="T296" s="42" t="str" cm="1">
        <f t="array" ref="T2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6" s="42" t="s">
        <v>44</v>
      </c>
      <c r="V296" s="41" t="s">
        <v>44</v>
      </c>
      <c r="W296" s="41" t="s">
        <v>44</v>
      </c>
      <c r="X296" s="42">
        <v>5</v>
      </c>
      <c r="Y296" s="76" t="s">
        <v>44</v>
      </c>
      <c r="Z296" s="76" t="s">
        <v>44</v>
      </c>
      <c r="AA296" s="43" t="s">
        <v>44</v>
      </c>
    </row>
    <row r="297" spans="1:27" x14ac:dyDescent="0.2">
      <c r="A297" s="40" t="s">
        <v>44</v>
      </c>
      <c r="B297" s="41" t="s">
        <v>44</v>
      </c>
      <c r="C297" s="41" t="s">
        <v>44</v>
      </c>
      <c r="D297" s="41" t="s">
        <v>44</v>
      </c>
      <c r="E297" s="41" t="s">
        <v>44</v>
      </c>
      <c r="F297" s="42" t="b">
        <v>0</v>
      </c>
      <c r="G297" s="41" t="s">
        <v>1259</v>
      </c>
      <c r="H297" s="41" t="s">
        <v>1260</v>
      </c>
      <c r="I297" s="41" t="s">
        <v>1261</v>
      </c>
      <c r="J297" s="42">
        <v>2018</v>
      </c>
      <c r="K297" s="41" t="s">
        <v>1262</v>
      </c>
      <c r="L297" s="42" t="s">
        <v>44</v>
      </c>
      <c r="M297" s="41" t="s">
        <v>22</v>
      </c>
      <c r="N297" s="41" t="s">
        <v>1250</v>
      </c>
      <c r="O297" s="42" t="s">
        <v>44</v>
      </c>
      <c r="P297" s="42" t="s">
        <v>44</v>
      </c>
      <c r="Q297" s="42" t="s">
        <v>44</v>
      </c>
      <c r="R297" s="73" t="str">
        <f>IF(ISERROR(Dataset[[#This Row],[Number of Geospatial Figures]]/Dataset[[#This Row],[Number of Total Figures]])=TRUE,"---",Dataset[[#This Row],[Number of Geospatial Figures]]/Dataset[[#This Row],[Number of Total Figures]])</f>
        <v>---</v>
      </c>
      <c r="S297" s="42" t="s">
        <v>44</v>
      </c>
      <c r="T297" s="42" t="str" cm="1">
        <f t="array" ref="T2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7" s="42" t="s">
        <v>44</v>
      </c>
      <c r="V297" s="41" t="s">
        <v>44</v>
      </c>
      <c r="W297" s="41" t="s">
        <v>44</v>
      </c>
      <c r="X297" s="42">
        <v>10</v>
      </c>
      <c r="Y297" s="76" t="s">
        <v>44</v>
      </c>
      <c r="Z297" s="76" t="s">
        <v>44</v>
      </c>
      <c r="AA297" s="43" t="s">
        <v>44</v>
      </c>
    </row>
    <row r="298" spans="1:27" x14ac:dyDescent="0.2">
      <c r="A298" s="40" t="s">
        <v>1182</v>
      </c>
      <c r="B298" s="41" t="s">
        <v>1365</v>
      </c>
      <c r="C298" s="41" t="s">
        <v>44</v>
      </c>
      <c r="D298" s="41" t="s">
        <v>44</v>
      </c>
      <c r="E298" s="41" t="s">
        <v>44</v>
      </c>
      <c r="F298" s="42" t="b">
        <v>1</v>
      </c>
      <c r="G298" s="41" t="s">
        <v>1263</v>
      </c>
      <c r="H298" s="41" t="s">
        <v>1264</v>
      </c>
      <c r="I298" s="41" t="s">
        <v>1265</v>
      </c>
      <c r="J298" s="42">
        <v>2018</v>
      </c>
      <c r="K298" s="41" t="s">
        <v>1266</v>
      </c>
      <c r="L298" s="42" t="s">
        <v>44</v>
      </c>
      <c r="M298" s="41" t="s">
        <v>22</v>
      </c>
      <c r="N298" s="41" t="s">
        <v>1250</v>
      </c>
      <c r="O298" s="42" t="b">
        <v>0</v>
      </c>
      <c r="P298" s="42">
        <v>0</v>
      </c>
      <c r="Q298" s="42">
        <v>11</v>
      </c>
      <c r="R298" s="73">
        <f>IF(ISERROR(Dataset[[#This Row],[Number of Geospatial Figures]]/Dataset[[#This Row],[Number of Total Figures]])=TRUE,"---",Dataset[[#This Row],[Number of Geospatial Figures]]/Dataset[[#This Row],[Number of Total Figures]])</f>
        <v>0</v>
      </c>
      <c r="S298" s="42" t="b">
        <v>0</v>
      </c>
      <c r="T298" s="42" t="b" cm="1">
        <f t="array" ref="T2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8" s="42" t="b">
        <v>0</v>
      </c>
      <c r="V298" s="41" t="s">
        <v>44</v>
      </c>
      <c r="W298" s="41" t="s">
        <v>44</v>
      </c>
      <c r="X298" s="42">
        <v>15</v>
      </c>
      <c r="Y298" s="76" t="s">
        <v>44</v>
      </c>
      <c r="Z298" s="76" t="s">
        <v>44</v>
      </c>
      <c r="AA298" s="43" t="s">
        <v>44</v>
      </c>
    </row>
    <row r="299" spans="1:27" x14ac:dyDescent="0.2">
      <c r="A299" s="40" t="s">
        <v>1182</v>
      </c>
      <c r="B299" s="41" t="s">
        <v>2193</v>
      </c>
      <c r="C299" s="41" t="s">
        <v>2193</v>
      </c>
      <c r="D299" s="41" t="s">
        <v>1182</v>
      </c>
      <c r="E299" s="41" t="s">
        <v>44</v>
      </c>
      <c r="F299" s="42" t="b">
        <v>1</v>
      </c>
      <c r="G299" s="41" t="s">
        <v>1267</v>
      </c>
      <c r="H299" s="41" t="s">
        <v>1268</v>
      </c>
      <c r="I299" s="41" t="s">
        <v>1269</v>
      </c>
      <c r="J299" s="42">
        <v>2018</v>
      </c>
      <c r="K299" s="41" t="s">
        <v>1270</v>
      </c>
      <c r="L299" s="42" t="s">
        <v>44</v>
      </c>
      <c r="M299" s="41" t="s">
        <v>28</v>
      </c>
      <c r="N299" s="41" t="s">
        <v>1271</v>
      </c>
      <c r="O299" s="42" t="b">
        <v>0</v>
      </c>
      <c r="P299" s="42">
        <v>3</v>
      </c>
      <c r="Q299" s="42">
        <v>7</v>
      </c>
      <c r="R299" s="73">
        <f>IF(ISERROR(Dataset[[#This Row],[Number of Geospatial Figures]]/Dataset[[#This Row],[Number of Total Figures]])=TRUE,"---",Dataset[[#This Row],[Number of Geospatial Figures]]/Dataset[[#This Row],[Number of Total Figures]])</f>
        <v>0.42857142857142855</v>
      </c>
      <c r="S299" s="42" t="b">
        <v>1</v>
      </c>
      <c r="T299" s="42" t="b" cm="1">
        <f t="array" ref="T2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99" s="42" t="b">
        <v>0</v>
      </c>
      <c r="V299" s="41" t="s">
        <v>44</v>
      </c>
      <c r="W299" s="41" t="s">
        <v>44</v>
      </c>
      <c r="X299" s="42">
        <v>25</v>
      </c>
      <c r="Y299" s="76" t="s">
        <v>2960</v>
      </c>
      <c r="Z299" s="76" t="s">
        <v>2961</v>
      </c>
      <c r="AA299" s="43" t="s">
        <v>3050</v>
      </c>
    </row>
    <row r="300" spans="1:27" x14ac:dyDescent="0.2">
      <c r="A300" s="40" t="s">
        <v>44</v>
      </c>
      <c r="B300" s="41" t="s">
        <v>44</v>
      </c>
      <c r="C300" s="41" t="s">
        <v>44</v>
      </c>
      <c r="D300" s="41" t="s">
        <v>44</v>
      </c>
      <c r="E300" s="41" t="s">
        <v>44</v>
      </c>
      <c r="F300" s="42" t="b">
        <v>0</v>
      </c>
      <c r="G300" s="41" t="s">
        <v>1272</v>
      </c>
      <c r="H300" s="41" t="s">
        <v>1273</v>
      </c>
      <c r="I300" s="41" t="s">
        <v>1274</v>
      </c>
      <c r="J300" s="42">
        <v>2018</v>
      </c>
      <c r="K300" s="41" t="s">
        <v>1275</v>
      </c>
      <c r="L300" s="42" t="s">
        <v>44</v>
      </c>
      <c r="M300" s="41" t="s">
        <v>28</v>
      </c>
      <c r="N300" s="41" t="s">
        <v>1271</v>
      </c>
      <c r="O300" s="42" t="s">
        <v>44</v>
      </c>
      <c r="P300" s="42" t="s">
        <v>44</v>
      </c>
      <c r="Q300" s="42" t="s">
        <v>44</v>
      </c>
      <c r="R300" s="73" t="str">
        <f>IF(ISERROR(Dataset[[#This Row],[Number of Geospatial Figures]]/Dataset[[#This Row],[Number of Total Figures]])=TRUE,"---",Dataset[[#This Row],[Number of Geospatial Figures]]/Dataset[[#This Row],[Number of Total Figures]])</f>
        <v>---</v>
      </c>
      <c r="S300" s="42" t="s">
        <v>44</v>
      </c>
      <c r="T300" s="42" t="str" cm="1">
        <f t="array" ref="T3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0" s="42" t="s">
        <v>44</v>
      </c>
      <c r="V300" s="41" t="s">
        <v>44</v>
      </c>
      <c r="W300" s="41" t="s">
        <v>44</v>
      </c>
      <c r="X300" s="42">
        <v>6</v>
      </c>
      <c r="Y300" s="76" t="s">
        <v>44</v>
      </c>
      <c r="Z300" s="76" t="s">
        <v>44</v>
      </c>
      <c r="AA300" s="43" t="s">
        <v>44</v>
      </c>
    </row>
    <row r="301" spans="1:27" x14ac:dyDescent="0.2">
      <c r="A301" s="40" t="s">
        <v>44</v>
      </c>
      <c r="B301" s="41" t="s">
        <v>44</v>
      </c>
      <c r="C301" s="41" t="s">
        <v>44</v>
      </c>
      <c r="D301" s="41" t="s">
        <v>44</v>
      </c>
      <c r="E301" s="41" t="s">
        <v>44</v>
      </c>
      <c r="F301" s="42" t="b">
        <v>0</v>
      </c>
      <c r="G301" s="41" t="s">
        <v>1276</v>
      </c>
      <c r="H301" s="41" t="s">
        <v>1277</v>
      </c>
      <c r="I301" s="41" t="s">
        <v>1278</v>
      </c>
      <c r="J301" s="42">
        <v>2018</v>
      </c>
      <c r="K301" s="41" t="s">
        <v>1279</v>
      </c>
      <c r="L301" s="42" t="s">
        <v>44</v>
      </c>
      <c r="M301" s="41" t="s">
        <v>28</v>
      </c>
      <c r="N301" s="41" t="s">
        <v>1271</v>
      </c>
      <c r="O301" s="42" t="s">
        <v>44</v>
      </c>
      <c r="P301" s="42" t="s">
        <v>44</v>
      </c>
      <c r="Q301" s="42" t="s">
        <v>44</v>
      </c>
      <c r="R301" s="73" t="str">
        <f>IF(ISERROR(Dataset[[#This Row],[Number of Geospatial Figures]]/Dataset[[#This Row],[Number of Total Figures]])=TRUE,"---",Dataset[[#This Row],[Number of Geospatial Figures]]/Dataset[[#This Row],[Number of Total Figures]])</f>
        <v>---</v>
      </c>
      <c r="S301" s="42" t="s">
        <v>44</v>
      </c>
      <c r="T301" s="42" t="str" cm="1">
        <f t="array" ref="T3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1" s="42" t="s">
        <v>44</v>
      </c>
      <c r="V301" s="41" t="s">
        <v>44</v>
      </c>
      <c r="W301" s="41" t="s">
        <v>44</v>
      </c>
      <c r="X301" s="42">
        <v>8</v>
      </c>
      <c r="Y301" s="76" t="s">
        <v>44</v>
      </c>
      <c r="Z301" s="76" t="s">
        <v>44</v>
      </c>
      <c r="AA301" s="43" t="s">
        <v>44</v>
      </c>
    </row>
    <row r="302" spans="1:27" x14ac:dyDescent="0.2">
      <c r="A302" s="40" t="s">
        <v>44</v>
      </c>
      <c r="B302" s="41" t="s">
        <v>44</v>
      </c>
      <c r="C302" s="41" t="s">
        <v>44</v>
      </c>
      <c r="D302" s="41" t="s">
        <v>44</v>
      </c>
      <c r="E302" s="41" t="s">
        <v>44</v>
      </c>
      <c r="F302" s="42" t="b">
        <v>0</v>
      </c>
      <c r="G302" s="41" t="s">
        <v>1280</v>
      </c>
      <c r="H302" s="41" t="s">
        <v>1281</v>
      </c>
      <c r="I302" s="41" t="s">
        <v>352</v>
      </c>
      <c r="J302" s="42">
        <v>2018</v>
      </c>
      <c r="K302" s="41" t="s">
        <v>1282</v>
      </c>
      <c r="L302" s="42" t="s">
        <v>44</v>
      </c>
      <c r="M302" s="41" t="s">
        <v>28</v>
      </c>
      <c r="N302" s="41" t="s">
        <v>1271</v>
      </c>
      <c r="O302" s="42" t="s">
        <v>44</v>
      </c>
      <c r="P302" s="42" t="s">
        <v>44</v>
      </c>
      <c r="Q302" s="42" t="s">
        <v>44</v>
      </c>
      <c r="R302" s="73" t="str">
        <f>IF(ISERROR(Dataset[[#This Row],[Number of Geospatial Figures]]/Dataset[[#This Row],[Number of Total Figures]])=TRUE,"---",Dataset[[#This Row],[Number of Geospatial Figures]]/Dataset[[#This Row],[Number of Total Figures]])</f>
        <v>---</v>
      </c>
      <c r="S302" s="42" t="s">
        <v>44</v>
      </c>
      <c r="T302" s="42" t="str" cm="1">
        <f t="array" ref="T3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2" s="42" t="s">
        <v>44</v>
      </c>
      <c r="V302" s="41" t="s">
        <v>44</v>
      </c>
      <c r="W302" s="41" t="s">
        <v>44</v>
      </c>
      <c r="X302" s="42">
        <v>1</v>
      </c>
      <c r="Y302" s="76" t="s">
        <v>44</v>
      </c>
      <c r="Z302" s="76" t="s">
        <v>44</v>
      </c>
      <c r="AA302" s="43" t="s">
        <v>44</v>
      </c>
    </row>
    <row r="303" spans="1:27" x14ac:dyDescent="0.2">
      <c r="A303" s="40" t="s">
        <v>44</v>
      </c>
      <c r="B303" s="41" t="s">
        <v>44</v>
      </c>
      <c r="C303" s="41" t="s">
        <v>44</v>
      </c>
      <c r="D303" s="41" t="s">
        <v>44</v>
      </c>
      <c r="E303" s="41" t="s">
        <v>44</v>
      </c>
      <c r="F303" s="42" t="b">
        <v>0</v>
      </c>
      <c r="G303" s="41" t="s">
        <v>1283</v>
      </c>
      <c r="H303" s="41" t="s">
        <v>1284</v>
      </c>
      <c r="I303" s="41" t="s">
        <v>1285</v>
      </c>
      <c r="J303" s="42">
        <v>2018</v>
      </c>
      <c r="K303" s="41" t="s">
        <v>1286</v>
      </c>
      <c r="L303" s="42" t="s">
        <v>44</v>
      </c>
      <c r="M303" s="41" t="s">
        <v>28</v>
      </c>
      <c r="N303" s="41" t="s">
        <v>1271</v>
      </c>
      <c r="O303" s="42" t="s">
        <v>44</v>
      </c>
      <c r="P303" s="42" t="s">
        <v>44</v>
      </c>
      <c r="Q303" s="42" t="s">
        <v>44</v>
      </c>
      <c r="R303" s="73" t="str">
        <f>IF(ISERROR(Dataset[[#This Row],[Number of Geospatial Figures]]/Dataset[[#This Row],[Number of Total Figures]])=TRUE,"---",Dataset[[#This Row],[Number of Geospatial Figures]]/Dataset[[#This Row],[Number of Total Figures]])</f>
        <v>---</v>
      </c>
      <c r="S303" s="42" t="s">
        <v>44</v>
      </c>
      <c r="T303" s="42" t="str" cm="1">
        <f t="array" ref="T3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3" s="42" t="s">
        <v>44</v>
      </c>
      <c r="V303" s="41" t="s">
        <v>44</v>
      </c>
      <c r="W303" s="41" t="s">
        <v>44</v>
      </c>
      <c r="X303" s="42">
        <v>2</v>
      </c>
      <c r="Y303" s="76" t="s">
        <v>44</v>
      </c>
      <c r="Z303" s="76" t="s">
        <v>44</v>
      </c>
      <c r="AA303" s="43" t="s">
        <v>44</v>
      </c>
    </row>
    <row r="304" spans="1:27" x14ac:dyDescent="0.2">
      <c r="A304" s="40" t="s">
        <v>44</v>
      </c>
      <c r="B304" s="41" t="s">
        <v>44</v>
      </c>
      <c r="C304" s="41" t="s">
        <v>44</v>
      </c>
      <c r="D304" s="41" t="s">
        <v>44</v>
      </c>
      <c r="E304" s="41" t="s">
        <v>44</v>
      </c>
      <c r="F304" s="42" t="b">
        <v>0</v>
      </c>
      <c r="G304" s="41" t="s">
        <v>1287</v>
      </c>
      <c r="H304" s="41" t="s">
        <v>1288</v>
      </c>
      <c r="I304" s="41" t="s">
        <v>1289</v>
      </c>
      <c r="J304" s="42">
        <v>2018</v>
      </c>
      <c r="K304" s="41" t="s">
        <v>1290</v>
      </c>
      <c r="L304" s="42" t="s">
        <v>44</v>
      </c>
      <c r="M304" s="41" t="s">
        <v>28</v>
      </c>
      <c r="N304" s="41" t="s">
        <v>1291</v>
      </c>
      <c r="O304" s="42" t="s">
        <v>44</v>
      </c>
      <c r="P304" s="42" t="s">
        <v>44</v>
      </c>
      <c r="Q304" s="42" t="s">
        <v>44</v>
      </c>
      <c r="R304" s="73" t="str">
        <f>IF(ISERROR(Dataset[[#This Row],[Number of Geospatial Figures]]/Dataset[[#This Row],[Number of Total Figures]])=TRUE,"---",Dataset[[#This Row],[Number of Geospatial Figures]]/Dataset[[#This Row],[Number of Total Figures]])</f>
        <v>---</v>
      </c>
      <c r="S304" s="42" t="s">
        <v>44</v>
      </c>
      <c r="T304" s="42" t="str" cm="1">
        <f t="array" ref="T3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4" s="42" t="s">
        <v>44</v>
      </c>
      <c r="V304" s="41" t="s">
        <v>44</v>
      </c>
      <c r="W304" s="41" t="s">
        <v>44</v>
      </c>
      <c r="X304" s="42">
        <v>3</v>
      </c>
      <c r="Y304" s="76" t="s">
        <v>44</v>
      </c>
      <c r="Z304" s="76" t="s">
        <v>44</v>
      </c>
      <c r="AA304" s="43" t="s">
        <v>44</v>
      </c>
    </row>
    <row r="305" spans="1:27" x14ac:dyDescent="0.2">
      <c r="A305" s="40" t="s">
        <v>44</v>
      </c>
      <c r="B305" s="41" t="s">
        <v>44</v>
      </c>
      <c r="C305" s="41" t="s">
        <v>44</v>
      </c>
      <c r="D305" s="41" t="s">
        <v>44</v>
      </c>
      <c r="E305" s="41" t="s">
        <v>44</v>
      </c>
      <c r="F305" s="42" t="b">
        <v>0</v>
      </c>
      <c r="G305" s="41" t="s">
        <v>1292</v>
      </c>
      <c r="H305" s="41" t="s">
        <v>1293</v>
      </c>
      <c r="I305" s="41" t="s">
        <v>1294</v>
      </c>
      <c r="J305" s="42">
        <v>2018</v>
      </c>
      <c r="K305" s="41" t="s">
        <v>1295</v>
      </c>
      <c r="L305" s="42" t="s">
        <v>44</v>
      </c>
      <c r="M305" s="41" t="s">
        <v>28</v>
      </c>
      <c r="N305" s="41" t="s">
        <v>1291</v>
      </c>
      <c r="O305" s="42" t="s">
        <v>44</v>
      </c>
      <c r="P305" s="42" t="s">
        <v>44</v>
      </c>
      <c r="Q305" s="42" t="s">
        <v>44</v>
      </c>
      <c r="R305" s="73" t="str">
        <f>IF(ISERROR(Dataset[[#This Row],[Number of Geospatial Figures]]/Dataset[[#This Row],[Number of Total Figures]])=TRUE,"---",Dataset[[#This Row],[Number of Geospatial Figures]]/Dataset[[#This Row],[Number of Total Figures]])</f>
        <v>---</v>
      </c>
      <c r="S305" s="42" t="s">
        <v>44</v>
      </c>
      <c r="T305" s="42" t="str" cm="1">
        <f t="array" ref="T3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5" s="42" t="s">
        <v>44</v>
      </c>
      <c r="V305" s="41" t="s">
        <v>44</v>
      </c>
      <c r="W305" s="41" t="s">
        <v>44</v>
      </c>
      <c r="X305" s="42">
        <v>3</v>
      </c>
      <c r="Y305" s="76" t="s">
        <v>44</v>
      </c>
      <c r="Z305" s="76" t="s">
        <v>44</v>
      </c>
      <c r="AA305" s="43" t="s">
        <v>44</v>
      </c>
    </row>
    <row r="306" spans="1:27" x14ac:dyDescent="0.2">
      <c r="A306" s="40" t="s">
        <v>44</v>
      </c>
      <c r="B306" s="41" t="s">
        <v>44</v>
      </c>
      <c r="C306" s="41" t="s">
        <v>44</v>
      </c>
      <c r="D306" s="41" t="s">
        <v>44</v>
      </c>
      <c r="E306" s="41" t="s">
        <v>44</v>
      </c>
      <c r="F306" s="42" t="b">
        <v>0</v>
      </c>
      <c r="G306" s="41" t="s">
        <v>1296</v>
      </c>
      <c r="H306" s="41" t="s">
        <v>1297</v>
      </c>
      <c r="I306" s="41" t="s">
        <v>1298</v>
      </c>
      <c r="J306" s="42">
        <v>2018</v>
      </c>
      <c r="K306" s="41" t="s">
        <v>1299</v>
      </c>
      <c r="L306" s="42" t="s">
        <v>44</v>
      </c>
      <c r="M306" s="41" t="s">
        <v>28</v>
      </c>
      <c r="N306" s="41" t="s">
        <v>1291</v>
      </c>
      <c r="O306" s="42" t="s">
        <v>44</v>
      </c>
      <c r="P306" s="42" t="s">
        <v>44</v>
      </c>
      <c r="Q306" s="42" t="s">
        <v>44</v>
      </c>
      <c r="R306" s="73" t="str">
        <f>IF(ISERROR(Dataset[[#This Row],[Number of Geospatial Figures]]/Dataset[[#This Row],[Number of Total Figures]])=TRUE,"---",Dataset[[#This Row],[Number of Geospatial Figures]]/Dataset[[#This Row],[Number of Total Figures]])</f>
        <v>---</v>
      </c>
      <c r="S306" s="42" t="s">
        <v>44</v>
      </c>
      <c r="T306" s="42" t="str" cm="1">
        <f t="array" ref="T3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6" s="42" t="s">
        <v>44</v>
      </c>
      <c r="V306" s="41" t="s">
        <v>44</v>
      </c>
      <c r="W306" s="41" t="s">
        <v>44</v>
      </c>
      <c r="X306" s="42">
        <v>5</v>
      </c>
      <c r="Y306" s="76" t="s">
        <v>44</v>
      </c>
      <c r="Z306" s="76" t="s">
        <v>44</v>
      </c>
      <c r="AA306" s="43" t="s">
        <v>44</v>
      </c>
    </row>
    <row r="307" spans="1:27" x14ac:dyDescent="0.2">
      <c r="A307" s="40" t="s">
        <v>44</v>
      </c>
      <c r="B307" s="41" t="s">
        <v>44</v>
      </c>
      <c r="C307" s="41" t="s">
        <v>44</v>
      </c>
      <c r="D307" s="41" t="s">
        <v>44</v>
      </c>
      <c r="E307" s="41" t="s">
        <v>44</v>
      </c>
      <c r="F307" s="42" t="b">
        <v>0</v>
      </c>
      <c r="G307" s="41" t="s">
        <v>1300</v>
      </c>
      <c r="H307" s="41" t="s">
        <v>1301</v>
      </c>
      <c r="I307" s="41" t="s">
        <v>1302</v>
      </c>
      <c r="J307" s="42">
        <v>2018</v>
      </c>
      <c r="K307" s="41" t="s">
        <v>1303</v>
      </c>
      <c r="L307" s="42" t="s">
        <v>44</v>
      </c>
      <c r="M307" s="41" t="s">
        <v>28</v>
      </c>
      <c r="N307" s="41" t="s">
        <v>1291</v>
      </c>
      <c r="O307" s="42" t="s">
        <v>44</v>
      </c>
      <c r="P307" s="42" t="s">
        <v>44</v>
      </c>
      <c r="Q307" s="42" t="s">
        <v>44</v>
      </c>
      <c r="R307" s="73" t="str">
        <f>IF(ISERROR(Dataset[[#This Row],[Number of Geospatial Figures]]/Dataset[[#This Row],[Number of Total Figures]])=TRUE,"---",Dataset[[#This Row],[Number of Geospatial Figures]]/Dataset[[#This Row],[Number of Total Figures]])</f>
        <v>---</v>
      </c>
      <c r="S307" s="42" t="s">
        <v>44</v>
      </c>
      <c r="T307" s="42" t="str" cm="1">
        <f t="array" ref="T3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7" s="42" t="s">
        <v>44</v>
      </c>
      <c r="V307" s="41" t="s">
        <v>44</v>
      </c>
      <c r="W307" s="41" t="s">
        <v>44</v>
      </c>
      <c r="X307" s="42">
        <v>7</v>
      </c>
      <c r="Y307" s="76" t="s">
        <v>44</v>
      </c>
      <c r="Z307" s="76" t="s">
        <v>44</v>
      </c>
      <c r="AA307" s="43" t="s">
        <v>44</v>
      </c>
    </row>
    <row r="308" spans="1:27" x14ac:dyDescent="0.2">
      <c r="A308" s="40" t="s">
        <v>44</v>
      </c>
      <c r="B308" s="41" t="s">
        <v>44</v>
      </c>
      <c r="C308" s="41" t="s">
        <v>44</v>
      </c>
      <c r="D308" s="41" t="s">
        <v>44</v>
      </c>
      <c r="E308" s="41" t="s">
        <v>44</v>
      </c>
      <c r="F308" s="42" t="b">
        <v>0</v>
      </c>
      <c r="G308" s="41" t="s">
        <v>1304</v>
      </c>
      <c r="H308" s="41" t="s">
        <v>1305</v>
      </c>
      <c r="I308" s="41" t="s">
        <v>1306</v>
      </c>
      <c r="J308" s="42">
        <v>2018</v>
      </c>
      <c r="K308" s="41" t="s">
        <v>1307</v>
      </c>
      <c r="L308" s="42" t="s">
        <v>44</v>
      </c>
      <c r="M308" s="41" t="s">
        <v>28</v>
      </c>
      <c r="N308" s="41" t="s">
        <v>1291</v>
      </c>
      <c r="O308" s="42" t="s">
        <v>44</v>
      </c>
      <c r="P308" s="42" t="s">
        <v>44</v>
      </c>
      <c r="Q308" s="42" t="s">
        <v>44</v>
      </c>
      <c r="R308" s="73" t="str">
        <f>IF(ISERROR(Dataset[[#This Row],[Number of Geospatial Figures]]/Dataset[[#This Row],[Number of Total Figures]])=TRUE,"---",Dataset[[#This Row],[Number of Geospatial Figures]]/Dataset[[#This Row],[Number of Total Figures]])</f>
        <v>---</v>
      </c>
      <c r="S308" s="42" t="s">
        <v>44</v>
      </c>
      <c r="T308" s="42" t="str" cm="1">
        <f t="array" ref="T3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8" s="42" t="s">
        <v>44</v>
      </c>
      <c r="V308" s="41" t="s">
        <v>44</v>
      </c>
      <c r="W308" s="41" t="s">
        <v>44</v>
      </c>
      <c r="X308" s="42">
        <v>4</v>
      </c>
      <c r="Y308" s="76" t="s">
        <v>44</v>
      </c>
      <c r="Z308" s="76" t="s">
        <v>44</v>
      </c>
      <c r="AA308" s="43" t="s">
        <v>44</v>
      </c>
    </row>
    <row r="309" spans="1:27" x14ac:dyDescent="0.2">
      <c r="A309" s="40" t="s">
        <v>1182</v>
      </c>
      <c r="B309" s="41" t="s">
        <v>567</v>
      </c>
      <c r="C309" s="41" t="s">
        <v>44</v>
      </c>
      <c r="D309" s="41" t="s">
        <v>44</v>
      </c>
      <c r="E309" s="41" t="s">
        <v>44</v>
      </c>
      <c r="F309" s="42" t="b">
        <v>1</v>
      </c>
      <c r="G309" s="41" t="s">
        <v>1308</v>
      </c>
      <c r="H309" s="41" t="s">
        <v>1309</v>
      </c>
      <c r="I309" s="41" t="s">
        <v>1310</v>
      </c>
      <c r="J309" s="42">
        <v>2018</v>
      </c>
      <c r="K309" s="41" t="s">
        <v>1311</v>
      </c>
      <c r="L309" s="42" t="s">
        <v>44</v>
      </c>
      <c r="M309" s="41" t="s">
        <v>379</v>
      </c>
      <c r="N309" s="41" t="s">
        <v>380</v>
      </c>
      <c r="O309" s="42" t="b">
        <v>1</v>
      </c>
      <c r="P309" s="42">
        <v>7</v>
      </c>
      <c r="Q309" s="42">
        <v>9</v>
      </c>
      <c r="R309" s="73">
        <f>IF(ISERROR(Dataset[[#This Row],[Number of Geospatial Figures]]/Dataset[[#This Row],[Number of Total Figures]])=TRUE,"---",Dataset[[#This Row],[Number of Geospatial Figures]]/Dataset[[#This Row],[Number of Total Figures]])</f>
        <v>0.77777777777777779</v>
      </c>
      <c r="S309" s="42" t="b">
        <v>1</v>
      </c>
      <c r="T309" s="42" t="b" cm="1">
        <f t="array" ref="T3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09" s="42" t="b">
        <v>1</v>
      </c>
      <c r="V309" s="41" t="s">
        <v>44</v>
      </c>
      <c r="W309" s="41" t="s">
        <v>44</v>
      </c>
      <c r="X309" s="42">
        <v>59</v>
      </c>
      <c r="Y309" s="76" t="s">
        <v>2962</v>
      </c>
      <c r="Z309" s="76" t="s">
        <v>2963</v>
      </c>
      <c r="AA309" s="43" t="s">
        <v>2892</v>
      </c>
    </row>
    <row r="310" spans="1:27" x14ac:dyDescent="0.2">
      <c r="A310" s="40" t="s">
        <v>1182</v>
      </c>
      <c r="B310" s="41" t="s">
        <v>1814</v>
      </c>
      <c r="C310" s="41" t="s">
        <v>787</v>
      </c>
      <c r="D310" s="41" t="s">
        <v>1182</v>
      </c>
      <c r="E310" s="41" t="s">
        <v>44</v>
      </c>
      <c r="F310" s="42" t="b">
        <v>1</v>
      </c>
      <c r="G310" s="41" t="s">
        <v>1312</v>
      </c>
      <c r="H310" s="41" t="s">
        <v>1313</v>
      </c>
      <c r="I310" s="41" t="s">
        <v>1314</v>
      </c>
      <c r="J310" s="42">
        <v>2018</v>
      </c>
      <c r="K310" s="41" t="s">
        <v>1315</v>
      </c>
      <c r="L310" s="42" t="s">
        <v>44</v>
      </c>
      <c r="M310" s="41" t="s">
        <v>379</v>
      </c>
      <c r="N310" s="41" t="s">
        <v>380</v>
      </c>
      <c r="O310" s="42" t="b">
        <v>1</v>
      </c>
      <c r="P310" s="42">
        <v>0</v>
      </c>
      <c r="Q310" s="42">
        <v>3</v>
      </c>
      <c r="R310" s="73">
        <f>IF(ISERROR(Dataset[[#This Row],[Number of Geospatial Figures]]/Dataset[[#This Row],[Number of Total Figures]])=TRUE,"---",Dataset[[#This Row],[Number of Geospatial Figures]]/Dataset[[#This Row],[Number of Total Figures]])</f>
        <v>0</v>
      </c>
      <c r="S310" s="42" t="b">
        <v>1</v>
      </c>
      <c r="T310" s="42" t="b" cm="1">
        <f t="array" ref="T3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0" s="42" t="b">
        <v>1</v>
      </c>
      <c r="V310" s="41" t="s">
        <v>44</v>
      </c>
      <c r="W310" s="41" t="s">
        <v>44</v>
      </c>
      <c r="X310" s="42">
        <v>77</v>
      </c>
      <c r="Y310" s="76" t="s">
        <v>2964</v>
      </c>
      <c r="Z310" s="76" t="s">
        <v>2965</v>
      </c>
      <c r="AA310" s="43" t="s">
        <v>3050</v>
      </c>
    </row>
    <row r="311" spans="1:27" x14ac:dyDescent="0.2">
      <c r="A311" s="40" t="s">
        <v>1182</v>
      </c>
      <c r="B311" s="41" t="s">
        <v>308</v>
      </c>
      <c r="C311" s="41" t="s">
        <v>44</v>
      </c>
      <c r="D311" s="41" t="s">
        <v>44</v>
      </c>
      <c r="E311" s="41" t="s">
        <v>44</v>
      </c>
      <c r="F311" s="42" t="b">
        <v>1</v>
      </c>
      <c r="G311" s="41" t="s">
        <v>1316</v>
      </c>
      <c r="H311" s="41" t="s">
        <v>1317</v>
      </c>
      <c r="I311" s="41" t="s">
        <v>1318</v>
      </c>
      <c r="J311" s="42">
        <v>2018</v>
      </c>
      <c r="K311" s="41" t="s">
        <v>1319</v>
      </c>
      <c r="L311" s="42" t="s">
        <v>44</v>
      </c>
      <c r="M311" s="41" t="s">
        <v>379</v>
      </c>
      <c r="N311" s="41" t="s">
        <v>380</v>
      </c>
      <c r="O311" s="42" t="b">
        <v>1</v>
      </c>
      <c r="P311" s="42">
        <v>7</v>
      </c>
      <c r="Q311" s="42">
        <v>9</v>
      </c>
      <c r="R311" s="73">
        <f>IF(ISERROR(Dataset[[#This Row],[Number of Geospatial Figures]]/Dataset[[#This Row],[Number of Total Figures]])=TRUE,"---",Dataset[[#This Row],[Number of Geospatial Figures]]/Dataset[[#This Row],[Number of Total Figures]])</f>
        <v>0.77777777777777779</v>
      </c>
      <c r="S311" s="42" t="b">
        <v>1</v>
      </c>
      <c r="T311" s="42" t="b" cm="1">
        <f t="array" ref="T3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1" s="42" t="b">
        <v>1</v>
      </c>
      <c r="V311" s="41" t="s">
        <v>44</v>
      </c>
      <c r="W311" s="41" t="s">
        <v>44</v>
      </c>
      <c r="X311" s="42">
        <v>63</v>
      </c>
      <c r="Y311" s="76" t="s">
        <v>2966</v>
      </c>
      <c r="Z311" s="76" t="s">
        <v>2967</v>
      </c>
      <c r="AA311" s="43" t="s">
        <v>2879</v>
      </c>
    </row>
    <row r="312" spans="1:27" x14ac:dyDescent="0.2">
      <c r="A312" s="40" t="s">
        <v>1182</v>
      </c>
      <c r="B312" s="41" t="s">
        <v>787</v>
      </c>
      <c r="C312" s="41" t="s">
        <v>44</v>
      </c>
      <c r="D312" s="41" t="s">
        <v>44</v>
      </c>
      <c r="E312" s="41" t="s">
        <v>44</v>
      </c>
      <c r="F312" s="42" t="b">
        <v>1</v>
      </c>
      <c r="G312" s="41" t="s">
        <v>1320</v>
      </c>
      <c r="H312" s="41" t="s">
        <v>1321</v>
      </c>
      <c r="I312" s="41" t="s">
        <v>1322</v>
      </c>
      <c r="J312" s="42">
        <v>2018</v>
      </c>
      <c r="K312" s="41" t="s">
        <v>1323</v>
      </c>
      <c r="L312" s="42" t="s">
        <v>44</v>
      </c>
      <c r="M312" s="41" t="s">
        <v>379</v>
      </c>
      <c r="N312" s="41" t="s">
        <v>380</v>
      </c>
      <c r="O312" s="42" t="b">
        <v>1</v>
      </c>
      <c r="P312" s="42">
        <v>2</v>
      </c>
      <c r="Q312" s="42">
        <v>4</v>
      </c>
      <c r="R312" s="73">
        <f>IF(ISERROR(Dataset[[#This Row],[Number of Geospatial Figures]]/Dataset[[#This Row],[Number of Total Figures]])=TRUE,"---",Dataset[[#This Row],[Number of Geospatial Figures]]/Dataset[[#This Row],[Number of Total Figures]])</f>
        <v>0.5</v>
      </c>
      <c r="S312" s="42" t="b">
        <v>1</v>
      </c>
      <c r="T312" s="42" t="b" cm="1">
        <f t="array" ref="T3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2" s="42" t="b">
        <v>1</v>
      </c>
      <c r="V312" s="41" t="s">
        <v>44</v>
      </c>
      <c r="W312" s="41" t="s">
        <v>44</v>
      </c>
      <c r="X312" s="42">
        <v>80</v>
      </c>
      <c r="Y312" s="76" t="s">
        <v>2968</v>
      </c>
      <c r="Z312" s="76" t="s">
        <v>2969</v>
      </c>
      <c r="AA312" s="43" t="s">
        <v>2919</v>
      </c>
    </row>
    <row r="313" spans="1:27" x14ac:dyDescent="0.2">
      <c r="A313" s="40" t="s">
        <v>1182</v>
      </c>
      <c r="B313" s="41" t="s">
        <v>308</v>
      </c>
      <c r="C313" s="41" t="s">
        <v>44</v>
      </c>
      <c r="D313" s="41" t="s">
        <v>44</v>
      </c>
      <c r="E313" s="41" t="s">
        <v>44</v>
      </c>
      <c r="F313" s="42" t="b">
        <v>1</v>
      </c>
      <c r="G313" s="41" t="s">
        <v>1324</v>
      </c>
      <c r="H313" s="41" t="s">
        <v>1325</v>
      </c>
      <c r="I313" s="41" t="s">
        <v>1326</v>
      </c>
      <c r="J313" s="42">
        <v>2018</v>
      </c>
      <c r="K313" s="41" t="s">
        <v>1327</v>
      </c>
      <c r="L313" s="42" t="s">
        <v>44</v>
      </c>
      <c r="M313" s="41" t="s">
        <v>379</v>
      </c>
      <c r="N313" s="41" t="s">
        <v>380</v>
      </c>
      <c r="O313" s="42" t="b">
        <v>0</v>
      </c>
      <c r="P313" s="42">
        <v>6</v>
      </c>
      <c r="Q313" s="42">
        <v>8</v>
      </c>
      <c r="R313" s="73">
        <f>IF(ISERROR(Dataset[[#This Row],[Number of Geospatial Figures]]/Dataset[[#This Row],[Number of Total Figures]])=TRUE,"---",Dataset[[#This Row],[Number of Geospatial Figures]]/Dataset[[#This Row],[Number of Total Figures]])</f>
        <v>0.75</v>
      </c>
      <c r="S313" s="42" t="b">
        <v>1</v>
      </c>
      <c r="T313" s="42" t="b" cm="1">
        <f t="array" ref="T3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3" s="42" t="b">
        <v>1</v>
      </c>
      <c r="V313" s="41" t="s">
        <v>44</v>
      </c>
      <c r="W313" s="41" t="s">
        <v>44</v>
      </c>
      <c r="X313" s="42">
        <v>91</v>
      </c>
      <c r="Y313" s="76" t="s">
        <v>2970</v>
      </c>
      <c r="Z313" s="76" t="s">
        <v>2971</v>
      </c>
      <c r="AA313" s="43" t="s">
        <v>3050</v>
      </c>
    </row>
    <row r="314" spans="1:27" x14ac:dyDescent="0.2">
      <c r="A314" s="40" t="s">
        <v>44</v>
      </c>
      <c r="B314" s="41" t="s">
        <v>44</v>
      </c>
      <c r="C314" s="41" t="s">
        <v>44</v>
      </c>
      <c r="D314" s="41" t="s">
        <v>44</v>
      </c>
      <c r="E314" s="41" t="s">
        <v>44</v>
      </c>
      <c r="F314" s="42" t="b">
        <v>0</v>
      </c>
      <c r="G314" s="41" t="s">
        <v>1328</v>
      </c>
      <c r="H314" s="41" t="s">
        <v>1329</v>
      </c>
      <c r="I314" s="41" t="s">
        <v>1330</v>
      </c>
      <c r="J314" s="42">
        <v>2018</v>
      </c>
      <c r="K314" s="41" t="s">
        <v>1331</v>
      </c>
      <c r="L314" s="42" t="s">
        <v>44</v>
      </c>
      <c r="M314" s="41" t="s">
        <v>33</v>
      </c>
      <c r="N314" s="41" t="s">
        <v>688</v>
      </c>
      <c r="O314" s="42" t="s">
        <v>44</v>
      </c>
      <c r="P314" s="42" t="s">
        <v>44</v>
      </c>
      <c r="Q314" s="42" t="s">
        <v>44</v>
      </c>
      <c r="R314" s="73" t="str">
        <f>IF(ISERROR(Dataset[[#This Row],[Number of Geospatial Figures]]/Dataset[[#This Row],[Number of Total Figures]])=TRUE,"---",Dataset[[#This Row],[Number of Geospatial Figures]]/Dataset[[#This Row],[Number of Total Figures]])</f>
        <v>---</v>
      </c>
      <c r="S314" s="42" t="s">
        <v>44</v>
      </c>
      <c r="T314" s="42" t="str" cm="1">
        <f t="array" ref="T3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4" s="42" t="s">
        <v>44</v>
      </c>
      <c r="V314" s="41" t="s">
        <v>44</v>
      </c>
      <c r="W314" s="41" t="s">
        <v>44</v>
      </c>
      <c r="X314" s="42">
        <v>14</v>
      </c>
      <c r="Y314" s="76" t="s">
        <v>44</v>
      </c>
      <c r="Z314" s="76" t="s">
        <v>44</v>
      </c>
      <c r="AA314" s="43" t="s">
        <v>44</v>
      </c>
    </row>
    <row r="315" spans="1:27" x14ac:dyDescent="0.2">
      <c r="A315" s="40" t="s">
        <v>1182</v>
      </c>
      <c r="B315" s="41" t="s">
        <v>2193</v>
      </c>
      <c r="C315" s="41" t="s">
        <v>44</v>
      </c>
      <c r="D315" s="41" t="s">
        <v>44</v>
      </c>
      <c r="E315" s="41" t="s">
        <v>44</v>
      </c>
      <c r="F315" s="42" t="b">
        <v>1</v>
      </c>
      <c r="G315" s="41" t="s">
        <v>1332</v>
      </c>
      <c r="H315" s="41" t="s">
        <v>1333</v>
      </c>
      <c r="I315" s="41" t="s">
        <v>1334</v>
      </c>
      <c r="J315" s="42">
        <v>2018</v>
      </c>
      <c r="K315" s="41" t="s">
        <v>1335</v>
      </c>
      <c r="L315" s="42" t="s">
        <v>44</v>
      </c>
      <c r="M315" s="41" t="s">
        <v>33</v>
      </c>
      <c r="N315" s="41" t="s">
        <v>688</v>
      </c>
      <c r="O315" s="42" t="b">
        <v>0</v>
      </c>
      <c r="P315" s="42">
        <v>0</v>
      </c>
      <c r="Q315" s="42">
        <v>11</v>
      </c>
      <c r="R315" s="73">
        <f>IF(ISERROR(Dataset[[#This Row],[Number of Geospatial Figures]]/Dataset[[#This Row],[Number of Total Figures]])=TRUE,"---",Dataset[[#This Row],[Number of Geospatial Figures]]/Dataset[[#This Row],[Number of Total Figures]])</f>
        <v>0</v>
      </c>
      <c r="S315" s="42" t="b">
        <v>0</v>
      </c>
      <c r="T315" s="42" t="b" cm="1">
        <f t="array" ref="T3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5" s="42" t="b">
        <v>0</v>
      </c>
      <c r="V315" s="41" t="s">
        <v>44</v>
      </c>
      <c r="W315" s="41" t="s">
        <v>44</v>
      </c>
      <c r="X315" s="42">
        <v>17</v>
      </c>
      <c r="Y315" s="76" t="s">
        <v>44</v>
      </c>
      <c r="Z315" s="76" t="s">
        <v>44</v>
      </c>
      <c r="AA315" s="43" t="s">
        <v>44</v>
      </c>
    </row>
    <row r="316" spans="1:27" x14ac:dyDescent="0.2">
      <c r="A316" s="40" t="s">
        <v>1182</v>
      </c>
      <c r="B316" s="41" t="s">
        <v>1001</v>
      </c>
      <c r="C316" s="41" t="s">
        <v>44</v>
      </c>
      <c r="D316" s="41" t="s">
        <v>44</v>
      </c>
      <c r="E316" s="41" t="s">
        <v>44</v>
      </c>
      <c r="F316" s="42" t="b">
        <v>1</v>
      </c>
      <c r="G316" s="41" t="s">
        <v>1336</v>
      </c>
      <c r="H316" s="41" t="s">
        <v>1337</v>
      </c>
      <c r="I316" s="41" t="s">
        <v>1338</v>
      </c>
      <c r="J316" s="42">
        <v>2018</v>
      </c>
      <c r="K316" s="41" t="s">
        <v>1339</v>
      </c>
      <c r="L316" s="42" t="s">
        <v>44</v>
      </c>
      <c r="M316" s="41" t="s">
        <v>33</v>
      </c>
      <c r="N316" s="41" t="s">
        <v>688</v>
      </c>
      <c r="O316" s="42" t="b">
        <v>0</v>
      </c>
      <c r="P316" s="42">
        <v>0</v>
      </c>
      <c r="Q316" s="42">
        <v>8</v>
      </c>
      <c r="R316" s="73">
        <f>IF(ISERROR(Dataset[[#This Row],[Number of Geospatial Figures]]/Dataset[[#This Row],[Number of Total Figures]])=TRUE,"---",Dataset[[#This Row],[Number of Geospatial Figures]]/Dataset[[#This Row],[Number of Total Figures]])</f>
        <v>0</v>
      </c>
      <c r="S316" s="42" t="b">
        <v>0</v>
      </c>
      <c r="T316" s="42" t="b" cm="1">
        <f t="array" ref="T3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6" s="42" t="b">
        <v>0</v>
      </c>
      <c r="V316" s="41" t="s">
        <v>44</v>
      </c>
      <c r="W316" s="41" t="s">
        <v>44</v>
      </c>
      <c r="X316" s="42">
        <v>19</v>
      </c>
      <c r="Y316" s="76" t="s">
        <v>44</v>
      </c>
      <c r="Z316" s="76" t="s">
        <v>44</v>
      </c>
      <c r="AA316" s="43" t="s">
        <v>44</v>
      </c>
    </row>
    <row r="317" spans="1:27" x14ac:dyDescent="0.2">
      <c r="A317" s="40" t="s">
        <v>1182</v>
      </c>
      <c r="B317" s="41" t="s">
        <v>2193</v>
      </c>
      <c r="C317" s="41" t="s">
        <v>44</v>
      </c>
      <c r="D317" s="41" t="s">
        <v>44</v>
      </c>
      <c r="E317" s="41" t="s">
        <v>44</v>
      </c>
      <c r="F317" s="42" t="b">
        <v>1</v>
      </c>
      <c r="G317" s="41" t="s">
        <v>1340</v>
      </c>
      <c r="H317" s="41" t="s">
        <v>1341</v>
      </c>
      <c r="I317" s="41" t="s">
        <v>1342</v>
      </c>
      <c r="J317" s="42">
        <v>2018</v>
      </c>
      <c r="K317" s="41" t="s">
        <v>1343</v>
      </c>
      <c r="L317" s="42" t="s">
        <v>44</v>
      </c>
      <c r="M317" s="41" t="s">
        <v>33</v>
      </c>
      <c r="N317" s="41" t="s">
        <v>688</v>
      </c>
      <c r="O317" s="42" t="b">
        <v>0</v>
      </c>
      <c r="P317" s="42">
        <v>0</v>
      </c>
      <c r="Q317" s="42">
        <v>19</v>
      </c>
      <c r="R317" s="73">
        <f>IF(ISERROR(Dataset[[#This Row],[Number of Geospatial Figures]]/Dataset[[#This Row],[Number of Total Figures]])=TRUE,"---",Dataset[[#This Row],[Number of Geospatial Figures]]/Dataset[[#This Row],[Number of Total Figures]])</f>
        <v>0</v>
      </c>
      <c r="S317" s="42" t="b">
        <v>0</v>
      </c>
      <c r="T317" s="42" t="b" cm="1">
        <f t="array" ref="T3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7" s="42" t="b">
        <v>0</v>
      </c>
      <c r="V317" s="41" t="s">
        <v>44</v>
      </c>
      <c r="W317" s="41" t="s">
        <v>44</v>
      </c>
      <c r="X317" s="42">
        <v>36</v>
      </c>
      <c r="Y317" s="76" t="s">
        <v>44</v>
      </c>
      <c r="Z317" s="76" t="s">
        <v>44</v>
      </c>
      <c r="AA317" s="43" t="s">
        <v>44</v>
      </c>
    </row>
    <row r="318" spans="1:27" x14ac:dyDescent="0.2">
      <c r="A318" s="40" t="s">
        <v>1182</v>
      </c>
      <c r="B318" s="41" t="s">
        <v>787</v>
      </c>
      <c r="C318" s="41" t="s">
        <v>44</v>
      </c>
      <c r="D318" s="41" t="s">
        <v>44</v>
      </c>
      <c r="E318" s="41" t="s">
        <v>44</v>
      </c>
      <c r="F318" s="42" t="b">
        <v>1</v>
      </c>
      <c r="G318" s="41" t="s">
        <v>1344</v>
      </c>
      <c r="H318" s="41" t="s">
        <v>1345</v>
      </c>
      <c r="I318" s="41" t="s">
        <v>1346</v>
      </c>
      <c r="J318" s="42">
        <v>2018</v>
      </c>
      <c r="K318" s="41" t="s">
        <v>1347</v>
      </c>
      <c r="L318" s="42" t="s">
        <v>44</v>
      </c>
      <c r="M318" s="41" t="s">
        <v>33</v>
      </c>
      <c r="N318" s="41" t="s">
        <v>688</v>
      </c>
      <c r="O318" s="42" t="b">
        <v>0</v>
      </c>
      <c r="P318" s="42">
        <v>0</v>
      </c>
      <c r="Q318" s="42">
        <v>15</v>
      </c>
      <c r="R318" s="73">
        <f>IF(ISERROR(Dataset[[#This Row],[Number of Geospatial Figures]]/Dataset[[#This Row],[Number of Total Figures]])=TRUE,"---",Dataset[[#This Row],[Number of Geospatial Figures]]/Dataset[[#This Row],[Number of Total Figures]])</f>
        <v>0</v>
      </c>
      <c r="S318" s="42" t="b">
        <v>0</v>
      </c>
      <c r="T318" s="42" t="b" cm="1">
        <f t="array" ref="T3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8" s="42" t="b">
        <v>0</v>
      </c>
      <c r="V318" s="41" t="s">
        <v>44</v>
      </c>
      <c r="W318" s="41" t="s">
        <v>44</v>
      </c>
      <c r="X318" s="42">
        <v>18</v>
      </c>
      <c r="Y318" s="76" t="s">
        <v>44</v>
      </c>
      <c r="Z318" s="76" t="s">
        <v>44</v>
      </c>
      <c r="AA318" s="43" t="s">
        <v>44</v>
      </c>
    </row>
    <row r="319" spans="1:27" x14ac:dyDescent="0.2">
      <c r="A319" s="40" t="s">
        <v>1182</v>
      </c>
      <c r="B319" s="41" t="s">
        <v>2193</v>
      </c>
      <c r="C319" s="41" t="s">
        <v>44</v>
      </c>
      <c r="D319" s="41" t="s">
        <v>44</v>
      </c>
      <c r="E319" s="41" t="s">
        <v>44</v>
      </c>
      <c r="F319" s="42" t="b">
        <v>1</v>
      </c>
      <c r="G319" s="41" t="s">
        <v>1348</v>
      </c>
      <c r="H319" s="41" t="s">
        <v>1349</v>
      </c>
      <c r="I319" s="41" t="s">
        <v>1350</v>
      </c>
      <c r="J319" s="42">
        <v>2018</v>
      </c>
      <c r="K319" s="41" t="s">
        <v>1351</v>
      </c>
      <c r="L319" s="42" t="s">
        <v>44</v>
      </c>
      <c r="M319" s="41" t="s">
        <v>22</v>
      </c>
      <c r="N319" s="41" t="s">
        <v>1352</v>
      </c>
      <c r="O319" s="42" t="b">
        <v>0</v>
      </c>
      <c r="P319" s="42">
        <v>0</v>
      </c>
      <c r="Q319" s="42">
        <v>21</v>
      </c>
      <c r="R319" s="73">
        <f>IF(ISERROR(Dataset[[#This Row],[Number of Geospatial Figures]]/Dataset[[#This Row],[Number of Total Figures]])=TRUE,"---",Dataset[[#This Row],[Number of Geospatial Figures]]/Dataset[[#This Row],[Number of Total Figures]])</f>
        <v>0</v>
      </c>
      <c r="S319" s="42" t="b">
        <v>1</v>
      </c>
      <c r="T319" s="42" t="b" cm="1">
        <f t="array" ref="T3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19" s="42" t="b">
        <v>0</v>
      </c>
      <c r="V319" s="41" t="s">
        <v>44</v>
      </c>
      <c r="W319" s="41" t="s">
        <v>44</v>
      </c>
      <c r="X319" s="42">
        <v>24</v>
      </c>
      <c r="Y319" s="76" t="s">
        <v>2972</v>
      </c>
      <c r="Z319" s="76" t="s">
        <v>2973</v>
      </c>
      <c r="AA319" s="43" t="s">
        <v>2501</v>
      </c>
    </row>
    <row r="320" spans="1:27" x14ac:dyDescent="0.2">
      <c r="A320" s="40" t="s">
        <v>44</v>
      </c>
      <c r="B320" s="41" t="s">
        <v>44</v>
      </c>
      <c r="C320" s="41" t="s">
        <v>44</v>
      </c>
      <c r="D320" s="41" t="s">
        <v>44</v>
      </c>
      <c r="E320" s="41" t="s">
        <v>44</v>
      </c>
      <c r="F320" s="42" t="b">
        <v>0</v>
      </c>
      <c r="G320" s="41" t="s">
        <v>1353</v>
      </c>
      <c r="H320" s="41" t="s">
        <v>1354</v>
      </c>
      <c r="I320" s="41" t="s">
        <v>1355</v>
      </c>
      <c r="J320" s="42">
        <v>2018</v>
      </c>
      <c r="K320" s="41" t="s">
        <v>1356</v>
      </c>
      <c r="L320" s="42" t="s">
        <v>44</v>
      </c>
      <c r="M320" s="41" t="s">
        <v>22</v>
      </c>
      <c r="N320" s="41" t="s">
        <v>1352</v>
      </c>
      <c r="O320" s="42" t="s">
        <v>44</v>
      </c>
      <c r="P320" s="42" t="s">
        <v>44</v>
      </c>
      <c r="Q320" s="42" t="s">
        <v>44</v>
      </c>
      <c r="R320" s="73" t="str">
        <f>IF(ISERROR(Dataset[[#This Row],[Number of Geospatial Figures]]/Dataset[[#This Row],[Number of Total Figures]])=TRUE,"---",Dataset[[#This Row],[Number of Geospatial Figures]]/Dataset[[#This Row],[Number of Total Figures]])</f>
        <v>---</v>
      </c>
      <c r="S320" s="42" t="s">
        <v>44</v>
      </c>
      <c r="T320" s="42" t="str" cm="1">
        <f t="array" ref="T3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0" s="42" t="s">
        <v>44</v>
      </c>
      <c r="V320" s="41" t="s">
        <v>44</v>
      </c>
      <c r="W320" s="41" t="s">
        <v>44</v>
      </c>
      <c r="X320" s="42">
        <v>11</v>
      </c>
      <c r="Y320" s="76" t="s">
        <v>44</v>
      </c>
      <c r="Z320" s="76" t="s">
        <v>44</v>
      </c>
      <c r="AA320" s="43" t="s">
        <v>44</v>
      </c>
    </row>
    <row r="321" spans="1:27" x14ac:dyDescent="0.2">
      <c r="A321" s="40" t="s">
        <v>44</v>
      </c>
      <c r="B321" s="41" t="s">
        <v>44</v>
      </c>
      <c r="C321" s="41" t="s">
        <v>44</v>
      </c>
      <c r="D321" s="41" t="s">
        <v>44</v>
      </c>
      <c r="E321" s="41" t="s">
        <v>44</v>
      </c>
      <c r="F321" s="42" t="b">
        <v>0</v>
      </c>
      <c r="G321" s="41" t="s">
        <v>1357</v>
      </c>
      <c r="H321" s="41" t="s">
        <v>1358</v>
      </c>
      <c r="I321" s="41" t="s">
        <v>1359</v>
      </c>
      <c r="J321" s="42">
        <v>2018</v>
      </c>
      <c r="K321" s="41" t="s">
        <v>1360</v>
      </c>
      <c r="L321" s="42" t="s">
        <v>44</v>
      </c>
      <c r="M321" s="41" t="s">
        <v>22</v>
      </c>
      <c r="N321" s="41" t="s">
        <v>1352</v>
      </c>
      <c r="O321" s="42" t="s">
        <v>44</v>
      </c>
      <c r="P321" s="42" t="s">
        <v>44</v>
      </c>
      <c r="Q321" s="42" t="s">
        <v>44</v>
      </c>
      <c r="R321" s="73" t="str">
        <f>IF(ISERROR(Dataset[[#This Row],[Number of Geospatial Figures]]/Dataset[[#This Row],[Number of Total Figures]])=TRUE,"---",Dataset[[#This Row],[Number of Geospatial Figures]]/Dataset[[#This Row],[Number of Total Figures]])</f>
        <v>---</v>
      </c>
      <c r="S321" s="42" t="s">
        <v>44</v>
      </c>
      <c r="T321" s="42" t="str" cm="1">
        <f t="array" ref="T3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1" s="42" t="s">
        <v>44</v>
      </c>
      <c r="V321" s="41" t="s">
        <v>44</v>
      </c>
      <c r="W321" s="41" t="s">
        <v>44</v>
      </c>
      <c r="X321" s="42">
        <v>10</v>
      </c>
      <c r="Y321" s="76" t="s">
        <v>44</v>
      </c>
      <c r="Z321" s="76" t="s">
        <v>44</v>
      </c>
      <c r="AA321" s="43" t="s">
        <v>44</v>
      </c>
    </row>
    <row r="322" spans="1:27" x14ac:dyDescent="0.2">
      <c r="A322" s="40" t="s">
        <v>1182</v>
      </c>
      <c r="B322" s="41" t="s">
        <v>1365</v>
      </c>
      <c r="C322" s="41" t="s">
        <v>44</v>
      </c>
      <c r="D322" s="41" t="s">
        <v>44</v>
      </c>
      <c r="E322" s="41" t="s">
        <v>44</v>
      </c>
      <c r="F322" s="42" t="b">
        <v>1</v>
      </c>
      <c r="G322" s="41" t="s">
        <v>1361</v>
      </c>
      <c r="H322" s="41" t="s">
        <v>1362</v>
      </c>
      <c r="I322" s="41" t="s">
        <v>1363</v>
      </c>
      <c r="J322" s="42">
        <v>2018</v>
      </c>
      <c r="K322" s="41" t="s">
        <v>1364</v>
      </c>
      <c r="L322" s="42" t="s">
        <v>44</v>
      </c>
      <c r="M322" s="41" t="s">
        <v>22</v>
      </c>
      <c r="N322" s="41" t="s">
        <v>1352</v>
      </c>
      <c r="O322" s="42" t="b">
        <v>0</v>
      </c>
      <c r="P322" s="42">
        <v>0</v>
      </c>
      <c r="Q322" s="42">
        <v>8</v>
      </c>
      <c r="R322" s="73">
        <f>IF(ISERROR(Dataset[[#This Row],[Number of Geospatial Figures]]/Dataset[[#This Row],[Number of Total Figures]])=TRUE,"---",Dataset[[#This Row],[Number of Geospatial Figures]]/Dataset[[#This Row],[Number of Total Figures]])</f>
        <v>0</v>
      </c>
      <c r="S322" s="42" t="b">
        <v>0</v>
      </c>
      <c r="T322" s="42" t="b" cm="1">
        <f t="array" ref="T3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22" s="42" t="b">
        <v>0</v>
      </c>
      <c r="V322" s="41" t="s">
        <v>44</v>
      </c>
      <c r="W322" s="41" t="s">
        <v>44</v>
      </c>
      <c r="X322" s="42">
        <v>20</v>
      </c>
      <c r="Y322" s="76" t="s">
        <v>44</v>
      </c>
      <c r="Z322" s="76" t="s">
        <v>44</v>
      </c>
      <c r="AA322" s="43" t="s">
        <v>44</v>
      </c>
    </row>
    <row r="323" spans="1:27" x14ac:dyDescent="0.2">
      <c r="A323" s="40" t="s">
        <v>1365</v>
      </c>
      <c r="B323" s="41" t="s">
        <v>787</v>
      </c>
      <c r="C323" s="41" t="s">
        <v>1365</v>
      </c>
      <c r="D323" s="41" t="s">
        <v>308</v>
      </c>
      <c r="E323" s="41" t="s">
        <v>44</v>
      </c>
      <c r="F323" s="42" t="b">
        <v>1</v>
      </c>
      <c r="G323" s="41" t="s">
        <v>1366</v>
      </c>
      <c r="H323" s="41" t="s">
        <v>1367</v>
      </c>
      <c r="I323" s="41" t="s">
        <v>1368</v>
      </c>
      <c r="J323" s="42">
        <v>2018</v>
      </c>
      <c r="K323" s="41" t="s">
        <v>1369</v>
      </c>
      <c r="L323" s="42" t="s">
        <v>44</v>
      </c>
      <c r="M323" s="41" t="s">
        <v>22</v>
      </c>
      <c r="N323" s="41" t="s">
        <v>1352</v>
      </c>
      <c r="O323" s="42" t="b">
        <v>0</v>
      </c>
      <c r="P323" s="42">
        <v>2</v>
      </c>
      <c r="Q323" s="42">
        <v>9</v>
      </c>
      <c r="R323" s="73">
        <f>IF(ISERROR(Dataset[[#This Row],[Number of Geospatial Figures]]/Dataset[[#This Row],[Number of Total Figures]])=TRUE,"---",Dataset[[#This Row],[Number of Geospatial Figures]]/Dataset[[#This Row],[Number of Total Figures]])</f>
        <v>0.22222222222222221</v>
      </c>
      <c r="S323" s="42" t="b">
        <v>1</v>
      </c>
      <c r="T323" s="42" t="b" cm="1">
        <f t="array" ref="T3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23" s="42" t="b">
        <v>0</v>
      </c>
      <c r="V323" s="41" t="s">
        <v>44</v>
      </c>
      <c r="W323" s="41" t="s">
        <v>44</v>
      </c>
      <c r="X323" s="42">
        <v>34</v>
      </c>
      <c r="Y323" s="76" t="s">
        <v>2974</v>
      </c>
      <c r="Z323" s="76" t="s">
        <v>2975</v>
      </c>
      <c r="AA323" s="43" t="s">
        <v>2976</v>
      </c>
    </row>
    <row r="324" spans="1:27" x14ac:dyDescent="0.2">
      <c r="A324" s="40" t="s">
        <v>44</v>
      </c>
      <c r="B324" s="41" t="s">
        <v>44</v>
      </c>
      <c r="C324" s="41" t="s">
        <v>44</v>
      </c>
      <c r="D324" s="41" t="s">
        <v>44</v>
      </c>
      <c r="E324" s="41" t="s">
        <v>44</v>
      </c>
      <c r="F324" s="42" t="b">
        <v>0</v>
      </c>
      <c r="G324" s="41" t="s">
        <v>1370</v>
      </c>
      <c r="H324" s="41" t="s">
        <v>1371</v>
      </c>
      <c r="I324" s="41" t="s">
        <v>1372</v>
      </c>
      <c r="J324" s="42">
        <v>2018</v>
      </c>
      <c r="K324" s="41" t="s">
        <v>1373</v>
      </c>
      <c r="L324" s="42" t="s">
        <v>44</v>
      </c>
      <c r="M324" s="41" t="s">
        <v>28</v>
      </c>
      <c r="N324" s="41" t="s">
        <v>1374</v>
      </c>
      <c r="O324" s="42" t="s">
        <v>44</v>
      </c>
      <c r="P324" s="42" t="s">
        <v>44</v>
      </c>
      <c r="Q324" s="42" t="s">
        <v>44</v>
      </c>
      <c r="R324" s="73" t="str">
        <f>IF(ISERROR(Dataset[[#This Row],[Number of Geospatial Figures]]/Dataset[[#This Row],[Number of Total Figures]])=TRUE,"---",Dataset[[#This Row],[Number of Geospatial Figures]]/Dataset[[#This Row],[Number of Total Figures]])</f>
        <v>---</v>
      </c>
      <c r="S324" s="42" t="s">
        <v>44</v>
      </c>
      <c r="T324" s="42" t="str" cm="1">
        <f t="array" ref="T3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4" s="42" t="s">
        <v>44</v>
      </c>
      <c r="V324" s="41" t="s">
        <v>44</v>
      </c>
      <c r="W324" s="41" t="s">
        <v>44</v>
      </c>
      <c r="X324" s="42">
        <v>6</v>
      </c>
      <c r="Y324" s="76" t="s">
        <v>44</v>
      </c>
      <c r="Z324" s="76" t="s">
        <v>44</v>
      </c>
      <c r="AA324" s="43" t="s">
        <v>44</v>
      </c>
    </row>
    <row r="325" spans="1:27" x14ac:dyDescent="0.2">
      <c r="A325" s="40" t="s">
        <v>44</v>
      </c>
      <c r="B325" s="41" t="s">
        <v>44</v>
      </c>
      <c r="C325" s="41" t="s">
        <v>44</v>
      </c>
      <c r="D325" s="41" t="s">
        <v>44</v>
      </c>
      <c r="E325" s="41" t="s">
        <v>44</v>
      </c>
      <c r="F325" s="42" t="b">
        <v>0</v>
      </c>
      <c r="G325" s="41" t="s">
        <v>1375</v>
      </c>
      <c r="H325" s="41" t="s">
        <v>1376</v>
      </c>
      <c r="I325" s="41" t="s">
        <v>1377</v>
      </c>
      <c r="J325" s="42">
        <v>2018</v>
      </c>
      <c r="K325" s="41" t="s">
        <v>1378</v>
      </c>
      <c r="L325" s="42" t="s">
        <v>44</v>
      </c>
      <c r="M325" s="41" t="s">
        <v>28</v>
      </c>
      <c r="N325" s="41" t="s">
        <v>1374</v>
      </c>
      <c r="O325" s="42" t="s">
        <v>44</v>
      </c>
      <c r="P325" s="42" t="s">
        <v>44</v>
      </c>
      <c r="Q325" s="42" t="s">
        <v>44</v>
      </c>
      <c r="R325" s="73" t="str">
        <f>IF(ISERROR(Dataset[[#This Row],[Number of Geospatial Figures]]/Dataset[[#This Row],[Number of Total Figures]])=TRUE,"---",Dataset[[#This Row],[Number of Geospatial Figures]]/Dataset[[#This Row],[Number of Total Figures]])</f>
        <v>---</v>
      </c>
      <c r="S325" s="42" t="s">
        <v>44</v>
      </c>
      <c r="T325" s="42" t="str" cm="1">
        <f t="array" ref="T3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5" s="42" t="s">
        <v>44</v>
      </c>
      <c r="V325" s="41" t="s">
        <v>44</v>
      </c>
      <c r="W325" s="41" t="s">
        <v>44</v>
      </c>
      <c r="X325" s="42">
        <v>1</v>
      </c>
      <c r="Y325" s="76" t="s">
        <v>44</v>
      </c>
      <c r="Z325" s="76" t="s">
        <v>44</v>
      </c>
      <c r="AA325" s="43" t="s">
        <v>44</v>
      </c>
    </row>
    <row r="326" spans="1:27" x14ac:dyDescent="0.2">
      <c r="A326" s="40" t="s">
        <v>44</v>
      </c>
      <c r="B326" s="41" t="s">
        <v>44</v>
      </c>
      <c r="C326" s="41" t="s">
        <v>44</v>
      </c>
      <c r="D326" s="41" t="s">
        <v>44</v>
      </c>
      <c r="E326" s="41" t="s">
        <v>44</v>
      </c>
      <c r="F326" s="42" t="b">
        <v>0</v>
      </c>
      <c r="G326" s="41" t="s">
        <v>1379</v>
      </c>
      <c r="H326" s="41" t="s">
        <v>1380</v>
      </c>
      <c r="I326" s="41" t="s">
        <v>1381</v>
      </c>
      <c r="J326" s="42">
        <v>2018</v>
      </c>
      <c r="K326" s="41" t="s">
        <v>1382</v>
      </c>
      <c r="L326" s="42" t="s">
        <v>44</v>
      </c>
      <c r="M326" s="41" t="s">
        <v>28</v>
      </c>
      <c r="N326" s="41" t="s">
        <v>1374</v>
      </c>
      <c r="O326" s="42" t="s">
        <v>44</v>
      </c>
      <c r="P326" s="42" t="s">
        <v>44</v>
      </c>
      <c r="Q326" s="42" t="s">
        <v>44</v>
      </c>
      <c r="R326" s="73" t="str">
        <f>IF(ISERROR(Dataset[[#This Row],[Number of Geospatial Figures]]/Dataset[[#This Row],[Number of Total Figures]])=TRUE,"---",Dataset[[#This Row],[Number of Geospatial Figures]]/Dataset[[#This Row],[Number of Total Figures]])</f>
        <v>---</v>
      </c>
      <c r="S326" s="42" t="s">
        <v>44</v>
      </c>
      <c r="T326" s="42" t="str" cm="1">
        <f t="array" ref="T3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6" s="42" t="s">
        <v>44</v>
      </c>
      <c r="V326" s="41" t="s">
        <v>44</v>
      </c>
      <c r="W326" s="41" t="s">
        <v>44</v>
      </c>
      <c r="X326" s="42">
        <v>3</v>
      </c>
      <c r="Y326" s="76" t="s">
        <v>44</v>
      </c>
      <c r="Z326" s="76" t="s">
        <v>44</v>
      </c>
      <c r="AA326" s="43" t="s">
        <v>44</v>
      </c>
    </row>
    <row r="327" spans="1:27" x14ac:dyDescent="0.2">
      <c r="A327" s="40" t="s">
        <v>44</v>
      </c>
      <c r="B327" s="41" t="s">
        <v>44</v>
      </c>
      <c r="C327" s="41" t="s">
        <v>44</v>
      </c>
      <c r="D327" s="41" t="s">
        <v>44</v>
      </c>
      <c r="E327" s="41" t="s">
        <v>44</v>
      </c>
      <c r="F327" s="42" t="b">
        <v>0</v>
      </c>
      <c r="G327" s="41" t="s">
        <v>1383</v>
      </c>
      <c r="H327" s="41" t="s">
        <v>1384</v>
      </c>
      <c r="I327" s="41" t="s">
        <v>1385</v>
      </c>
      <c r="J327" s="42">
        <v>2018</v>
      </c>
      <c r="K327" s="41" t="s">
        <v>1386</v>
      </c>
      <c r="L327" s="42" t="s">
        <v>44</v>
      </c>
      <c r="M327" s="41" t="s">
        <v>28</v>
      </c>
      <c r="N327" s="41" t="s">
        <v>1374</v>
      </c>
      <c r="O327" s="42" t="s">
        <v>44</v>
      </c>
      <c r="P327" s="42" t="s">
        <v>44</v>
      </c>
      <c r="Q327" s="42" t="s">
        <v>44</v>
      </c>
      <c r="R327" s="73" t="str">
        <f>IF(ISERROR(Dataset[[#This Row],[Number of Geospatial Figures]]/Dataset[[#This Row],[Number of Total Figures]])=TRUE,"---",Dataset[[#This Row],[Number of Geospatial Figures]]/Dataset[[#This Row],[Number of Total Figures]])</f>
        <v>---</v>
      </c>
      <c r="S327" s="42" t="s">
        <v>44</v>
      </c>
      <c r="T327" s="42" t="str" cm="1">
        <f t="array" ref="T3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7" s="42" t="s">
        <v>44</v>
      </c>
      <c r="V327" s="41" t="s">
        <v>44</v>
      </c>
      <c r="W327" s="41" t="s">
        <v>44</v>
      </c>
      <c r="X327" s="42">
        <v>6</v>
      </c>
      <c r="Y327" s="76" t="s">
        <v>44</v>
      </c>
      <c r="Z327" s="76" t="s">
        <v>44</v>
      </c>
      <c r="AA327" s="43" t="s">
        <v>44</v>
      </c>
    </row>
    <row r="328" spans="1:27" x14ac:dyDescent="0.2">
      <c r="A328" s="40" t="s">
        <v>44</v>
      </c>
      <c r="B328" s="41" t="s">
        <v>44</v>
      </c>
      <c r="C328" s="41" t="s">
        <v>44</v>
      </c>
      <c r="D328" s="41" t="s">
        <v>44</v>
      </c>
      <c r="E328" s="41" t="s">
        <v>44</v>
      </c>
      <c r="F328" s="42" t="b">
        <v>0</v>
      </c>
      <c r="G328" s="41" t="s">
        <v>1387</v>
      </c>
      <c r="H328" s="41" t="s">
        <v>1388</v>
      </c>
      <c r="I328" s="41" t="s">
        <v>1389</v>
      </c>
      <c r="J328" s="42">
        <v>2018</v>
      </c>
      <c r="K328" s="41" t="s">
        <v>1390</v>
      </c>
      <c r="L328" s="42" t="s">
        <v>44</v>
      </c>
      <c r="M328" s="41" t="s">
        <v>28</v>
      </c>
      <c r="N328" s="41" t="s">
        <v>1374</v>
      </c>
      <c r="O328" s="42" t="s">
        <v>44</v>
      </c>
      <c r="P328" s="42" t="s">
        <v>44</v>
      </c>
      <c r="Q328" s="42" t="s">
        <v>44</v>
      </c>
      <c r="R328" s="73" t="str">
        <f>IF(ISERROR(Dataset[[#This Row],[Number of Geospatial Figures]]/Dataset[[#This Row],[Number of Total Figures]])=TRUE,"---",Dataset[[#This Row],[Number of Geospatial Figures]]/Dataset[[#This Row],[Number of Total Figures]])</f>
        <v>---</v>
      </c>
      <c r="S328" s="42" t="s">
        <v>44</v>
      </c>
      <c r="T328" s="42" t="str" cm="1">
        <f t="array" ref="T3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8" s="42" t="s">
        <v>44</v>
      </c>
      <c r="V328" s="41" t="s">
        <v>44</v>
      </c>
      <c r="W328" s="41" t="s">
        <v>44</v>
      </c>
      <c r="X328" s="42">
        <v>5</v>
      </c>
      <c r="Y328" s="76" t="s">
        <v>44</v>
      </c>
      <c r="Z328" s="76" t="s">
        <v>44</v>
      </c>
      <c r="AA328" s="43" t="s">
        <v>44</v>
      </c>
    </row>
    <row r="329" spans="1:27" x14ac:dyDescent="0.2">
      <c r="A329" s="40" t="s">
        <v>44</v>
      </c>
      <c r="B329" s="41" t="s">
        <v>44</v>
      </c>
      <c r="C329" s="41" t="s">
        <v>44</v>
      </c>
      <c r="D329" s="41" t="s">
        <v>44</v>
      </c>
      <c r="E329" s="41" t="s">
        <v>44</v>
      </c>
      <c r="F329" s="42" t="b">
        <v>0</v>
      </c>
      <c r="G329" s="41" t="s">
        <v>1391</v>
      </c>
      <c r="H329" s="41" t="s">
        <v>1392</v>
      </c>
      <c r="I329" s="41" t="s">
        <v>1393</v>
      </c>
      <c r="J329" s="42">
        <v>2018</v>
      </c>
      <c r="K329" s="41" t="s">
        <v>1394</v>
      </c>
      <c r="L329" s="42" t="s">
        <v>44</v>
      </c>
      <c r="M329" s="41" t="s">
        <v>33</v>
      </c>
      <c r="N329" s="41" t="s">
        <v>1395</v>
      </c>
      <c r="O329" s="42" t="s">
        <v>44</v>
      </c>
      <c r="P329" s="42" t="s">
        <v>44</v>
      </c>
      <c r="Q329" s="42" t="s">
        <v>44</v>
      </c>
      <c r="R329" s="73" t="str">
        <f>IF(ISERROR(Dataset[[#This Row],[Number of Geospatial Figures]]/Dataset[[#This Row],[Number of Total Figures]])=TRUE,"---",Dataset[[#This Row],[Number of Geospatial Figures]]/Dataset[[#This Row],[Number of Total Figures]])</f>
        <v>---</v>
      </c>
      <c r="S329" s="42" t="s">
        <v>44</v>
      </c>
      <c r="T329" s="42" t="str" cm="1">
        <f t="array" ref="T3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9" s="42" t="s">
        <v>44</v>
      </c>
      <c r="V329" s="41" t="s">
        <v>44</v>
      </c>
      <c r="W329" s="41" t="s">
        <v>44</v>
      </c>
      <c r="X329" s="42">
        <v>5</v>
      </c>
      <c r="Y329" s="76" t="s">
        <v>44</v>
      </c>
      <c r="Z329" s="76" t="s">
        <v>44</v>
      </c>
      <c r="AA329" s="43" t="s">
        <v>44</v>
      </c>
    </row>
    <row r="330" spans="1:27" x14ac:dyDescent="0.2">
      <c r="A330" s="40" t="s">
        <v>1365</v>
      </c>
      <c r="B330" s="41" t="s">
        <v>2193</v>
      </c>
      <c r="C330" s="41" t="s">
        <v>44</v>
      </c>
      <c r="D330" s="41" t="s">
        <v>44</v>
      </c>
      <c r="E330" s="41" t="s">
        <v>44</v>
      </c>
      <c r="F330" s="42" t="b">
        <v>1</v>
      </c>
      <c r="G330" s="41" t="s">
        <v>1396</v>
      </c>
      <c r="H330" s="41" t="s">
        <v>1397</v>
      </c>
      <c r="I330" s="41" t="s">
        <v>1398</v>
      </c>
      <c r="J330" s="42">
        <v>2018</v>
      </c>
      <c r="K330" s="41" t="s">
        <v>1399</v>
      </c>
      <c r="L330" s="42" t="s">
        <v>44</v>
      </c>
      <c r="M330" s="41" t="s">
        <v>33</v>
      </c>
      <c r="N330" s="41" t="s">
        <v>1395</v>
      </c>
      <c r="O330" s="42" t="b">
        <v>0</v>
      </c>
      <c r="P330" s="42">
        <v>0</v>
      </c>
      <c r="Q330" s="42">
        <v>17</v>
      </c>
      <c r="R330" s="73">
        <f>IF(ISERROR(Dataset[[#This Row],[Number of Geospatial Figures]]/Dataset[[#This Row],[Number of Total Figures]])=TRUE,"---",Dataset[[#This Row],[Number of Geospatial Figures]]/Dataset[[#This Row],[Number of Total Figures]])</f>
        <v>0</v>
      </c>
      <c r="S330" s="42" t="b">
        <v>0</v>
      </c>
      <c r="T330" s="42" t="b" cm="1">
        <f t="array" ref="T3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0" s="42" t="b">
        <v>0</v>
      </c>
      <c r="V330" s="41" t="s">
        <v>44</v>
      </c>
      <c r="W330" s="41" t="s">
        <v>44</v>
      </c>
      <c r="X330" s="42">
        <v>22</v>
      </c>
      <c r="Y330" s="76" t="s">
        <v>44</v>
      </c>
      <c r="Z330" s="76" t="s">
        <v>44</v>
      </c>
      <c r="AA330" s="43" t="s">
        <v>44</v>
      </c>
    </row>
    <row r="331" spans="1:27" x14ac:dyDescent="0.2">
      <c r="A331" s="40" t="s">
        <v>1365</v>
      </c>
      <c r="B331" s="41" t="s">
        <v>787</v>
      </c>
      <c r="C331" s="41" t="s">
        <v>44</v>
      </c>
      <c r="D331" s="41" t="s">
        <v>44</v>
      </c>
      <c r="E331" s="41" t="s">
        <v>44</v>
      </c>
      <c r="F331" s="42" t="b">
        <v>1</v>
      </c>
      <c r="G331" s="41" t="s">
        <v>1400</v>
      </c>
      <c r="H331" s="41" t="s">
        <v>1401</v>
      </c>
      <c r="I331" s="41" t="s">
        <v>1402</v>
      </c>
      <c r="J331" s="42">
        <v>2018</v>
      </c>
      <c r="K331" s="41" t="s">
        <v>1403</v>
      </c>
      <c r="L331" s="42" t="s">
        <v>44</v>
      </c>
      <c r="M331" s="41" t="s">
        <v>33</v>
      </c>
      <c r="N331" s="41" t="s">
        <v>1395</v>
      </c>
      <c r="O331" s="42" t="b">
        <v>1</v>
      </c>
      <c r="P331" s="42">
        <v>10</v>
      </c>
      <c r="Q331" s="42">
        <v>12</v>
      </c>
      <c r="R331" s="73">
        <f>IF(ISERROR(Dataset[[#This Row],[Number of Geospatial Figures]]/Dataset[[#This Row],[Number of Total Figures]])=TRUE,"---",Dataset[[#This Row],[Number of Geospatial Figures]]/Dataset[[#This Row],[Number of Total Figures]])</f>
        <v>0.83333333333333337</v>
      </c>
      <c r="S331" s="42" t="b">
        <v>1</v>
      </c>
      <c r="T331" s="42" t="b" cm="1">
        <f t="array" ref="T3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1" s="42" t="b">
        <v>1</v>
      </c>
      <c r="V331" s="41" t="s">
        <v>44</v>
      </c>
      <c r="W331" s="41" t="s">
        <v>44</v>
      </c>
      <c r="X331" s="42">
        <v>29</v>
      </c>
      <c r="Y331" s="76" t="s">
        <v>2977</v>
      </c>
      <c r="Z331" s="76" t="s">
        <v>2978</v>
      </c>
      <c r="AA331" s="43" t="s">
        <v>2879</v>
      </c>
    </row>
    <row r="332" spans="1:27" x14ac:dyDescent="0.2">
      <c r="A332" s="40" t="s">
        <v>1365</v>
      </c>
      <c r="B332" s="41" t="s">
        <v>2193</v>
      </c>
      <c r="C332" s="41" t="s">
        <v>44</v>
      </c>
      <c r="D332" s="41" t="s">
        <v>44</v>
      </c>
      <c r="E332" s="41" t="s">
        <v>44</v>
      </c>
      <c r="F332" s="42" t="b">
        <v>1</v>
      </c>
      <c r="G332" s="41" t="s">
        <v>1404</v>
      </c>
      <c r="H332" s="41" t="s">
        <v>1405</v>
      </c>
      <c r="I332" s="41" t="s">
        <v>1406</v>
      </c>
      <c r="J332" s="42">
        <v>2018</v>
      </c>
      <c r="K332" s="41" t="s">
        <v>1407</v>
      </c>
      <c r="L332" s="42" t="s">
        <v>44</v>
      </c>
      <c r="M332" s="41" t="s">
        <v>33</v>
      </c>
      <c r="N332" s="41" t="s">
        <v>1395</v>
      </c>
      <c r="O332" s="42" t="b">
        <v>1</v>
      </c>
      <c r="P332" s="42">
        <v>8</v>
      </c>
      <c r="Q332" s="42">
        <v>13</v>
      </c>
      <c r="R332" s="73">
        <f>IF(ISERROR(Dataset[[#This Row],[Number of Geospatial Figures]]/Dataset[[#This Row],[Number of Total Figures]])=TRUE,"---",Dataset[[#This Row],[Number of Geospatial Figures]]/Dataset[[#This Row],[Number of Total Figures]])</f>
        <v>0.61538461538461542</v>
      </c>
      <c r="S332" s="42" t="b">
        <v>1</v>
      </c>
      <c r="T332" s="42" t="b" cm="1">
        <f t="array" ref="T3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2" s="42" t="b">
        <v>1</v>
      </c>
      <c r="V332" s="41" t="s">
        <v>44</v>
      </c>
      <c r="W332" s="41" t="s">
        <v>44</v>
      </c>
      <c r="X332" s="42">
        <v>23</v>
      </c>
      <c r="Y332" s="76" t="s">
        <v>2923</v>
      </c>
      <c r="Z332" s="76" t="s">
        <v>2979</v>
      </c>
      <c r="AA332" s="43" t="s">
        <v>2879</v>
      </c>
    </row>
    <row r="333" spans="1:27" x14ac:dyDescent="0.2">
      <c r="A333" s="40" t="s">
        <v>1365</v>
      </c>
      <c r="B333" s="41" t="s">
        <v>1575</v>
      </c>
      <c r="C333" s="41" t="s">
        <v>44</v>
      </c>
      <c r="D333" s="41" t="s">
        <v>44</v>
      </c>
      <c r="E333" s="41" t="s">
        <v>44</v>
      </c>
      <c r="F333" s="42" t="b">
        <v>1</v>
      </c>
      <c r="G333" s="41" t="s">
        <v>1408</v>
      </c>
      <c r="H333" s="41" t="s">
        <v>1409</v>
      </c>
      <c r="I333" s="41" t="s">
        <v>1410</v>
      </c>
      <c r="J333" s="42">
        <v>2018</v>
      </c>
      <c r="K333" s="41" t="s">
        <v>1411</v>
      </c>
      <c r="L333" s="42" t="s">
        <v>44</v>
      </c>
      <c r="M333" s="41" t="s">
        <v>33</v>
      </c>
      <c r="N333" s="41" t="s">
        <v>1395</v>
      </c>
      <c r="O333" s="42" t="b">
        <v>1</v>
      </c>
      <c r="P333" s="42">
        <v>11</v>
      </c>
      <c r="Q333" s="42">
        <v>13</v>
      </c>
      <c r="R333" s="73">
        <f>IF(ISERROR(Dataset[[#This Row],[Number of Geospatial Figures]]/Dataset[[#This Row],[Number of Total Figures]])=TRUE,"---",Dataset[[#This Row],[Number of Geospatial Figures]]/Dataset[[#This Row],[Number of Total Figures]])</f>
        <v>0.84615384615384615</v>
      </c>
      <c r="S333" s="42" t="b">
        <v>1</v>
      </c>
      <c r="T333" s="42" t="b" cm="1">
        <f t="array" ref="T3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3" s="42" t="b">
        <v>1</v>
      </c>
      <c r="V333" s="41" t="s">
        <v>44</v>
      </c>
      <c r="W333" s="41" t="s">
        <v>44</v>
      </c>
      <c r="X333" s="42">
        <v>67</v>
      </c>
      <c r="Y333" s="76" t="s">
        <v>2980</v>
      </c>
      <c r="Z333" s="76" t="s">
        <v>2981</v>
      </c>
      <c r="AA333" s="43" t="s">
        <v>3050</v>
      </c>
    </row>
    <row r="334" spans="1:27" x14ac:dyDescent="0.2">
      <c r="A334" s="40" t="s">
        <v>1365</v>
      </c>
      <c r="B334" s="41" t="s">
        <v>1814</v>
      </c>
      <c r="C334" s="41" t="s">
        <v>44</v>
      </c>
      <c r="D334" s="41" t="s">
        <v>44</v>
      </c>
      <c r="E334" s="41" t="s">
        <v>44</v>
      </c>
      <c r="F334" s="42" t="b">
        <v>1</v>
      </c>
      <c r="G334" s="41" t="s">
        <v>1412</v>
      </c>
      <c r="H334" s="41" t="s">
        <v>1413</v>
      </c>
      <c r="I334" s="41" t="s">
        <v>1414</v>
      </c>
      <c r="J334" s="42">
        <v>2018</v>
      </c>
      <c r="K334" s="41" t="s">
        <v>1415</v>
      </c>
      <c r="L334" s="42" t="s">
        <v>44</v>
      </c>
      <c r="M334" s="41" t="s">
        <v>22</v>
      </c>
      <c r="N334" s="41" t="s">
        <v>1416</v>
      </c>
      <c r="O334" s="42" t="b">
        <v>0</v>
      </c>
      <c r="P334" s="42">
        <v>0</v>
      </c>
      <c r="Q334" s="42">
        <v>8</v>
      </c>
      <c r="R334" s="73">
        <f>IF(ISERROR(Dataset[[#This Row],[Number of Geospatial Figures]]/Dataset[[#This Row],[Number of Total Figures]])=TRUE,"---",Dataset[[#This Row],[Number of Geospatial Figures]]/Dataset[[#This Row],[Number of Total Figures]])</f>
        <v>0</v>
      </c>
      <c r="S334" s="42" t="b">
        <v>0</v>
      </c>
      <c r="T334" s="42" t="b" cm="1">
        <f t="array" ref="T3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4" s="42" t="b">
        <v>0</v>
      </c>
      <c r="V334" s="41" t="s">
        <v>44</v>
      </c>
      <c r="W334" s="41" t="s">
        <v>44</v>
      </c>
      <c r="X334" s="42">
        <v>16</v>
      </c>
      <c r="Y334" s="76" t="s">
        <v>44</v>
      </c>
      <c r="Z334" s="76" t="s">
        <v>44</v>
      </c>
      <c r="AA334" s="43" t="s">
        <v>44</v>
      </c>
    </row>
    <row r="335" spans="1:27" x14ac:dyDescent="0.2">
      <c r="A335" s="40" t="s">
        <v>44</v>
      </c>
      <c r="B335" s="41" t="s">
        <v>44</v>
      </c>
      <c r="C335" s="41" t="s">
        <v>44</v>
      </c>
      <c r="D335" s="41" t="s">
        <v>44</v>
      </c>
      <c r="E335" s="41" t="s">
        <v>44</v>
      </c>
      <c r="F335" s="42" t="b">
        <v>0</v>
      </c>
      <c r="G335" s="41" t="s">
        <v>1417</v>
      </c>
      <c r="H335" s="41" t="s">
        <v>1418</v>
      </c>
      <c r="I335" s="41" t="s">
        <v>1419</v>
      </c>
      <c r="J335" s="42">
        <v>2018</v>
      </c>
      <c r="K335" s="41" t="s">
        <v>1420</v>
      </c>
      <c r="L335" s="42" t="s">
        <v>44</v>
      </c>
      <c r="M335" s="41" t="s">
        <v>22</v>
      </c>
      <c r="N335" s="41" t="s">
        <v>1416</v>
      </c>
      <c r="O335" s="42" t="s">
        <v>44</v>
      </c>
      <c r="P335" s="42" t="s">
        <v>44</v>
      </c>
      <c r="Q335" s="42" t="s">
        <v>44</v>
      </c>
      <c r="R335" s="73" t="str">
        <f>IF(ISERROR(Dataset[[#This Row],[Number of Geospatial Figures]]/Dataset[[#This Row],[Number of Total Figures]])=TRUE,"---",Dataset[[#This Row],[Number of Geospatial Figures]]/Dataset[[#This Row],[Number of Total Figures]])</f>
        <v>---</v>
      </c>
      <c r="S335" s="42" t="s">
        <v>44</v>
      </c>
      <c r="T335" s="42" t="str" cm="1">
        <f t="array" ref="T3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5" s="42" t="s">
        <v>44</v>
      </c>
      <c r="V335" s="41" t="s">
        <v>44</v>
      </c>
      <c r="W335" s="41" t="s">
        <v>44</v>
      </c>
      <c r="X335" s="42">
        <v>4</v>
      </c>
      <c r="Y335" s="76" t="s">
        <v>44</v>
      </c>
      <c r="Z335" s="76" t="s">
        <v>44</v>
      </c>
      <c r="AA335" s="43" t="s">
        <v>44</v>
      </c>
    </row>
    <row r="336" spans="1:27" x14ac:dyDescent="0.2">
      <c r="A336" s="40" t="s">
        <v>44</v>
      </c>
      <c r="B336" s="41" t="s">
        <v>44</v>
      </c>
      <c r="C336" s="41" t="s">
        <v>44</v>
      </c>
      <c r="D336" s="41" t="s">
        <v>44</v>
      </c>
      <c r="E336" s="41" t="s">
        <v>44</v>
      </c>
      <c r="F336" s="42" t="b">
        <v>0</v>
      </c>
      <c r="G336" s="41" t="s">
        <v>1421</v>
      </c>
      <c r="H336" s="41" t="s">
        <v>1422</v>
      </c>
      <c r="I336" s="41" t="s">
        <v>1423</v>
      </c>
      <c r="J336" s="42">
        <v>2018</v>
      </c>
      <c r="K336" s="41" t="s">
        <v>1424</v>
      </c>
      <c r="L336" s="42" t="s">
        <v>44</v>
      </c>
      <c r="M336" s="41" t="s">
        <v>22</v>
      </c>
      <c r="N336" s="41" t="s">
        <v>1416</v>
      </c>
      <c r="O336" s="42" t="s">
        <v>44</v>
      </c>
      <c r="P336" s="42" t="s">
        <v>44</v>
      </c>
      <c r="Q336" s="42" t="s">
        <v>44</v>
      </c>
      <c r="R336" s="73" t="str">
        <f>IF(ISERROR(Dataset[[#This Row],[Number of Geospatial Figures]]/Dataset[[#This Row],[Number of Total Figures]])=TRUE,"---",Dataset[[#This Row],[Number of Geospatial Figures]]/Dataset[[#This Row],[Number of Total Figures]])</f>
        <v>---</v>
      </c>
      <c r="S336" s="42" t="s">
        <v>44</v>
      </c>
      <c r="T336" s="42" t="str" cm="1">
        <f t="array" ref="T3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6" s="42" t="s">
        <v>44</v>
      </c>
      <c r="V336" s="41" t="s">
        <v>44</v>
      </c>
      <c r="W336" s="41" t="s">
        <v>44</v>
      </c>
      <c r="X336" s="42">
        <v>9</v>
      </c>
      <c r="Y336" s="76" t="s">
        <v>44</v>
      </c>
      <c r="Z336" s="76" t="s">
        <v>44</v>
      </c>
      <c r="AA336" s="43" t="s">
        <v>44</v>
      </c>
    </row>
    <row r="337" spans="1:27" x14ac:dyDescent="0.2">
      <c r="A337" s="40" t="s">
        <v>1365</v>
      </c>
      <c r="B337" s="41" t="s">
        <v>308</v>
      </c>
      <c r="C337" s="41" t="s">
        <v>44</v>
      </c>
      <c r="D337" s="41" t="s">
        <v>44</v>
      </c>
      <c r="E337" s="41" t="s">
        <v>44</v>
      </c>
      <c r="F337" s="42" t="b">
        <v>1</v>
      </c>
      <c r="G337" s="41" t="s">
        <v>1425</v>
      </c>
      <c r="H337" s="41" t="s">
        <v>1426</v>
      </c>
      <c r="I337" s="41" t="s">
        <v>1427</v>
      </c>
      <c r="J337" s="42">
        <v>2018</v>
      </c>
      <c r="K337" s="41" t="s">
        <v>1428</v>
      </c>
      <c r="L337" s="42" t="s">
        <v>44</v>
      </c>
      <c r="M337" s="41" t="s">
        <v>22</v>
      </c>
      <c r="N337" s="41" t="s">
        <v>1416</v>
      </c>
      <c r="O337" s="42" t="b">
        <v>0</v>
      </c>
      <c r="P337" s="42">
        <v>11</v>
      </c>
      <c r="Q337" s="42">
        <v>19</v>
      </c>
      <c r="R337" s="73">
        <f>IF(ISERROR(Dataset[[#This Row],[Number of Geospatial Figures]]/Dataset[[#This Row],[Number of Total Figures]])=TRUE,"---",Dataset[[#This Row],[Number of Geospatial Figures]]/Dataset[[#This Row],[Number of Total Figures]])</f>
        <v>0.57894736842105265</v>
      </c>
      <c r="S337" s="42" t="b">
        <v>1</v>
      </c>
      <c r="T337" s="42" t="b" cm="1">
        <f t="array" ref="T3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37" s="42" t="b">
        <v>0</v>
      </c>
      <c r="V337" s="41" t="s">
        <v>44</v>
      </c>
      <c r="W337" s="41" t="s">
        <v>44</v>
      </c>
      <c r="X337" s="42">
        <v>91</v>
      </c>
      <c r="Y337" s="76" t="s">
        <v>2982</v>
      </c>
      <c r="Z337" s="76" t="s">
        <v>2983</v>
      </c>
      <c r="AA337" s="43" t="s">
        <v>3050</v>
      </c>
    </row>
    <row r="338" spans="1:27" x14ac:dyDescent="0.2">
      <c r="A338" s="40" t="s">
        <v>44</v>
      </c>
      <c r="B338" s="41" t="s">
        <v>44</v>
      </c>
      <c r="C338" s="41" t="s">
        <v>44</v>
      </c>
      <c r="D338" s="41" t="s">
        <v>44</v>
      </c>
      <c r="E338" s="41" t="s">
        <v>44</v>
      </c>
      <c r="F338" s="42" t="b">
        <v>0</v>
      </c>
      <c r="G338" s="41" t="s">
        <v>1429</v>
      </c>
      <c r="H338" s="41" t="s">
        <v>1430</v>
      </c>
      <c r="I338" s="41" t="s">
        <v>1431</v>
      </c>
      <c r="J338" s="42">
        <v>2018</v>
      </c>
      <c r="K338" s="41" t="s">
        <v>1432</v>
      </c>
      <c r="L338" s="42" t="s">
        <v>44</v>
      </c>
      <c r="M338" s="41" t="s">
        <v>22</v>
      </c>
      <c r="N338" s="41" t="s">
        <v>1416</v>
      </c>
      <c r="O338" s="42" t="s">
        <v>44</v>
      </c>
      <c r="P338" s="42" t="s">
        <v>44</v>
      </c>
      <c r="Q338" s="42" t="s">
        <v>44</v>
      </c>
      <c r="R338" s="73" t="str">
        <f>IF(ISERROR(Dataset[[#This Row],[Number of Geospatial Figures]]/Dataset[[#This Row],[Number of Total Figures]])=TRUE,"---",Dataset[[#This Row],[Number of Geospatial Figures]]/Dataset[[#This Row],[Number of Total Figures]])</f>
        <v>---</v>
      </c>
      <c r="S338" s="42" t="s">
        <v>44</v>
      </c>
      <c r="T338" s="42" t="str" cm="1">
        <f t="array" ref="T3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8" s="42" t="s">
        <v>44</v>
      </c>
      <c r="V338" s="41" t="s">
        <v>44</v>
      </c>
      <c r="W338" s="41" t="s">
        <v>44</v>
      </c>
      <c r="X338" s="42">
        <v>6</v>
      </c>
      <c r="Y338" s="76" t="s">
        <v>44</v>
      </c>
      <c r="Z338" s="76" t="s">
        <v>44</v>
      </c>
      <c r="AA338" s="43" t="s">
        <v>44</v>
      </c>
    </row>
    <row r="339" spans="1:27" x14ac:dyDescent="0.2">
      <c r="A339" s="40" t="s">
        <v>1365</v>
      </c>
      <c r="B339" s="41" t="s">
        <v>17</v>
      </c>
      <c r="C339" s="41" t="s">
        <v>44</v>
      </c>
      <c r="D339" s="41" t="s">
        <v>44</v>
      </c>
      <c r="E339" s="41" t="s">
        <v>44</v>
      </c>
      <c r="F339" s="42" t="b">
        <v>1</v>
      </c>
      <c r="G339" s="41" t="s">
        <v>1433</v>
      </c>
      <c r="H339" s="41" t="s">
        <v>1434</v>
      </c>
      <c r="I339" s="41" t="s">
        <v>1435</v>
      </c>
      <c r="J339" s="42">
        <v>2018</v>
      </c>
      <c r="K339" s="41" t="s">
        <v>1436</v>
      </c>
      <c r="L339" s="42" t="s">
        <v>44</v>
      </c>
      <c r="M339" s="41" t="s">
        <v>28</v>
      </c>
      <c r="N339" s="41" t="s">
        <v>1437</v>
      </c>
      <c r="O339" s="42" t="b">
        <v>1</v>
      </c>
      <c r="P339" s="42">
        <v>3</v>
      </c>
      <c r="Q339" s="42">
        <v>11</v>
      </c>
      <c r="R339" s="73">
        <f>IF(ISERROR(Dataset[[#This Row],[Number of Geospatial Figures]]/Dataset[[#This Row],[Number of Total Figures]])=TRUE,"---",Dataset[[#This Row],[Number of Geospatial Figures]]/Dataset[[#This Row],[Number of Total Figures]])</f>
        <v>0.27272727272727271</v>
      </c>
      <c r="S339" s="42" t="b">
        <v>1</v>
      </c>
      <c r="T339" s="42" t="b" cm="1">
        <f t="array" ref="T3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9" s="42" t="b">
        <v>1</v>
      </c>
      <c r="V339" s="41" t="s">
        <v>44</v>
      </c>
      <c r="W339" s="41" t="s">
        <v>44</v>
      </c>
      <c r="X339" s="42">
        <v>169</v>
      </c>
      <c r="Y339" s="76" t="s">
        <v>2984</v>
      </c>
      <c r="Z339" s="76" t="s">
        <v>2954</v>
      </c>
      <c r="AA339" s="43" t="s">
        <v>2501</v>
      </c>
    </row>
    <row r="340" spans="1:27" x14ac:dyDescent="0.2">
      <c r="A340" s="40" t="s">
        <v>1365</v>
      </c>
      <c r="B340" s="41" t="s">
        <v>17</v>
      </c>
      <c r="C340" s="41" t="s">
        <v>44</v>
      </c>
      <c r="D340" s="41" t="s">
        <v>44</v>
      </c>
      <c r="E340" s="41" t="s">
        <v>44</v>
      </c>
      <c r="F340" s="42" t="b">
        <v>1</v>
      </c>
      <c r="G340" s="41" t="s">
        <v>1438</v>
      </c>
      <c r="H340" s="41" t="s">
        <v>1439</v>
      </c>
      <c r="I340" s="41" t="s">
        <v>1440</v>
      </c>
      <c r="J340" s="42">
        <v>2018</v>
      </c>
      <c r="K340" s="41" t="s">
        <v>1441</v>
      </c>
      <c r="L340" s="42" t="s">
        <v>44</v>
      </c>
      <c r="M340" s="41" t="s">
        <v>28</v>
      </c>
      <c r="N340" s="41" t="s">
        <v>1437</v>
      </c>
      <c r="O340" s="42" t="b">
        <v>0</v>
      </c>
      <c r="P340" s="42">
        <v>4</v>
      </c>
      <c r="Q340" s="42">
        <v>9</v>
      </c>
      <c r="R340" s="73">
        <f>IF(ISERROR(Dataset[[#This Row],[Number of Geospatial Figures]]/Dataset[[#This Row],[Number of Total Figures]])=TRUE,"---",Dataset[[#This Row],[Number of Geospatial Figures]]/Dataset[[#This Row],[Number of Total Figures]])</f>
        <v>0.44444444444444442</v>
      </c>
      <c r="S340" s="42" t="b">
        <v>1</v>
      </c>
      <c r="T340" s="42" t="b" cm="1">
        <f t="array" ref="T3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0" s="42" t="b">
        <v>0</v>
      </c>
      <c r="V340" s="41" t="s">
        <v>44</v>
      </c>
      <c r="W340" s="41" t="s">
        <v>44</v>
      </c>
      <c r="X340" s="42">
        <v>36</v>
      </c>
      <c r="Y340" s="76" t="s">
        <v>2985</v>
      </c>
      <c r="Z340" s="76" t="s">
        <v>2931</v>
      </c>
      <c r="AA340" s="43" t="s">
        <v>2501</v>
      </c>
    </row>
    <row r="341" spans="1:27" x14ac:dyDescent="0.2">
      <c r="A341" s="40" t="s">
        <v>1365</v>
      </c>
      <c r="B341" s="41" t="s">
        <v>1001</v>
      </c>
      <c r="C341" s="41" t="s">
        <v>44</v>
      </c>
      <c r="D341" s="41" t="s">
        <v>44</v>
      </c>
      <c r="E341" s="41" t="s">
        <v>44</v>
      </c>
      <c r="F341" s="42" t="b">
        <v>1</v>
      </c>
      <c r="G341" s="41" t="s">
        <v>1442</v>
      </c>
      <c r="H341" s="41" t="s">
        <v>1443</v>
      </c>
      <c r="I341" s="41" t="s">
        <v>1444</v>
      </c>
      <c r="J341" s="42">
        <v>2018</v>
      </c>
      <c r="K341" s="41" t="s">
        <v>1445</v>
      </c>
      <c r="L341" s="42" t="s">
        <v>44</v>
      </c>
      <c r="M341" s="41" t="s">
        <v>28</v>
      </c>
      <c r="N341" s="41" t="s">
        <v>1437</v>
      </c>
      <c r="O341" s="42" t="b">
        <v>0</v>
      </c>
      <c r="P341" s="42">
        <v>3</v>
      </c>
      <c r="Q341" s="42">
        <v>11</v>
      </c>
      <c r="R341" s="73">
        <f>IF(ISERROR(Dataset[[#This Row],[Number of Geospatial Figures]]/Dataset[[#This Row],[Number of Total Figures]])=TRUE,"---",Dataset[[#This Row],[Number of Geospatial Figures]]/Dataset[[#This Row],[Number of Total Figures]])</f>
        <v>0.27272727272727271</v>
      </c>
      <c r="S341" s="42" t="b">
        <v>1</v>
      </c>
      <c r="T341" s="42" t="b" cm="1">
        <f t="array" ref="T3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1" s="42" t="b">
        <v>0</v>
      </c>
      <c r="V341" s="41" t="s">
        <v>44</v>
      </c>
      <c r="W341" s="41" t="s">
        <v>44</v>
      </c>
      <c r="X341" s="42">
        <v>26</v>
      </c>
      <c r="Y341" s="76" t="s">
        <v>2986</v>
      </c>
      <c r="Z341" s="76" t="s">
        <v>2987</v>
      </c>
      <c r="AA341" s="43" t="s">
        <v>3050</v>
      </c>
    </row>
    <row r="342" spans="1:27" x14ac:dyDescent="0.2">
      <c r="A342" s="40" t="s">
        <v>1365</v>
      </c>
      <c r="B342" s="41" t="s">
        <v>1182</v>
      </c>
      <c r="C342" s="41" t="s">
        <v>44</v>
      </c>
      <c r="D342" s="41" t="s">
        <v>44</v>
      </c>
      <c r="E342" s="41" t="s">
        <v>44</v>
      </c>
      <c r="F342" s="42" t="b">
        <v>1</v>
      </c>
      <c r="G342" s="41" t="s">
        <v>1446</v>
      </c>
      <c r="H342" s="41" t="s">
        <v>1447</v>
      </c>
      <c r="I342" s="41" t="s">
        <v>1448</v>
      </c>
      <c r="J342" s="42">
        <v>2018</v>
      </c>
      <c r="K342" s="41" t="s">
        <v>1449</v>
      </c>
      <c r="L342" s="42" t="s">
        <v>44</v>
      </c>
      <c r="M342" s="41" t="s">
        <v>28</v>
      </c>
      <c r="N342" s="41" t="s">
        <v>1437</v>
      </c>
      <c r="O342" s="42" t="b">
        <v>0</v>
      </c>
      <c r="P342" s="42">
        <v>0</v>
      </c>
      <c r="Q342" s="42">
        <v>4</v>
      </c>
      <c r="R342" s="73">
        <f>IF(ISERROR(Dataset[[#This Row],[Number of Geospatial Figures]]/Dataset[[#This Row],[Number of Total Figures]])=TRUE,"---",Dataset[[#This Row],[Number of Geospatial Figures]]/Dataset[[#This Row],[Number of Total Figures]])</f>
        <v>0</v>
      </c>
      <c r="S342" s="42" t="b">
        <v>0</v>
      </c>
      <c r="T342" s="42" t="b" cm="1">
        <f t="array" ref="T3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2" s="42" t="b">
        <v>0</v>
      </c>
      <c r="V342" s="41" t="s">
        <v>44</v>
      </c>
      <c r="W342" s="41" t="s">
        <v>44</v>
      </c>
      <c r="X342" s="42">
        <v>30</v>
      </c>
      <c r="Y342" s="76" t="s">
        <v>44</v>
      </c>
      <c r="Z342" s="76" t="s">
        <v>44</v>
      </c>
      <c r="AA342" s="43" t="s">
        <v>44</v>
      </c>
    </row>
    <row r="343" spans="1:27" x14ac:dyDescent="0.2">
      <c r="A343" s="40" t="s">
        <v>1365</v>
      </c>
      <c r="B343" s="41" t="s">
        <v>1814</v>
      </c>
      <c r="C343" s="41" t="s">
        <v>44</v>
      </c>
      <c r="D343" s="41" t="s">
        <v>44</v>
      </c>
      <c r="E343" s="41" t="s">
        <v>2193</v>
      </c>
      <c r="F343" s="42" t="b">
        <v>1</v>
      </c>
      <c r="G343" s="41" t="s">
        <v>1450</v>
      </c>
      <c r="H343" s="41" t="s">
        <v>1451</v>
      </c>
      <c r="I343" s="41" t="s">
        <v>1452</v>
      </c>
      <c r="J343" s="42">
        <v>2018</v>
      </c>
      <c r="K343" s="41" t="s">
        <v>1453</v>
      </c>
      <c r="L343" s="42" t="s">
        <v>44</v>
      </c>
      <c r="M343" s="41" t="s">
        <v>28</v>
      </c>
      <c r="N343" s="41" t="s">
        <v>1437</v>
      </c>
      <c r="O343" s="42" t="b">
        <v>0</v>
      </c>
      <c r="P343" s="42">
        <v>1</v>
      </c>
      <c r="Q343" s="42">
        <v>9</v>
      </c>
      <c r="R343" s="73">
        <f>IF(ISERROR(Dataset[[#This Row],[Number of Geospatial Figures]]/Dataset[[#This Row],[Number of Total Figures]])=TRUE,"---",Dataset[[#This Row],[Number of Geospatial Figures]]/Dataset[[#This Row],[Number of Total Figures]])</f>
        <v>0.1111111111111111</v>
      </c>
      <c r="S343" s="42" t="b">
        <v>1</v>
      </c>
      <c r="T343" s="42" t="b" cm="1">
        <f t="array" ref="T3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3" s="42" t="b">
        <v>0</v>
      </c>
      <c r="V343" s="41" t="s">
        <v>44</v>
      </c>
      <c r="W343" s="41" t="s">
        <v>2865</v>
      </c>
      <c r="X343" s="42">
        <v>26</v>
      </c>
      <c r="Y343" s="76" t="s">
        <v>2988</v>
      </c>
      <c r="Z343" s="76" t="s">
        <v>2989</v>
      </c>
      <c r="AA343" s="43" t="s">
        <v>3057</v>
      </c>
    </row>
    <row r="344" spans="1:27" x14ac:dyDescent="0.2">
      <c r="A344" s="40" t="s">
        <v>44</v>
      </c>
      <c r="B344" s="41" t="s">
        <v>44</v>
      </c>
      <c r="C344" s="41" t="s">
        <v>44</v>
      </c>
      <c r="D344" s="41" t="s">
        <v>44</v>
      </c>
      <c r="E344" s="41" t="s">
        <v>44</v>
      </c>
      <c r="F344" s="42" t="b">
        <v>0</v>
      </c>
      <c r="G344" s="41" t="s">
        <v>1454</v>
      </c>
      <c r="H344" s="41" t="s">
        <v>1455</v>
      </c>
      <c r="I344" s="41" t="s">
        <v>1456</v>
      </c>
      <c r="J344" s="42">
        <v>2018</v>
      </c>
      <c r="K344" s="41" t="s">
        <v>1457</v>
      </c>
      <c r="L344" s="42" t="s">
        <v>44</v>
      </c>
      <c r="M344" s="41" t="s">
        <v>33</v>
      </c>
      <c r="N344" s="41" t="s">
        <v>1458</v>
      </c>
      <c r="O344" s="42" t="s">
        <v>44</v>
      </c>
      <c r="P344" s="42" t="s">
        <v>44</v>
      </c>
      <c r="Q344" s="42" t="s">
        <v>44</v>
      </c>
      <c r="R344" s="73" t="str">
        <f>IF(ISERROR(Dataset[[#This Row],[Number of Geospatial Figures]]/Dataset[[#This Row],[Number of Total Figures]])=TRUE,"---",Dataset[[#This Row],[Number of Geospatial Figures]]/Dataset[[#This Row],[Number of Total Figures]])</f>
        <v>---</v>
      </c>
      <c r="S344" s="42" t="s">
        <v>44</v>
      </c>
      <c r="T344" s="42" t="str" cm="1">
        <f t="array" ref="T3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4" s="42" t="s">
        <v>44</v>
      </c>
      <c r="V344" s="41" t="s">
        <v>44</v>
      </c>
      <c r="W344" s="41" t="s">
        <v>44</v>
      </c>
      <c r="X344" s="42">
        <v>9</v>
      </c>
      <c r="Y344" s="76" t="s">
        <v>44</v>
      </c>
      <c r="Z344" s="76" t="s">
        <v>44</v>
      </c>
      <c r="AA344" s="43" t="s">
        <v>44</v>
      </c>
    </row>
    <row r="345" spans="1:27" x14ac:dyDescent="0.2">
      <c r="A345" s="40" t="s">
        <v>1365</v>
      </c>
      <c r="B345" s="41" t="s">
        <v>1182</v>
      </c>
      <c r="C345" s="41" t="s">
        <v>44</v>
      </c>
      <c r="D345" s="41" t="s">
        <v>44</v>
      </c>
      <c r="E345" s="41" t="s">
        <v>44</v>
      </c>
      <c r="F345" s="42" t="b">
        <v>1</v>
      </c>
      <c r="G345" s="41" t="s">
        <v>1459</v>
      </c>
      <c r="H345" s="41" t="s">
        <v>1460</v>
      </c>
      <c r="I345" s="41" t="s">
        <v>1461</v>
      </c>
      <c r="J345" s="42">
        <v>2018</v>
      </c>
      <c r="K345" s="41" t="s">
        <v>1462</v>
      </c>
      <c r="L345" s="42" t="s">
        <v>44</v>
      </c>
      <c r="M345" s="41" t="s">
        <v>33</v>
      </c>
      <c r="N345" s="41" t="s">
        <v>1458</v>
      </c>
      <c r="O345" s="42" t="b">
        <v>0</v>
      </c>
      <c r="P345" s="42">
        <v>0</v>
      </c>
      <c r="Q345" s="42">
        <v>12</v>
      </c>
      <c r="R345" s="73">
        <f>IF(ISERROR(Dataset[[#This Row],[Number of Geospatial Figures]]/Dataset[[#This Row],[Number of Total Figures]])=TRUE,"---",Dataset[[#This Row],[Number of Geospatial Figures]]/Dataset[[#This Row],[Number of Total Figures]])</f>
        <v>0</v>
      </c>
      <c r="S345" s="42" t="b">
        <v>0</v>
      </c>
      <c r="T345" s="42" t="b" cm="1">
        <f t="array" ref="T3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5" s="42" t="b">
        <v>0</v>
      </c>
      <c r="V345" s="41" t="s">
        <v>44</v>
      </c>
      <c r="W345" s="41" t="s">
        <v>44</v>
      </c>
      <c r="X345" s="42">
        <v>15</v>
      </c>
      <c r="Y345" s="76" t="s">
        <v>44</v>
      </c>
      <c r="Z345" s="76" t="s">
        <v>44</v>
      </c>
      <c r="AA345" s="43" t="s">
        <v>44</v>
      </c>
    </row>
    <row r="346" spans="1:27" x14ac:dyDescent="0.2">
      <c r="A346" s="40" t="s">
        <v>1365</v>
      </c>
      <c r="B346" s="41" t="s">
        <v>1814</v>
      </c>
      <c r="C346" s="41" t="s">
        <v>44</v>
      </c>
      <c r="D346" s="41" t="s">
        <v>44</v>
      </c>
      <c r="E346" s="41" t="s">
        <v>44</v>
      </c>
      <c r="F346" s="42" t="b">
        <v>1</v>
      </c>
      <c r="G346" s="41" t="s">
        <v>1463</v>
      </c>
      <c r="H346" s="41" t="s">
        <v>1464</v>
      </c>
      <c r="I346" s="41" t="s">
        <v>1465</v>
      </c>
      <c r="J346" s="42">
        <v>2018</v>
      </c>
      <c r="K346" s="41" t="s">
        <v>1466</v>
      </c>
      <c r="L346" s="42" t="s">
        <v>44</v>
      </c>
      <c r="M346" s="41" t="s">
        <v>33</v>
      </c>
      <c r="N346" s="41" t="s">
        <v>1458</v>
      </c>
      <c r="O346" s="42" t="b">
        <v>0</v>
      </c>
      <c r="P346" s="42">
        <v>0</v>
      </c>
      <c r="Q346" s="42">
        <v>9</v>
      </c>
      <c r="R346" s="73">
        <f>IF(ISERROR(Dataset[[#This Row],[Number of Geospatial Figures]]/Dataset[[#This Row],[Number of Total Figures]])=TRUE,"---",Dataset[[#This Row],[Number of Geospatial Figures]]/Dataset[[#This Row],[Number of Total Figures]])</f>
        <v>0</v>
      </c>
      <c r="S346" s="42" t="b">
        <v>0</v>
      </c>
      <c r="T346" s="42" t="b" cm="1">
        <f t="array" ref="T3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6" s="42" t="b">
        <v>0</v>
      </c>
      <c r="V346" s="41" t="s">
        <v>44</v>
      </c>
      <c r="W346" s="41" t="s">
        <v>44</v>
      </c>
      <c r="X346" s="42">
        <v>19</v>
      </c>
      <c r="Y346" s="76" t="s">
        <v>44</v>
      </c>
      <c r="Z346" s="76" t="s">
        <v>44</v>
      </c>
      <c r="AA346" s="43" t="s">
        <v>44</v>
      </c>
    </row>
    <row r="347" spans="1:27" x14ac:dyDescent="0.2">
      <c r="A347" s="40" t="s">
        <v>44</v>
      </c>
      <c r="B347" s="41" t="s">
        <v>44</v>
      </c>
      <c r="C347" s="41" t="s">
        <v>44</v>
      </c>
      <c r="D347" s="41" t="s">
        <v>44</v>
      </c>
      <c r="E347" s="41" t="s">
        <v>44</v>
      </c>
      <c r="F347" s="42" t="b">
        <v>0</v>
      </c>
      <c r="G347" s="41" t="s">
        <v>1467</v>
      </c>
      <c r="H347" s="41" t="s">
        <v>1468</v>
      </c>
      <c r="I347" s="41" t="s">
        <v>1469</v>
      </c>
      <c r="J347" s="42">
        <v>2018</v>
      </c>
      <c r="K347" s="41" t="s">
        <v>1470</v>
      </c>
      <c r="L347" s="42" t="s">
        <v>44</v>
      </c>
      <c r="M347" s="41" t="s">
        <v>33</v>
      </c>
      <c r="N347" s="41" t="s">
        <v>1458</v>
      </c>
      <c r="O347" s="42" t="s">
        <v>44</v>
      </c>
      <c r="P347" s="42" t="s">
        <v>44</v>
      </c>
      <c r="Q347" s="42" t="s">
        <v>44</v>
      </c>
      <c r="R347" s="73" t="str">
        <f>IF(ISERROR(Dataset[[#This Row],[Number of Geospatial Figures]]/Dataset[[#This Row],[Number of Total Figures]])=TRUE,"---",Dataset[[#This Row],[Number of Geospatial Figures]]/Dataset[[#This Row],[Number of Total Figures]])</f>
        <v>---</v>
      </c>
      <c r="S347" s="42" t="s">
        <v>44</v>
      </c>
      <c r="T347" s="42" t="str" cm="1">
        <f t="array" ref="T3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7" s="42" t="s">
        <v>44</v>
      </c>
      <c r="V347" s="41" t="s">
        <v>44</v>
      </c>
      <c r="W347" s="41" t="s">
        <v>44</v>
      </c>
      <c r="X347" s="42">
        <v>9</v>
      </c>
      <c r="Y347" s="76" t="s">
        <v>44</v>
      </c>
      <c r="Z347" s="76" t="s">
        <v>44</v>
      </c>
      <c r="AA347" s="43" t="s">
        <v>44</v>
      </c>
    </row>
    <row r="348" spans="1:27" x14ac:dyDescent="0.2">
      <c r="A348" s="40" t="s">
        <v>44</v>
      </c>
      <c r="B348" s="41" t="s">
        <v>44</v>
      </c>
      <c r="C348" s="41" t="s">
        <v>44</v>
      </c>
      <c r="D348" s="41" t="s">
        <v>44</v>
      </c>
      <c r="E348" s="41" t="s">
        <v>44</v>
      </c>
      <c r="F348" s="42" t="b">
        <v>0</v>
      </c>
      <c r="G348" s="41" t="s">
        <v>1471</v>
      </c>
      <c r="H348" s="41" t="s">
        <v>1472</v>
      </c>
      <c r="I348" s="41" t="s">
        <v>1473</v>
      </c>
      <c r="J348" s="42">
        <v>2018</v>
      </c>
      <c r="K348" s="41" t="s">
        <v>1474</v>
      </c>
      <c r="L348" s="42" t="s">
        <v>44</v>
      </c>
      <c r="M348" s="41" t="s">
        <v>22</v>
      </c>
      <c r="N348" s="41" t="s">
        <v>1475</v>
      </c>
      <c r="O348" s="42" t="s">
        <v>44</v>
      </c>
      <c r="P348" s="42" t="s">
        <v>44</v>
      </c>
      <c r="Q348" s="42" t="s">
        <v>44</v>
      </c>
      <c r="R348" s="73" t="str">
        <f>IF(ISERROR(Dataset[[#This Row],[Number of Geospatial Figures]]/Dataset[[#This Row],[Number of Total Figures]])=TRUE,"---",Dataset[[#This Row],[Number of Geospatial Figures]]/Dataset[[#This Row],[Number of Total Figures]])</f>
        <v>---</v>
      </c>
      <c r="S348" s="42" t="s">
        <v>44</v>
      </c>
      <c r="T348" s="42" t="str" cm="1">
        <f t="array" ref="T3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8" s="42" t="s">
        <v>44</v>
      </c>
      <c r="V348" s="41" t="s">
        <v>44</v>
      </c>
      <c r="W348" s="41" t="s">
        <v>44</v>
      </c>
      <c r="X348" s="42">
        <v>9</v>
      </c>
      <c r="Y348" s="76" t="s">
        <v>44</v>
      </c>
      <c r="Z348" s="76" t="s">
        <v>44</v>
      </c>
      <c r="AA348" s="43" t="s">
        <v>44</v>
      </c>
    </row>
    <row r="349" spans="1:27" x14ac:dyDescent="0.2">
      <c r="A349" s="40" t="s">
        <v>44</v>
      </c>
      <c r="B349" s="41" t="s">
        <v>44</v>
      </c>
      <c r="C349" s="41" t="s">
        <v>44</v>
      </c>
      <c r="D349" s="41" t="s">
        <v>44</v>
      </c>
      <c r="E349" s="41" t="s">
        <v>44</v>
      </c>
      <c r="F349" s="42" t="b">
        <v>0</v>
      </c>
      <c r="G349" s="41" t="s">
        <v>1476</v>
      </c>
      <c r="H349" s="41" t="s">
        <v>1477</v>
      </c>
      <c r="I349" s="41" t="s">
        <v>1478</v>
      </c>
      <c r="J349" s="42">
        <v>2018</v>
      </c>
      <c r="K349" s="41" t="s">
        <v>1479</v>
      </c>
      <c r="L349" s="42" t="s">
        <v>44</v>
      </c>
      <c r="M349" s="41" t="s">
        <v>22</v>
      </c>
      <c r="N349" s="41" t="s">
        <v>1475</v>
      </c>
      <c r="O349" s="42" t="s">
        <v>44</v>
      </c>
      <c r="P349" s="42" t="s">
        <v>44</v>
      </c>
      <c r="Q349" s="42" t="s">
        <v>44</v>
      </c>
      <c r="R349" s="73" t="str">
        <f>IF(ISERROR(Dataset[[#This Row],[Number of Geospatial Figures]]/Dataset[[#This Row],[Number of Total Figures]])=TRUE,"---",Dataset[[#This Row],[Number of Geospatial Figures]]/Dataset[[#This Row],[Number of Total Figures]])</f>
        <v>---</v>
      </c>
      <c r="S349" s="42" t="s">
        <v>44</v>
      </c>
      <c r="T349" s="42" t="str" cm="1">
        <f t="array" ref="T3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9" s="42" t="s">
        <v>44</v>
      </c>
      <c r="V349" s="41" t="s">
        <v>44</v>
      </c>
      <c r="W349" s="41" t="s">
        <v>44</v>
      </c>
      <c r="X349" s="42">
        <v>3</v>
      </c>
      <c r="Y349" s="76" t="s">
        <v>44</v>
      </c>
      <c r="Z349" s="76" t="s">
        <v>44</v>
      </c>
      <c r="AA349" s="43" t="s">
        <v>44</v>
      </c>
    </row>
    <row r="350" spans="1:27" x14ac:dyDescent="0.2">
      <c r="A350" s="40" t="s">
        <v>44</v>
      </c>
      <c r="B350" s="41" t="s">
        <v>44</v>
      </c>
      <c r="C350" s="41" t="s">
        <v>44</v>
      </c>
      <c r="D350" s="41" t="s">
        <v>44</v>
      </c>
      <c r="E350" s="41" t="s">
        <v>44</v>
      </c>
      <c r="F350" s="42" t="b">
        <v>0</v>
      </c>
      <c r="G350" s="41" t="s">
        <v>1480</v>
      </c>
      <c r="H350" s="41" t="s">
        <v>1481</v>
      </c>
      <c r="I350" s="41" t="s">
        <v>1482</v>
      </c>
      <c r="J350" s="42">
        <v>2018</v>
      </c>
      <c r="K350" s="41" t="s">
        <v>1483</v>
      </c>
      <c r="L350" s="42" t="s">
        <v>44</v>
      </c>
      <c r="M350" s="41" t="s">
        <v>22</v>
      </c>
      <c r="N350" s="41" t="s">
        <v>1475</v>
      </c>
      <c r="O350" s="42" t="s">
        <v>44</v>
      </c>
      <c r="P350" s="42" t="s">
        <v>44</v>
      </c>
      <c r="Q350" s="42" t="s">
        <v>44</v>
      </c>
      <c r="R350" s="73" t="str">
        <f>IF(ISERROR(Dataset[[#This Row],[Number of Geospatial Figures]]/Dataset[[#This Row],[Number of Total Figures]])=TRUE,"---",Dataset[[#This Row],[Number of Geospatial Figures]]/Dataset[[#This Row],[Number of Total Figures]])</f>
        <v>---</v>
      </c>
      <c r="S350" s="42" t="s">
        <v>44</v>
      </c>
      <c r="T350" s="42" t="str" cm="1">
        <f t="array" ref="T3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0" s="42" t="s">
        <v>44</v>
      </c>
      <c r="V350" s="41" t="s">
        <v>44</v>
      </c>
      <c r="W350" s="41" t="s">
        <v>44</v>
      </c>
      <c r="X350" s="42">
        <v>6</v>
      </c>
      <c r="Y350" s="76" t="s">
        <v>44</v>
      </c>
      <c r="Z350" s="76" t="s">
        <v>44</v>
      </c>
      <c r="AA350" s="43" t="s">
        <v>44</v>
      </c>
    </row>
    <row r="351" spans="1:27" x14ac:dyDescent="0.2">
      <c r="A351" s="40" t="s">
        <v>44</v>
      </c>
      <c r="B351" s="41" t="s">
        <v>44</v>
      </c>
      <c r="C351" s="41" t="s">
        <v>44</v>
      </c>
      <c r="D351" s="41" t="s">
        <v>44</v>
      </c>
      <c r="E351" s="41" t="s">
        <v>44</v>
      </c>
      <c r="F351" s="42" t="b">
        <v>0</v>
      </c>
      <c r="G351" s="41" t="s">
        <v>1484</v>
      </c>
      <c r="H351" s="41" t="s">
        <v>1485</v>
      </c>
      <c r="I351" s="41" t="s">
        <v>1486</v>
      </c>
      <c r="J351" s="42">
        <v>2018</v>
      </c>
      <c r="K351" s="41" t="s">
        <v>1487</v>
      </c>
      <c r="L351" s="42" t="s">
        <v>44</v>
      </c>
      <c r="M351" s="41" t="s">
        <v>22</v>
      </c>
      <c r="N351" s="41" t="s">
        <v>1475</v>
      </c>
      <c r="O351" s="42" t="s">
        <v>44</v>
      </c>
      <c r="P351" s="42" t="s">
        <v>44</v>
      </c>
      <c r="Q351" s="42" t="s">
        <v>44</v>
      </c>
      <c r="R351" s="73" t="str">
        <f>IF(ISERROR(Dataset[[#This Row],[Number of Geospatial Figures]]/Dataset[[#This Row],[Number of Total Figures]])=TRUE,"---",Dataset[[#This Row],[Number of Geospatial Figures]]/Dataset[[#This Row],[Number of Total Figures]])</f>
        <v>---</v>
      </c>
      <c r="S351" s="42" t="s">
        <v>44</v>
      </c>
      <c r="T351" s="42" t="str" cm="1">
        <f t="array" ref="T3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1" s="42" t="s">
        <v>44</v>
      </c>
      <c r="V351" s="41" t="s">
        <v>44</v>
      </c>
      <c r="W351" s="41" t="s">
        <v>44</v>
      </c>
      <c r="X351" s="42">
        <v>4</v>
      </c>
      <c r="Y351" s="76" t="s">
        <v>44</v>
      </c>
      <c r="Z351" s="76" t="s">
        <v>44</v>
      </c>
      <c r="AA351" s="43" t="s">
        <v>44</v>
      </c>
    </row>
    <row r="352" spans="1:27" x14ac:dyDescent="0.2">
      <c r="A352" s="40" t="s">
        <v>1365</v>
      </c>
      <c r="B352" s="41" t="s">
        <v>1575</v>
      </c>
      <c r="C352" s="41" t="s">
        <v>44</v>
      </c>
      <c r="D352" s="41" t="s">
        <v>44</v>
      </c>
      <c r="E352" s="41" t="s">
        <v>44</v>
      </c>
      <c r="F352" s="42" t="b">
        <v>1</v>
      </c>
      <c r="G352" s="41" t="s">
        <v>1488</v>
      </c>
      <c r="H352" s="41" t="s">
        <v>1489</v>
      </c>
      <c r="I352" s="41" t="s">
        <v>1490</v>
      </c>
      <c r="J352" s="42">
        <v>2018</v>
      </c>
      <c r="K352" s="41" t="s">
        <v>1491</v>
      </c>
      <c r="L352" s="42" t="s">
        <v>44</v>
      </c>
      <c r="M352" s="41" t="s">
        <v>22</v>
      </c>
      <c r="N352" s="41" t="s">
        <v>1475</v>
      </c>
      <c r="O352" s="42" t="b">
        <v>0</v>
      </c>
      <c r="P352" s="42">
        <v>0</v>
      </c>
      <c r="Q352" s="42">
        <v>8</v>
      </c>
      <c r="R352" s="73">
        <f>IF(ISERROR(Dataset[[#This Row],[Number of Geospatial Figures]]/Dataset[[#This Row],[Number of Total Figures]])=TRUE,"---",Dataset[[#This Row],[Number of Geospatial Figures]]/Dataset[[#This Row],[Number of Total Figures]])</f>
        <v>0</v>
      </c>
      <c r="S352" s="42" t="b">
        <v>0</v>
      </c>
      <c r="T352" s="42" t="b" cm="1">
        <f t="array" ref="T3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2" s="42" t="b">
        <v>0</v>
      </c>
      <c r="V352" s="41" t="s">
        <v>44</v>
      </c>
      <c r="W352" s="41" t="s">
        <v>44</v>
      </c>
      <c r="X352" s="42">
        <v>20</v>
      </c>
      <c r="Y352" s="76" t="s">
        <v>44</v>
      </c>
      <c r="Z352" s="76" t="s">
        <v>44</v>
      </c>
      <c r="AA352" s="43" t="s">
        <v>44</v>
      </c>
    </row>
    <row r="353" spans="1:27" x14ac:dyDescent="0.2">
      <c r="A353" s="40" t="s">
        <v>44</v>
      </c>
      <c r="B353" s="41" t="s">
        <v>44</v>
      </c>
      <c r="C353" s="41" t="s">
        <v>44</v>
      </c>
      <c r="D353" s="41" t="s">
        <v>44</v>
      </c>
      <c r="E353" s="41" t="s">
        <v>44</v>
      </c>
      <c r="F353" s="42" t="b">
        <v>0</v>
      </c>
      <c r="G353" s="41" t="s">
        <v>1492</v>
      </c>
      <c r="H353" s="41" t="s">
        <v>1493</v>
      </c>
      <c r="I353" s="41" t="s">
        <v>1494</v>
      </c>
      <c r="J353" s="42">
        <v>2018</v>
      </c>
      <c r="K353" s="41" t="s">
        <v>1495</v>
      </c>
      <c r="L353" s="42" t="s">
        <v>44</v>
      </c>
      <c r="M353" s="41" t="s">
        <v>22</v>
      </c>
      <c r="N353" s="41" t="s">
        <v>1496</v>
      </c>
      <c r="O353" s="42" t="s">
        <v>44</v>
      </c>
      <c r="P353" s="42" t="s">
        <v>44</v>
      </c>
      <c r="Q353" s="42" t="s">
        <v>44</v>
      </c>
      <c r="R353" s="73" t="str">
        <f>IF(ISERROR(Dataset[[#This Row],[Number of Geospatial Figures]]/Dataset[[#This Row],[Number of Total Figures]])=TRUE,"---",Dataset[[#This Row],[Number of Geospatial Figures]]/Dataset[[#This Row],[Number of Total Figures]])</f>
        <v>---</v>
      </c>
      <c r="S353" s="42" t="s">
        <v>44</v>
      </c>
      <c r="T353" s="42" t="str" cm="1">
        <f t="array" ref="T3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3" s="42" t="s">
        <v>44</v>
      </c>
      <c r="V353" s="41" t="s">
        <v>44</v>
      </c>
      <c r="W353" s="41" t="s">
        <v>44</v>
      </c>
      <c r="X353" s="42">
        <v>1</v>
      </c>
      <c r="Y353" s="76" t="s">
        <v>44</v>
      </c>
      <c r="Z353" s="76" t="s">
        <v>44</v>
      </c>
      <c r="AA353" s="43" t="s">
        <v>44</v>
      </c>
    </row>
    <row r="354" spans="1:27" x14ac:dyDescent="0.2">
      <c r="A354" s="40" t="s">
        <v>44</v>
      </c>
      <c r="B354" s="41" t="s">
        <v>44</v>
      </c>
      <c r="C354" s="41" t="s">
        <v>44</v>
      </c>
      <c r="D354" s="41" t="s">
        <v>44</v>
      </c>
      <c r="E354" s="41" t="s">
        <v>44</v>
      </c>
      <c r="F354" s="42" t="b">
        <v>0</v>
      </c>
      <c r="G354" s="41" t="s">
        <v>1497</v>
      </c>
      <c r="H354" s="41" t="s">
        <v>1498</v>
      </c>
      <c r="I354" s="41" t="s">
        <v>1499</v>
      </c>
      <c r="J354" s="42">
        <v>2018</v>
      </c>
      <c r="K354" s="41" t="s">
        <v>1500</v>
      </c>
      <c r="L354" s="42" t="s">
        <v>44</v>
      </c>
      <c r="M354" s="41" t="s">
        <v>22</v>
      </c>
      <c r="N354" s="41" t="s">
        <v>1496</v>
      </c>
      <c r="O354" s="42" t="s">
        <v>44</v>
      </c>
      <c r="P354" s="42" t="s">
        <v>44</v>
      </c>
      <c r="Q354" s="42" t="s">
        <v>44</v>
      </c>
      <c r="R354" s="73" t="str">
        <f>IF(ISERROR(Dataset[[#This Row],[Number of Geospatial Figures]]/Dataset[[#This Row],[Number of Total Figures]])=TRUE,"---",Dataset[[#This Row],[Number of Geospatial Figures]]/Dataset[[#This Row],[Number of Total Figures]])</f>
        <v>---</v>
      </c>
      <c r="S354" s="42" t="s">
        <v>44</v>
      </c>
      <c r="T354" s="42" t="str" cm="1">
        <f t="array" ref="T3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4" s="42" t="s">
        <v>44</v>
      </c>
      <c r="V354" s="41" t="s">
        <v>44</v>
      </c>
      <c r="W354" s="41" t="s">
        <v>44</v>
      </c>
      <c r="X354" s="42">
        <v>3</v>
      </c>
      <c r="Y354" s="76" t="s">
        <v>44</v>
      </c>
      <c r="Z354" s="76" t="s">
        <v>44</v>
      </c>
      <c r="AA354" s="43" t="s">
        <v>44</v>
      </c>
    </row>
    <row r="355" spans="1:27" x14ac:dyDescent="0.2">
      <c r="A355" s="40" t="s">
        <v>44</v>
      </c>
      <c r="B355" s="41" t="s">
        <v>44</v>
      </c>
      <c r="C355" s="41" t="s">
        <v>44</v>
      </c>
      <c r="D355" s="41" t="s">
        <v>44</v>
      </c>
      <c r="E355" s="41" t="s">
        <v>44</v>
      </c>
      <c r="F355" s="42" t="b">
        <v>0</v>
      </c>
      <c r="G355" s="41" t="s">
        <v>1501</v>
      </c>
      <c r="H355" s="41" t="s">
        <v>1502</v>
      </c>
      <c r="I355" s="41" t="s">
        <v>1503</v>
      </c>
      <c r="J355" s="42">
        <v>2018</v>
      </c>
      <c r="K355" s="41" t="s">
        <v>1504</v>
      </c>
      <c r="L355" s="42" t="s">
        <v>44</v>
      </c>
      <c r="M355" s="41" t="s">
        <v>22</v>
      </c>
      <c r="N355" s="41" t="s">
        <v>1496</v>
      </c>
      <c r="O355" s="42" t="s">
        <v>44</v>
      </c>
      <c r="P355" s="42" t="s">
        <v>44</v>
      </c>
      <c r="Q355" s="42" t="s">
        <v>44</v>
      </c>
      <c r="R355" s="73" t="str">
        <f>IF(ISERROR(Dataset[[#This Row],[Number of Geospatial Figures]]/Dataset[[#This Row],[Number of Total Figures]])=TRUE,"---",Dataset[[#This Row],[Number of Geospatial Figures]]/Dataset[[#This Row],[Number of Total Figures]])</f>
        <v>---</v>
      </c>
      <c r="S355" s="42" t="s">
        <v>44</v>
      </c>
      <c r="T355" s="42" t="str" cm="1">
        <f t="array" ref="T3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5" s="42" t="s">
        <v>44</v>
      </c>
      <c r="V355" s="41" t="s">
        <v>44</v>
      </c>
      <c r="W355" s="41" t="s">
        <v>44</v>
      </c>
      <c r="X355" s="42">
        <v>1</v>
      </c>
      <c r="Y355" s="76" t="s">
        <v>44</v>
      </c>
      <c r="Z355" s="76" t="s">
        <v>44</v>
      </c>
      <c r="AA355" s="43" t="s">
        <v>44</v>
      </c>
    </row>
    <row r="356" spans="1:27" x14ac:dyDescent="0.2">
      <c r="A356" s="40" t="s">
        <v>44</v>
      </c>
      <c r="B356" s="41" t="s">
        <v>44</v>
      </c>
      <c r="C356" s="41" t="s">
        <v>44</v>
      </c>
      <c r="D356" s="41" t="s">
        <v>44</v>
      </c>
      <c r="E356" s="41" t="s">
        <v>44</v>
      </c>
      <c r="F356" s="42" t="b">
        <v>0</v>
      </c>
      <c r="G356" s="41" t="s">
        <v>1505</v>
      </c>
      <c r="H356" s="41" t="s">
        <v>1506</v>
      </c>
      <c r="I356" s="41" t="s">
        <v>1507</v>
      </c>
      <c r="J356" s="42">
        <v>2018</v>
      </c>
      <c r="K356" s="41" t="s">
        <v>1508</v>
      </c>
      <c r="L356" s="42" t="s">
        <v>44</v>
      </c>
      <c r="M356" s="41" t="s">
        <v>22</v>
      </c>
      <c r="N356" s="41" t="s">
        <v>1496</v>
      </c>
      <c r="O356" s="42" t="s">
        <v>44</v>
      </c>
      <c r="P356" s="42" t="s">
        <v>44</v>
      </c>
      <c r="Q356" s="42" t="s">
        <v>44</v>
      </c>
      <c r="R356" s="73" t="str">
        <f>IF(ISERROR(Dataset[[#This Row],[Number of Geospatial Figures]]/Dataset[[#This Row],[Number of Total Figures]])=TRUE,"---",Dataset[[#This Row],[Number of Geospatial Figures]]/Dataset[[#This Row],[Number of Total Figures]])</f>
        <v>---</v>
      </c>
      <c r="S356" s="42" t="s">
        <v>44</v>
      </c>
      <c r="T356" s="42" t="str" cm="1">
        <f t="array" ref="T3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6" s="42" t="s">
        <v>44</v>
      </c>
      <c r="V356" s="41" t="s">
        <v>44</v>
      </c>
      <c r="W356" s="41" t="s">
        <v>44</v>
      </c>
      <c r="X356" s="42">
        <v>2</v>
      </c>
      <c r="Y356" s="76" t="s">
        <v>44</v>
      </c>
      <c r="Z356" s="76" t="s">
        <v>44</v>
      </c>
      <c r="AA356" s="43" t="s">
        <v>44</v>
      </c>
    </row>
    <row r="357" spans="1:27" x14ac:dyDescent="0.2">
      <c r="A357" s="40" t="s">
        <v>44</v>
      </c>
      <c r="B357" s="41" t="s">
        <v>44</v>
      </c>
      <c r="C357" s="41" t="s">
        <v>44</v>
      </c>
      <c r="D357" s="41" t="s">
        <v>44</v>
      </c>
      <c r="E357" s="41" t="s">
        <v>44</v>
      </c>
      <c r="F357" s="42" t="b">
        <v>0</v>
      </c>
      <c r="G357" s="41" t="s">
        <v>1509</v>
      </c>
      <c r="H357" s="41" t="s">
        <v>1510</v>
      </c>
      <c r="I357" s="41" t="s">
        <v>1511</v>
      </c>
      <c r="J357" s="42">
        <v>2018</v>
      </c>
      <c r="K357" s="41" t="s">
        <v>1512</v>
      </c>
      <c r="L357" s="42" t="s">
        <v>44</v>
      </c>
      <c r="M357" s="41" t="s">
        <v>22</v>
      </c>
      <c r="N357" s="41" t="s">
        <v>1496</v>
      </c>
      <c r="O357" s="42" t="s">
        <v>44</v>
      </c>
      <c r="P357" s="42" t="s">
        <v>44</v>
      </c>
      <c r="Q357" s="42" t="s">
        <v>44</v>
      </c>
      <c r="R357" s="73" t="str">
        <f>IF(ISERROR(Dataset[[#This Row],[Number of Geospatial Figures]]/Dataset[[#This Row],[Number of Total Figures]])=TRUE,"---",Dataset[[#This Row],[Number of Geospatial Figures]]/Dataset[[#This Row],[Number of Total Figures]])</f>
        <v>---</v>
      </c>
      <c r="S357" s="42" t="s">
        <v>44</v>
      </c>
      <c r="T357" s="42" t="str" cm="1">
        <f t="array" ref="T3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7" s="42" t="s">
        <v>44</v>
      </c>
      <c r="V357" s="41" t="s">
        <v>44</v>
      </c>
      <c r="W357" s="41" t="s">
        <v>44</v>
      </c>
      <c r="X357" s="42">
        <v>4</v>
      </c>
      <c r="Y357" s="76" t="s">
        <v>44</v>
      </c>
      <c r="Z357" s="76" t="s">
        <v>44</v>
      </c>
      <c r="AA357" s="43" t="s">
        <v>44</v>
      </c>
    </row>
    <row r="358" spans="1:27" x14ac:dyDescent="0.2">
      <c r="A358" s="40" t="s">
        <v>44</v>
      </c>
      <c r="B358" s="41" t="s">
        <v>44</v>
      </c>
      <c r="C358" s="41" t="s">
        <v>44</v>
      </c>
      <c r="D358" s="41" t="s">
        <v>44</v>
      </c>
      <c r="E358" s="41" t="s">
        <v>44</v>
      </c>
      <c r="F358" s="42" t="b">
        <v>0</v>
      </c>
      <c r="G358" s="41" t="s">
        <v>1513</v>
      </c>
      <c r="H358" s="41" t="s">
        <v>1514</v>
      </c>
      <c r="I358" s="41" t="s">
        <v>1515</v>
      </c>
      <c r="J358" s="42">
        <v>2018</v>
      </c>
      <c r="K358" s="41" t="s">
        <v>1516</v>
      </c>
      <c r="L358" s="42" t="s">
        <v>44</v>
      </c>
      <c r="M358" s="41" t="s">
        <v>28</v>
      </c>
      <c r="N358" s="41" t="s">
        <v>1517</v>
      </c>
      <c r="O358" s="42" t="s">
        <v>44</v>
      </c>
      <c r="P358" s="42" t="s">
        <v>44</v>
      </c>
      <c r="Q358" s="42" t="s">
        <v>44</v>
      </c>
      <c r="R358" s="73" t="str">
        <f>IF(ISERROR(Dataset[[#This Row],[Number of Geospatial Figures]]/Dataset[[#This Row],[Number of Total Figures]])=TRUE,"---",Dataset[[#This Row],[Number of Geospatial Figures]]/Dataset[[#This Row],[Number of Total Figures]])</f>
        <v>---</v>
      </c>
      <c r="S358" s="42" t="s">
        <v>44</v>
      </c>
      <c r="T358" s="42" t="str" cm="1">
        <f t="array" ref="T3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8" s="42" t="s">
        <v>44</v>
      </c>
      <c r="V358" s="41" t="s">
        <v>44</v>
      </c>
      <c r="W358" s="41" t="s">
        <v>44</v>
      </c>
      <c r="X358" s="42">
        <v>6</v>
      </c>
      <c r="Y358" s="76" t="s">
        <v>44</v>
      </c>
      <c r="Z358" s="76" t="s">
        <v>44</v>
      </c>
      <c r="AA358" s="43" t="s">
        <v>44</v>
      </c>
    </row>
    <row r="359" spans="1:27" x14ac:dyDescent="0.2">
      <c r="A359" s="40" t="s">
        <v>44</v>
      </c>
      <c r="B359" s="41" t="s">
        <v>44</v>
      </c>
      <c r="C359" s="41" t="s">
        <v>44</v>
      </c>
      <c r="D359" s="41" t="s">
        <v>44</v>
      </c>
      <c r="E359" s="41" t="s">
        <v>44</v>
      </c>
      <c r="F359" s="42" t="b">
        <v>0</v>
      </c>
      <c r="G359" s="41" t="s">
        <v>1518</v>
      </c>
      <c r="H359" s="41" t="s">
        <v>1519</v>
      </c>
      <c r="I359" s="41" t="s">
        <v>1520</v>
      </c>
      <c r="J359" s="42">
        <v>2018</v>
      </c>
      <c r="K359" s="41" t="s">
        <v>1521</v>
      </c>
      <c r="L359" s="42" t="s">
        <v>44</v>
      </c>
      <c r="M359" s="41" t="s">
        <v>28</v>
      </c>
      <c r="N359" s="41" t="s">
        <v>1517</v>
      </c>
      <c r="O359" s="42" t="s">
        <v>44</v>
      </c>
      <c r="P359" s="42" t="s">
        <v>44</v>
      </c>
      <c r="Q359" s="42" t="s">
        <v>44</v>
      </c>
      <c r="R359" s="73" t="str">
        <f>IF(ISERROR(Dataset[[#This Row],[Number of Geospatial Figures]]/Dataset[[#This Row],[Number of Total Figures]])=TRUE,"---",Dataset[[#This Row],[Number of Geospatial Figures]]/Dataset[[#This Row],[Number of Total Figures]])</f>
        <v>---</v>
      </c>
      <c r="S359" s="42" t="s">
        <v>44</v>
      </c>
      <c r="T359" s="42" t="str" cm="1">
        <f t="array" ref="T3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9" s="42" t="s">
        <v>44</v>
      </c>
      <c r="V359" s="41" t="s">
        <v>44</v>
      </c>
      <c r="W359" s="41" t="s">
        <v>44</v>
      </c>
      <c r="X359" s="42">
        <v>9</v>
      </c>
      <c r="Y359" s="76" t="s">
        <v>44</v>
      </c>
      <c r="Z359" s="76" t="s">
        <v>44</v>
      </c>
      <c r="AA359" s="43" t="s">
        <v>44</v>
      </c>
    </row>
    <row r="360" spans="1:27" x14ac:dyDescent="0.2">
      <c r="A360" s="40" t="s">
        <v>44</v>
      </c>
      <c r="B360" s="41" t="s">
        <v>44</v>
      </c>
      <c r="C360" s="41" t="s">
        <v>44</v>
      </c>
      <c r="D360" s="41" t="s">
        <v>44</v>
      </c>
      <c r="E360" s="41" t="s">
        <v>44</v>
      </c>
      <c r="F360" s="42" t="b">
        <v>0</v>
      </c>
      <c r="G360" s="41" t="s">
        <v>1522</v>
      </c>
      <c r="H360" s="41" t="s">
        <v>1523</v>
      </c>
      <c r="I360" s="41" t="s">
        <v>1524</v>
      </c>
      <c r="J360" s="42">
        <v>2018</v>
      </c>
      <c r="K360" s="41" t="s">
        <v>1525</v>
      </c>
      <c r="L360" s="42" t="s">
        <v>44</v>
      </c>
      <c r="M360" s="41" t="s">
        <v>28</v>
      </c>
      <c r="N360" s="41" t="s">
        <v>1517</v>
      </c>
      <c r="O360" s="42" t="s">
        <v>44</v>
      </c>
      <c r="P360" s="42" t="s">
        <v>44</v>
      </c>
      <c r="Q360" s="42" t="s">
        <v>44</v>
      </c>
      <c r="R360" s="73" t="str">
        <f>IF(ISERROR(Dataset[[#This Row],[Number of Geospatial Figures]]/Dataset[[#This Row],[Number of Total Figures]])=TRUE,"---",Dataset[[#This Row],[Number of Geospatial Figures]]/Dataset[[#This Row],[Number of Total Figures]])</f>
        <v>---</v>
      </c>
      <c r="S360" s="42" t="s">
        <v>44</v>
      </c>
      <c r="T360" s="42" t="str" cm="1">
        <f t="array" ref="T3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0" s="42" t="s">
        <v>44</v>
      </c>
      <c r="V360" s="41" t="s">
        <v>44</v>
      </c>
      <c r="W360" s="41" t="s">
        <v>44</v>
      </c>
      <c r="X360" s="42">
        <v>1</v>
      </c>
      <c r="Y360" s="76" t="s">
        <v>44</v>
      </c>
      <c r="Z360" s="76" t="s">
        <v>44</v>
      </c>
      <c r="AA360" s="43" t="s">
        <v>44</v>
      </c>
    </row>
    <row r="361" spans="1:27" x14ac:dyDescent="0.2">
      <c r="A361" s="40" t="s">
        <v>44</v>
      </c>
      <c r="B361" s="41" t="s">
        <v>44</v>
      </c>
      <c r="C361" s="41" t="s">
        <v>44</v>
      </c>
      <c r="D361" s="41" t="s">
        <v>44</v>
      </c>
      <c r="E361" s="41" t="s">
        <v>44</v>
      </c>
      <c r="F361" s="42" t="b">
        <v>0</v>
      </c>
      <c r="G361" s="41" t="s">
        <v>1526</v>
      </c>
      <c r="H361" s="41" t="s">
        <v>1527</v>
      </c>
      <c r="I361" s="41" t="s">
        <v>1528</v>
      </c>
      <c r="J361" s="42">
        <v>2018</v>
      </c>
      <c r="K361" s="41" t="s">
        <v>1529</v>
      </c>
      <c r="L361" s="42" t="s">
        <v>44</v>
      </c>
      <c r="M361" s="41" t="s">
        <v>28</v>
      </c>
      <c r="N361" s="41" t="s">
        <v>1517</v>
      </c>
      <c r="O361" s="42" t="s">
        <v>44</v>
      </c>
      <c r="P361" s="42" t="s">
        <v>44</v>
      </c>
      <c r="Q361" s="42" t="s">
        <v>44</v>
      </c>
      <c r="R361" s="73" t="str">
        <f>IF(ISERROR(Dataset[[#This Row],[Number of Geospatial Figures]]/Dataset[[#This Row],[Number of Total Figures]])=TRUE,"---",Dataset[[#This Row],[Number of Geospatial Figures]]/Dataset[[#This Row],[Number of Total Figures]])</f>
        <v>---</v>
      </c>
      <c r="S361" s="42" t="s">
        <v>44</v>
      </c>
      <c r="T361" s="42" t="str" cm="1">
        <f t="array" ref="T3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1" s="42" t="s">
        <v>44</v>
      </c>
      <c r="V361" s="41" t="s">
        <v>44</v>
      </c>
      <c r="W361" s="41" t="s">
        <v>44</v>
      </c>
      <c r="X361" s="42">
        <v>6</v>
      </c>
      <c r="Y361" s="76" t="s">
        <v>44</v>
      </c>
      <c r="Z361" s="76" t="s">
        <v>44</v>
      </c>
      <c r="AA361" s="43" t="s">
        <v>44</v>
      </c>
    </row>
    <row r="362" spans="1:27" x14ac:dyDescent="0.2">
      <c r="A362" s="40" t="s">
        <v>44</v>
      </c>
      <c r="B362" s="41" t="s">
        <v>44</v>
      </c>
      <c r="C362" s="41" t="s">
        <v>44</v>
      </c>
      <c r="D362" s="41" t="s">
        <v>44</v>
      </c>
      <c r="E362" s="41" t="s">
        <v>44</v>
      </c>
      <c r="F362" s="42" t="b">
        <v>0</v>
      </c>
      <c r="G362" s="41" t="s">
        <v>1530</v>
      </c>
      <c r="H362" s="41" t="s">
        <v>1531</v>
      </c>
      <c r="I362" s="41" t="s">
        <v>1532</v>
      </c>
      <c r="J362" s="42">
        <v>2018</v>
      </c>
      <c r="K362" s="41" t="s">
        <v>1533</v>
      </c>
      <c r="L362" s="42" t="s">
        <v>44</v>
      </c>
      <c r="M362" s="41" t="s">
        <v>28</v>
      </c>
      <c r="N362" s="41" t="s">
        <v>1517</v>
      </c>
      <c r="O362" s="42" t="s">
        <v>44</v>
      </c>
      <c r="P362" s="42" t="s">
        <v>44</v>
      </c>
      <c r="Q362" s="42" t="s">
        <v>44</v>
      </c>
      <c r="R362" s="73" t="str">
        <f>IF(ISERROR(Dataset[[#This Row],[Number of Geospatial Figures]]/Dataset[[#This Row],[Number of Total Figures]])=TRUE,"---",Dataset[[#This Row],[Number of Geospatial Figures]]/Dataset[[#This Row],[Number of Total Figures]])</f>
        <v>---</v>
      </c>
      <c r="S362" s="42" t="s">
        <v>44</v>
      </c>
      <c r="T362" s="42" t="str" cm="1">
        <f t="array" ref="T3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2" s="42" t="s">
        <v>44</v>
      </c>
      <c r="V362" s="41" t="s">
        <v>44</v>
      </c>
      <c r="W362" s="41" t="s">
        <v>44</v>
      </c>
      <c r="X362" s="42">
        <v>1</v>
      </c>
      <c r="Y362" s="76" t="s">
        <v>44</v>
      </c>
      <c r="Z362" s="76" t="s">
        <v>44</v>
      </c>
      <c r="AA362" s="43" t="s">
        <v>44</v>
      </c>
    </row>
    <row r="363" spans="1:27" x14ac:dyDescent="0.2">
      <c r="A363" s="40" t="s">
        <v>44</v>
      </c>
      <c r="B363" s="41" t="s">
        <v>44</v>
      </c>
      <c r="C363" s="41" t="s">
        <v>44</v>
      </c>
      <c r="D363" s="41" t="s">
        <v>44</v>
      </c>
      <c r="E363" s="41" t="s">
        <v>44</v>
      </c>
      <c r="F363" s="42" t="b">
        <v>0</v>
      </c>
      <c r="G363" s="41" t="s">
        <v>1534</v>
      </c>
      <c r="H363" s="41" t="s">
        <v>1535</v>
      </c>
      <c r="I363" s="41" t="s">
        <v>1536</v>
      </c>
      <c r="J363" s="42">
        <v>2018</v>
      </c>
      <c r="K363" s="41" t="s">
        <v>1537</v>
      </c>
      <c r="L363" s="42" t="s">
        <v>44</v>
      </c>
      <c r="M363" s="41" t="s">
        <v>28</v>
      </c>
      <c r="N363" s="41" t="s">
        <v>1538</v>
      </c>
      <c r="O363" s="42" t="s">
        <v>44</v>
      </c>
      <c r="P363" s="42" t="s">
        <v>44</v>
      </c>
      <c r="Q363" s="42" t="s">
        <v>44</v>
      </c>
      <c r="R363" s="73" t="str">
        <f>IF(ISERROR(Dataset[[#This Row],[Number of Geospatial Figures]]/Dataset[[#This Row],[Number of Total Figures]])=TRUE,"---",Dataset[[#This Row],[Number of Geospatial Figures]]/Dataset[[#This Row],[Number of Total Figures]])</f>
        <v>---</v>
      </c>
      <c r="S363" s="42" t="s">
        <v>44</v>
      </c>
      <c r="T363" s="42" t="str" cm="1">
        <f t="array" ref="T3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3" s="42" t="s">
        <v>44</v>
      </c>
      <c r="V363" s="41" t="s">
        <v>44</v>
      </c>
      <c r="W363" s="41" t="s">
        <v>44</v>
      </c>
      <c r="X363" s="42">
        <v>9</v>
      </c>
      <c r="Y363" s="76" t="s">
        <v>44</v>
      </c>
      <c r="Z363" s="76" t="s">
        <v>44</v>
      </c>
      <c r="AA363" s="43" t="s">
        <v>44</v>
      </c>
    </row>
    <row r="364" spans="1:27" x14ac:dyDescent="0.2">
      <c r="A364" s="40" t="s">
        <v>1365</v>
      </c>
      <c r="B364" s="41" t="s">
        <v>17</v>
      </c>
      <c r="C364" s="41" t="s">
        <v>44</v>
      </c>
      <c r="D364" s="41" t="s">
        <v>44</v>
      </c>
      <c r="E364" s="41" t="s">
        <v>2193</v>
      </c>
      <c r="F364" s="42" t="b">
        <v>1</v>
      </c>
      <c r="G364" s="41" t="s">
        <v>1539</v>
      </c>
      <c r="H364" s="41" t="s">
        <v>1540</v>
      </c>
      <c r="I364" s="41" t="s">
        <v>1541</v>
      </c>
      <c r="J364" s="42">
        <v>2018</v>
      </c>
      <c r="K364" s="41" t="s">
        <v>1542</v>
      </c>
      <c r="L364" s="42" t="s">
        <v>44</v>
      </c>
      <c r="M364" s="41" t="s">
        <v>28</v>
      </c>
      <c r="N364" s="41" t="s">
        <v>1538</v>
      </c>
      <c r="O364" s="42" t="b">
        <v>0</v>
      </c>
      <c r="P364" s="42">
        <v>1</v>
      </c>
      <c r="Q364" s="42">
        <v>10</v>
      </c>
      <c r="R364" s="73">
        <f>IF(ISERROR(Dataset[[#This Row],[Number of Geospatial Figures]]/Dataset[[#This Row],[Number of Total Figures]])=TRUE,"---",Dataset[[#This Row],[Number of Geospatial Figures]]/Dataset[[#This Row],[Number of Total Figures]])</f>
        <v>0.1</v>
      </c>
      <c r="S364" s="42" t="b">
        <v>0</v>
      </c>
      <c r="T364" s="42" t="b" cm="1">
        <f t="array" ref="T3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4" s="42" t="b">
        <v>0</v>
      </c>
      <c r="V364" s="41" t="s">
        <v>44</v>
      </c>
      <c r="W364" s="41" t="s">
        <v>2510</v>
      </c>
      <c r="X364" s="42">
        <v>17</v>
      </c>
      <c r="Y364" s="76" t="s">
        <v>44</v>
      </c>
      <c r="Z364" s="76" t="s">
        <v>44</v>
      </c>
      <c r="AA364" s="43" t="s">
        <v>44</v>
      </c>
    </row>
    <row r="365" spans="1:27" x14ac:dyDescent="0.2">
      <c r="A365" s="40" t="s">
        <v>1365</v>
      </c>
      <c r="B365" s="41" t="s">
        <v>308</v>
      </c>
      <c r="C365" s="41" t="s">
        <v>44</v>
      </c>
      <c r="D365" s="41" t="s">
        <v>44</v>
      </c>
      <c r="E365" s="41" t="s">
        <v>44</v>
      </c>
      <c r="F365" s="42" t="b">
        <v>1</v>
      </c>
      <c r="G365" s="41" t="s">
        <v>1543</v>
      </c>
      <c r="H365" s="41" t="s">
        <v>1544</v>
      </c>
      <c r="I365" s="41" t="s">
        <v>1545</v>
      </c>
      <c r="J365" s="42">
        <v>2018</v>
      </c>
      <c r="K365" s="41" t="s">
        <v>1546</v>
      </c>
      <c r="L365" s="42" t="s">
        <v>44</v>
      </c>
      <c r="M365" s="41" t="s">
        <v>28</v>
      </c>
      <c r="N365" s="41" t="s">
        <v>1538</v>
      </c>
      <c r="O365" s="42" t="b">
        <v>0</v>
      </c>
      <c r="P365" s="42">
        <v>0</v>
      </c>
      <c r="Q365" s="42">
        <v>16</v>
      </c>
      <c r="R365" s="73">
        <f>IF(ISERROR(Dataset[[#This Row],[Number of Geospatial Figures]]/Dataset[[#This Row],[Number of Total Figures]])=TRUE,"---",Dataset[[#This Row],[Number of Geospatial Figures]]/Dataset[[#This Row],[Number of Total Figures]])</f>
        <v>0</v>
      </c>
      <c r="S365" s="42" t="b">
        <v>0</v>
      </c>
      <c r="T365" s="42" t="b" cm="1">
        <f t="array" ref="T3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5" s="42" t="b">
        <v>0</v>
      </c>
      <c r="V365" s="41" t="s">
        <v>44</v>
      </c>
      <c r="W365" s="41" t="s">
        <v>44</v>
      </c>
      <c r="X365" s="42">
        <v>44</v>
      </c>
      <c r="Y365" s="76" t="s">
        <v>44</v>
      </c>
      <c r="Z365" s="76" t="s">
        <v>44</v>
      </c>
      <c r="AA365" s="43" t="s">
        <v>44</v>
      </c>
    </row>
    <row r="366" spans="1:27" x14ac:dyDescent="0.2">
      <c r="A366" s="40" t="s">
        <v>1365</v>
      </c>
      <c r="B366" s="41" t="s">
        <v>2193</v>
      </c>
      <c r="C366" s="41" t="s">
        <v>44</v>
      </c>
      <c r="D366" s="41" t="s">
        <v>44</v>
      </c>
      <c r="E366" s="41" t="s">
        <v>44</v>
      </c>
      <c r="F366" s="42" t="b">
        <v>1</v>
      </c>
      <c r="G366" s="41" t="s">
        <v>1547</v>
      </c>
      <c r="H366" s="41" t="s">
        <v>1548</v>
      </c>
      <c r="I366" s="41" t="s">
        <v>1549</v>
      </c>
      <c r="J366" s="42">
        <v>2018</v>
      </c>
      <c r="K366" s="41" t="s">
        <v>1550</v>
      </c>
      <c r="L366" s="42" t="s">
        <v>44</v>
      </c>
      <c r="M366" s="41" t="s">
        <v>28</v>
      </c>
      <c r="N366" s="41" t="s">
        <v>1538</v>
      </c>
      <c r="O366" s="42" t="b">
        <v>0</v>
      </c>
      <c r="P366" s="42">
        <v>0</v>
      </c>
      <c r="Q366" s="42">
        <v>3</v>
      </c>
      <c r="R366" s="73">
        <f>IF(ISERROR(Dataset[[#This Row],[Number of Geospatial Figures]]/Dataset[[#This Row],[Number of Total Figures]])=TRUE,"---",Dataset[[#This Row],[Number of Geospatial Figures]]/Dataset[[#This Row],[Number of Total Figures]])</f>
        <v>0</v>
      </c>
      <c r="S366" s="42" t="b">
        <v>0</v>
      </c>
      <c r="T366" s="42" t="b" cm="1">
        <f t="array" ref="T3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6" s="42" t="b">
        <v>0</v>
      </c>
      <c r="V366" s="41" t="s">
        <v>44</v>
      </c>
      <c r="W366" s="41" t="s">
        <v>44</v>
      </c>
      <c r="X366" s="42">
        <v>118</v>
      </c>
      <c r="Y366" s="76" t="s">
        <v>44</v>
      </c>
      <c r="Z366" s="76" t="s">
        <v>44</v>
      </c>
      <c r="AA366" s="43" t="s">
        <v>44</v>
      </c>
    </row>
    <row r="367" spans="1:27" x14ac:dyDescent="0.2">
      <c r="A367" s="40" t="s">
        <v>1365</v>
      </c>
      <c r="B367" s="41" t="s">
        <v>1575</v>
      </c>
      <c r="C367" s="41" t="s">
        <v>44</v>
      </c>
      <c r="D367" s="41" t="s">
        <v>44</v>
      </c>
      <c r="E367" s="41" t="s">
        <v>44</v>
      </c>
      <c r="F367" s="42" t="b">
        <v>1</v>
      </c>
      <c r="G367" s="41" t="s">
        <v>1551</v>
      </c>
      <c r="H367" s="41" t="s">
        <v>1552</v>
      </c>
      <c r="I367" s="41" t="s">
        <v>1553</v>
      </c>
      <c r="J367" s="42">
        <v>2018</v>
      </c>
      <c r="K367" s="41" t="s">
        <v>1554</v>
      </c>
      <c r="L367" s="42" t="s">
        <v>44</v>
      </c>
      <c r="M367" s="41" t="s">
        <v>28</v>
      </c>
      <c r="N367" s="41" t="s">
        <v>1538</v>
      </c>
      <c r="O367" s="42" t="b">
        <v>0</v>
      </c>
      <c r="P367" s="42">
        <v>0</v>
      </c>
      <c r="Q367" s="42">
        <v>17</v>
      </c>
      <c r="R367" s="73">
        <f>IF(ISERROR(Dataset[[#This Row],[Number of Geospatial Figures]]/Dataset[[#This Row],[Number of Total Figures]])=TRUE,"---",Dataset[[#This Row],[Number of Geospatial Figures]]/Dataset[[#This Row],[Number of Total Figures]])</f>
        <v>0</v>
      </c>
      <c r="S367" s="42" t="b">
        <v>0</v>
      </c>
      <c r="T367" s="42" t="b" cm="1">
        <f t="array" ref="T3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7" s="42" t="b">
        <v>0</v>
      </c>
      <c r="V367" s="41" t="s">
        <v>44</v>
      </c>
      <c r="W367" s="41" t="s">
        <v>44</v>
      </c>
      <c r="X367" s="42">
        <v>26</v>
      </c>
      <c r="Y367" s="76" t="s">
        <v>44</v>
      </c>
      <c r="Z367" s="76" t="s">
        <v>44</v>
      </c>
      <c r="AA367" s="43" t="s">
        <v>44</v>
      </c>
    </row>
    <row r="368" spans="1:27" x14ac:dyDescent="0.2">
      <c r="A368" s="40" t="s">
        <v>44</v>
      </c>
      <c r="B368" s="41" t="s">
        <v>44</v>
      </c>
      <c r="C368" s="41" t="s">
        <v>44</v>
      </c>
      <c r="D368" s="41" t="s">
        <v>44</v>
      </c>
      <c r="E368" s="41" t="s">
        <v>44</v>
      </c>
      <c r="F368" s="42" t="b">
        <v>0</v>
      </c>
      <c r="G368" s="41" t="s">
        <v>1555</v>
      </c>
      <c r="H368" s="41" t="s">
        <v>1556</v>
      </c>
      <c r="I368" s="41" t="s">
        <v>1557</v>
      </c>
      <c r="J368" s="42">
        <v>2018</v>
      </c>
      <c r="K368" s="41" t="s">
        <v>1558</v>
      </c>
      <c r="L368" s="42" t="s">
        <v>44</v>
      </c>
      <c r="M368" s="41" t="s">
        <v>379</v>
      </c>
      <c r="N368" s="41" t="s">
        <v>638</v>
      </c>
      <c r="O368" s="42" t="s">
        <v>44</v>
      </c>
      <c r="P368" s="42" t="s">
        <v>44</v>
      </c>
      <c r="Q368" s="42" t="s">
        <v>44</v>
      </c>
      <c r="R368" s="73" t="str">
        <f>IF(ISERROR(Dataset[[#This Row],[Number of Geospatial Figures]]/Dataset[[#This Row],[Number of Total Figures]])=TRUE,"---",Dataset[[#This Row],[Number of Geospatial Figures]]/Dataset[[#This Row],[Number of Total Figures]])</f>
        <v>---</v>
      </c>
      <c r="S368" s="42" t="s">
        <v>44</v>
      </c>
      <c r="T368" s="42" t="str" cm="1">
        <f t="array" ref="T3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8" s="42" t="s">
        <v>44</v>
      </c>
      <c r="V368" s="41" t="s">
        <v>44</v>
      </c>
      <c r="W368" s="41" t="s">
        <v>44</v>
      </c>
      <c r="X368" s="42">
        <v>13</v>
      </c>
      <c r="Y368" s="76" t="s">
        <v>44</v>
      </c>
      <c r="Z368" s="76" t="s">
        <v>44</v>
      </c>
      <c r="AA368" s="43" t="s">
        <v>44</v>
      </c>
    </row>
    <row r="369" spans="1:27" x14ac:dyDescent="0.2">
      <c r="A369" s="40" t="s">
        <v>44</v>
      </c>
      <c r="B369" s="41" t="s">
        <v>44</v>
      </c>
      <c r="C369" s="41" t="s">
        <v>44</v>
      </c>
      <c r="D369" s="41" t="s">
        <v>44</v>
      </c>
      <c r="E369" s="41" t="s">
        <v>44</v>
      </c>
      <c r="F369" s="42" t="b">
        <v>0</v>
      </c>
      <c r="G369" s="41" t="s">
        <v>1559</v>
      </c>
      <c r="H369" s="41" t="s">
        <v>1560</v>
      </c>
      <c r="I369" s="41" t="s">
        <v>1561</v>
      </c>
      <c r="J369" s="42">
        <v>2018</v>
      </c>
      <c r="K369" s="41" t="s">
        <v>1562</v>
      </c>
      <c r="L369" s="42" t="s">
        <v>44</v>
      </c>
      <c r="M369" s="41" t="s">
        <v>379</v>
      </c>
      <c r="N369" s="41" t="s">
        <v>638</v>
      </c>
      <c r="O369" s="42" t="s">
        <v>44</v>
      </c>
      <c r="P369" s="42" t="s">
        <v>44</v>
      </c>
      <c r="Q369" s="42" t="s">
        <v>44</v>
      </c>
      <c r="R369" s="73" t="str">
        <f>IF(ISERROR(Dataset[[#This Row],[Number of Geospatial Figures]]/Dataset[[#This Row],[Number of Total Figures]])=TRUE,"---",Dataset[[#This Row],[Number of Geospatial Figures]]/Dataset[[#This Row],[Number of Total Figures]])</f>
        <v>---</v>
      </c>
      <c r="S369" s="42" t="s">
        <v>44</v>
      </c>
      <c r="T369" s="42" t="str" cm="1">
        <f t="array" ref="T3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9" s="42" t="s">
        <v>44</v>
      </c>
      <c r="V369" s="41" t="s">
        <v>44</v>
      </c>
      <c r="W369" s="41" t="s">
        <v>44</v>
      </c>
      <c r="X369" s="42">
        <v>5</v>
      </c>
      <c r="Y369" s="76" t="s">
        <v>44</v>
      </c>
      <c r="Z369" s="76" t="s">
        <v>44</v>
      </c>
      <c r="AA369" s="43" t="s">
        <v>44</v>
      </c>
    </row>
    <row r="370" spans="1:27" x14ac:dyDescent="0.2">
      <c r="A370" s="40" t="s">
        <v>44</v>
      </c>
      <c r="B370" s="41" t="s">
        <v>44</v>
      </c>
      <c r="C370" s="41" t="s">
        <v>44</v>
      </c>
      <c r="D370" s="41" t="s">
        <v>44</v>
      </c>
      <c r="E370" s="41" t="s">
        <v>44</v>
      </c>
      <c r="F370" s="42" t="b">
        <v>0</v>
      </c>
      <c r="G370" s="41" t="s">
        <v>1563</v>
      </c>
      <c r="H370" s="41" t="s">
        <v>1564</v>
      </c>
      <c r="I370" s="41" t="s">
        <v>1565</v>
      </c>
      <c r="J370" s="42">
        <v>2018</v>
      </c>
      <c r="K370" s="41" t="s">
        <v>1566</v>
      </c>
      <c r="L370" s="42" t="s">
        <v>44</v>
      </c>
      <c r="M370" s="41" t="s">
        <v>379</v>
      </c>
      <c r="N370" s="41" t="s">
        <v>638</v>
      </c>
      <c r="O370" s="42" t="s">
        <v>44</v>
      </c>
      <c r="P370" s="42" t="s">
        <v>44</v>
      </c>
      <c r="Q370" s="42" t="s">
        <v>44</v>
      </c>
      <c r="R370" s="73" t="str">
        <f>IF(ISERROR(Dataset[[#This Row],[Number of Geospatial Figures]]/Dataset[[#This Row],[Number of Total Figures]])=TRUE,"---",Dataset[[#This Row],[Number of Geospatial Figures]]/Dataset[[#This Row],[Number of Total Figures]])</f>
        <v>---</v>
      </c>
      <c r="S370" s="42" t="s">
        <v>44</v>
      </c>
      <c r="T370" s="42" t="str" cm="1">
        <f t="array" ref="T3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0" s="42" t="s">
        <v>44</v>
      </c>
      <c r="V370" s="41" t="s">
        <v>44</v>
      </c>
      <c r="W370" s="41" t="s">
        <v>44</v>
      </c>
      <c r="X370" s="42">
        <v>9</v>
      </c>
      <c r="Y370" s="76" t="s">
        <v>44</v>
      </c>
      <c r="Z370" s="76" t="s">
        <v>44</v>
      </c>
      <c r="AA370" s="43" t="s">
        <v>44</v>
      </c>
    </row>
    <row r="371" spans="1:27" x14ac:dyDescent="0.2">
      <c r="A371" s="40" t="s">
        <v>44</v>
      </c>
      <c r="B371" s="41" t="s">
        <v>44</v>
      </c>
      <c r="C371" s="41" t="s">
        <v>44</v>
      </c>
      <c r="D371" s="41" t="s">
        <v>44</v>
      </c>
      <c r="E371" s="41" t="s">
        <v>44</v>
      </c>
      <c r="F371" s="42" t="b">
        <v>0</v>
      </c>
      <c r="G371" s="41" t="s">
        <v>1567</v>
      </c>
      <c r="H371" s="41" t="s">
        <v>1568</v>
      </c>
      <c r="I371" s="41" t="s">
        <v>1569</v>
      </c>
      <c r="J371" s="42">
        <v>2018</v>
      </c>
      <c r="K371" s="41" t="s">
        <v>1570</v>
      </c>
      <c r="L371" s="42" t="s">
        <v>44</v>
      </c>
      <c r="M371" s="41" t="s">
        <v>379</v>
      </c>
      <c r="N371" s="41" t="s">
        <v>638</v>
      </c>
      <c r="O371" s="42" t="s">
        <v>44</v>
      </c>
      <c r="P371" s="42" t="s">
        <v>44</v>
      </c>
      <c r="Q371" s="42" t="s">
        <v>44</v>
      </c>
      <c r="R371" s="73" t="str">
        <f>IF(ISERROR(Dataset[[#This Row],[Number of Geospatial Figures]]/Dataset[[#This Row],[Number of Total Figures]])=TRUE,"---",Dataset[[#This Row],[Number of Geospatial Figures]]/Dataset[[#This Row],[Number of Total Figures]])</f>
        <v>---</v>
      </c>
      <c r="S371" s="42" t="s">
        <v>44</v>
      </c>
      <c r="T371" s="42" t="str" cm="1">
        <f t="array" ref="T3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1" s="42" t="s">
        <v>44</v>
      </c>
      <c r="V371" s="41" t="s">
        <v>44</v>
      </c>
      <c r="W371" s="41" t="s">
        <v>44</v>
      </c>
      <c r="X371" s="42">
        <v>7</v>
      </c>
      <c r="Y371" s="76" t="s">
        <v>44</v>
      </c>
      <c r="Z371" s="76" t="s">
        <v>44</v>
      </c>
      <c r="AA371" s="43" t="s">
        <v>44</v>
      </c>
    </row>
    <row r="372" spans="1:27" x14ac:dyDescent="0.2">
      <c r="A372" s="40" t="s">
        <v>1365</v>
      </c>
      <c r="B372" s="41" t="s">
        <v>308</v>
      </c>
      <c r="C372" s="41" t="s">
        <v>44</v>
      </c>
      <c r="D372" s="41" t="s">
        <v>44</v>
      </c>
      <c r="E372" s="41" t="s">
        <v>44</v>
      </c>
      <c r="F372" s="42" t="b">
        <v>1</v>
      </c>
      <c r="G372" s="41" t="s">
        <v>1571</v>
      </c>
      <c r="H372" s="41" t="s">
        <v>1572</v>
      </c>
      <c r="I372" s="41" t="s">
        <v>1573</v>
      </c>
      <c r="J372" s="42">
        <v>2018</v>
      </c>
      <c r="K372" s="41" t="s">
        <v>1574</v>
      </c>
      <c r="L372" s="42" t="s">
        <v>44</v>
      </c>
      <c r="M372" s="41" t="s">
        <v>379</v>
      </c>
      <c r="N372" s="41" t="s">
        <v>638</v>
      </c>
      <c r="O372" s="42" t="b">
        <v>0</v>
      </c>
      <c r="P372" s="42">
        <v>0</v>
      </c>
      <c r="Q372" s="42">
        <v>10</v>
      </c>
      <c r="R372" s="73">
        <f>IF(ISERROR(Dataset[[#This Row],[Number of Geospatial Figures]]/Dataset[[#This Row],[Number of Total Figures]])=TRUE,"---",Dataset[[#This Row],[Number of Geospatial Figures]]/Dataset[[#This Row],[Number of Total Figures]])</f>
        <v>0</v>
      </c>
      <c r="S372" s="42" t="b">
        <v>0</v>
      </c>
      <c r="T372" s="42" t="b" cm="1">
        <f t="array" ref="T3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2" s="42" t="b">
        <v>0</v>
      </c>
      <c r="V372" s="41" t="s">
        <v>44</v>
      </c>
      <c r="W372" s="41" t="s">
        <v>44</v>
      </c>
      <c r="X372" s="42">
        <v>21</v>
      </c>
      <c r="Y372" s="76" t="s">
        <v>44</v>
      </c>
      <c r="Z372" s="76" t="s">
        <v>44</v>
      </c>
      <c r="AA372" s="43" t="s">
        <v>44</v>
      </c>
    </row>
    <row r="373" spans="1:27" x14ac:dyDescent="0.2">
      <c r="A373" s="40" t="s">
        <v>1575</v>
      </c>
      <c r="B373" s="41" t="s">
        <v>1182</v>
      </c>
      <c r="C373" s="41" t="s">
        <v>787</v>
      </c>
      <c r="D373" s="41" t="s">
        <v>1182</v>
      </c>
      <c r="E373" s="41" t="s">
        <v>2193</v>
      </c>
      <c r="F373" s="42" t="b">
        <v>1</v>
      </c>
      <c r="G373" s="41" t="s">
        <v>1576</v>
      </c>
      <c r="H373" s="41" t="s">
        <v>1577</v>
      </c>
      <c r="I373" s="41" t="s">
        <v>1578</v>
      </c>
      <c r="J373" s="42">
        <v>2018</v>
      </c>
      <c r="K373" s="41" t="s">
        <v>1579</v>
      </c>
      <c r="L373" s="42" t="s">
        <v>44</v>
      </c>
      <c r="M373" s="41" t="s">
        <v>33</v>
      </c>
      <c r="N373" s="41" t="s">
        <v>1580</v>
      </c>
      <c r="O373" s="42" t="b">
        <v>0</v>
      </c>
      <c r="P373" s="42">
        <v>0</v>
      </c>
      <c r="Q373" s="42">
        <v>9</v>
      </c>
      <c r="R373" s="73">
        <f>IF(ISERROR(Dataset[[#This Row],[Number of Geospatial Figures]]/Dataset[[#This Row],[Number of Total Figures]])=TRUE,"---",Dataset[[#This Row],[Number of Geospatial Figures]]/Dataset[[#This Row],[Number of Total Figures]])</f>
        <v>0</v>
      </c>
      <c r="S373" s="42" t="b">
        <v>0</v>
      </c>
      <c r="T373" s="42" t="b" cm="1">
        <f t="array" ref="T3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3" s="42" t="b">
        <v>0</v>
      </c>
      <c r="V373" s="41" t="s">
        <v>44</v>
      </c>
      <c r="W373" s="41" t="s">
        <v>2866</v>
      </c>
      <c r="X373" s="42">
        <v>39</v>
      </c>
      <c r="Y373" s="76" t="s">
        <v>44</v>
      </c>
      <c r="Z373" s="76" t="s">
        <v>44</v>
      </c>
      <c r="AA373" s="43" t="s">
        <v>44</v>
      </c>
    </row>
    <row r="374" spans="1:27" x14ac:dyDescent="0.2">
      <c r="A374" s="40" t="s">
        <v>44</v>
      </c>
      <c r="B374" s="41" t="s">
        <v>44</v>
      </c>
      <c r="C374" s="41" t="s">
        <v>44</v>
      </c>
      <c r="D374" s="41" t="s">
        <v>44</v>
      </c>
      <c r="E374" s="41" t="s">
        <v>44</v>
      </c>
      <c r="F374" s="42" t="b">
        <v>0</v>
      </c>
      <c r="G374" s="41" t="s">
        <v>1581</v>
      </c>
      <c r="H374" s="41" t="s">
        <v>1582</v>
      </c>
      <c r="I374" s="41" t="s">
        <v>1583</v>
      </c>
      <c r="J374" s="42">
        <v>2018</v>
      </c>
      <c r="K374" s="41" t="s">
        <v>1584</v>
      </c>
      <c r="L374" s="42" t="s">
        <v>44</v>
      </c>
      <c r="M374" s="41" t="s">
        <v>33</v>
      </c>
      <c r="N374" s="41" t="s">
        <v>1580</v>
      </c>
      <c r="O374" s="42" t="s">
        <v>44</v>
      </c>
      <c r="P374" s="42" t="s">
        <v>44</v>
      </c>
      <c r="Q374" s="42" t="s">
        <v>44</v>
      </c>
      <c r="R374" s="73" t="str">
        <f>IF(ISERROR(Dataset[[#This Row],[Number of Geospatial Figures]]/Dataset[[#This Row],[Number of Total Figures]])=TRUE,"---",Dataset[[#This Row],[Number of Geospatial Figures]]/Dataset[[#This Row],[Number of Total Figures]])</f>
        <v>---</v>
      </c>
      <c r="S374" s="42" t="s">
        <v>44</v>
      </c>
      <c r="T374" s="42" t="str" cm="1">
        <f t="array" ref="T3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4" s="42" t="s">
        <v>44</v>
      </c>
      <c r="V374" s="41" t="s">
        <v>44</v>
      </c>
      <c r="W374" s="41" t="s">
        <v>44</v>
      </c>
      <c r="X374" s="42">
        <v>5</v>
      </c>
      <c r="Y374" s="76" t="s">
        <v>44</v>
      </c>
      <c r="Z374" s="76" t="s">
        <v>44</v>
      </c>
      <c r="AA374" s="43" t="s">
        <v>44</v>
      </c>
    </row>
    <row r="375" spans="1:27" x14ac:dyDescent="0.2">
      <c r="A375" s="40" t="s">
        <v>44</v>
      </c>
      <c r="B375" s="41" t="s">
        <v>44</v>
      </c>
      <c r="C375" s="41" t="s">
        <v>44</v>
      </c>
      <c r="D375" s="41" t="s">
        <v>44</v>
      </c>
      <c r="E375" s="41" t="s">
        <v>44</v>
      </c>
      <c r="F375" s="42" t="b">
        <v>0</v>
      </c>
      <c r="G375" s="41" t="s">
        <v>1585</v>
      </c>
      <c r="H375" s="41" t="s">
        <v>1586</v>
      </c>
      <c r="I375" s="41" t="s">
        <v>1587</v>
      </c>
      <c r="J375" s="42">
        <v>2018</v>
      </c>
      <c r="K375" s="41" t="s">
        <v>1588</v>
      </c>
      <c r="L375" s="42" t="s">
        <v>44</v>
      </c>
      <c r="M375" s="41" t="s">
        <v>33</v>
      </c>
      <c r="N375" s="41" t="s">
        <v>1580</v>
      </c>
      <c r="O375" s="42" t="s">
        <v>44</v>
      </c>
      <c r="P375" s="42" t="s">
        <v>44</v>
      </c>
      <c r="Q375" s="42" t="s">
        <v>44</v>
      </c>
      <c r="R375" s="73" t="str">
        <f>IF(ISERROR(Dataset[[#This Row],[Number of Geospatial Figures]]/Dataset[[#This Row],[Number of Total Figures]])=TRUE,"---",Dataset[[#This Row],[Number of Geospatial Figures]]/Dataset[[#This Row],[Number of Total Figures]])</f>
        <v>---</v>
      </c>
      <c r="S375" s="42" t="s">
        <v>44</v>
      </c>
      <c r="T375" s="42" t="str" cm="1">
        <f t="array" ref="T3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5" s="42" t="s">
        <v>44</v>
      </c>
      <c r="V375" s="41" t="s">
        <v>44</v>
      </c>
      <c r="W375" s="41" t="s">
        <v>44</v>
      </c>
      <c r="X375" s="42">
        <v>4</v>
      </c>
      <c r="Y375" s="76" t="s">
        <v>44</v>
      </c>
      <c r="Z375" s="76" t="s">
        <v>44</v>
      </c>
      <c r="AA375" s="43" t="s">
        <v>44</v>
      </c>
    </row>
    <row r="376" spans="1:27" x14ac:dyDescent="0.2">
      <c r="A376" s="40" t="s">
        <v>1575</v>
      </c>
      <c r="B376" s="41" t="s">
        <v>787</v>
      </c>
      <c r="C376" s="41" t="s">
        <v>787</v>
      </c>
      <c r="D376" s="41" t="s">
        <v>1182</v>
      </c>
      <c r="E376" s="41" t="s">
        <v>44</v>
      </c>
      <c r="F376" s="42" t="b">
        <v>1</v>
      </c>
      <c r="G376" s="41" t="s">
        <v>1589</v>
      </c>
      <c r="H376" s="41" t="s">
        <v>1590</v>
      </c>
      <c r="I376" s="41" t="s">
        <v>1591</v>
      </c>
      <c r="J376" s="42">
        <v>2018</v>
      </c>
      <c r="K376" s="41" t="s">
        <v>1592</v>
      </c>
      <c r="L376" s="42" t="s">
        <v>44</v>
      </c>
      <c r="M376" s="41" t="s">
        <v>33</v>
      </c>
      <c r="N376" s="41" t="s">
        <v>1580</v>
      </c>
      <c r="O376" s="42" t="b">
        <v>1</v>
      </c>
      <c r="P376" s="42">
        <v>7</v>
      </c>
      <c r="Q376" s="42">
        <v>16</v>
      </c>
      <c r="R376" s="73">
        <f>IF(ISERROR(Dataset[[#This Row],[Number of Geospatial Figures]]/Dataset[[#This Row],[Number of Total Figures]])=TRUE,"---",Dataset[[#This Row],[Number of Geospatial Figures]]/Dataset[[#This Row],[Number of Total Figures]])</f>
        <v>0.4375</v>
      </c>
      <c r="S376" s="42" t="b">
        <v>1</v>
      </c>
      <c r="T376" s="42" t="b" cm="1">
        <f t="array" ref="T3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6" s="42" t="b">
        <v>1</v>
      </c>
      <c r="V376" s="41" t="s">
        <v>44</v>
      </c>
      <c r="W376" s="41" t="s">
        <v>44</v>
      </c>
      <c r="X376" s="42">
        <v>79</v>
      </c>
      <c r="Y376" s="76" t="s">
        <v>2990</v>
      </c>
      <c r="Z376" s="76" t="s">
        <v>2991</v>
      </c>
      <c r="AA376" s="43" t="s">
        <v>2919</v>
      </c>
    </row>
    <row r="377" spans="1:27" x14ac:dyDescent="0.2">
      <c r="A377" s="40" t="s">
        <v>44</v>
      </c>
      <c r="B377" s="41" t="s">
        <v>44</v>
      </c>
      <c r="C377" s="41" t="s">
        <v>44</v>
      </c>
      <c r="D377" s="41" t="s">
        <v>44</v>
      </c>
      <c r="E377" s="41" t="s">
        <v>44</v>
      </c>
      <c r="F377" s="42" t="b">
        <v>0</v>
      </c>
      <c r="G377" s="41" t="s">
        <v>1593</v>
      </c>
      <c r="H377" s="41" t="s">
        <v>1594</v>
      </c>
      <c r="I377" s="41" t="s">
        <v>1595</v>
      </c>
      <c r="J377" s="42">
        <v>2018</v>
      </c>
      <c r="K377" s="41" t="s">
        <v>1596</v>
      </c>
      <c r="L377" s="42" t="s">
        <v>44</v>
      </c>
      <c r="M377" s="41" t="s">
        <v>33</v>
      </c>
      <c r="N377" s="41" t="s">
        <v>1580</v>
      </c>
      <c r="O377" s="42" t="s">
        <v>44</v>
      </c>
      <c r="P377" s="42" t="s">
        <v>44</v>
      </c>
      <c r="Q377" s="42" t="s">
        <v>44</v>
      </c>
      <c r="R377" s="73" t="str">
        <f>IF(ISERROR(Dataset[[#This Row],[Number of Geospatial Figures]]/Dataset[[#This Row],[Number of Total Figures]])=TRUE,"---",Dataset[[#This Row],[Number of Geospatial Figures]]/Dataset[[#This Row],[Number of Total Figures]])</f>
        <v>---</v>
      </c>
      <c r="S377" s="42" t="s">
        <v>44</v>
      </c>
      <c r="T377" s="42" t="str" cm="1">
        <f t="array" ref="T3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7" s="42" t="s">
        <v>44</v>
      </c>
      <c r="V377" s="41" t="s">
        <v>44</v>
      </c>
      <c r="W377" s="41" t="s">
        <v>44</v>
      </c>
      <c r="X377" s="42">
        <v>2</v>
      </c>
      <c r="Y377" s="76" t="s">
        <v>44</v>
      </c>
      <c r="Z377" s="76" t="s">
        <v>44</v>
      </c>
      <c r="AA377" s="43" t="s">
        <v>44</v>
      </c>
    </row>
    <row r="378" spans="1:27" x14ac:dyDescent="0.2">
      <c r="A378" s="40" t="s">
        <v>44</v>
      </c>
      <c r="B378" s="41" t="s">
        <v>44</v>
      </c>
      <c r="C378" s="41" t="s">
        <v>44</v>
      </c>
      <c r="D378" s="41" t="s">
        <v>44</v>
      </c>
      <c r="E378" s="41" t="s">
        <v>44</v>
      </c>
      <c r="F378" s="42" t="b">
        <v>0</v>
      </c>
      <c r="G378" s="41" t="s">
        <v>1597</v>
      </c>
      <c r="H378" s="41" t="s">
        <v>1598</v>
      </c>
      <c r="I378" s="41" t="s">
        <v>1599</v>
      </c>
      <c r="J378" s="42">
        <v>2018</v>
      </c>
      <c r="K378" s="41" t="s">
        <v>1600</v>
      </c>
      <c r="L378" s="42" t="s">
        <v>44</v>
      </c>
      <c r="M378" s="41" t="s">
        <v>22</v>
      </c>
      <c r="N378" s="41" t="s">
        <v>1601</v>
      </c>
      <c r="O378" s="42" t="s">
        <v>44</v>
      </c>
      <c r="P378" s="42" t="s">
        <v>44</v>
      </c>
      <c r="Q378" s="42" t="s">
        <v>44</v>
      </c>
      <c r="R378" s="73" t="str">
        <f>IF(ISERROR(Dataset[[#This Row],[Number of Geospatial Figures]]/Dataset[[#This Row],[Number of Total Figures]])=TRUE,"---",Dataset[[#This Row],[Number of Geospatial Figures]]/Dataset[[#This Row],[Number of Total Figures]])</f>
        <v>---</v>
      </c>
      <c r="S378" s="42" t="s">
        <v>44</v>
      </c>
      <c r="T378" s="42" t="str" cm="1">
        <f t="array" ref="T3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8" s="42" t="s">
        <v>44</v>
      </c>
      <c r="V378" s="41" t="s">
        <v>44</v>
      </c>
      <c r="W378" s="41" t="s">
        <v>44</v>
      </c>
      <c r="X378" s="42">
        <v>11</v>
      </c>
      <c r="Y378" s="76" t="s">
        <v>44</v>
      </c>
      <c r="Z378" s="76" t="s">
        <v>44</v>
      </c>
      <c r="AA378" s="43" t="s">
        <v>44</v>
      </c>
    </row>
    <row r="379" spans="1:27" x14ac:dyDescent="0.2">
      <c r="A379" s="40" t="s">
        <v>1575</v>
      </c>
      <c r="B379" s="41" t="s">
        <v>1814</v>
      </c>
      <c r="C379" s="41" t="s">
        <v>44</v>
      </c>
      <c r="D379" s="41" t="s">
        <v>44</v>
      </c>
      <c r="E379" s="41" t="s">
        <v>44</v>
      </c>
      <c r="F379" s="42" t="b">
        <v>1</v>
      </c>
      <c r="G379" s="41" t="s">
        <v>1602</v>
      </c>
      <c r="H379" s="41" t="s">
        <v>1603</v>
      </c>
      <c r="I379" s="41" t="s">
        <v>1604</v>
      </c>
      <c r="J379" s="42">
        <v>2018</v>
      </c>
      <c r="K379" s="41" t="s">
        <v>1605</v>
      </c>
      <c r="L379" s="42" t="s">
        <v>44</v>
      </c>
      <c r="M379" s="41" t="s">
        <v>22</v>
      </c>
      <c r="N379" s="41" t="s">
        <v>1601</v>
      </c>
      <c r="O379" s="42" t="b">
        <v>0</v>
      </c>
      <c r="P379" s="42">
        <v>0</v>
      </c>
      <c r="Q379" s="42">
        <v>13</v>
      </c>
      <c r="R379" s="73">
        <f>IF(ISERROR(Dataset[[#This Row],[Number of Geospatial Figures]]/Dataset[[#This Row],[Number of Total Figures]])=TRUE,"---",Dataset[[#This Row],[Number of Geospatial Figures]]/Dataset[[#This Row],[Number of Total Figures]])</f>
        <v>0</v>
      </c>
      <c r="S379" s="42" t="b">
        <v>0</v>
      </c>
      <c r="T379" s="42" t="b" cm="1">
        <f t="array" ref="T3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9" s="42" t="b">
        <v>0</v>
      </c>
      <c r="V379" s="41" t="s">
        <v>44</v>
      </c>
      <c r="W379" s="41" t="s">
        <v>44</v>
      </c>
      <c r="X379" s="42">
        <v>76</v>
      </c>
      <c r="Y379" s="76" t="s">
        <v>44</v>
      </c>
      <c r="Z379" s="76" t="s">
        <v>44</v>
      </c>
      <c r="AA379" s="43" t="s">
        <v>44</v>
      </c>
    </row>
    <row r="380" spans="1:27" x14ac:dyDescent="0.2">
      <c r="A380" s="40" t="s">
        <v>1575</v>
      </c>
      <c r="B380" s="41" t="s">
        <v>2193</v>
      </c>
      <c r="C380" s="41" t="s">
        <v>44</v>
      </c>
      <c r="D380" s="41" t="s">
        <v>44</v>
      </c>
      <c r="E380" s="41" t="s">
        <v>44</v>
      </c>
      <c r="F380" s="42" t="b">
        <v>1</v>
      </c>
      <c r="G380" s="41" t="s">
        <v>1606</v>
      </c>
      <c r="H380" s="41" t="s">
        <v>1607</v>
      </c>
      <c r="I380" s="41" t="s">
        <v>1608</v>
      </c>
      <c r="J380" s="42">
        <v>2018</v>
      </c>
      <c r="K380" s="41" t="s">
        <v>1609</v>
      </c>
      <c r="L380" s="42" t="s">
        <v>44</v>
      </c>
      <c r="M380" s="41" t="s">
        <v>22</v>
      </c>
      <c r="N380" s="41" t="s">
        <v>1601</v>
      </c>
      <c r="O380" s="42" t="b">
        <v>0</v>
      </c>
      <c r="P380" s="42">
        <v>0</v>
      </c>
      <c r="Q380" s="42">
        <v>10</v>
      </c>
      <c r="R380" s="73">
        <f>IF(ISERROR(Dataset[[#This Row],[Number of Geospatial Figures]]/Dataset[[#This Row],[Number of Total Figures]])=TRUE,"---",Dataset[[#This Row],[Number of Geospatial Figures]]/Dataset[[#This Row],[Number of Total Figures]])</f>
        <v>0</v>
      </c>
      <c r="S380" s="42" t="b">
        <v>0</v>
      </c>
      <c r="T380" s="42" t="b" cm="1">
        <f t="array" ref="T3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0" s="42" t="b">
        <v>0</v>
      </c>
      <c r="V380" s="41" t="s">
        <v>44</v>
      </c>
      <c r="W380" s="41" t="s">
        <v>44</v>
      </c>
      <c r="X380" s="42">
        <v>15</v>
      </c>
      <c r="Y380" s="76" t="s">
        <v>44</v>
      </c>
      <c r="Z380" s="76" t="s">
        <v>44</v>
      </c>
      <c r="AA380" s="43" t="s">
        <v>44</v>
      </c>
    </row>
    <row r="381" spans="1:27" x14ac:dyDescent="0.2">
      <c r="A381" s="40" t="s">
        <v>44</v>
      </c>
      <c r="B381" s="41" t="s">
        <v>44</v>
      </c>
      <c r="C381" s="41" t="s">
        <v>44</v>
      </c>
      <c r="D381" s="41" t="s">
        <v>44</v>
      </c>
      <c r="E381" s="41" t="s">
        <v>44</v>
      </c>
      <c r="F381" s="42" t="b">
        <v>0</v>
      </c>
      <c r="G381" s="41" t="s">
        <v>1610</v>
      </c>
      <c r="H381" s="41" t="s">
        <v>1611</v>
      </c>
      <c r="I381" s="41" t="s">
        <v>1612</v>
      </c>
      <c r="J381" s="42">
        <v>2018</v>
      </c>
      <c r="K381" s="41" t="s">
        <v>1613</v>
      </c>
      <c r="L381" s="42" t="s">
        <v>44</v>
      </c>
      <c r="M381" s="41" t="s">
        <v>22</v>
      </c>
      <c r="N381" s="41" t="s">
        <v>1601</v>
      </c>
      <c r="O381" s="42" t="s">
        <v>44</v>
      </c>
      <c r="P381" s="42" t="s">
        <v>44</v>
      </c>
      <c r="Q381" s="42" t="s">
        <v>44</v>
      </c>
      <c r="R381" s="73" t="str">
        <f>IF(ISERROR(Dataset[[#This Row],[Number of Geospatial Figures]]/Dataset[[#This Row],[Number of Total Figures]])=TRUE,"---",Dataset[[#This Row],[Number of Geospatial Figures]]/Dataset[[#This Row],[Number of Total Figures]])</f>
        <v>---</v>
      </c>
      <c r="S381" s="42" t="s">
        <v>44</v>
      </c>
      <c r="T381" s="42" t="str" cm="1">
        <f t="array" ref="T3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1" s="42" t="s">
        <v>44</v>
      </c>
      <c r="V381" s="41" t="s">
        <v>44</v>
      </c>
      <c r="W381" s="41" t="s">
        <v>44</v>
      </c>
      <c r="X381" s="42">
        <v>4</v>
      </c>
      <c r="Y381" s="76" t="s">
        <v>44</v>
      </c>
      <c r="Z381" s="76" t="s">
        <v>44</v>
      </c>
      <c r="AA381" s="43" t="s">
        <v>44</v>
      </c>
    </row>
    <row r="382" spans="1:27" x14ac:dyDescent="0.2">
      <c r="A382" s="40" t="s">
        <v>44</v>
      </c>
      <c r="B382" s="41" t="s">
        <v>44</v>
      </c>
      <c r="C382" s="41" t="s">
        <v>44</v>
      </c>
      <c r="D382" s="41" t="s">
        <v>44</v>
      </c>
      <c r="E382" s="41" t="s">
        <v>44</v>
      </c>
      <c r="F382" s="42" t="b">
        <v>0</v>
      </c>
      <c r="G382" s="41" t="s">
        <v>1614</v>
      </c>
      <c r="H382" s="41" t="s">
        <v>1615</v>
      </c>
      <c r="I382" s="41" t="s">
        <v>1616</v>
      </c>
      <c r="J382" s="42">
        <v>2018</v>
      </c>
      <c r="K382" s="41" t="s">
        <v>1617</v>
      </c>
      <c r="L382" s="42" t="s">
        <v>44</v>
      </c>
      <c r="M382" s="41" t="s">
        <v>22</v>
      </c>
      <c r="N382" s="41" t="s">
        <v>1601</v>
      </c>
      <c r="O382" s="42" t="s">
        <v>44</v>
      </c>
      <c r="P382" s="42" t="s">
        <v>44</v>
      </c>
      <c r="Q382" s="42" t="s">
        <v>44</v>
      </c>
      <c r="R382" s="73" t="str">
        <f>IF(ISERROR(Dataset[[#This Row],[Number of Geospatial Figures]]/Dataset[[#This Row],[Number of Total Figures]])=TRUE,"---",Dataset[[#This Row],[Number of Geospatial Figures]]/Dataset[[#This Row],[Number of Total Figures]])</f>
        <v>---</v>
      </c>
      <c r="S382" s="42" t="s">
        <v>44</v>
      </c>
      <c r="T382" s="42" t="str" cm="1">
        <f t="array" ref="T3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2" s="42" t="s">
        <v>44</v>
      </c>
      <c r="V382" s="41" t="s">
        <v>44</v>
      </c>
      <c r="W382" s="41" t="s">
        <v>44</v>
      </c>
      <c r="X382" s="42">
        <v>3</v>
      </c>
      <c r="Y382" s="76" t="s">
        <v>44</v>
      </c>
      <c r="Z382" s="76" t="s">
        <v>44</v>
      </c>
      <c r="AA382" s="43" t="s">
        <v>44</v>
      </c>
    </row>
    <row r="383" spans="1:27" x14ac:dyDescent="0.2">
      <c r="A383" s="40" t="s">
        <v>1575</v>
      </c>
      <c r="B383" s="41" t="s">
        <v>787</v>
      </c>
      <c r="C383" s="41" t="s">
        <v>44</v>
      </c>
      <c r="D383" s="41" t="s">
        <v>44</v>
      </c>
      <c r="E383" s="41" t="s">
        <v>2193</v>
      </c>
      <c r="F383" s="42" t="b">
        <v>1</v>
      </c>
      <c r="G383" s="41" t="s">
        <v>1618</v>
      </c>
      <c r="H383" s="41" t="s">
        <v>1619</v>
      </c>
      <c r="I383" s="41" t="s">
        <v>1620</v>
      </c>
      <c r="J383" s="42">
        <v>2018</v>
      </c>
      <c r="K383" s="41" t="s">
        <v>1621</v>
      </c>
      <c r="L383" s="42" t="s">
        <v>44</v>
      </c>
      <c r="M383" s="41" t="s">
        <v>28</v>
      </c>
      <c r="N383" s="41" t="s">
        <v>1622</v>
      </c>
      <c r="O383" s="42" t="b">
        <v>0</v>
      </c>
      <c r="P383" s="42">
        <v>1</v>
      </c>
      <c r="Q383" s="42">
        <v>8</v>
      </c>
      <c r="R383" s="73">
        <f>IF(ISERROR(Dataset[[#This Row],[Number of Geospatial Figures]]/Dataset[[#This Row],[Number of Total Figures]])=TRUE,"---",Dataset[[#This Row],[Number of Geospatial Figures]]/Dataset[[#This Row],[Number of Total Figures]])</f>
        <v>0.125</v>
      </c>
      <c r="S383" s="42" t="b">
        <v>0</v>
      </c>
      <c r="T383" s="42" t="b" cm="1">
        <f t="array" ref="T3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3" s="42" t="b">
        <v>0</v>
      </c>
      <c r="V383" s="41" t="s">
        <v>44</v>
      </c>
      <c r="W383" s="41" t="s">
        <v>2511</v>
      </c>
      <c r="X383" s="42">
        <v>63</v>
      </c>
      <c r="Y383" s="76" t="s">
        <v>44</v>
      </c>
      <c r="Z383" s="76" t="s">
        <v>44</v>
      </c>
      <c r="AA383" s="43" t="s">
        <v>44</v>
      </c>
    </row>
    <row r="384" spans="1:27" x14ac:dyDescent="0.2">
      <c r="A384" s="40" t="s">
        <v>44</v>
      </c>
      <c r="B384" s="41" t="s">
        <v>44</v>
      </c>
      <c r="C384" s="41" t="s">
        <v>44</v>
      </c>
      <c r="D384" s="41" t="s">
        <v>44</v>
      </c>
      <c r="E384" s="41" t="s">
        <v>44</v>
      </c>
      <c r="F384" s="42" t="b">
        <v>0</v>
      </c>
      <c r="G384" s="41" t="s">
        <v>1623</v>
      </c>
      <c r="H384" s="41" t="s">
        <v>1624</v>
      </c>
      <c r="I384" s="41" t="s">
        <v>1625</v>
      </c>
      <c r="J384" s="42">
        <v>2018</v>
      </c>
      <c r="K384" s="41" t="s">
        <v>1626</v>
      </c>
      <c r="L384" s="42" t="s">
        <v>44</v>
      </c>
      <c r="M384" s="41" t="s">
        <v>28</v>
      </c>
      <c r="N384" s="41" t="s">
        <v>1622</v>
      </c>
      <c r="O384" s="42" t="s">
        <v>44</v>
      </c>
      <c r="P384" s="42" t="s">
        <v>44</v>
      </c>
      <c r="Q384" s="42" t="s">
        <v>44</v>
      </c>
      <c r="R384" s="73" t="str">
        <f>IF(ISERROR(Dataset[[#This Row],[Number of Geospatial Figures]]/Dataset[[#This Row],[Number of Total Figures]])=TRUE,"---",Dataset[[#This Row],[Number of Geospatial Figures]]/Dataset[[#This Row],[Number of Total Figures]])</f>
        <v>---</v>
      </c>
      <c r="S384" s="42" t="s">
        <v>44</v>
      </c>
      <c r="T384" s="42" t="str" cm="1">
        <f t="array" ref="T3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4" s="42" t="s">
        <v>44</v>
      </c>
      <c r="V384" s="41" t="s">
        <v>44</v>
      </c>
      <c r="W384" s="41" t="s">
        <v>44</v>
      </c>
      <c r="X384" s="42">
        <v>13</v>
      </c>
      <c r="Y384" s="76" t="s">
        <v>44</v>
      </c>
      <c r="Z384" s="76" t="s">
        <v>44</v>
      </c>
      <c r="AA384" s="43" t="s">
        <v>44</v>
      </c>
    </row>
    <row r="385" spans="1:27" x14ac:dyDescent="0.2">
      <c r="A385" s="40" t="s">
        <v>44</v>
      </c>
      <c r="B385" s="41" t="s">
        <v>44</v>
      </c>
      <c r="C385" s="41" t="s">
        <v>44</v>
      </c>
      <c r="D385" s="41" t="s">
        <v>44</v>
      </c>
      <c r="E385" s="41" t="s">
        <v>44</v>
      </c>
      <c r="F385" s="42" t="b">
        <v>0</v>
      </c>
      <c r="G385" s="41" t="s">
        <v>1627</v>
      </c>
      <c r="H385" s="41" t="s">
        <v>1628</v>
      </c>
      <c r="I385" s="41" t="s">
        <v>1629</v>
      </c>
      <c r="J385" s="42">
        <v>2018</v>
      </c>
      <c r="K385" s="41" t="s">
        <v>1630</v>
      </c>
      <c r="L385" s="42" t="s">
        <v>44</v>
      </c>
      <c r="M385" s="41" t="s">
        <v>28</v>
      </c>
      <c r="N385" s="41" t="s">
        <v>1622</v>
      </c>
      <c r="O385" s="42" t="s">
        <v>44</v>
      </c>
      <c r="P385" s="42" t="s">
        <v>44</v>
      </c>
      <c r="Q385" s="42" t="s">
        <v>44</v>
      </c>
      <c r="R385" s="73" t="str">
        <f>IF(ISERROR(Dataset[[#This Row],[Number of Geospatial Figures]]/Dataset[[#This Row],[Number of Total Figures]])=TRUE,"---",Dataset[[#This Row],[Number of Geospatial Figures]]/Dataset[[#This Row],[Number of Total Figures]])</f>
        <v>---</v>
      </c>
      <c r="S385" s="42" t="s">
        <v>44</v>
      </c>
      <c r="T385" s="42" t="str" cm="1">
        <f t="array" ref="T3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5" s="42" t="s">
        <v>44</v>
      </c>
      <c r="V385" s="41" t="s">
        <v>44</v>
      </c>
      <c r="W385" s="41" t="s">
        <v>44</v>
      </c>
      <c r="X385" s="42">
        <v>10</v>
      </c>
      <c r="Y385" s="76" t="s">
        <v>44</v>
      </c>
      <c r="Z385" s="76" t="s">
        <v>44</v>
      </c>
      <c r="AA385" s="43" t="s">
        <v>44</v>
      </c>
    </row>
    <row r="386" spans="1:27" x14ac:dyDescent="0.2">
      <c r="A386" s="40" t="s">
        <v>44</v>
      </c>
      <c r="B386" s="41" t="s">
        <v>44</v>
      </c>
      <c r="C386" s="41" t="s">
        <v>44</v>
      </c>
      <c r="D386" s="41" t="s">
        <v>44</v>
      </c>
      <c r="E386" s="41" t="s">
        <v>44</v>
      </c>
      <c r="F386" s="42" t="b">
        <v>0</v>
      </c>
      <c r="G386" s="41" t="s">
        <v>1631</v>
      </c>
      <c r="H386" s="41" t="s">
        <v>1632</v>
      </c>
      <c r="I386" s="41" t="s">
        <v>1633</v>
      </c>
      <c r="J386" s="42">
        <v>2018</v>
      </c>
      <c r="K386" s="41" t="s">
        <v>1634</v>
      </c>
      <c r="L386" s="42" t="s">
        <v>44</v>
      </c>
      <c r="M386" s="41" t="s">
        <v>28</v>
      </c>
      <c r="N386" s="41" t="s">
        <v>1622</v>
      </c>
      <c r="O386" s="42" t="s">
        <v>44</v>
      </c>
      <c r="P386" s="42" t="s">
        <v>44</v>
      </c>
      <c r="Q386" s="42" t="s">
        <v>44</v>
      </c>
      <c r="R386" s="73" t="str">
        <f>IF(ISERROR(Dataset[[#This Row],[Number of Geospatial Figures]]/Dataset[[#This Row],[Number of Total Figures]])=TRUE,"---",Dataset[[#This Row],[Number of Geospatial Figures]]/Dataset[[#This Row],[Number of Total Figures]])</f>
        <v>---</v>
      </c>
      <c r="S386" s="42" t="s">
        <v>44</v>
      </c>
      <c r="T386" s="42" t="str" cm="1">
        <f t="array" ref="T3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6" s="42" t="s">
        <v>44</v>
      </c>
      <c r="V386" s="41" t="s">
        <v>44</v>
      </c>
      <c r="W386" s="41" t="s">
        <v>44</v>
      </c>
      <c r="X386" s="42">
        <v>1</v>
      </c>
      <c r="Y386" s="76" t="s">
        <v>44</v>
      </c>
      <c r="Z386" s="76" t="s">
        <v>44</v>
      </c>
      <c r="AA386" s="43" t="s">
        <v>44</v>
      </c>
    </row>
    <row r="387" spans="1:27" x14ac:dyDescent="0.2">
      <c r="A387" s="40" t="s">
        <v>44</v>
      </c>
      <c r="B387" s="41" t="s">
        <v>44</v>
      </c>
      <c r="C387" s="41" t="s">
        <v>44</v>
      </c>
      <c r="D387" s="41" t="s">
        <v>44</v>
      </c>
      <c r="E387" s="41" t="s">
        <v>44</v>
      </c>
      <c r="F387" s="42" t="b">
        <v>0</v>
      </c>
      <c r="G387" s="41" t="s">
        <v>1635</v>
      </c>
      <c r="H387" s="41" t="s">
        <v>1636</v>
      </c>
      <c r="I387" s="41" t="s">
        <v>1637</v>
      </c>
      <c r="J387" s="42">
        <v>2018</v>
      </c>
      <c r="K387" s="41" t="s">
        <v>1638</v>
      </c>
      <c r="L387" s="42" t="s">
        <v>44</v>
      </c>
      <c r="M387" s="41" t="s">
        <v>28</v>
      </c>
      <c r="N387" s="41" t="s">
        <v>1622</v>
      </c>
      <c r="O387" s="42" t="s">
        <v>44</v>
      </c>
      <c r="P387" s="42" t="s">
        <v>44</v>
      </c>
      <c r="Q387" s="42" t="s">
        <v>44</v>
      </c>
      <c r="R387" s="73" t="str">
        <f>IF(ISERROR(Dataset[[#This Row],[Number of Geospatial Figures]]/Dataset[[#This Row],[Number of Total Figures]])=TRUE,"---",Dataset[[#This Row],[Number of Geospatial Figures]]/Dataset[[#This Row],[Number of Total Figures]])</f>
        <v>---</v>
      </c>
      <c r="S387" s="42" t="s">
        <v>44</v>
      </c>
      <c r="T387" s="42" t="str" cm="1">
        <f t="array" ref="T3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7" s="42" t="s">
        <v>44</v>
      </c>
      <c r="V387" s="41" t="s">
        <v>44</v>
      </c>
      <c r="W387" s="41" t="s">
        <v>44</v>
      </c>
      <c r="X387" s="42">
        <v>4</v>
      </c>
      <c r="Y387" s="76" t="s">
        <v>44</v>
      </c>
      <c r="Z387" s="76" t="s">
        <v>44</v>
      </c>
      <c r="AA387" s="43" t="s">
        <v>44</v>
      </c>
    </row>
    <row r="388" spans="1:27" x14ac:dyDescent="0.2">
      <c r="A388" s="40" t="s">
        <v>44</v>
      </c>
      <c r="B388" s="41" t="s">
        <v>44</v>
      </c>
      <c r="C388" s="41" t="s">
        <v>44</v>
      </c>
      <c r="D388" s="41" t="s">
        <v>44</v>
      </c>
      <c r="E388" s="41" t="s">
        <v>44</v>
      </c>
      <c r="F388" s="42" t="b">
        <v>0</v>
      </c>
      <c r="G388" s="41" t="s">
        <v>1639</v>
      </c>
      <c r="H388" s="41" t="s">
        <v>1640</v>
      </c>
      <c r="I388" s="41" t="s">
        <v>1641</v>
      </c>
      <c r="J388" s="42">
        <v>2018</v>
      </c>
      <c r="K388" s="41" t="s">
        <v>1642</v>
      </c>
      <c r="L388" s="42" t="s">
        <v>44</v>
      </c>
      <c r="M388" s="41" t="s">
        <v>33</v>
      </c>
      <c r="N388" s="41" t="s">
        <v>1643</v>
      </c>
      <c r="O388" s="42" t="s">
        <v>44</v>
      </c>
      <c r="P388" s="42" t="s">
        <v>44</v>
      </c>
      <c r="Q388" s="42" t="s">
        <v>44</v>
      </c>
      <c r="R388" s="73" t="str">
        <f>IF(ISERROR(Dataset[[#This Row],[Number of Geospatial Figures]]/Dataset[[#This Row],[Number of Total Figures]])=TRUE,"---",Dataset[[#This Row],[Number of Geospatial Figures]]/Dataset[[#This Row],[Number of Total Figures]])</f>
        <v>---</v>
      </c>
      <c r="S388" s="42" t="s">
        <v>44</v>
      </c>
      <c r="T388" s="42" t="str" cm="1">
        <f t="array" ref="T3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8" s="42" t="s">
        <v>44</v>
      </c>
      <c r="V388" s="41" t="s">
        <v>44</v>
      </c>
      <c r="W388" s="41" t="s">
        <v>44</v>
      </c>
      <c r="X388" s="42">
        <v>1</v>
      </c>
      <c r="Y388" s="76" t="s">
        <v>44</v>
      </c>
      <c r="Z388" s="76" t="s">
        <v>44</v>
      </c>
      <c r="AA388" s="43" t="s">
        <v>44</v>
      </c>
    </row>
    <row r="389" spans="1:27" x14ac:dyDescent="0.2">
      <c r="A389" s="40" t="s">
        <v>44</v>
      </c>
      <c r="B389" s="41" t="s">
        <v>44</v>
      </c>
      <c r="C389" s="41" t="s">
        <v>44</v>
      </c>
      <c r="D389" s="41" t="s">
        <v>44</v>
      </c>
      <c r="E389" s="41" t="s">
        <v>44</v>
      </c>
      <c r="F389" s="42" t="b">
        <v>0</v>
      </c>
      <c r="G389" s="41" t="s">
        <v>1644</v>
      </c>
      <c r="H389" s="41" t="s">
        <v>1645</v>
      </c>
      <c r="I389" s="41" t="s">
        <v>1646</v>
      </c>
      <c r="J389" s="42">
        <v>2018</v>
      </c>
      <c r="K389" s="41" t="s">
        <v>1647</v>
      </c>
      <c r="L389" s="42" t="s">
        <v>44</v>
      </c>
      <c r="M389" s="41" t="s">
        <v>33</v>
      </c>
      <c r="N389" s="41" t="s">
        <v>1643</v>
      </c>
      <c r="O389" s="42" t="s">
        <v>44</v>
      </c>
      <c r="P389" s="42" t="s">
        <v>44</v>
      </c>
      <c r="Q389" s="42" t="s">
        <v>44</v>
      </c>
      <c r="R389" s="73" t="str">
        <f>IF(ISERROR(Dataset[[#This Row],[Number of Geospatial Figures]]/Dataset[[#This Row],[Number of Total Figures]])=TRUE,"---",Dataset[[#This Row],[Number of Geospatial Figures]]/Dataset[[#This Row],[Number of Total Figures]])</f>
        <v>---</v>
      </c>
      <c r="S389" s="42" t="s">
        <v>44</v>
      </c>
      <c r="T389" s="42" t="str" cm="1">
        <f t="array" ref="T3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9" s="42" t="s">
        <v>44</v>
      </c>
      <c r="V389" s="41" t="s">
        <v>44</v>
      </c>
      <c r="W389" s="41" t="s">
        <v>44</v>
      </c>
      <c r="X389" s="42">
        <v>4</v>
      </c>
      <c r="Y389" s="76" t="s">
        <v>44</v>
      </c>
      <c r="Z389" s="76" t="s">
        <v>44</v>
      </c>
      <c r="AA389" s="43" t="s">
        <v>44</v>
      </c>
    </row>
    <row r="390" spans="1:27" x14ac:dyDescent="0.2">
      <c r="A390" s="40" t="s">
        <v>44</v>
      </c>
      <c r="B390" s="41" t="s">
        <v>44</v>
      </c>
      <c r="C390" s="41" t="s">
        <v>44</v>
      </c>
      <c r="D390" s="41" t="s">
        <v>44</v>
      </c>
      <c r="E390" s="41" t="s">
        <v>44</v>
      </c>
      <c r="F390" s="42" t="b">
        <v>0</v>
      </c>
      <c r="G390" s="41" t="s">
        <v>1648</v>
      </c>
      <c r="H390" s="41" t="s">
        <v>1649</v>
      </c>
      <c r="I390" s="41" t="s">
        <v>1650</v>
      </c>
      <c r="J390" s="42">
        <v>2018</v>
      </c>
      <c r="K390" s="41" t="s">
        <v>1651</v>
      </c>
      <c r="L390" s="42" t="s">
        <v>44</v>
      </c>
      <c r="M390" s="41" t="s">
        <v>33</v>
      </c>
      <c r="N390" s="41" t="s">
        <v>1643</v>
      </c>
      <c r="O390" s="42" t="s">
        <v>44</v>
      </c>
      <c r="P390" s="42" t="s">
        <v>44</v>
      </c>
      <c r="Q390" s="42" t="s">
        <v>44</v>
      </c>
      <c r="R390" s="73" t="str">
        <f>IF(ISERROR(Dataset[[#This Row],[Number of Geospatial Figures]]/Dataset[[#This Row],[Number of Total Figures]])=TRUE,"---",Dataset[[#This Row],[Number of Geospatial Figures]]/Dataset[[#This Row],[Number of Total Figures]])</f>
        <v>---</v>
      </c>
      <c r="S390" s="42" t="s">
        <v>44</v>
      </c>
      <c r="T390" s="42" t="str" cm="1">
        <f t="array" ref="T3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0" s="42" t="s">
        <v>44</v>
      </c>
      <c r="V390" s="41" t="s">
        <v>44</v>
      </c>
      <c r="W390" s="41" t="s">
        <v>44</v>
      </c>
      <c r="X390" s="42">
        <v>4</v>
      </c>
      <c r="Y390" s="76" t="s">
        <v>44</v>
      </c>
      <c r="Z390" s="76" t="s">
        <v>44</v>
      </c>
      <c r="AA390" s="43" t="s">
        <v>44</v>
      </c>
    </row>
    <row r="391" spans="1:27" x14ac:dyDescent="0.2">
      <c r="A391" s="40" t="s">
        <v>1575</v>
      </c>
      <c r="B391" s="41" t="s">
        <v>2193</v>
      </c>
      <c r="C391" s="41" t="s">
        <v>2193</v>
      </c>
      <c r="D391" s="41" t="s">
        <v>1575</v>
      </c>
      <c r="E391" s="41" t="s">
        <v>44</v>
      </c>
      <c r="F391" s="42" t="b">
        <v>1</v>
      </c>
      <c r="G391" s="41" t="s">
        <v>1652</v>
      </c>
      <c r="H391" s="41" t="s">
        <v>1653</v>
      </c>
      <c r="I391" s="41" t="s">
        <v>1654</v>
      </c>
      <c r="J391" s="42">
        <v>2018</v>
      </c>
      <c r="K391" s="41" t="s">
        <v>1655</v>
      </c>
      <c r="L391" s="42" t="s">
        <v>44</v>
      </c>
      <c r="M391" s="41" t="s">
        <v>33</v>
      </c>
      <c r="N391" s="41" t="s">
        <v>1643</v>
      </c>
      <c r="O391" s="42" t="b">
        <v>1</v>
      </c>
      <c r="P391" s="42">
        <v>4</v>
      </c>
      <c r="Q391" s="42">
        <v>5</v>
      </c>
      <c r="R391" s="73">
        <f>IF(ISERROR(Dataset[[#This Row],[Number of Geospatial Figures]]/Dataset[[#This Row],[Number of Total Figures]])=TRUE,"---",Dataset[[#This Row],[Number of Geospatial Figures]]/Dataset[[#This Row],[Number of Total Figures]])</f>
        <v>0.8</v>
      </c>
      <c r="S391" s="42" t="b">
        <v>1</v>
      </c>
      <c r="T391" s="42" t="b" cm="1">
        <f t="array" ref="T3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1" s="42" t="b">
        <v>1</v>
      </c>
      <c r="V391" s="41" t="s">
        <v>44</v>
      </c>
      <c r="W391" s="41" t="s">
        <v>44</v>
      </c>
      <c r="X391" s="42">
        <v>32</v>
      </c>
      <c r="Y391" s="76" t="s">
        <v>2992</v>
      </c>
      <c r="Z391" s="76" t="s">
        <v>2993</v>
      </c>
      <c r="AA391" s="43" t="s">
        <v>2994</v>
      </c>
    </row>
    <row r="392" spans="1:27" x14ac:dyDescent="0.2">
      <c r="A392" s="40" t="s">
        <v>1575</v>
      </c>
      <c r="B392" s="41" t="s">
        <v>1001</v>
      </c>
      <c r="C392" s="41" t="s">
        <v>44</v>
      </c>
      <c r="D392" s="41" t="s">
        <v>44</v>
      </c>
      <c r="E392" s="41" t="s">
        <v>44</v>
      </c>
      <c r="F392" s="42" t="b">
        <v>1</v>
      </c>
      <c r="G392" s="41" t="s">
        <v>1656</v>
      </c>
      <c r="H392" s="41" t="s">
        <v>1657</v>
      </c>
      <c r="I392" s="41" t="s">
        <v>1658</v>
      </c>
      <c r="J392" s="42">
        <v>2018</v>
      </c>
      <c r="K392" s="41" t="s">
        <v>1659</v>
      </c>
      <c r="L392" s="42" t="s">
        <v>44</v>
      </c>
      <c r="M392" s="41" t="s">
        <v>33</v>
      </c>
      <c r="N392" s="41" t="s">
        <v>1643</v>
      </c>
      <c r="O392" s="42" t="b">
        <v>0</v>
      </c>
      <c r="P392" s="42">
        <v>0</v>
      </c>
      <c r="Q392" s="42">
        <v>4</v>
      </c>
      <c r="R392" s="73">
        <f>IF(ISERROR(Dataset[[#This Row],[Number of Geospatial Figures]]/Dataset[[#This Row],[Number of Total Figures]])=TRUE,"---",Dataset[[#This Row],[Number of Geospatial Figures]]/Dataset[[#This Row],[Number of Total Figures]])</f>
        <v>0</v>
      </c>
      <c r="S392" s="42" t="b">
        <v>0</v>
      </c>
      <c r="T392" s="42" t="b" cm="1">
        <f t="array" ref="T3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2" s="42" t="b">
        <v>0</v>
      </c>
      <c r="V392" s="41" t="s">
        <v>44</v>
      </c>
      <c r="W392" s="41" t="s">
        <v>44</v>
      </c>
      <c r="X392" s="42">
        <v>20</v>
      </c>
      <c r="Y392" s="76" t="s">
        <v>44</v>
      </c>
      <c r="Z392" s="76" t="s">
        <v>44</v>
      </c>
      <c r="AA392" s="43" t="s">
        <v>44</v>
      </c>
    </row>
    <row r="393" spans="1:27" x14ac:dyDescent="0.2">
      <c r="A393" s="40" t="s">
        <v>44</v>
      </c>
      <c r="B393" s="41" t="s">
        <v>44</v>
      </c>
      <c r="C393" s="41" t="s">
        <v>44</v>
      </c>
      <c r="D393" s="41" t="s">
        <v>44</v>
      </c>
      <c r="E393" s="41" t="s">
        <v>44</v>
      </c>
      <c r="F393" s="42" t="b">
        <v>0</v>
      </c>
      <c r="G393" s="41" t="s">
        <v>1660</v>
      </c>
      <c r="H393" s="41" t="s">
        <v>1661</v>
      </c>
      <c r="I393" s="41" t="s">
        <v>1662</v>
      </c>
      <c r="J393" s="42">
        <v>2018</v>
      </c>
      <c r="K393" s="41" t="s">
        <v>1663</v>
      </c>
      <c r="L393" s="42" t="s">
        <v>44</v>
      </c>
      <c r="M393" s="41" t="s">
        <v>33</v>
      </c>
      <c r="N393" s="41" t="s">
        <v>1643</v>
      </c>
      <c r="O393" s="42" t="s">
        <v>44</v>
      </c>
      <c r="P393" s="42" t="s">
        <v>44</v>
      </c>
      <c r="Q393" s="42" t="s">
        <v>44</v>
      </c>
      <c r="R393" s="73" t="str">
        <f>IF(ISERROR(Dataset[[#This Row],[Number of Geospatial Figures]]/Dataset[[#This Row],[Number of Total Figures]])=TRUE,"---",Dataset[[#This Row],[Number of Geospatial Figures]]/Dataset[[#This Row],[Number of Total Figures]])</f>
        <v>---</v>
      </c>
      <c r="S393" s="42" t="s">
        <v>44</v>
      </c>
      <c r="T393" s="42" t="str" cm="1">
        <f t="array" ref="T3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3" s="42" t="s">
        <v>44</v>
      </c>
      <c r="V393" s="41" t="s">
        <v>44</v>
      </c>
      <c r="W393" s="41" t="s">
        <v>44</v>
      </c>
      <c r="X393" s="42">
        <v>8</v>
      </c>
      <c r="Y393" s="76" t="s">
        <v>44</v>
      </c>
      <c r="Z393" s="76" t="s">
        <v>44</v>
      </c>
      <c r="AA393" s="43" t="s">
        <v>44</v>
      </c>
    </row>
    <row r="394" spans="1:27" x14ac:dyDescent="0.2">
      <c r="A394" s="40" t="s">
        <v>1575</v>
      </c>
      <c r="B394" s="41" t="s">
        <v>567</v>
      </c>
      <c r="C394" s="41" t="s">
        <v>44</v>
      </c>
      <c r="D394" s="41" t="s">
        <v>44</v>
      </c>
      <c r="E394" s="41" t="s">
        <v>44</v>
      </c>
      <c r="F394" s="42" t="b">
        <v>1</v>
      </c>
      <c r="G394" s="41" t="s">
        <v>1664</v>
      </c>
      <c r="H394" s="41" t="s">
        <v>1665</v>
      </c>
      <c r="I394" s="41" t="s">
        <v>1666</v>
      </c>
      <c r="J394" s="42">
        <v>2018</v>
      </c>
      <c r="K394" s="41" t="s">
        <v>1667</v>
      </c>
      <c r="L394" s="42" t="s">
        <v>44</v>
      </c>
      <c r="M394" s="41" t="s">
        <v>33</v>
      </c>
      <c r="N394" s="41" t="s">
        <v>1643</v>
      </c>
      <c r="O394" s="42" t="b">
        <v>0</v>
      </c>
      <c r="P394" s="42">
        <v>0</v>
      </c>
      <c r="Q394" s="42">
        <v>4</v>
      </c>
      <c r="R394" s="73">
        <f>IF(ISERROR(Dataset[[#This Row],[Number of Geospatial Figures]]/Dataset[[#This Row],[Number of Total Figures]])=TRUE,"---",Dataset[[#This Row],[Number of Geospatial Figures]]/Dataset[[#This Row],[Number of Total Figures]])</f>
        <v>0</v>
      </c>
      <c r="S394" s="42" t="b">
        <v>0</v>
      </c>
      <c r="T394" s="42" t="b" cm="1">
        <f t="array" ref="T3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4" s="42" t="b">
        <v>0</v>
      </c>
      <c r="V394" s="41" t="s">
        <v>44</v>
      </c>
      <c r="W394" s="41" t="s">
        <v>44</v>
      </c>
      <c r="X394" s="42">
        <v>28</v>
      </c>
      <c r="Y394" s="76" t="s">
        <v>44</v>
      </c>
      <c r="Z394" s="76" t="s">
        <v>44</v>
      </c>
      <c r="AA394" s="43" t="s">
        <v>44</v>
      </c>
    </row>
    <row r="395" spans="1:27" x14ac:dyDescent="0.2">
      <c r="A395" s="40" t="s">
        <v>44</v>
      </c>
      <c r="B395" s="41" t="s">
        <v>44</v>
      </c>
      <c r="C395" s="41" t="s">
        <v>44</v>
      </c>
      <c r="D395" s="41" t="s">
        <v>44</v>
      </c>
      <c r="E395" s="41" t="s">
        <v>44</v>
      </c>
      <c r="F395" s="42" t="b">
        <v>0</v>
      </c>
      <c r="G395" s="41" t="s">
        <v>1668</v>
      </c>
      <c r="H395" s="41" t="s">
        <v>1669</v>
      </c>
      <c r="I395" s="41" t="s">
        <v>1670</v>
      </c>
      <c r="J395" s="42">
        <v>2018</v>
      </c>
      <c r="K395" s="41" t="s">
        <v>1671</v>
      </c>
      <c r="L395" s="42" t="s">
        <v>44</v>
      </c>
      <c r="M395" s="41" t="s">
        <v>33</v>
      </c>
      <c r="N395" s="41" t="s">
        <v>1643</v>
      </c>
      <c r="O395" s="42" t="s">
        <v>44</v>
      </c>
      <c r="P395" s="42" t="s">
        <v>44</v>
      </c>
      <c r="Q395" s="42" t="s">
        <v>44</v>
      </c>
      <c r="R395" s="73" t="str">
        <f>IF(ISERROR(Dataset[[#This Row],[Number of Geospatial Figures]]/Dataset[[#This Row],[Number of Total Figures]])=TRUE,"---",Dataset[[#This Row],[Number of Geospatial Figures]]/Dataset[[#This Row],[Number of Total Figures]])</f>
        <v>---</v>
      </c>
      <c r="S395" s="42" t="s">
        <v>44</v>
      </c>
      <c r="T395" s="42" t="str" cm="1">
        <f t="array" ref="T3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5" s="42" t="s">
        <v>44</v>
      </c>
      <c r="V395" s="41" t="s">
        <v>44</v>
      </c>
      <c r="W395" s="41" t="s">
        <v>44</v>
      </c>
      <c r="X395" s="42">
        <v>1</v>
      </c>
      <c r="Y395" s="76" t="s">
        <v>44</v>
      </c>
      <c r="Z395" s="76" t="s">
        <v>44</v>
      </c>
      <c r="AA395" s="43" t="s">
        <v>44</v>
      </c>
    </row>
    <row r="396" spans="1:27" x14ac:dyDescent="0.2">
      <c r="A396" s="40" t="s">
        <v>1575</v>
      </c>
      <c r="B396" s="41" t="s">
        <v>567</v>
      </c>
      <c r="C396" s="41" t="s">
        <v>44</v>
      </c>
      <c r="D396" s="41" t="s">
        <v>44</v>
      </c>
      <c r="E396" s="41" t="s">
        <v>44</v>
      </c>
      <c r="F396" s="42" t="b">
        <v>1</v>
      </c>
      <c r="G396" s="41" t="s">
        <v>1672</v>
      </c>
      <c r="H396" s="41" t="s">
        <v>1673</v>
      </c>
      <c r="I396" s="41" t="s">
        <v>1674</v>
      </c>
      <c r="J396" s="42">
        <v>2018</v>
      </c>
      <c r="K396" s="41" t="s">
        <v>1675</v>
      </c>
      <c r="L396" s="42" t="s">
        <v>44</v>
      </c>
      <c r="M396" s="41" t="s">
        <v>33</v>
      </c>
      <c r="N396" s="41" t="s">
        <v>1676</v>
      </c>
      <c r="O396" s="42" t="b">
        <v>0</v>
      </c>
      <c r="P396" s="42">
        <v>3</v>
      </c>
      <c r="Q396" s="42">
        <v>12</v>
      </c>
      <c r="R396" s="73">
        <f>IF(ISERROR(Dataset[[#This Row],[Number of Geospatial Figures]]/Dataset[[#This Row],[Number of Total Figures]])=TRUE,"---",Dataset[[#This Row],[Number of Geospatial Figures]]/Dataset[[#This Row],[Number of Total Figures]])</f>
        <v>0.25</v>
      </c>
      <c r="S396" s="42" t="b">
        <v>1</v>
      </c>
      <c r="T396" s="42" t="b" cm="1">
        <f t="array" ref="T3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6" s="42" t="b">
        <v>1</v>
      </c>
      <c r="V396" s="41" t="s">
        <v>44</v>
      </c>
      <c r="W396" s="41" t="s">
        <v>44</v>
      </c>
      <c r="X396" s="42">
        <v>71</v>
      </c>
      <c r="Y396" s="76" t="s">
        <v>2995</v>
      </c>
      <c r="Z396" s="76" t="s">
        <v>2996</v>
      </c>
      <c r="AA396" s="43" t="s">
        <v>3050</v>
      </c>
    </row>
    <row r="397" spans="1:27" x14ac:dyDescent="0.2">
      <c r="A397" s="40" t="s">
        <v>44</v>
      </c>
      <c r="B397" s="41" t="s">
        <v>44</v>
      </c>
      <c r="C397" s="41" t="s">
        <v>44</v>
      </c>
      <c r="D397" s="41" t="s">
        <v>44</v>
      </c>
      <c r="E397" s="41" t="s">
        <v>44</v>
      </c>
      <c r="F397" s="42" t="b">
        <v>0</v>
      </c>
      <c r="G397" s="41" t="s">
        <v>1677</v>
      </c>
      <c r="H397" s="41" t="s">
        <v>1678</v>
      </c>
      <c r="I397" s="41" t="s">
        <v>1679</v>
      </c>
      <c r="J397" s="42">
        <v>2018</v>
      </c>
      <c r="K397" s="41" t="s">
        <v>1680</v>
      </c>
      <c r="L397" s="42" t="s">
        <v>44</v>
      </c>
      <c r="M397" s="41" t="s">
        <v>33</v>
      </c>
      <c r="N397" s="41" t="s">
        <v>1676</v>
      </c>
      <c r="O397" s="42" t="s">
        <v>44</v>
      </c>
      <c r="P397" s="42" t="s">
        <v>44</v>
      </c>
      <c r="Q397" s="42" t="s">
        <v>44</v>
      </c>
      <c r="R397" s="73" t="str">
        <f>IF(ISERROR(Dataset[[#This Row],[Number of Geospatial Figures]]/Dataset[[#This Row],[Number of Total Figures]])=TRUE,"---",Dataset[[#This Row],[Number of Geospatial Figures]]/Dataset[[#This Row],[Number of Total Figures]])</f>
        <v>---</v>
      </c>
      <c r="S397" s="42" t="s">
        <v>44</v>
      </c>
      <c r="T397" s="42" t="str" cm="1">
        <f t="array" ref="T3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7" s="42" t="s">
        <v>44</v>
      </c>
      <c r="V397" s="41" t="s">
        <v>44</v>
      </c>
      <c r="W397" s="41" t="s">
        <v>44</v>
      </c>
      <c r="X397" s="42">
        <v>10</v>
      </c>
      <c r="Y397" s="76" t="s">
        <v>44</v>
      </c>
      <c r="Z397" s="76" t="s">
        <v>44</v>
      </c>
      <c r="AA397" s="43" t="s">
        <v>44</v>
      </c>
    </row>
    <row r="398" spans="1:27" x14ac:dyDescent="0.2">
      <c r="A398" s="40" t="s">
        <v>44</v>
      </c>
      <c r="B398" s="41" t="s">
        <v>44</v>
      </c>
      <c r="C398" s="41" t="s">
        <v>44</v>
      </c>
      <c r="D398" s="41" t="s">
        <v>44</v>
      </c>
      <c r="E398" s="41" t="s">
        <v>44</v>
      </c>
      <c r="F398" s="42" t="b">
        <v>0</v>
      </c>
      <c r="G398" s="41" t="s">
        <v>1681</v>
      </c>
      <c r="H398" s="41" t="s">
        <v>1682</v>
      </c>
      <c r="I398" s="41" t="s">
        <v>1683</v>
      </c>
      <c r="J398" s="42">
        <v>2018</v>
      </c>
      <c r="K398" s="41" t="s">
        <v>1684</v>
      </c>
      <c r="L398" s="42" t="s">
        <v>44</v>
      </c>
      <c r="M398" s="41" t="s">
        <v>33</v>
      </c>
      <c r="N398" s="41" t="s">
        <v>1676</v>
      </c>
      <c r="O398" s="42" t="s">
        <v>44</v>
      </c>
      <c r="P398" s="42" t="s">
        <v>44</v>
      </c>
      <c r="Q398" s="42" t="s">
        <v>44</v>
      </c>
      <c r="R398" s="73" t="str">
        <f>IF(ISERROR(Dataset[[#This Row],[Number of Geospatial Figures]]/Dataset[[#This Row],[Number of Total Figures]])=TRUE,"---",Dataset[[#This Row],[Number of Geospatial Figures]]/Dataset[[#This Row],[Number of Total Figures]])</f>
        <v>---</v>
      </c>
      <c r="S398" s="42" t="s">
        <v>44</v>
      </c>
      <c r="T398" s="42" t="str" cm="1">
        <f t="array" ref="T3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8" s="42" t="s">
        <v>44</v>
      </c>
      <c r="V398" s="41" t="s">
        <v>44</v>
      </c>
      <c r="W398" s="41" t="s">
        <v>44</v>
      </c>
      <c r="X398" s="42">
        <v>0</v>
      </c>
      <c r="Y398" s="76" t="s">
        <v>44</v>
      </c>
      <c r="Z398" s="76" t="s">
        <v>44</v>
      </c>
      <c r="AA398" s="43" t="s">
        <v>44</v>
      </c>
    </row>
    <row r="399" spans="1:27" x14ac:dyDescent="0.2">
      <c r="A399" s="40" t="s">
        <v>44</v>
      </c>
      <c r="B399" s="41" t="s">
        <v>44</v>
      </c>
      <c r="C399" s="41" t="s">
        <v>44</v>
      </c>
      <c r="D399" s="41" t="s">
        <v>44</v>
      </c>
      <c r="E399" s="41" t="s">
        <v>44</v>
      </c>
      <c r="F399" s="42" t="b">
        <v>0</v>
      </c>
      <c r="G399" s="41" t="s">
        <v>1685</v>
      </c>
      <c r="H399" s="41" t="s">
        <v>1686</v>
      </c>
      <c r="I399" s="41" t="s">
        <v>1687</v>
      </c>
      <c r="J399" s="42">
        <v>2018</v>
      </c>
      <c r="K399" s="41" t="s">
        <v>1688</v>
      </c>
      <c r="L399" s="42" t="s">
        <v>44</v>
      </c>
      <c r="M399" s="41" t="s">
        <v>33</v>
      </c>
      <c r="N399" s="41" t="s">
        <v>1676</v>
      </c>
      <c r="O399" s="42" t="s">
        <v>44</v>
      </c>
      <c r="P399" s="42" t="s">
        <v>44</v>
      </c>
      <c r="Q399" s="42" t="s">
        <v>44</v>
      </c>
      <c r="R399" s="73" t="str">
        <f>IF(ISERROR(Dataset[[#This Row],[Number of Geospatial Figures]]/Dataset[[#This Row],[Number of Total Figures]])=TRUE,"---",Dataset[[#This Row],[Number of Geospatial Figures]]/Dataset[[#This Row],[Number of Total Figures]])</f>
        <v>---</v>
      </c>
      <c r="S399" s="42" t="s">
        <v>44</v>
      </c>
      <c r="T399" s="42" t="str" cm="1">
        <f t="array" ref="T3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9" s="42" t="s">
        <v>44</v>
      </c>
      <c r="V399" s="41" t="s">
        <v>44</v>
      </c>
      <c r="W399" s="41" t="s">
        <v>44</v>
      </c>
      <c r="X399" s="42">
        <v>13</v>
      </c>
      <c r="Y399" s="76" t="s">
        <v>44</v>
      </c>
      <c r="Z399" s="76" t="s">
        <v>44</v>
      </c>
      <c r="AA399" s="43" t="s">
        <v>44</v>
      </c>
    </row>
    <row r="400" spans="1:27" x14ac:dyDescent="0.2">
      <c r="A400" s="40" t="s">
        <v>1575</v>
      </c>
      <c r="B400" s="41" t="s">
        <v>1365</v>
      </c>
      <c r="C400" s="41" t="s">
        <v>44</v>
      </c>
      <c r="D400" s="41" t="s">
        <v>44</v>
      </c>
      <c r="E400" s="41" t="s">
        <v>44</v>
      </c>
      <c r="F400" s="42" t="b">
        <v>1</v>
      </c>
      <c r="G400" s="41" t="s">
        <v>1689</v>
      </c>
      <c r="H400" s="41" t="s">
        <v>1690</v>
      </c>
      <c r="I400" s="41" t="s">
        <v>1691</v>
      </c>
      <c r="J400" s="42">
        <v>2018</v>
      </c>
      <c r="K400" s="41" t="s">
        <v>1692</v>
      </c>
      <c r="L400" s="42" t="s">
        <v>44</v>
      </c>
      <c r="M400" s="41" t="s">
        <v>33</v>
      </c>
      <c r="N400" s="41" t="s">
        <v>1676</v>
      </c>
      <c r="O400" s="42" t="b">
        <v>0</v>
      </c>
      <c r="P400" s="42">
        <v>0</v>
      </c>
      <c r="Q400" s="42">
        <v>15</v>
      </c>
      <c r="R400" s="73">
        <f>IF(ISERROR(Dataset[[#This Row],[Number of Geospatial Figures]]/Dataset[[#This Row],[Number of Total Figures]])=TRUE,"---",Dataset[[#This Row],[Number of Geospatial Figures]]/Dataset[[#This Row],[Number of Total Figures]])</f>
        <v>0</v>
      </c>
      <c r="S400" s="42" t="b">
        <v>0</v>
      </c>
      <c r="T400" s="42" t="b" cm="1">
        <f t="array" ref="T4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0" s="42" t="b">
        <v>0</v>
      </c>
      <c r="V400" s="41" t="s">
        <v>44</v>
      </c>
      <c r="W400" s="41" t="s">
        <v>44</v>
      </c>
      <c r="X400" s="42">
        <v>17</v>
      </c>
      <c r="Y400" s="76" t="s">
        <v>44</v>
      </c>
      <c r="Z400" s="76" t="s">
        <v>44</v>
      </c>
      <c r="AA400" s="43" t="s">
        <v>44</v>
      </c>
    </row>
    <row r="401" spans="1:27" x14ac:dyDescent="0.2">
      <c r="A401" s="40" t="s">
        <v>44</v>
      </c>
      <c r="B401" s="41" t="s">
        <v>44</v>
      </c>
      <c r="C401" s="41" t="s">
        <v>44</v>
      </c>
      <c r="D401" s="41" t="s">
        <v>44</v>
      </c>
      <c r="E401" s="41" t="s">
        <v>44</v>
      </c>
      <c r="F401" s="42" t="b">
        <v>0</v>
      </c>
      <c r="G401" s="41" t="s">
        <v>1693</v>
      </c>
      <c r="H401" s="41" t="s">
        <v>1694</v>
      </c>
      <c r="I401" s="41" t="s">
        <v>1695</v>
      </c>
      <c r="J401" s="42">
        <v>2018</v>
      </c>
      <c r="K401" s="41" t="s">
        <v>1696</v>
      </c>
      <c r="L401" s="42" t="s">
        <v>44</v>
      </c>
      <c r="M401" s="41" t="s">
        <v>22</v>
      </c>
      <c r="N401" s="41" t="s">
        <v>1697</v>
      </c>
      <c r="O401" s="42" t="s">
        <v>44</v>
      </c>
      <c r="P401" s="42" t="s">
        <v>44</v>
      </c>
      <c r="Q401" s="42" t="s">
        <v>44</v>
      </c>
      <c r="R401" s="73" t="str">
        <f>IF(ISERROR(Dataset[[#This Row],[Number of Geospatial Figures]]/Dataset[[#This Row],[Number of Total Figures]])=TRUE,"---",Dataset[[#This Row],[Number of Geospatial Figures]]/Dataset[[#This Row],[Number of Total Figures]])</f>
        <v>---</v>
      </c>
      <c r="S401" s="42" t="s">
        <v>44</v>
      </c>
      <c r="T401" s="42" t="str" cm="1">
        <f t="array" ref="T4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1" s="42" t="s">
        <v>44</v>
      </c>
      <c r="V401" s="41" t="s">
        <v>44</v>
      </c>
      <c r="W401" s="41" t="s">
        <v>44</v>
      </c>
      <c r="X401" s="42">
        <v>9</v>
      </c>
      <c r="Y401" s="76" t="s">
        <v>44</v>
      </c>
      <c r="Z401" s="76" t="s">
        <v>44</v>
      </c>
      <c r="AA401" s="43" t="s">
        <v>44</v>
      </c>
    </row>
    <row r="402" spans="1:27" x14ac:dyDescent="0.2">
      <c r="A402" s="40" t="s">
        <v>1575</v>
      </c>
      <c r="B402" s="41" t="s">
        <v>1953</v>
      </c>
      <c r="C402" s="41" t="s">
        <v>44</v>
      </c>
      <c r="D402" s="41" t="s">
        <v>44</v>
      </c>
      <c r="E402" s="41" t="s">
        <v>44</v>
      </c>
      <c r="F402" s="42" t="b">
        <v>1</v>
      </c>
      <c r="G402" s="41" t="s">
        <v>1698</v>
      </c>
      <c r="H402" s="41" t="s">
        <v>1699</v>
      </c>
      <c r="I402" s="41" t="s">
        <v>1700</v>
      </c>
      <c r="J402" s="42">
        <v>2018</v>
      </c>
      <c r="K402" s="41" t="s">
        <v>1701</v>
      </c>
      <c r="L402" s="42" t="s">
        <v>44</v>
      </c>
      <c r="M402" s="41" t="s">
        <v>22</v>
      </c>
      <c r="N402" s="41" t="s">
        <v>1697</v>
      </c>
      <c r="O402" s="42" t="b">
        <v>0</v>
      </c>
      <c r="P402" s="42">
        <v>0</v>
      </c>
      <c r="Q402" s="42">
        <v>13</v>
      </c>
      <c r="R402" s="73">
        <f>IF(ISERROR(Dataset[[#This Row],[Number of Geospatial Figures]]/Dataset[[#This Row],[Number of Total Figures]])=TRUE,"---",Dataset[[#This Row],[Number of Geospatial Figures]]/Dataset[[#This Row],[Number of Total Figures]])</f>
        <v>0</v>
      </c>
      <c r="S402" s="42" t="b">
        <v>0</v>
      </c>
      <c r="T402" s="42" t="b" cm="1">
        <f t="array" ref="T4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2" s="42" t="b">
        <v>0</v>
      </c>
      <c r="V402" s="41" t="s">
        <v>44</v>
      </c>
      <c r="W402" s="41" t="s">
        <v>44</v>
      </c>
      <c r="X402" s="42">
        <v>96</v>
      </c>
      <c r="Y402" s="76" t="s">
        <v>44</v>
      </c>
      <c r="Z402" s="76" t="s">
        <v>44</v>
      </c>
      <c r="AA402" s="43" t="s">
        <v>44</v>
      </c>
    </row>
    <row r="403" spans="1:27" x14ac:dyDescent="0.2">
      <c r="A403" s="40" t="s">
        <v>1575</v>
      </c>
      <c r="B403" s="41" t="s">
        <v>567</v>
      </c>
      <c r="C403" s="41" t="s">
        <v>44</v>
      </c>
      <c r="D403" s="41" t="s">
        <v>44</v>
      </c>
      <c r="E403" s="41" t="s">
        <v>44</v>
      </c>
      <c r="F403" s="42" t="b">
        <v>1</v>
      </c>
      <c r="G403" s="41" t="s">
        <v>1702</v>
      </c>
      <c r="H403" s="41" t="s">
        <v>1703</v>
      </c>
      <c r="I403" s="41" t="s">
        <v>1704</v>
      </c>
      <c r="J403" s="42">
        <v>2018</v>
      </c>
      <c r="K403" s="41" t="s">
        <v>1705</v>
      </c>
      <c r="L403" s="42" t="s">
        <v>44</v>
      </c>
      <c r="M403" s="41" t="s">
        <v>22</v>
      </c>
      <c r="N403" s="41" t="s">
        <v>1697</v>
      </c>
      <c r="O403" s="42" t="b">
        <v>1</v>
      </c>
      <c r="P403" s="42">
        <v>4</v>
      </c>
      <c r="Q403" s="42">
        <v>7</v>
      </c>
      <c r="R403" s="73">
        <f>IF(ISERROR(Dataset[[#This Row],[Number of Geospatial Figures]]/Dataset[[#This Row],[Number of Total Figures]])=TRUE,"---",Dataset[[#This Row],[Number of Geospatial Figures]]/Dataset[[#This Row],[Number of Total Figures]])</f>
        <v>0.5714285714285714</v>
      </c>
      <c r="S403" s="42" t="b">
        <v>1</v>
      </c>
      <c r="T403" s="42" t="b" cm="1">
        <f t="array" ref="T4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3" s="42" t="b">
        <v>1</v>
      </c>
      <c r="V403" s="41" t="s">
        <v>44</v>
      </c>
      <c r="W403" s="41" t="s">
        <v>44</v>
      </c>
      <c r="X403" s="42">
        <v>84</v>
      </c>
      <c r="Y403" s="76" t="s">
        <v>2997</v>
      </c>
      <c r="Z403" s="76" t="s">
        <v>2998</v>
      </c>
      <c r="AA403" s="43" t="s">
        <v>3050</v>
      </c>
    </row>
    <row r="404" spans="1:27" x14ac:dyDescent="0.2">
      <c r="A404" s="40" t="s">
        <v>44</v>
      </c>
      <c r="B404" s="41" t="s">
        <v>44</v>
      </c>
      <c r="C404" s="41" t="s">
        <v>44</v>
      </c>
      <c r="D404" s="41" t="s">
        <v>44</v>
      </c>
      <c r="E404" s="41" t="s">
        <v>44</v>
      </c>
      <c r="F404" s="42" t="b">
        <v>0</v>
      </c>
      <c r="G404" s="41" t="s">
        <v>1706</v>
      </c>
      <c r="H404" s="41" t="s">
        <v>1707</v>
      </c>
      <c r="I404" s="41" t="s">
        <v>1708</v>
      </c>
      <c r="J404" s="42">
        <v>2018</v>
      </c>
      <c r="K404" s="41" t="s">
        <v>1709</v>
      </c>
      <c r="L404" s="42" t="s">
        <v>44</v>
      </c>
      <c r="M404" s="41" t="s">
        <v>22</v>
      </c>
      <c r="N404" s="41" t="s">
        <v>1697</v>
      </c>
      <c r="O404" s="42" t="s">
        <v>44</v>
      </c>
      <c r="P404" s="42" t="s">
        <v>44</v>
      </c>
      <c r="Q404" s="42" t="s">
        <v>44</v>
      </c>
      <c r="R404" s="73" t="str">
        <f>IF(ISERROR(Dataset[[#This Row],[Number of Geospatial Figures]]/Dataset[[#This Row],[Number of Total Figures]])=TRUE,"---",Dataset[[#This Row],[Number of Geospatial Figures]]/Dataset[[#This Row],[Number of Total Figures]])</f>
        <v>---</v>
      </c>
      <c r="S404" s="42" t="s">
        <v>44</v>
      </c>
      <c r="T404" s="42" t="str" cm="1">
        <f t="array" ref="T4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4" s="42" t="s">
        <v>44</v>
      </c>
      <c r="V404" s="41" t="s">
        <v>44</v>
      </c>
      <c r="W404" s="41" t="s">
        <v>44</v>
      </c>
      <c r="X404" s="42">
        <v>4</v>
      </c>
      <c r="Y404" s="76" t="s">
        <v>44</v>
      </c>
      <c r="Z404" s="76" t="s">
        <v>44</v>
      </c>
      <c r="AA404" s="43" t="s">
        <v>44</v>
      </c>
    </row>
    <row r="405" spans="1:27" x14ac:dyDescent="0.2">
      <c r="A405" s="40" t="s">
        <v>44</v>
      </c>
      <c r="B405" s="41" t="s">
        <v>44</v>
      </c>
      <c r="C405" s="41" t="s">
        <v>44</v>
      </c>
      <c r="D405" s="41" t="s">
        <v>44</v>
      </c>
      <c r="E405" s="41" t="s">
        <v>44</v>
      </c>
      <c r="F405" s="42" t="b">
        <v>0</v>
      </c>
      <c r="G405" s="41" t="s">
        <v>1710</v>
      </c>
      <c r="H405" s="41" t="s">
        <v>1711</v>
      </c>
      <c r="I405" s="41" t="s">
        <v>1712</v>
      </c>
      <c r="J405" s="42">
        <v>2018</v>
      </c>
      <c r="K405" s="41" t="s">
        <v>1713</v>
      </c>
      <c r="L405" s="42" t="s">
        <v>44</v>
      </c>
      <c r="M405" s="41" t="s">
        <v>22</v>
      </c>
      <c r="N405" s="41" t="s">
        <v>1697</v>
      </c>
      <c r="O405" s="42" t="s">
        <v>44</v>
      </c>
      <c r="P405" s="42" t="s">
        <v>44</v>
      </c>
      <c r="Q405" s="42" t="s">
        <v>44</v>
      </c>
      <c r="R405" s="73" t="str">
        <f>IF(ISERROR(Dataset[[#This Row],[Number of Geospatial Figures]]/Dataset[[#This Row],[Number of Total Figures]])=TRUE,"---",Dataset[[#This Row],[Number of Geospatial Figures]]/Dataset[[#This Row],[Number of Total Figures]])</f>
        <v>---</v>
      </c>
      <c r="S405" s="42" t="s">
        <v>44</v>
      </c>
      <c r="T405" s="42" t="str" cm="1">
        <f t="array" ref="T4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5" s="42" t="s">
        <v>44</v>
      </c>
      <c r="V405" s="41" t="s">
        <v>44</v>
      </c>
      <c r="W405" s="41" t="s">
        <v>44</v>
      </c>
      <c r="X405" s="42">
        <v>7</v>
      </c>
      <c r="Y405" s="76" t="s">
        <v>44</v>
      </c>
      <c r="Z405" s="76" t="s">
        <v>44</v>
      </c>
      <c r="AA405" s="43" t="s">
        <v>44</v>
      </c>
    </row>
    <row r="406" spans="1:27" x14ac:dyDescent="0.2">
      <c r="A406" s="40" t="s">
        <v>44</v>
      </c>
      <c r="B406" s="41" t="s">
        <v>44</v>
      </c>
      <c r="C406" s="41" t="s">
        <v>44</v>
      </c>
      <c r="D406" s="41" t="s">
        <v>44</v>
      </c>
      <c r="E406" s="41" t="s">
        <v>44</v>
      </c>
      <c r="F406" s="42" t="b">
        <v>0</v>
      </c>
      <c r="G406" s="41" t="s">
        <v>1714</v>
      </c>
      <c r="H406" s="41" t="s">
        <v>1715</v>
      </c>
      <c r="I406" s="41" t="s">
        <v>1716</v>
      </c>
      <c r="J406" s="42">
        <v>2018</v>
      </c>
      <c r="K406" s="41" t="s">
        <v>1717</v>
      </c>
      <c r="L406" s="42" t="s">
        <v>44</v>
      </c>
      <c r="M406" s="41" t="s">
        <v>28</v>
      </c>
      <c r="N406" s="41" t="s">
        <v>1718</v>
      </c>
      <c r="O406" s="42" t="s">
        <v>44</v>
      </c>
      <c r="P406" s="42" t="s">
        <v>44</v>
      </c>
      <c r="Q406" s="42" t="s">
        <v>44</v>
      </c>
      <c r="R406" s="73" t="str">
        <f>IF(ISERROR(Dataset[[#This Row],[Number of Geospatial Figures]]/Dataset[[#This Row],[Number of Total Figures]])=TRUE,"---",Dataset[[#This Row],[Number of Geospatial Figures]]/Dataset[[#This Row],[Number of Total Figures]])</f>
        <v>---</v>
      </c>
      <c r="S406" s="42" t="s">
        <v>44</v>
      </c>
      <c r="T406" s="42" t="str" cm="1">
        <f t="array" ref="T4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6" s="42" t="s">
        <v>44</v>
      </c>
      <c r="V406" s="41" t="s">
        <v>44</v>
      </c>
      <c r="W406" s="41" t="s">
        <v>44</v>
      </c>
      <c r="X406" s="42">
        <v>6</v>
      </c>
      <c r="Y406" s="76" t="s">
        <v>44</v>
      </c>
      <c r="Z406" s="76" t="s">
        <v>44</v>
      </c>
      <c r="AA406" s="43" t="s">
        <v>44</v>
      </c>
    </row>
    <row r="407" spans="1:27" x14ac:dyDescent="0.2">
      <c r="A407" s="40" t="s">
        <v>44</v>
      </c>
      <c r="B407" s="41" t="s">
        <v>44</v>
      </c>
      <c r="C407" s="41" t="s">
        <v>44</v>
      </c>
      <c r="D407" s="41" t="s">
        <v>44</v>
      </c>
      <c r="E407" s="41" t="s">
        <v>44</v>
      </c>
      <c r="F407" s="42" t="b">
        <v>0</v>
      </c>
      <c r="G407" s="41" t="s">
        <v>1719</v>
      </c>
      <c r="H407" s="41" t="s">
        <v>1720</v>
      </c>
      <c r="I407" s="41" t="s">
        <v>1721</v>
      </c>
      <c r="J407" s="42">
        <v>2018</v>
      </c>
      <c r="K407" s="41" t="s">
        <v>1722</v>
      </c>
      <c r="L407" s="42" t="s">
        <v>44</v>
      </c>
      <c r="M407" s="41" t="s">
        <v>28</v>
      </c>
      <c r="N407" s="41" t="s">
        <v>1718</v>
      </c>
      <c r="O407" s="42" t="s">
        <v>44</v>
      </c>
      <c r="P407" s="42" t="s">
        <v>44</v>
      </c>
      <c r="Q407" s="42" t="s">
        <v>44</v>
      </c>
      <c r="R407" s="73" t="str">
        <f>IF(ISERROR(Dataset[[#This Row],[Number of Geospatial Figures]]/Dataset[[#This Row],[Number of Total Figures]])=TRUE,"---",Dataset[[#This Row],[Number of Geospatial Figures]]/Dataset[[#This Row],[Number of Total Figures]])</f>
        <v>---</v>
      </c>
      <c r="S407" s="42" t="s">
        <v>44</v>
      </c>
      <c r="T407" s="42" t="str" cm="1">
        <f t="array" ref="T4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7" s="42" t="s">
        <v>44</v>
      </c>
      <c r="V407" s="41" t="s">
        <v>44</v>
      </c>
      <c r="W407" s="41" t="s">
        <v>44</v>
      </c>
      <c r="X407" s="42">
        <v>5</v>
      </c>
      <c r="Y407" s="76" t="s">
        <v>44</v>
      </c>
      <c r="Z407" s="76" t="s">
        <v>44</v>
      </c>
      <c r="AA407" s="43" t="s">
        <v>44</v>
      </c>
    </row>
    <row r="408" spans="1:27" x14ac:dyDescent="0.2">
      <c r="A408" s="40" t="s">
        <v>44</v>
      </c>
      <c r="B408" s="41" t="s">
        <v>44</v>
      </c>
      <c r="C408" s="41" t="s">
        <v>44</v>
      </c>
      <c r="D408" s="41" t="s">
        <v>44</v>
      </c>
      <c r="E408" s="41" t="s">
        <v>44</v>
      </c>
      <c r="F408" s="42" t="b">
        <v>0</v>
      </c>
      <c r="G408" s="41" t="s">
        <v>1723</v>
      </c>
      <c r="H408" s="41" t="s">
        <v>1724</v>
      </c>
      <c r="I408" s="41" t="s">
        <v>1725</v>
      </c>
      <c r="J408" s="42">
        <v>2018</v>
      </c>
      <c r="K408" s="41" t="s">
        <v>1726</v>
      </c>
      <c r="L408" s="42" t="s">
        <v>44</v>
      </c>
      <c r="M408" s="41" t="s">
        <v>28</v>
      </c>
      <c r="N408" s="41" t="s">
        <v>1718</v>
      </c>
      <c r="O408" s="42" t="s">
        <v>44</v>
      </c>
      <c r="P408" s="42" t="s">
        <v>44</v>
      </c>
      <c r="Q408" s="42" t="s">
        <v>44</v>
      </c>
      <c r="R408" s="73" t="str">
        <f>IF(ISERROR(Dataset[[#This Row],[Number of Geospatial Figures]]/Dataset[[#This Row],[Number of Total Figures]])=TRUE,"---",Dataset[[#This Row],[Number of Geospatial Figures]]/Dataset[[#This Row],[Number of Total Figures]])</f>
        <v>---</v>
      </c>
      <c r="S408" s="42" t="s">
        <v>44</v>
      </c>
      <c r="T408" s="42" t="str" cm="1">
        <f t="array" ref="T4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8" s="42" t="s">
        <v>44</v>
      </c>
      <c r="V408" s="41" t="s">
        <v>44</v>
      </c>
      <c r="W408" s="41" t="s">
        <v>44</v>
      </c>
      <c r="X408" s="42">
        <v>2</v>
      </c>
      <c r="Y408" s="76" t="s">
        <v>44</v>
      </c>
      <c r="Z408" s="76" t="s">
        <v>44</v>
      </c>
      <c r="AA408" s="43" t="s">
        <v>44</v>
      </c>
    </row>
    <row r="409" spans="1:27" x14ac:dyDescent="0.2">
      <c r="A409" s="40" t="s">
        <v>44</v>
      </c>
      <c r="B409" s="41" t="s">
        <v>44</v>
      </c>
      <c r="C409" s="41" t="s">
        <v>44</v>
      </c>
      <c r="D409" s="41" t="s">
        <v>44</v>
      </c>
      <c r="E409" s="41" t="s">
        <v>44</v>
      </c>
      <c r="F409" s="42" t="b">
        <v>0</v>
      </c>
      <c r="G409" s="41" t="s">
        <v>1727</v>
      </c>
      <c r="H409" s="41" t="s">
        <v>1728</v>
      </c>
      <c r="I409" s="41" t="s">
        <v>1729</v>
      </c>
      <c r="J409" s="42">
        <v>2018</v>
      </c>
      <c r="K409" s="41" t="s">
        <v>1730</v>
      </c>
      <c r="L409" s="42" t="s">
        <v>44</v>
      </c>
      <c r="M409" s="41" t="s">
        <v>28</v>
      </c>
      <c r="N409" s="41" t="s">
        <v>1718</v>
      </c>
      <c r="O409" s="42" t="s">
        <v>44</v>
      </c>
      <c r="P409" s="42" t="s">
        <v>44</v>
      </c>
      <c r="Q409" s="42" t="s">
        <v>44</v>
      </c>
      <c r="R409" s="73" t="str">
        <f>IF(ISERROR(Dataset[[#This Row],[Number of Geospatial Figures]]/Dataset[[#This Row],[Number of Total Figures]])=TRUE,"---",Dataset[[#This Row],[Number of Geospatial Figures]]/Dataset[[#This Row],[Number of Total Figures]])</f>
        <v>---</v>
      </c>
      <c r="S409" s="42" t="s">
        <v>44</v>
      </c>
      <c r="T409" s="42" t="str" cm="1">
        <f t="array" ref="T4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9" s="42" t="s">
        <v>44</v>
      </c>
      <c r="V409" s="41" t="s">
        <v>44</v>
      </c>
      <c r="W409" s="41" t="s">
        <v>44</v>
      </c>
      <c r="X409" s="42">
        <v>4</v>
      </c>
      <c r="Y409" s="76" t="s">
        <v>44</v>
      </c>
      <c r="Z409" s="76" t="s">
        <v>44</v>
      </c>
      <c r="AA409" s="43" t="s">
        <v>44</v>
      </c>
    </row>
    <row r="410" spans="1:27" x14ac:dyDescent="0.2">
      <c r="A410" s="40" t="s">
        <v>44</v>
      </c>
      <c r="B410" s="41" t="s">
        <v>44</v>
      </c>
      <c r="C410" s="41" t="s">
        <v>44</v>
      </c>
      <c r="D410" s="41" t="s">
        <v>44</v>
      </c>
      <c r="E410" s="41" t="s">
        <v>44</v>
      </c>
      <c r="F410" s="42" t="b">
        <v>0</v>
      </c>
      <c r="G410" s="41" t="s">
        <v>1731</v>
      </c>
      <c r="H410" s="41" t="s">
        <v>1732</v>
      </c>
      <c r="I410" s="41" t="s">
        <v>1733</v>
      </c>
      <c r="J410" s="42">
        <v>2018</v>
      </c>
      <c r="K410" s="41" t="s">
        <v>1734</v>
      </c>
      <c r="L410" s="42" t="s">
        <v>44</v>
      </c>
      <c r="M410" s="41" t="s">
        <v>28</v>
      </c>
      <c r="N410" s="41" t="s">
        <v>1718</v>
      </c>
      <c r="O410" s="42" t="s">
        <v>44</v>
      </c>
      <c r="P410" s="42" t="s">
        <v>44</v>
      </c>
      <c r="Q410" s="42" t="s">
        <v>44</v>
      </c>
      <c r="R410" s="73" t="str">
        <f>IF(ISERROR(Dataset[[#This Row],[Number of Geospatial Figures]]/Dataset[[#This Row],[Number of Total Figures]])=TRUE,"---",Dataset[[#This Row],[Number of Geospatial Figures]]/Dataset[[#This Row],[Number of Total Figures]])</f>
        <v>---</v>
      </c>
      <c r="S410" s="42" t="s">
        <v>44</v>
      </c>
      <c r="T410" s="42" t="str" cm="1">
        <f t="array" ref="T4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0" s="42" t="s">
        <v>44</v>
      </c>
      <c r="V410" s="41" t="s">
        <v>44</v>
      </c>
      <c r="W410" s="41" t="s">
        <v>44</v>
      </c>
      <c r="X410" s="42">
        <v>0</v>
      </c>
      <c r="Y410" s="76" t="s">
        <v>44</v>
      </c>
      <c r="Z410" s="76" t="s">
        <v>44</v>
      </c>
      <c r="AA410" s="43" t="s">
        <v>44</v>
      </c>
    </row>
    <row r="411" spans="1:27" x14ac:dyDescent="0.2">
      <c r="A411" s="40" t="s">
        <v>44</v>
      </c>
      <c r="B411" s="41" t="s">
        <v>44</v>
      </c>
      <c r="C411" s="41" t="s">
        <v>44</v>
      </c>
      <c r="D411" s="41" t="s">
        <v>44</v>
      </c>
      <c r="E411" s="41" t="s">
        <v>44</v>
      </c>
      <c r="F411" s="42" t="b">
        <v>0</v>
      </c>
      <c r="G411" s="41" t="s">
        <v>1735</v>
      </c>
      <c r="H411" s="41" t="s">
        <v>1736</v>
      </c>
      <c r="I411" s="41" t="s">
        <v>1737</v>
      </c>
      <c r="J411" s="42">
        <v>2018</v>
      </c>
      <c r="K411" s="41" t="s">
        <v>1738</v>
      </c>
      <c r="L411" s="42" t="s">
        <v>44</v>
      </c>
      <c r="M411" s="41" t="s">
        <v>33</v>
      </c>
      <c r="N411" s="41" t="s">
        <v>1739</v>
      </c>
      <c r="O411" s="42" t="s">
        <v>44</v>
      </c>
      <c r="P411" s="42" t="s">
        <v>44</v>
      </c>
      <c r="Q411" s="42" t="s">
        <v>44</v>
      </c>
      <c r="R411" s="73" t="str">
        <f>IF(ISERROR(Dataset[[#This Row],[Number of Geospatial Figures]]/Dataset[[#This Row],[Number of Total Figures]])=TRUE,"---",Dataset[[#This Row],[Number of Geospatial Figures]]/Dataset[[#This Row],[Number of Total Figures]])</f>
        <v>---</v>
      </c>
      <c r="S411" s="42" t="s">
        <v>44</v>
      </c>
      <c r="T411" s="42" t="str" cm="1">
        <f t="array" ref="T4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1" s="42" t="s">
        <v>44</v>
      </c>
      <c r="V411" s="41" t="s">
        <v>44</v>
      </c>
      <c r="W411" s="41" t="s">
        <v>44</v>
      </c>
      <c r="X411" s="42">
        <v>7</v>
      </c>
      <c r="Y411" s="76" t="s">
        <v>44</v>
      </c>
      <c r="Z411" s="76" t="s">
        <v>44</v>
      </c>
      <c r="AA411" s="43" t="s">
        <v>44</v>
      </c>
    </row>
    <row r="412" spans="1:27" x14ac:dyDescent="0.2">
      <c r="A412" s="40" t="s">
        <v>44</v>
      </c>
      <c r="B412" s="41" t="s">
        <v>44</v>
      </c>
      <c r="C412" s="41" t="s">
        <v>44</v>
      </c>
      <c r="D412" s="41" t="s">
        <v>44</v>
      </c>
      <c r="E412" s="41" t="s">
        <v>44</v>
      </c>
      <c r="F412" s="42" t="b">
        <v>0</v>
      </c>
      <c r="G412" s="41" t="s">
        <v>1740</v>
      </c>
      <c r="H412" s="41" t="s">
        <v>1741</v>
      </c>
      <c r="I412" s="41" t="s">
        <v>1742</v>
      </c>
      <c r="J412" s="42">
        <v>2018</v>
      </c>
      <c r="K412" s="41" t="s">
        <v>1743</v>
      </c>
      <c r="L412" s="42" t="s">
        <v>44</v>
      </c>
      <c r="M412" s="41" t="s">
        <v>33</v>
      </c>
      <c r="N412" s="41" t="s">
        <v>1739</v>
      </c>
      <c r="O412" s="42" t="s">
        <v>44</v>
      </c>
      <c r="P412" s="42" t="s">
        <v>44</v>
      </c>
      <c r="Q412" s="42" t="s">
        <v>44</v>
      </c>
      <c r="R412" s="73" t="str">
        <f>IF(ISERROR(Dataset[[#This Row],[Number of Geospatial Figures]]/Dataset[[#This Row],[Number of Total Figures]])=TRUE,"---",Dataset[[#This Row],[Number of Geospatial Figures]]/Dataset[[#This Row],[Number of Total Figures]])</f>
        <v>---</v>
      </c>
      <c r="S412" s="42" t="s">
        <v>44</v>
      </c>
      <c r="T412" s="42" t="str" cm="1">
        <f t="array" ref="T4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2" s="42" t="s">
        <v>44</v>
      </c>
      <c r="V412" s="41" t="s">
        <v>44</v>
      </c>
      <c r="W412" s="41" t="s">
        <v>44</v>
      </c>
      <c r="X412" s="42">
        <v>8</v>
      </c>
      <c r="Y412" s="76" t="s">
        <v>44</v>
      </c>
      <c r="Z412" s="76" t="s">
        <v>44</v>
      </c>
      <c r="AA412" s="43" t="s">
        <v>44</v>
      </c>
    </row>
    <row r="413" spans="1:27" x14ac:dyDescent="0.2">
      <c r="A413" s="40" t="s">
        <v>1575</v>
      </c>
      <c r="B413" s="41" t="s">
        <v>787</v>
      </c>
      <c r="C413" s="41" t="s">
        <v>44</v>
      </c>
      <c r="D413" s="41" t="s">
        <v>44</v>
      </c>
      <c r="E413" s="41" t="s">
        <v>44</v>
      </c>
      <c r="F413" s="42" t="b">
        <v>1</v>
      </c>
      <c r="G413" s="41" t="s">
        <v>1744</v>
      </c>
      <c r="H413" s="41" t="s">
        <v>1745</v>
      </c>
      <c r="I413" s="41" t="s">
        <v>1746</v>
      </c>
      <c r="J413" s="42">
        <v>2018</v>
      </c>
      <c r="K413" s="41" t="s">
        <v>1747</v>
      </c>
      <c r="L413" s="42" t="s">
        <v>44</v>
      </c>
      <c r="M413" s="41" t="s">
        <v>33</v>
      </c>
      <c r="N413" s="41" t="s">
        <v>1739</v>
      </c>
      <c r="O413" s="42" t="b">
        <v>1</v>
      </c>
      <c r="P413" s="42">
        <v>6</v>
      </c>
      <c r="Q413" s="42">
        <v>7</v>
      </c>
      <c r="R413" s="73">
        <f>IF(ISERROR(Dataset[[#This Row],[Number of Geospatial Figures]]/Dataset[[#This Row],[Number of Total Figures]])=TRUE,"---",Dataset[[#This Row],[Number of Geospatial Figures]]/Dataset[[#This Row],[Number of Total Figures]])</f>
        <v>0.8571428571428571</v>
      </c>
      <c r="S413" s="42" t="b">
        <v>1</v>
      </c>
      <c r="T413" s="42" t="b" cm="1">
        <f t="array" ref="T4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3" s="42" t="b">
        <v>1</v>
      </c>
      <c r="V413" s="41" t="s">
        <v>2493</v>
      </c>
      <c r="W413" s="41" t="s">
        <v>44</v>
      </c>
      <c r="X413" s="42">
        <v>15</v>
      </c>
      <c r="Y413" s="76" t="s">
        <v>2999</v>
      </c>
      <c r="Z413" s="76" t="s">
        <v>3000</v>
      </c>
      <c r="AA413" s="43" t="s">
        <v>3049</v>
      </c>
    </row>
    <row r="414" spans="1:27" x14ac:dyDescent="0.2">
      <c r="A414" s="40" t="s">
        <v>1575</v>
      </c>
      <c r="B414" s="41" t="s">
        <v>2193</v>
      </c>
      <c r="C414" s="41" t="s">
        <v>44</v>
      </c>
      <c r="D414" s="41" t="s">
        <v>44</v>
      </c>
      <c r="E414" s="41" t="s">
        <v>44</v>
      </c>
      <c r="F414" s="42" t="b">
        <v>1</v>
      </c>
      <c r="G414" s="41" t="s">
        <v>1748</v>
      </c>
      <c r="H414" s="41" t="s">
        <v>1749</v>
      </c>
      <c r="I414" s="41" t="s">
        <v>1092</v>
      </c>
      <c r="J414" s="42">
        <v>2018</v>
      </c>
      <c r="K414" s="41" t="s">
        <v>1750</v>
      </c>
      <c r="L414" s="42" t="s">
        <v>44</v>
      </c>
      <c r="M414" s="41" t="s">
        <v>33</v>
      </c>
      <c r="N414" s="41" t="s">
        <v>1739</v>
      </c>
      <c r="O414" s="42" t="b">
        <v>0</v>
      </c>
      <c r="P414" s="42">
        <v>0</v>
      </c>
      <c r="Q414" s="42">
        <v>4</v>
      </c>
      <c r="R414" s="73">
        <f>IF(ISERROR(Dataset[[#This Row],[Number of Geospatial Figures]]/Dataset[[#This Row],[Number of Total Figures]])=TRUE,"---",Dataset[[#This Row],[Number of Geospatial Figures]]/Dataset[[#This Row],[Number of Total Figures]])</f>
        <v>0</v>
      </c>
      <c r="S414" s="42" t="b">
        <v>0</v>
      </c>
      <c r="T414" s="42" t="b" cm="1">
        <f t="array" ref="T4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4" s="42" t="b">
        <v>0</v>
      </c>
      <c r="V414" s="41" t="s">
        <v>44</v>
      </c>
      <c r="W414" s="41" t="s">
        <v>44</v>
      </c>
      <c r="X414" s="42">
        <v>25</v>
      </c>
      <c r="Y414" s="76" t="s">
        <v>44</v>
      </c>
      <c r="Z414" s="76" t="s">
        <v>44</v>
      </c>
      <c r="AA414" s="43" t="s">
        <v>44</v>
      </c>
    </row>
    <row r="415" spans="1:27" x14ac:dyDescent="0.2">
      <c r="A415" s="40" t="s">
        <v>44</v>
      </c>
      <c r="B415" s="41" t="s">
        <v>44</v>
      </c>
      <c r="C415" s="41" t="s">
        <v>44</v>
      </c>
      <c r="D415" s="41" t="s">
        <v>44</v>
      </c>
      <c r="E415" s="41" t="s">
        <v>44</v>
      </c>
      <c r="F415" s="42" t="b">
        <v>0</v>
      </c>
      <c r="G415" s="41" t="s">
        <v>1751</v>
      </c>
      <c r="H415" s="41" t="s">
        <v>1752</v>
      </c>
      <c r="I415" s="41" t="s">
        <v>1753</v>
      </c>
      <c r="J415" s="42">
        <v>2018</v>
      </c>
      <c r="K415" s="41" t="s">
        <v>1754</v>
      </c>
      <c r="L415" s="42" t="s">
        <v>44</v>
      </c>
      <c r="M415" s="41" t="s">
        <v>33</v>
      </c>
      <c r="N415" s="41" t="s">
        <v>1739</v>
      </c>
      <c r="O415" s="42" t="s">
        <v>44</v>
      </c>
      <c r="P415" s="42" t="s">
        <v>44</v>
      </c>
      <c r="Q415" s="42" t="s">
        <v>44</v>
      </c>
      <c r="R415" s="73" t="str">
        <f>IF(ISERROR(Dataset[[#This Row],[Number of Geospatial Figures]]/Dataset[[#This Row],[Number of Total Figures]])=TRUE,"---",Dataset[[#This Row],[Number of Geospatial Figures]]/Dataset[[#This Row],[Number of Total Figures]])</f>
        <v>---</v>
      </c>
      <c r="S415" s="42" t="s">
        <v>44</v>
      </c>
      <c r="T415" s="42" t="str" cm="1">
        <f t="array" ref="T4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5" s="42" t="s">
        <v>44</v>
      </c>
      <c r="V415" s="41" t="s">
        <v>44</v>
      </c>
      <c r="W415" s="41" t="s">
        <v>44</v>
      </c>
      <c r="X415" s="42">
        <v>3</v>
      </c>
      <c r="Y415" s="76" t="s">
        <v>44</v>
      </c>
      <c r="Z415" s="76" t="s">
        <v>44</v>
      </c>
      <c r="AA415" s="43" t="s">
        <v>44</v>
      </c>
    </row>
    <row r="416" spans="1:27" x14ac:dyDescent="0.2">
      <c r="A416" s="40" t="s">
        <v>44</v>
      </c>
      <c r="B416" s="41" t="s">
        <v>44</v>
      </c>
      <c r="C416" s="41" t="s">
        <v>44</v>
      </c>
      <c r="D416" s="41" t="s">
        <v>44</v>
      </c>
      <c r="E416" s="41" t="s">
        <v>44</v>
      </c>
      <c r="F416" s="42" t="b">
        <v>0</v>
      </c>
      <c r="G416" s="41" t="s">
        <v>1755</v>
      </c>
      <c r="H416" s="41" t="s">
        <v>1756</v>
      </c>
      <c r="I416" s="41" t="s">
        <v>1757</v>
      </c>
      <c r="J416" s="42">
        <v>2018</v>
      </c>
      <c r="K416" s="41" t="s">
        <v>1758</v>
      </c>
      <c r="L416" s="42" t="s">
        <v>44</v>
      </c>
      <c r="M416" s="41" t="s">
        <v>33</v>
      </c>
      <c r="N416" s="41" t="s">
        <v>1739</v>
      </c>
      <c r="O416" s="42" t="s">
        <v>44</v>
      </c>
      <c r="P416" s="42" t="s">
        <v>44</v>
      </c>
      <c r="Q416" s="42" t="s">
        <v>44</v>
      </c>
      <c r="R416" s="73" t="str">
        <f>IF(ISERROR(Dataset[[#This Row],[Number of Geospatial Figures]]/Dataset[[#This Row],[Number of Total Figures]])=TRUE,"---",Dataset[[#This Row],[Number of Geospatial Figures]]/Dataset[[#This Row],[Number of Total Figures]])</f>
        <v>---</v>
      </c>
      <c r="S416" s="42" t="s">
        <v>44</v>
      </c>
      <c r="T416" s="42" t="str" cm="1">
        <f t="array" ref="T4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6" s="42" t="s">
        <v>44</v>
      </c>
      <c r="V416" s="41" t="s">
        <v>44</v>
      </c>
      <c r="W416" s="41" t="s">
        <v>44</v>
      </c>
      <c r="X416" s="42">
        <v>6</v>
      </c>
      <c r="Y416" s="76" t="s">
        <v>44</v>
      </c>
      <c r="Z416" s="76" t="s">
        <v>44</v>
      </c>
      <c r="AA416" s="43" t="s">
        <v>44</v>
      </c>
    </row>
    <row r="417" spans="1:27" x14ac:dyDescent="0.2">
      <c r="A417" s="40" t="s">
        <v>44</v>
      </c>
      <c r="B417" s="41" t="s">
        <v>44</v>
      </c>
      <c r="C417" s="41" t="s">
        <v>44</v>
      </c>
      <c r="D417" s="41" t="s">
        <v>44</v>
      </c>
      <c r="E417" s="41" t="s">
        <v>44</v>
      </c>
      <c r="F417" s="42" t="b">
        <v>0</v>
      </c>
      <c r="G417" s="41" t="s">
        <v>1759</v>
      </c>
      <c r="H417" s="41" t="s">
        <v>1760</v>
      </c>
      <c r="I417" s="41" t="s">
        <v>1761</v>
      </c>
      <c r="J417" s="42">
        <v>2018</v>
      </c>
      <c r="K417" s="41" t="s">
        <v>1762</v>
      </c>
      <c r="L417" s="42" t="s">
        <v>44</v>
      </c>
      <c r="M417" s="41" t="s">
        <v>33</v>
      </c>
      <c r="N417" s="41" t="s">
        <v>1739</v>
      </c>
      <c r="O417" s="42" t="s">
        <v>44</v>
      </c>
      <c r="P417" s="42" t="s">
        <v>44</v>
      </c>
      <c r="Q417" s="42" t="s">
        <v>44</v>
      </c>
      <c r="R417" s="73" t="str">
        <f>IF(ISERROR(Dataset[[#This Row],[Number of Geospatial Figures]]/Dataset[[#This Row],[Number of Total Figures]])=TRUE,"---",Dataset[[#This Row],[Number of Geospatial Figures]]/Dataset[[#This Row],[Number of Total Figures]])</f>
        <v>---</v>
      </c>
      <c r="S417" s="42" t="s">
        <v>44</v>
      </c>
      <c r="T417" s="42" t="str" cm="1">
        <f t="array" ref="T4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7" s="42" t="s">
        <v>44</v>
      </c>
      <c r="V417" s="41" t="s">
        <v>44</v>
      </c>
      <c r="W417" s="41" t="s">
        <v>44</v>
      </c>
      <c r="X417" s="42">
        <v>2</v>
      </c>
      <c r="Y417" s="76" t="s">
        <v>44</v>
      </c>
      <c r="Z417" s="76" t="s">
        <v>44</v>
      </c>
      <c r="AA417" s="43" t="s">
        <v>44</v>
      </c>
    </row>
    <row r="418" spans="1:27" x14ac:dyDescent="0.2">
      <c r="A418" s="40" t="s">
        <v>1575</v>
      </c>
      <c r="B418" s="41" t="s">
        <v>1182</v>
      </c>
      <c r="C418" s="41" t="s">
        <v>44</v>
      </c>
      <c r="D418" s="41" t="s">
        <v>44</v>
      </c>
      <c r="E418" s="41" t="s">
        <v>44</v>
      </c>
      <c r="F418" s="42" t="b">
        <v>1</v>
      </c>
      <c r="G418" s="41" t="s">
        <v>1763</v>
      </c>
      <c r="H418" s="41" t="s">
        <v>1764</v>
      </c>
      <c r="I418" s="41" t="s">
        <v>1765</v>
      </c>
      <c r="J418" s="42">
        <v>2018</v>
      </c>
      <c r="K418" s="41" t="s">
        <v>1766</v>
      </c>
      <c r="L418" s="42" t="s">
        <v>44</v>
      </c>
      <c r="M418" s="41" t="s">
        <v>33</v>
      </c>
      <c r="N418" s="41" t="s">
        <v>1739</v>
      </c>
      <c r="O418" s="42" t="b">
        <v>0</v>
      </c>
      <c r="P418" s="42">
        <v>0</v>
      </c>
      <c r="Q418" s="42">
        <v>3</v>
      </c>
      <c r="R418" s="73">
        <f>IF(ISERROR(Dataset[[#This Row],[Number of Geospatial Figures]]/Dataset[[#This Row],[Number of Total Figures]])=TRUE,"---",Dataset[[#This Row],[Number of Geospatial Figures]]/Dataset[[#This Row],[Number of Total Figures]])</f>
        <v>0</v>
      </c>
      <c r="S418" s="42" t="b">
        <v>0</v>
      </c>
      <c r="T418" s="42" t="b" cm="1">
        <f t="array" ref="T4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8" s="42" t="b">
        <v>0</v>
      </c>
      <c r="V418" s="41" t="s">
        <v>44</v>
      </c>
      <c r="W418" s="41" t="s">
        <v>44</v>
      </c>
      <c r="X418" s="42">
        <v>18</v>
      </c>
      <c r="Y418" s="76" t="s">
        <v>44</v>
      </c>
      <c r="Z418" s="76" t="s">
        <v>44</v>
      </c>
      <c r="AA418" s="43" t="s">
        <v>44</v>
      </c>
    </row>
    <row r="419" spans="1:27" x14ac:dyDescent="0.2">
      <c r="A419" s="40" t="s">
        <v>44</v>
      </c>
      <c r="B419" s="41" t="s">
        <v>44</v>
      </c>
      <c r="C419" s="41" t="s">
        <v>44</v>
      </c>
      <c r="D419" s="41" t="s">
        <v>44</v>
      </c>
      <c r="E419" s="41" t="s">
        <v>44</v>
      </c>
      <c r="F419" s="42" t="b">
        <v>0</v>
      </c>
      <c r="G419" s="41" t="s">
        <v>1767</v>
      </c>
      <c r="H419" s="41" t="s">
        <v>1768</v>
      </c>
      <c r="I419" s="41" t="s">
        <v>1769</v>
      </c>
      <c r="J419" s="42">
        <v>2018</v>
      </c>
      <c r="K419" s="41" t="s">
        <v>1770</v>
      </c>
      <c r="L419" s="42" t="s">
        <v>44</v>
      </c>
      <c r="M419" s="41" t="s">
        <v>33</v>
      </c>
      <c r="N419" s="41" t="s">
        <v>1771</v>
      </c>
      <c r="O419" s="42" t="s">
        <v>44</v>
      </c>
      <c r="P419" s="42" t="s">
        <v>44</v>
      </c>
      <c r="Q419" s="42" t="s">
        <v>44</v>
      </c>
      <c r="R419" s="73" t="str">
        <f>IF(ISERROR(Dataset[[#This Row],[Number of Geospatial Figures]]/Dataset[[#This Row],[Number of Total Figures]])=TRUE,"---",Dataset[[#This Row],[Number of Geospatial Figures]]/Dataset[[#This Row],[Number of Total Figures]])</f>
        <v>---</v>
      </c>
      <c r="S419" s="42" t="s">
        <v>44</v>
      </c>
      <c r="T419" s="42" t="str" cm="1">
        <f t="array" ref="T4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9" s="42" t="s">
        <v>44</v>
      </c>
      <c r="V419" s="41" t="s">
        <v>44</v>
      </c>
      <c r="W419" s="41" t="s">
        <v>44</v>
      </c>
      <c r="X419" s="42">
        <v>3</v>
      </c>
      <c r="Y419" s="76" t="s">
        <v>44</v>
      </c>
      <c r="Z419" s="76" t="s">
        <v>44</v>
      </c>
      <c r="AA419" s="43" t="s">
        <v>44</v>
      </c>
    </row>
    <row r="420" spans="1:27" x14ac:dyDescent="0.2">
      <c r="A420" s="40" t="s">
        <v>1575</v>
      </c>
      <c r="B420" s="41" t="s">
        <v>1001</v>
      </c>
      <c r="C420" s="41" t="s">
        <v>44</v>
      </c>
      <c r="D420" s="41" t="s">
        <v>44</v>
      </c>
      <c r="E420" s="41" t="s">
        <v>44</v>
      </c>
      <c r="F420" s="42" t="b">
        <v>1</v>
      </c>
      <c r="G420" s="41" t="s">
        <v>1772</v>
      </c>
      <c r="H420" s="41" t="s">
        <v>1773</v>
      </c>
      <c r="I420" s="41" t="s">
        <v>1774</v>
      </c>
      <c r="J420" s="42">
        <v>2018</v>
      </c>
      <c r="K420" s="41" t="s">
        <v>1775</v>
      </c>
      <c r="L420" s="42" t="s">
        <v>44</v>
      </c>
      <c r="M420" s="41" t="s">
        <v>33</v>
      </c>
      <c r="N420" s="41" t="s">
        <v>1771</v>
      </c>
      <c r="O420" s="42" t="b">
        <v>0</v>
      </c>
      <c r="P420" s="42">
        <v>0</v>
      </c>
      <c r="Q420" s="42">
        <v>12</v>
      </c>
      <c r="R420" s="73">
        <f>IF(ISERROR(Dataset[[#This Row],[Number of Geospatial Figures]]/Dataset[[#This Row],[Number of Total Figures]])=TRUE,"---",Dataset[[#This Row],[Number of Geospatial Figures]]/Dataset[[#This Row],[Number of Total Figures]])</f>
        <v>0</v>
      </c>
      <c r="S420" s="42" t="b">
        <v>0</v>
      </c>
      <c r="T420" s="42" t="b" cm="1">
        <f t="array" ref="T4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0" s="42" t="b">
        <v>0</v>
      </c>
      <c r="V420" s="41" t="s">
        <v>44</v>
      </c>
      <c r="W420" s="41" t="s">
        <v>44</v>
      </c>
      <c r="X420" s="42">
        <v>58</v>
      </c>
      <c r="Y420" s="76" t="s">
        <v>44</v>
      </c>
      <c r="Z420" s="76" t="s">
        <v>44</v>
      </c>
      <c r="AA420" s="43" t="s">
        <v>44</v>
      </c>
    </row>
    <row r="421" spans="1:27" x14ac:dyDescent="0.2">
      <c r="A421" s="40" t="s">
        <v>1575</v>
      </c>
      <c r="B421" s="41" t="s">
        <v>787</v>
      </c>
      <c r="C421" s="41" t="s">
        <v>44</v>
      </c>
      <c r="D421" s="41" t="s">
        <v>44</v>
      </c>
      <c r="E421" s="41" t="s">
        <v>44</v>
      </c>
      <c r="F421" s="42" t="b">
        <v>1</v>
      </c>
      <c r="G421" s="41" t="s">
        <v>1776</v>
      </c>
      <c r="H421" s="41" t="s">
        <v>1777</v>
      </c>
      <c r="I421" s="41" t="s">
        <v>1778</v>
      </c>
      <c r="J421" s="42">
        <v>2018</v>
      </c>
      <c r="K421" s="41" t="s">
        <v>1779</v>
      </c>
      <c r="L421" s="42" t="s">
        <v>44</v>
      </c>
      <c r="M421" s="41" t="s">
        <v>33</v>
      </c>
      <c r="N421" s="41" t="s">
        <v>1771</v>
      </c>
      <c r="O421" s="42" t="b">
        <v>0</v>
      </c>
      <c r="P421" s="42">
        <v>0</v>
      </c>
      <c r="Q421" s="42">
        <v>5</v>
      </c>
      <c r="R421" s="73">
        <f>IF(ISERROR(Dataset[[#This Row],[Number of Geospatial Figures]]/Dataset[[#This Row],[Number of Total Figures]])=TRUE,"---",Dataset[[#This Row],[Number of Geospatial Figures]]/Dataset[[#This Row],[Number of Total Figures]])</f>
        <v>0</v>
      </c>
      <c r="S421" s="42" t="b">
        <v>0</v>
      </c>
      <c r="T421" s="42" t="b" cm="1">
        <f t="array" ref="T4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1" s="42" t="b">
        <v>0</v>
      </c>
      <c r="V421" s="41" t="s">
        <v>44</v>
      </c>
      <c r="W421" s="41" t="s">
        <v>44</v>
      </c>
      <c r="X421" s="42">
        <v>54</v>
      </c>
      <c r="Y421" s="76" t="s">
        <v>44</v>
      </c>
      <c r="Z421" s="76" t="s">
        <v>44</v>
      </c>
      <c r="AA421" s="43" t="s">
        <v>44</v>
      </c>
    </row>
    <row r="422" spans="1:27" x14ac:dyDescent="0.2">
      <c r="A422" s="40" t="s">
        <v>1575</v>
      </c>
      <c r="B422" s="41" t="s">
        <v>787</v>
      </c>
      <c r="C422" s="41" t="s">
        <v>1575</v>
      </c>
      <c r="D422" s="41" t="s">
        <v>1953</v>
      </c>
      <c r="E422" s="41" t="s">
        <v>2193</v>
      </c>
      <c r="F422" s="42" t="b">
        <v>1</v>
      </c>
      <c r="G422" s="41" t="s">
        <v>1780</v>
      </c>
      <c r="H422" s="41" t="s">
        <v>1781</v>
      </c>
      <c r="I422" s="41" t="s">
        <v>1782</v>
      </c>
      <c r="J422" s="42">
        <v>2018</v>
      </c>
      <c r="K422" s="41" t="s">
        <v>1783</v>
      </c>
      <c r="L422" s="42" t="s">
        <v>44</v>
      </c>
      <c r="M422" s="41" t="s">
        <v>33</v>
      </c>
      <c r="N422" s="41" t="s">
        <v>1771</v>
      </c>
      <c r="O422" s="42" t="b">
        <v>0</v>
      </c>
      <c r="P422" s="42">
        <v>1</v>
      </c>
      <c r="Q422" s="42">
        <v>9</v>
      </c>
      <c r="R422" s="73">
        <f>IF(ISERROR(Dataset[[#This Row],[Number of Geospatial Figures]]/Dataset[[#This Row],[Number of Total Figures]])=TRUE,"---",Dataset[[#This Row],[Number of Geospatial Figures]]/Dataset[[#This Row],[Number of Total Figures]])</f>
        <v>0.1111111111111111</v>
      </c>
      <c r="S422" s="42" t="b">
        <v>0</v>
      </c>
      <c r="T422" s="42" t="b" cm="1">
        <f t="array" ref="T4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2" s="42" t="b">
        <v>0</v>
      </c>
      <c r="V422" s="41" t="s">
        <v>44</v>
      </c>
      <c r="W422" s="41" t="s">
        <v>2512</v>
      </c>
      <c r="X422" s="42">
        <v>61</v>
      </c>
      <c r="Y422" s="76" t="s">
        <v>44</v>
      </c>
      <c r="Z422" s="76" t="s">
        <v>44</v>
      </c>
      <c r="AA422" s="43" t="s">
        <v>44</v>
      </c>
    </row>
    <row r="423" spans="1:27" x14ac:dyDescent="0.2">
      <c r="A423" s="40" t="s">
        <v>1575</v>
      </c>
      <c r="B423" s="41" t="s">
        <v>1814</v>
      </c>
      <c r="C423" s="41" t="s">
        <v>1575</v>
      </c>
      <c r="D423" s="41" t="s">
        <v>1953</v>
      </c>
      <c r="E423" s="41" t="s">
        <v>44</v>
      </c>
      <c r="F423" s="42" t="b">
        <v>1</v>
      </c>
      <c r="G423" s="41" t="s">
        <v>1784</v>
      </c>
      <c r="H423" s="41" t="s">
        <v>1785</v>
      </c>
      <c r="I423" s="41" t="s">
        <v>1786</v>
      </c>
      <c r="J423" s="42">
        <v>2018</v>
      </c>
      <c r="K423" s="41" t="s">
        <v>1787</v>
      </c>
      <c r="L423" s="42" t="s">
        <v>44</v>
      </c>
      <c r="M423" s="41" t="s">
        <v>33</v>
      </c>
      <c r="N423" s="41" t="s">
        <v>1771</v>
      </c>
      <c r="O423" s="42" t="b">
        <v>0</v>
      </c>
      <c r="P423" s="42">
        <v>2</v>
      </c>
      <c r="Q423" s="42">
        <v>11</v>
      </c>
      <c r="R423" s="73">
        <f>IF(ISERROR(Dataset[[#This Row],[Number of Geospatial Figures]]/Dataset[[#This Row],[Number of Total Figures]])=TRUE,"---",Dataset[[#This Row],[Number of Geospatial Figures]]/Dataset[[#This Row],[Number of Total Figures]])</f>
        <v>0.18181818181818182</v>
      </c>
      <c r="S423" s="42" t="b">
        <v>1</v>
      </c>
      <c r="T423" s="42" t="b" cm="1">
        <f t="array" ref="T4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3" s="42" t="b">
        <v>1</v>
      </c>
      <c r="V423" s="41" t="s">
        <v>44</v>
      </c>
      <c r="W423" s="41" t="s">
        <v>44</v>
      </c>
      <c r="X423" s="42">
        <v>41</v>
      </c>
      <c r="Y423" s="76" t="s">
        <v>3001</v>
      </c>
      <c r="Z423" s="76" t="s">
        <v>3002</v>
      </c>
      <c r="AA423" s="43" t="s">
        <v>3050</v>
      </c>
    </row>
    <row r="424" spans="1:27" x14ac:dyDescent="0.2">
      <c r="A424" s="40" t="s">
        <v>44</v>
      </c>
      <c r="B424" s="41" t="s">
        <v>44</v>
      </c>
      <c r="C424" s="41" t="s">
        <v>44</v>
      </c>
      <c r="D424" s="41" t="s">
        <v>44</v>
      </c>
      <c r="E424" s="41" t="s">
        <v>44</v>
      </c>
      <c r="F424" s="42" t="b">
        <v>0</v>
      </c>
      <c r="G424" s="41" t="s">
        <v>1788</v>
      </c>
      <c r="H424" s="41" t="s">
        <v>1789</v>
      </c>
      <c r="I424" s="41" t="s">
        <v>1790</v>
      </c>
      <c r="J424" s="42">
        <v>2018</v>
      </c>
      <c r="K424" s="41" t="s">
        <v>1791</v>
      </c>
      <c r="L424" s="42" t="s">
        <v>44</v>
      </c>
      <c r="M424" s="41" t="s">
        <v>22</v>
      </c>
      <c r="N424" s="41" t="s">
        <v>1792</v>
      </c>
      <c r="O424" s="42" t="s">
        <v>44</v>
      </c>
      <c r="P424" s="42" t="s">
        <v>44</v>
      </c>
      <c r="Q424" s="42" t="s">
        <v>44</v>
      </c>
      <c r="R424" s="73" t="str">
        <f>IF(ISERROR(Dataset[[#This Row],[Number of Geospatial Figures]]/Dataset[[#This Row],[Number of Total Figures]])=TRUE,"---",Dataset[[#This Row],[Number of Geospatial Figures]]/Dataset[[#This Row],[Number of Total Figures]])</f>
        <v>---</v>
      </c>
      <c r="S424" s="42" t="s">
        <v>44</v>
      </c>
      <c r="T424" s="42" t="str" cm="1">
        <f t="array" ref="T4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4" s="42" t="s">
        <v>44</v>
      </c>
      <c r="V424" s="41" t="s">
        <v>44</v>
      </c>
      <c r="W424" s="41" t="s">
        <v>44</v>
      </c>
      <c r="X424" s="42">
        <v>1</v>
      </c>
      <c r="Y424" s="76" t="s">
        <v>44</v>
      </c>
      <c r="Z424" s="76" t="s">
        <v>44</v>
      </c>
      <c r="AA424" s="43" t="s">
        <v>44</v>
      </c>
    </row>
    <row r="425" spans="1:27" x14ac:dyDescent="0.2">
      <c r="A425" s="40" t="s">
        <v>44</v>
      </c>
      <c r="B425" s="41" t="s">
        <v>44</v>
      </c>
      <c r="C425" s="41" t="s">
        <v>44</v>
      </c>
      <c r="D425" s="41" t="s">
        <v>44</v>
      </c>
      <c r="E425" s="41" t="s">
        <v>44</v>
      </c>
      <c r="F425" s="42" t="b">
        <v>0</v>
      </c>
      <c r="G425" s="41" t="s">
        <v>1793</v>
      </c>
      <c r="H425" s="41" t="s">
        <v>1794</v>
      </c>
      <c r="I425" s="41" t="s">
        <v>1795</v>
      </c>
      <c r="J425" s="42">
        <v>2018</v>
      </c>
      <c r="K425" s="41" t="s">
        <v>1796</v>
      </c>
      <c r="L425" s="42" t="s">
        <v>44</v>
      </c>
      <c r="M425" s="41" t="s">
        <v>22</v>
      </c>
      <c r="N425" s="41" t="s">
        <v>1792</v>
      </c>
      <c r="O425" s="42" t="s">
        <v>44</v>
      </c>
      <c r="P425" s="42" t="s">
        <v>44</v>
      </c>
      <c r="Q425" s="42" t="s">
        <v>44</v>
      </c>
      <c r="R425" s="73" t="str">
        <f>IF(ISERROR(Dataset[[#This Row],[Number of Geospatial Figures]]/Dataset[[#This Row],[Number of Total Figures]])=TRUE,"---",Dataset[[#This Row],[Number of Geospatial Figures]]/Dataset[[#This Row],[Number of Total Figures]])</f>
        <v>---</v>
      </c>
      <c r="S425" s="42" t="s">
        <v>44</v>
      </c>
      <c r="T425" s="42" t="str" cm="1">
        <f t="array" ref="T4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5" s="42" t="s">
        <v>44</v>
      </c>
      <c r="V425" s="41" t="s">
        <v>44</v>
      </c>
      <c r="W425" s="41" t="s">
        <v>44</v>
      </c>
      <c r="X425" s="42">
        <v>6</v>
      </c>
      <c r="Y425" s="76" t="s">
        <v>44</v>
      </c>
      <c r="Z425" s="76" t="s">
        <v>44</v>
      </c>
      <c r="AA425" s="43" t="s">
        <v>44</v>
      </c>
    </row>
    <row r="426" spans="1:27" x14ac:dyDescent="0.2">
      <c r="A426" s="40" t="s">
        <v>44</v>
      </c>
      <c r="B426" s="41" t="s">
        <v>44</v>
      </c>
      <c r="C426" s="41" t="s">
        <v>44</v>
      </c>
      <c r="D426" s="41" t="s">
        <v>44</v>
      </c>
      <c r="E426" s="41" t="s">
        <v>44</v>
      </c>
      <c r="F426" s="42" t="b">
        <v>0</v>
      </c>
      <c r="G426" s="41" t="s">
        <v>1797</v>
      </c>
      <c r="H426" s="41" t="s">
        <v>1798</v>
      </c>
      <c r="I426" s="41" t="s">
        <v>1799</v>
      </c>
      <c r="J426" s="42">
        <v>2018</v>
      </c>
      <c r="K426" s="41" t="s">
        <v>1800</v>
      </c>
      <c r="L426" s="42" t="s">
        <v>44</v>
      </c>
      <c r="M426" s="41" t="s">
        <v>22</v>
      </c>
      <c r="N426" s="41" t="s">
        <v>1792</v>
      </c>
      <c r="O426" s="42" t="s">
        <v>44</v>
      </c>
      <c r="P426" s="42" t="s">
        <v>44</v>
      </c>
      <c r="Q426" s="42" t="s">
        <v>44</v>
      </c>
      <c r="R426" s="73" t="str">
        <f>IF(ISERROR(Dataset[[#This Row],[Number of Geospatial Figures]]/Dataset[[#This Row],[Number of Total Figures]])=TRUE,"---",Dataset[[#This Row],[Number of Geospatial Figures]]/Dataset[[#This Row],[Number of Total Figures]])</f>
        <v>---</v>
      </c>
      <c r="S426" s="42" t="s">
        <v>44</v>
      </c>
      <c r="T426" s="42" t="str" cm="1">
        <f t="array" ref="T4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6" s="42" t="s">
        <v>44</v>
      </c>
      <c r="V426" s="41" t="s">
        <v>44</v>
      </c>
      <c r="W426" s="41" t="s">
        <v>44</v>
      </c>
      <c r="X426" s="42">
        <v>3</v>
      </c>
      <c r="Y426" s="76" t="s">
        <v>44</v>
      </c>
      <c r="Z426" s="76" t="s">
        <v>44</v>
      </c>
      <c r="AA426" s="43" t="s">
        <v>44</v>
      </c>
    </row>
    <row r="427" spans="1:27" x14ac:dyDescent="0.2">
      <c r="A427" s="40" t="s">
        <v>44</v>
      </c>
      <c r="B427" s="41" t="s">
        <v>44</v>
      </c>
      <c r="C427" s="41" t="s">
        <v>44</v>
      </c>
      <c r="D427" s="41" t="s">
        <v>44</v>
      </c>
      <c r="E427" s="41" t="s">
        <v>44</v>
      </c>
      <c r="F427" s="42" t="b">
        <v>0</v>
      </c>
      <c r="G427" s="41" t="s">
        <v>1801</v>
      </c>
      <c r="H427" s="41" t="s">
        <v>1802</v>
      </c>
      <c r="I427" s="41" t="s">
        <v>1803</v>
      </c>
      <c r="J427" s="42">
        <v>2018</v>
      </c>
      <c r="K427" s="41" t="s">
        <v>1804</v>
      </c>
      <c r="L427" s="42" t="s">
        <v>44</v>
      </c>
      <c r="M427" s="41" t="s">
        <v>22</v>
      </c>
      <c r="N427" s="41" t="s">
        <v>1792</v>
      </c>
      <c r="O427" s="42" t="s">
        <v>44</v>
      </c>
      <c r="P427" s="42" t="s">
        <v>44</v>
      </c>
      <c r="Q427" s="42" t="s">
        <v>44</v>
      </c>
      <c r="R427" s="73" t="str">
        <f>IF(ISERROR(Dataset[[#This Row],[Number of Geospatial Figures]]/Dataset[[#This Row],[Number of Total Figures]])=TRUE,"---",Dataset[[#This Row],[Number of Geospatial Figures]]/Dataset[[#This Row],[Number of Total Figures]])</f>
        <v>---</v>
      </c>
      <c r="S427" s="42" t="s">
        <v>44</v>
      </c>
      <c r="T427" s="42" t="str" cm="1">
        <f t="array" ref="T4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7" s="42" t="s">
        <v>44</v>
      </c>
      <c r="V427" s="41" t="s">
        <v>44</v>
      </c>
      <c r="W427" s="41" t="s">
        <v>44</v>
      </c>
      <c r="X427" s="42">
        <v>1</v>
      </c>
      <c r="Y427" s="76" t="s">
        <v>44</v>
      </c>
      <c r="Z427" s="76" t="s">
        <v>44</v>
      </c>
      <c r="AA427" s="43" t="s">
        <v>44</v>
      </c>
    </row>
    <row r="428" spans="1:27" x14ac:dyDescent="0.2">
      <c r="A428" s="40" t="s">
        <v>44</v>
      </c>
      <c r="B428" s="41" t="s">
        <v>44</v>
      </c>
      <c r="C428" s="41" t="s">
        <v>44</v>
      </c>
      <c r="D428" s="41" t="s">
        <v>44</v>
      </c>
      <c r="E428" s="41" t="s">
        <v>44</v>
      </c>
      <c r="F428" s="42" t="b">
        <v>0</v>
      </c>
      <c r="G428" s="41" t="s">
        <v>1805</v>
      </c>
      <c r="H428" s="41" t="s">
        <v>1806</v>
      </c>
      <c r="I428" s="41" t="s">
        <v>1807</v>
      </c>
      <c r="J428" s="42">
        <v>2018</v>
      </c>
      <c r="K428" s="41" t="s">
        <v>1808</v>
      </c>
      <c r="L428" s="42" t="s">
        <v>44</v>
      </c>
      <c r="M428" s="41" t="s">
        <v>22</v>
      </c>
      <c r="N428" s="41" t="s">
        <v>1792</v>
      </c>
      <c r="O428" s="42" t="s">
        <v>44</v>
      </c>
      <c r="P428" s="42" t="s">
        <v>44</v>
      </c>
      <c r="Q428" s="42" t="s">
        <v>44</v>
      </c>
      <c r="R428" s="73" t="str">
        <f>IF(ISERROR(Dataset[[#This Row],[Number of Geospatial Figures]]/Dataset[[#This Row],[Number of Total Figures]])=TRUE,"---",Dataset[[#This Row],[Number of Geospatial Figures]]/Dataset[[#This Row],[Number of Total Figures]])</f>
        <v>---</v>
      </c>
      <c r="S428" s="42" t="s">
        <v>44</v>
      </c>
      <c r="T428" s="42" t="str" cm="1">
        <f t="array" ref="T4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8" s="42" t="s">
        <v>44</v>
      </c>
      <c r="V428" s="41" t="s">
        <v>44</v>
      </c>
      <c r="W428" s="41" t="s">
        <v>44</v>
      </c>
      <c r="X428" s="42">
        <v>11</v>
      </c>
      <c r="Y428" s="76" t="s">
        <v>44</v>
      </c>
      <c r="Z428" s="76" t="s">
        <v>44</v>
      </c>
      <c r="AA428" s="43" t="s">
        <v>44</v>
      </c>
    </row>
    <row r="429" spans="1:27" x14ac:dyDescent="0.2">
      <c r="A429" s="40" t="s">
        <v>1575</v>
      </c>
      <c r="B429" s="41" t="s">
        <v>1001</v>
      </c>
      <c r="C429" s="41" t="s">
        <v>2476</v>
      </c>
      <c r="D429" s="41" t="s">
        <v>1001</v>
      </c>
      <c r="E429" s="41" t="s">
        <v>44</v>
      </c>
      <c r="F429" s="42" t="b">
        <v>1</v>
      </c>
      <c r="G429" s="41" t="s">
        <v>1809</v>
      </c>
      <c r="H429" s="41" t="s">
        <v>1810</v>
      </c>
      <c r="I429" s="41" t="s">
        <v>1811</v>
      </c>
      <c r="J429" s="42">
        <v>2018</v>
      </c>
      <c r="K429" s="41" t="s">
        <v>1812</v>
      </c>
      <c r="L429" s="42" t="s">
        <v>44</v>
      </c>
      <c r="M429" s="41" t="s">
        <v>28</v>
      </c>
      <c r="N429" s="41" t="s">
        <v>1813</v>
      </c>
      <c r="O429" s="42" t="b">
        <v>1</v>
      </c>
      <c r="P429" s="42">
        <v>8</v>
      </c>
      <c r="Q429" s="42">
        <v>13</v>
      </c>
      <c r="R429" s="73">
        <f>IF(ISERROR(Dataset[[#This Row],[Number of Geospatial Figures]]/Dataset[[#This Row],[Number of Total Figures]])=TRUE,"---",Dataset[[#This Row],[Number of Geospatial Figures]]/Dataset[[#This Row],[Number of Total Figures]])</f>
        <v>0.61538461538461542</v>
      </c>
      <c r="S429" s="42" t="b">
        <v>1</v>
      </c>
      <c r="T429" s="42" t="b" cm="1">
        <f t="array" ref="T4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29" s="42" t="b">
        <v>0</v>
      </c>
      <c r="V429" s="41" t="s">
        <v>2494</v>
      </c>
      <c r="W429" s="41" t="s">
        <v>44</v>
      </c>
      <c r="X429" s="42">
        <v>67</v>
      </c>
      <c r="Y429" s="76" t="s">
        <v>3003</v>
      </c>
      <c r="Z429" s="76" t="s">
        <v>3004</v>
      </c>
      <c r="AA429" s="43" t="s">
        <v>2879</v>
      </c>
    </row>
    <row r="430" spans="1:27" x14ac:dyDescent="0.2">
      <c r="A430" s="40" t="s">
        <v>1814</v>
      </c>
      <c r="B430" s="41" t="s">
        <v>1575</v>
      </c>
      <c r="C430" s="41" t="s">
        <v>44</v>
      </c>
      <c r="D430" s="41" t="s">
        <v>44</v>
      </c>
      <c r="E430" s="41" t="s">
        <v>44</v>
      </c>
      <c r="F430" s="42" t="b">
        <v>1</v>
      </c>
      <c r="G430" s="41" t="s">
        <v>1815</v>
      </c>
      <c r="H430" s="41" t="s">
        <v>1816</v>
      </c>
      <c r="I430" s="41" t="s">
        <v>1817</v>
      </c>
      <c r="J430" s="42">
        <v>2018</v>
      </c>
      <c r="K430" s="41" t="s">
        <v>1818</v>
      </c>
      <c r="L430" s="42" t="s">
        <v>44</v>
      </c>
      <c r="M430" s="41" t="s">
        <v>28</v>
      </c>
      <c r="N430" s="41" t="s">
        <v>1813</v>
      </c>
      <c r="O430" s="42" t="b">
        <v>0</v>
      </c>
      <c r="P430" s="42">
        <v>0</v>
      </c>
      <c r="Q430" s="42">
        <v>9</v>
      </c>
      <c r="R430" s="73">
        <f>IF(ISERROR(Dataset[[#This Row],[Number of Geospatial Figures]]/Dataset[[#This Row],[Number of Total Figures]])=TRUE,"---",Dataset[[#This Row],[Number of Geospatial Figures]]/Dataset[[#This Row],[Number of Total Figures]])</f>
        <v>0</v>
      </c>
      <c r="S430" s="42" t="b">
        <v>0</v>
      </c>
      <c r="T430" s="42" t="b" cm="1">
        <f t="array" ref="T4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0" s="42" t="b">
        <v>0</v>
      </c>
      <c r="V430" s="41" t="s">
        <v>44</v>
      </c>
      <c r="W430" s="41" t="s">
        <v>44</v>
      </c>
      <c r="X430" s="42">
        <v>17</v>
      </c>
      <c r="Y430" s="76" t="s">
        <v>44</v>
      </c>
      <c r="Z430" s="76" t="s">
        <v>44</v>
      </c>
      <c r="AA430" s="43" t="s">
        <v>44</v>
      </c>
    </row>
    <row r="431" spans="1:27" x14ac:dyDescent="0.2">
      <c r="A431" s="40" t="s">
        <v>1814</v>
      </c>
      <c r="B431" s="41" t="s">
        <v>17</v>
      </c>
      <c r="C431" s="41" t="s">
        <v>44</v>
      </c>
      <c r="D431" s="41" t="s">
        <v>44</v>
      </c>
      <c r="E431" s="41" t="s">
        <v>44</v>
      </c>
      <c r="F431" s="42" t="b">
        <v>1</v>
      </c>
      <c r="G431" s="41" t="s">
        <v>1819</v>
      </c>
      <c r="H431" s="41" t="s">
        <v>1820</v>
      </c>
      <c r="I431" s="41" t="s">
        <v>1821</v>
      </c>
      <c r="J431" s="42">
        <v>2018</v>
      </c>
      <c r="K431" s="41" t="s">
        <v>1822</v>
      </c>
      <c r="L431" s="42" t="s">
        <v>44</v>
      </c>
      <c r="M431" s="41" t="s">
        <v>28</v>
      </c>
      <c r="N431" s="41" t="s">
        <v>1813</v>
      </c>
      <c r="O431" s="42" t="b">
        <v>0</v>
      </c>
      <c r="P431" s="42">
        <v>0</v>
      </c>
      <c r="Q431" s="42">
        <v>3</v>
      </c>
      <c r="R431" s="73">
        <f>IF(ISERROR(Dataset[[#This Row],[Number of Geospatial Figures]]/Dataset[[#This Row],[Number of Total Figures]])=TRUE,"---",Dataset[[#This Row],[Number of Geospatial Figures]]/Dataset[[#This Row],[Number of Total Figures]])</f>
        <v>0</v>
      </c>
      <c r="S431" s="42" t="b">
        <v>0</v>
      </c>
      <c r="T431" s="42" t="b" cm="1">
        <f t="array" ref="T4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1" s="42" t="b">
        <v>0</v>
      </c>
      <c r="V431" s="41" t="s">
        <v>44</v>
      </c>
      <c r="W431" s="41" t="s">
        <v>44</v>
      </c>
      <c r="X431" s="42">
        <v>28</v>
      </c>
      <c r="Y431" s="76" t="s">
        <v>44</v>
      </c>
      <c r="Z431" s="76" t="s">
        <v>44</v>
      </c>
      <c r="AA431" s="43" t="s">
        <v>44</v>
      </c>
    </row>
    <row r="432" spans="1:27" x14ac:dyDescent="0.2">
      <c r="A432" s="40" t="s">
        <v>44</v>
      </c>
      <c r="B432" s="41" t="s">
        <v>44</v>
      </c>
      <c r="C432" s="41" t="s">
        <v>44</v>
      </c>
      <c r="D432" s="41" t="s">
        <v>44</v>
      </c>
      <c r="E432" s="41" t="s">
        <v>44</v>
      </c>
      <c r="F432" s="42" t="b">
        <v>0</v>
      </c>
      <c r="G432" s="41" t="s">
        <v>1823</v>
      </c>
      <c r="H432" s="41" t="s">
        <v>1824</v>
      </c>
      <c r="I432" s="41" t="s">
        <v>1825</v>
      </c>
      <c r="J432" s="42">
        <v>2018</v>
      </c>
      <c r="K432" s="41" t="s">
        <v>1826</v>
      </c>
      <c r="L432" s="42" t="s">
        <v>44</v>
      </c>
      <c r="M432" s="41" t="s">
        <v>28</v>
      </c>
      <c r="N432" s="41" t="s">
        <v>1813</v>
      </c>
      <c r="O432" s="42" t="s">
        <v>44</v>
      </c>
      <c r="P432" s="42" t="s">
        <v>44</v>
      </c>
      <c r="Q432" s="42" t="s">
        <v>44</v>
      </c>
      <c r="R432" s="73" t="str">
        <f>IF(ISERROR(Dataset[[#This Row],[Number of Geospatial Figures]]/Dataset[[#This Row],[Number of Total Figures]])=TRUE,"---",Dataset[[#This Row],[Number of Geospatial Figures]]/Dataset[[#This Row],[Number of Total Figures]])</f>
        <v>---</v>
      </c>
      <c r="S432" s="42" t="s">
        <v>44</v>
      </c>
      <c r="T432" s="42" t="str" cm="1">
        <f t="array" ref="T4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2" s="42" t="s">
        <v>44</v>
      </c>
      <c r="V432" s="41" t="s">
        <v>44</v>
      </c>
      <c r="W432" s="41" t="s">
        <v>44</v>
      </c>
      <c r="X432" s="42">
        <v>3</v>
      </c>
      <c r="Y432" s="76" t="s">
        <v>44</v>
      </c>
      <c r="Z432" s="76" t="s">
        <v>44</v>
      </c>
      <c r="AA432" s="43" t="s">
        <v>44</v>
      </c>
    </row>
    <row r="433" spans="1:27" x14ac:dyDescent="0.2">
      <c r="A433" s="40" t="s">
        <v>1814</v>
      </c>
      <c r="B433" s="41" t="s">
        <v>2193</v>
      </c>
      <c r="C433" s="41" t="s">
        <v>44</v>
      </c>
      <c r="D433" s="41" t="s">
        <v>44</v>
      </c>
      <c r="E433" s="41" t="s">
        <v>44</v>
      </c>
      <c r="F433" s="42" t="b">
        <v>1</v>
      </c>
      <c r="G433" s="41" t="s">
        <v>1827</v>
      </c>
      <c r="H433" s="41" t="s">
        <v>1828</v>
      </c>
      <c r="I433" s="41" t="s">
        <v>1829</v>
      </c>
      <c r="J433" s="42">
        <v>2018</v>
      </c>
      <c r="K433" s="41" t="s">
        <v>1830</v>
      </c>
      <c r="L433" s="42" t="s">
        <v>44</v>
      </c>
      <c r="M433" s="41" t="s">
        <v>28</v>
      </c>
      <c r="N433" s="41" t="s">
        <v>1813</v>
      </c>
      <c r="O433" s="42" t="b">
        <v>0</v>
      </c>
      <c r="P433" s="42">
        <v>2</v>
      </c>
      <c r="Q433" s="42">
        <v>3</v>
      </c>
      <c r="R433" s="73">
        <f>IF(ISERROR(Dataset[[#This Row],[Number of Geospatial Figures]]/Dataset[[#This Row],[Number of Total Figures]])=TRUE,"---",Dataset[[#This Row],[Number of Geospatial Figures]]/Dataset[[#This Row],[Number of Total Figures]])</f>
        <v>0.66666666666666663</v>
      </c>
      <c r="S433" s="42" t="b">
        <v>1</v>
      </c>
      <c r="T433" s="42" t="b" cm="1">
        <f t="array" ref="T4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3" s="42" t="b">
        <v>1</v>
      </c>
      <c r="V433" s="41" t="s">
        <v>44</v>
      </c>
      <c r="W433" s="41" t="s">
        <v>44</v>
      </c>
      <c r="X433" s="42">
        <v>34</v>
      </c>
      <c r="Y433" s="76" t="s">
        <v>3005</v>
      </c>
      <c r="Z433" s="76" t="s">
        <v>3006</v>
      </c>
      <c r="AA433" s="43" t="s">
        <v>2892</v>
      </c>
    </row>
    <row r="434" spans="1:27" x14ac:dyDescent="0.2">
      <c r="A434" s="40" t="s">
        <v>1814</v>
      </c>
      <c r="B434" s="41" t="s">
        <v>567</v>
      </c>
      <c r="C434" s="41" t="s">
        <v>567</v>
      </c>
      <c r="D434" s="41" t="s">
        <v>1001</v>
      </c>
      <c r="E434" s="41" t="s">
        <v>44</v>
      </c>
      <c r="F434" s="42" t="b">
        <v>1</v>
      </c>
      <c r="G434" s="41" t="s">
        <v>1831</v>
      </c>
      <c r="H434" s="41" t="s">
        <v>1832</v>
      </c>
      <c r="I434" s="41" t="s">
        <v>1833</v>
      </c>
      <c r="J434" s="42">
        <v>2018</v>
      </c>
      <c r="K434" s="41" t="s">
        <v>1834</v>
      </c>
      <c r="L434" s="42" t="s">
        <v>44</v>
      </c>
      <c r="M434" s="41" t="s">
        <v>33</v>
      </c>
      <c r="N434" s="41" t="s">
        <v>1835</v>
      </c>
      <c r="O434" s="42" t="b">
        <v>1</v>
      </c>
      <c r="P434" s="42">
        <v>2</v>
      </c>
      <c r="Q434" s="42">
        <v>13</v>
      </c>
      <c r="R434" s="73">
        <f>IF(ISERROR(Dataset[[#This Row],[Number of Geospatial Figures]]/Dataset[[#This Row],[Number of Total Figures]])=TRUE,"---",Dataset[[#This Row],[Number of Geospatial Figures]]/Dataset[[#This Row],[Number of Total Figures]])</f>
        <v>0.15384615384615385</v>
      </c>
      <c r="S434" s="42" t="b">
        <v>1</v>
      </c>
      <c r="T434" s="42" t="b" cm="1">
        <f t="array" ref="T4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34" s="42" t="b">
        <v>0</v>
      </c>
      <c r="V434" s="41" t="s">
        <v>2495</v>
      </c>
      <c r="W434" s="41" t="s">
        <v>44</v>
      </c>
      <c r="X434" s="42">
        <v>49</v>
      </c>
      <c r="Y434" s="76" t="s">
        <v>3007</v>
      </c>
      <c r="Z434" s="76" t="s">
        <v>3008</v>
      </c>
      <c r="AA434" s="43" t="s">
        <v>2879</v>
      </c>
    </row>
    <row r="435" spans="1:27" x14ac:dyDescent="0.2">
      <c r="A435" s="40" t="s">
        <v>1814</v>
      </c>
      <c r="B435" s="41" t="s">
        <v>1182</v>
      </c>
      <c r="C435" s="41" t="s">
        <v>44</v>
      </c>
      <c r="D435" s="41" t="s">
        <v>44</v>
      </c>
      <c r="E435" s="41" t="s">
        <v>44</v>
      </c>
      <c r="F435" s="42" t="b">
        <v>1</v>
      </c>
      <c r="G435" s="41" t="s">
        <v>1836</v>
      </c>
      <c r="H435" s="41" t="s">
        <v>1837</v>
      </c>
      <c r="I435" s="41" t="s">
        <v>1838</v>
      </c>
      <c r="J435" s="42">
        <v>2018</v>
      </c>
      <c r="K435" s="41" t="s">
        <v>1839</v>
      </c>
      <c r="L435" s="42" t="s">
        <v>44</v>
      </c>
      <c r="M435" s="41" t="s">
        <v>33</v>
      </c>
      <c r="N435" s="41" t="s">
        <v>1835</v>
      </c>
      <c r="O435" s="42" t="b">
        <v>1</v>
      </c>
      <c r="P435" s="42">
        <v>1</v>
      </c>
      <c r="Q435" s="42">
        <v>15</v>
      </c>
      <c r="R435" s="73">
        <f>IF(ISERROR(Dataset[[#This Row],[Number of Geospatial Figures]]/Dataset[[#This Row],[Number of Total Figures]])=TRUE,"---",Dataset[[#This Row],[Number of Geospatial Figures]]/Dataset[[#This Row],[Number of Total Figures]])</f>
        <v>6.6666666666666666E-2</v>
      </c>
      <c r="S435" s="42" t="b">
        <v>1</v>
      </c>
      <c r="T435" s="42" t="b" cm="1">
        <f t="array" ref="T4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5" s="42" t="b">
        <v>1</v>
      </c>
      <c r="V435" s="41" t="s">
        <v>44</v>
      </c>
      <c r="W435" s="41" t="s">
        <v>44</v>
      </c>
      <c r="X435" s="42">
        <v>22</v>
      </c>
      <c r="Y435" s="76" t="s">
        <v>3009</v>
      </c>
      <c r="Z435" s="76" t="s">
        <v>3010</v>
      </c>
      <c r="AA435" s="43" t="s">
        <v>3049</v>
      </c>
    </row>
    <row r="436" spans="1:27" x14ac:dyDescent="0.2">
      <c r="A436" s="40" t="s">
        <v>1814</v>
      </c>
      <c r="B436" s="41" t="s">
        <v>1365</v>
      </c>
      <c r="C436" s="41" t="s">
        <v>44</v>
      </c>
      <c r="D436" s="41" t="s">
        <v>44</v>
      </c>
      <c r="E436" s="41" t="s">
        <v>44</v>
      </c>
      <c r="F436" s="42" t="b">
        <v>1</v>
      </c>
      <c r="G436" s="41" t="s">
        <v>1840</v>
      </c>
      <c r="H436" s="41" t="s">
        <v>1841</v>
      </c>
      <c r="I436" s="41" t="s">
        <v>1842</v>
      </c>
      <c r="J436" s="42">
        <v>2018</v>
      </c>
      <c r="K436" s="41" t="s">
        <v>1843</v>
      </c>
      <c r="L436" s="42" t="s">
        <v>44</v>
      </c>
      <c r="M436" s="41" t="s">
        <v>33</v>
      </c>
      <c r="N436" s="41" t="s">
        <v>1835</v>
      </c>
      <c r="O436" s="42" t="b">
        <v>0</v>
      </c>
      <c r="P436" s="42">
        <v>0</v>
      </c>
      <c r="Q436" s="42">
        <v>10</v>
      </c>
      <c r="R436" s="73">
        <f>IF(ISERROR(Dataset[[#This Row],[Number of Geospatial Figures]]/Dataset[[#This Row],[Number of Total Figures]])=TRUE,"---",Dataset[[#This Row],[Number of Geospatial Figures]]/Dataset[[#This Row],[Number of Total Figures]])</f>
        <v>0</v>
      </c>
      <c r="S436" s="42" t="b">
        <v>0</v>
      </c>
      <c r="T436" s="42" t="b" cm="1">
        <f t="array" ref="T4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6" s="42" t="b">
        <v>0</v>
      </c>
      <c r="V436" s="41" t="s">
        <v>44</v>
      </c>
      <c r="W436" s="41" t="s">
        <v>44</v>
      </c>
      <c r="X436" s="42">
        <v>26</v>
      </c>
      <c r="Y436" s="76" t="s">
        <v>44</v>
      </c>
      <c r="Z436" s="76" t="s">
        <v>44</v>
      </c>
      <c r="AA436" s="43" t="s">
        <v>44</v>
      </c>
    </row>
    <row r="437" spans="1:27" x14ac:dyDescent="0.2">
      <c r="A437" s="40" t="s">
        <v>1814</v>
      </c>
      <c r="B437" s="41" t="s">
        <v>1953</v>
      </c>
      <c r="C437" s="41" t="s">
        <v>44</v>
      </c>
      <c r="D437" s="41" t="s">
        <v>44</v>
      </c>
      <c r="E437" s="41" t="s">
        <v>44</v>
      </c>
      <c r="F437" s="42" t="b">
        <v>1</v>
      </c>
      <c r="G437" s="41" t="s">
        <v>1844</v>
      </c>
      <c r="H437" s="41" t="s">
        <v>1845</v>
      </c>
      <c r="I437" s="41" t="s">
        <v>1846</v>
      </c>
      <c r="J437" s="42">
        <v>2018</v>
      </c>
      <c r="K437" s="41" t="s">
        <v>1847</v>
      </c>
      <c r="L437" s="42" t="s">
        <v>44</v>
      </c>
      <c r="M437" s="41" t="s">
        <v>33</v>
      </c>
      <c r="N437" s="41" t="s">
        <v>1835</v>
      </c>
      <c r="O437" s="42" t="b">
        <v>1</v>
      </c>
      <c r="P437" s="42">
        <v>10</v>
      </c>
      <c r="Q437" s="42">
        <v>18</v>
      </c>
      <c r="R437" s="73">
        <f>IF(ISERROR(Dataset[[#This Row],[Number of Geospatial Figures]]/Dataset[[#This Row],[Number of Total Figures]])=TRUE,"---",Dataset[[#This Row],[Number of Geospatial Figures]]/Dataset[[#This Row],[Number of Total Figures]])</f>
        <v>0.55555555555555558</v>
      </c>
      <c r="S437" s="42" t="b">
        <v>1</v>
      </c>
      <c r="T437" s="42" t="b" cm="1">
        <f t="array" ref="T4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7" s="42" t="b">
        <v>1</v>
      </c>
      <c r="V437" s="41" t="s">
        <v>2496</v>
      </c>
      <c r="W437" s="41" t="s">
        <v>44</v>
      </c>
      <c r="X437" s="42">
        <v>35</v>
      </c>
      <c r="Y437" s="76" t="s">
        <v>3011</v>
      </c>
      <c r="Z437" s="76" t="s">
        <v>3012</v>
      </c>
      <c r="AA437" s="43" t="s">
        <v>2879</v>
      </c>
    </row>
    <row r="438" spans="1:27" x14ac:dyDescent="0.2">
      <c r="A438" s="40" t="s">
        <v>1814</v>
      </c>
      <c r="B438" s="41" t="s">
        <v>1575</v>
      </c>
      <c r="C438" s="41" t="s">
        <v>44</v>
      </c>
      <c r="D438" s="41" t="s">
        <v>44</v>
      </c>
      <c r="E438" s="41" t="s">
        <v>44</v>
      </c>
      <c r="F438" s="42" t="b">
        <v>1</v>
      </c>
      <c r="G438" s="41" t="s">
        <v>1848</v>
      </c>
      <c r="H438" s="41" t="s">
        <v>1849</v>
      </c>
      <c r="I438" s="41" t="s">
        <v>1850</v>
      </c>
      <c r="J438" s="42">
        <v>2018</v>
      </c>
      <c r="K438" s="41" t="s">
        <v>1851</v>
      </c>
      <c r="L438" s="42" t="s">
        <v>44</v>
      </c>
      <c r="M438" s="41" t="s">
        <v>33</v>
      </c>
      <c r="N438" s="41" t="s">
        <v>1835</v>
      </c>
      <c r="O438" s="42" t="b">
        <v>0</v>
      </c>
      <c r="P438" s="42">
        <v>0</v>
      </c>
      <c r="Q438" s="42">
        <v>13</v>
      </c>
      <c r="R438" s="73">
        <f>IF(ISERROR(Dataset[[#This Row],[Number of Geospatial Figures]]/Dataset[[#This Row],[Number of Total Figures]])=TRUE,"---",Dataset[[#This Row],[Number of Geospatial Figures]]/Dataset[[#This Row],[Number of Total Figures]])</f>
        <v>0</v>
      </c>
      <c r="S438" s="42" t="b">
        <v>0</v>
      </c>
      <c r="T438" s="42" t="b" cm="1">
        <f t="array" ref="T4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8" s="42" t="b">
        <v>0</v>
      </c>
      <c r="V438" s="41" t="s">
        <v>44</v>
      </c>
      <c r="W438" s="41" t="s">
        <v>44</v>
      </c>
      <c r="X438" s="42">
        <v>87</v>
      </c>
      <c r="Y438" s="76" t="s">
        <v>44</v>
      </c>
      <c r="Z438" s="76" t="s">
        <v>44</v>
      </c>
      <c r="AA438" s="43" t="s">
        <v>44</v>
      </c>
    </row>
    <row r="439" spans="1:27" x14ac:dyDescent="0.2">
      <c r="A439" s="40" t="s">
        <v>44</v>
      </c>
      <c r="B439" s="41" t="s">
        <v>44</v>
      </c>
      <c r="C439" s="41" t="s">
        <v>44</v>
      </c>
      <c r="D439" s="41" t="s">
        <v>44</v>
      </c>
      <c r="E439" s="41" t="s">
        <v>44</v>
      </c>
      <c r="F439" s="42" t="b">
        <v>0</v>
      </c>
      <c r="G439" s="41" t="s">
        <v>1852</v>
      </c>
      <c r="H439" s="41" t="s">
        <v>1853</v>
      </c>
      <c r="I439" s="41" t="s">
        <v>1854</v>
      </c>
      <c r="J439" s="42">
        <v>2018</v>
      </c>
      <c r="K439" s="41" t="s">
        <v>1855</v>
      </c>
      <c r="L439" s="42" t="s">
        <v>44</v>
      </c>
      <c r="M439" s="41" t="s">
        <v>22</v>
      </c>
      <c r="N439" s="41" t="s">
        <v>1856</v>
      </c>
      <c r="O439" s="42" t="s">
        <v>44</v>
      </c>
      <c r="P439" s="42" t="s">
        <v>44</v>
      </c>
      <c r="Q439" s="42" t="s">
        <v>44</v>
      </c>
      <c r="R439" s="73" t="str">
        <f>IF(ISERROR(Dataset[[#This Row],[Number of Geospatial Figures]]/Dataset[[#This Row],[Number of Total Figures]])=TRUE,"---",Dataset[[#This Row],[Number of Geospatial Figures]]/Dataset[[#This Row],[Number of Total Figures]])</f>
        <v>---</v>
      </c>
      <c r="S439" s="42" t="s">
        <v>44</v>
      </c>
      <c r="T439" s="42" t="str" cm="1">
        <f t="array" ref="T4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9" s="42" t="s">
        <v>44</v>
      </c>
      <c r="V439" s="41" t="s">
        <v>44</v>
      </c>
      <c r="W439" s="41" t="s">
        <v>44</v>
      </c>
      <c r="X439" s="42">
        <v>0</v>
      </c>
      <c r="Y439" s="76" t="s">
        <v>44</v>
      </c>
      <c r="Z439" s="76" t="s">
        <v>44</v>
      </c>
      <c r="AA439" s="43" t="s">
        <v>44</v>
      </c>
    </row>
    <row r="440" spans="1:27" x14ac:dyDescent="0.2">
      <c r="A440" s="40" t="s">
        <v>44</v>
      </c>
      <c r="B440" s="41" t="s">
        <v>44</v>
      </c>
      <c r="C440" s="41" t="s">
        <v>44</v>
      </c>
      <c r="D440" s="41" t="s">
        <v>44</v>
      </c>
      <c r="E440" s="41" t="s">
        <v>44</v>
      </c>
      <c r="F440" s="42" t="b">
        <v>0</v>
      </c>
      <c r="G440" s="41" t="s">
        <v>1857</v>
      </c>
      <c r="H440" s="41" t="s">
        <v>1858</v>
      </c>
      <c r="I440" s="41" t="s">
        <v>1859</v>
      </c>
      <c r="J440" s="42">
        <v>2018</v>
      </c>
      <c r="K440" s="41" t="s">
        <v>1860</v>
      </c>
      <c r="L440" s="42" t="s">
        <v>44</v>
      </c>
      <c r="M440" s="41" t="s">
        <v>22</v>
      </c>
      <c r="N440" s="41" t="s">
        <v>1856</v>
      </c>
      <c r="O440" s="42" t="s">
        <v>44</v>
      </c>
      <c r="P440" s="42" t="s">
        <v>44</v>
      </c>
      <c r="Q440" s="42" t="s">
        <v>44</v>
      </c>
      <c r="R440" s="73" t="str">
        <f>IF(ISERROR(Dataset[[#This Row],[Number of Geospatial Figures]]/Dataset[[#This Row],[Number of Total Figures]])=TRUE,"---",Dataset[[#This Row],[Number of Geospatial Figures]]/Dataset[[#This Row],[Number of Total Figures]])</f>
        <v>---</v>
      </c>
      <c r="S440" s="42" t="s">
        <v>44</v>
      </c>
      <c r="T440" s="42" t="str" cm="1">
        <f t="array" ref="T4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0" s="42" t="s">
        <v>44</v>
      </c>
      <c r="V440" s="41" t="s">
        <v>44</v>
      </c>
      <c r="W440" s="41" t="s">
        <v>44</v>
      </c>
      <c r="X440" s="42">
        <v>3</v>
      </c>
      <c r="Y440" s="76" t="s">
        <v>44</v>
      </c>
      <c r="Z440" s="76" t="s">
        <v>44</v>
      </c>
      <c r="AA440" s="43" t="s">
        <v>44</v>
      </c>
    </row>
    <row r="441" spans="1:27" x14ac:dyDescent="0.2">
      <c r="A441" s="40" t="s">
        <v>44</v>
      </c>
      <c r="B441" s="41" t="s">
        <v>44</v>
      </c>
      <c r="C441" s="41" t="s">
        <v>44</v>
      </c>
      <c r="D441" s="41" t="s">
        <v>44</v>
      </c>
      <c r="E441" s="41" t="s">
        <v>44</v>
      </c>
      <c r="F441" s="42" t="b">
        <v>0</v>
      </c>
      <c r="G441" s="41" t="s">
        <v>1861</v>
      </c>
      <c r="H441" s="41" t="s">
        <v>1862</v>
      </c>
      <c r="I441" s="41" t="s">
        <v>1863</v>
      </c>
      <c r="J441" s="42">
        <v>2018</v>
      </c>
      <c r="K441" s="41" t="s">
        <v>1864</v>
      </c>
      <c r="L441" s="42" t="s">
        <v>44</v>
      </c>
      <c r="M441" s="41" t="s">
        <v>22</v>
      </c>
      <c r="N441" s="41" t="s">
        <v>1856</v>
      </c>
      <c r="O441" s="42" t="s">
        <v>44</v>
      </c>
      <c r="P441" s="42" t="s">
        <v>44</v>
      </c>
      <c r="Q441" s="42" t="s">
        <v>44</v>
      </c>
      <c r="R441" s="73" t="str">
        <f>IF(ISERROR(Dataset[[#This Row],[Number of Geospatial Figures]]/Dataset[[#This Row],[Number of Total Figures]])=TRUE,"---",Dataset[[#This Row],[Number of Geospatial Figures]]/Dataset[[#This Row],[Number of Total Figures]])</f>
        <v>---</v>
      </c>
      <c r="S441" s="42" t="s">
        <v>44</v>
      </c>
      <c r="T441" s="42" t="str" cm="1">
        <f t="array" ref="T4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1" s="42" t="s">
        <v>44</v>
      </c>
      <c r="V441" s="41" t="s">
        <v>44</v>
      </c>
      <c r="W441" s="41" t="s">
        <v>44</v>
      </c>
      <c r="X441" s="42">
        <v>3</v>
      </c>
      <c r="Y441" s="76" t="s">
        <v>44</v>
      </c>
      <c r="Z441" s="76" t="s">
        <v>44</v>
      </c>
      <c r="AA441" s="43" t="s">
        <v>44</v>
      </c>
    </row>
    <row r="442" spans="1:27" x14ac:dyDescent="0.2">
      <c r="A442" s="40" t="s">
        <v>1814</v>
      </c>
      <c r="B442" s="41" t="s">
        <v>17</v>
      </c>
      <c r="C442" s="41" t="s">
        <v>44</v>
      </c>
      <c r="D442" s="41" t="s">
        <v>44</v>
      </c>
      <c r="E442" s="41" t="s">
        <v>44</v>
      </c>
      <c r="F442" s="42" t="b">
        <v>1</v>
      </c>
      <c r="G442" s="41" t="s">
        <v>1865</v>
      </c>
      <c r="H442" s="41" t="s">
        <v>1866</v>
      </c>
      <c r="I442" s="41" t="s">
        <v>1867</v>
      </c>
      <c r="J442" s="42">
        <v>2018</v>
      </c>
      <c r="K442" s="41" t="s">
        <v>1868</v>
      </c>
      <c r="L442" s="42" t="s">
        <v>44</v>
      </c>
      <c r="M442" s="41" t="s">
        <v>22</v>
      </c>
      <c r="N442" s="41" t="s">
        <v>1856</v>
      </c>
      <c r="O442" s="42" t="b">
        <v>0</v>
      </c>
      <c r="P442" s="42">
        <v>2</v>
      </c>
      <c r="Q442" s="42">
        <v>11</v>
      </c>
      <c r="R442" s="73">
        <f>IF(ISERROR(Dataset[[#This Row],[Number of Geospatial Figures]]/Dataset[[#This Row],[Number of Total Figures]])=TRUE,"---",Dataset[[#This Row],[Number of Geospatial Figures]]/Dataset[[#This Row],[Number of Total Figures]])</f>
        <v>0.18181818181818182</v>
      </c>
      <c r="S442" s="42" t="b">
        <v>1</v>
      </c>
      <c r="T442" s="42" t="b" cm="1">
        <f t="array" ref="T4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2" s="42" t="b">
        <v>1</v>
      </c>
      <c r="V442" s="41" t="s">
        <v>44</v>
      </c>
      <c r="W442" s="41" t="s">
        <v>44</v>
      </c>
      <c r="X442" s="42">
        <v>101</v>
      </c>
      <c r="Y442" s="76" t="s">
        <v>3013</v>
      </c>
      <c r="Z442" s="76" t="s">
        <v>3014</v>
      </c>
      <c r="AA442" s="43" t="s">
        <v>2876</v>
      </c>
    </row>
    <row r="443" spans="1:27" x14ac:dyDescent="0.2">
      <c r="A443" s="40" t="s">
        <v>1814</v>
      </c>
      <c r="B443" s="41" t="s">
        <v>1365</v>
      </c>
      <c r="C443" s="41" t="s">
        <v>44</v>
      </c>
      <c r="D443" s="41" t="s">
        <v>44</v>
      </c>
      <c r="E443" s="41" t="s">
        <v>44</v>
      </c>
      <c r="F443" s="42" t="b">
        <v>1</v>
      </c>
      <c r="G443" s="41" t="s">
        <v>1869</v>
      </c>
      <c r="H443" s="41" t="s">
        <v>1870</v>
      </c>
      <c r="I443" s="41" t="s">
        <v>1871</v>
      </c>
      <c r="J443" s="42">
        <v>2018</v>
      </c>
      <c r="K443" s="41" t="s">
        <v>1872</v>
      </c>
      <c r="L443" s="42" t="s">
        <v>44</v>
      </c>
      <c r="M443" s="41" t="s">
        <v>22</v>
      </c>
      <c r="N443" s="41" t="s">
        <v>1856</v>
      </c>
      <c r="O443" s="42" t="b">
        <v>0</v>
      </c>
      <c r="P443" s="42">
        <v>0</v>
      </c>
      <c r="Q443" s="42">
        <v>9</v>
      </c>
      <c r="R443" s="73">
        <f>IF(ISERROR(Dataset[[#This Row],[Number of Geospatial Figures]]/Dataset[[#This Row],[Number of Total Figures]])=TRUE,"---",Dataset[[#This Row],[Number of Geospatial Figures]]/Dataset[[#This Row],[Number of Total Figures]])</f>
        <v>0</v>
      </c>
      <c r="S443" s="42" t="b">
        <v>0</v>
      </c>
      <c r="T443" s="42" t="b" cm="1">
        <f t="array" ref="T4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3" s="42" t="b">
        <v>0</v>
      </c>
      <c r="V443" s="41" t="s">
        <v>44</v>
      </c>
      <c r="W443" s="41" t="s">
        <v>44</v>
      </c>
      <c r="X443" s="42">
        <v>22</v>
      </c>
      <c r="Y443" s="76" t="s">
        <v>44</v>
      </c>
      <c r="Z443" s="76" t="s">
        <v>44</v>
      </c>
      <c r="AA443" s="43" t="s">
        <v>44</v>
      </c>
    </row>
    <row r="444" spans="1:27" x14ac:dyDescent="0.2">
      <c r="A444" s="40" t="s">
        <v>44</v>
      </c>
      <c r="B444" s="41" t="s">
        <v>44</v>
      </c>
      <c r="C444" s="41" t="s">
        <v>44</v>
      </c>
      <c r="D444" s="41" t="s">
        <v>44</v>
      </c>
      <c r="E444" s="41" t="s">
        <v>44</v>
      </c>
      <c r="F444" s="42" t="b">
        <v>0</v>
      </c>
      <c r="G444" s="41" t="s">
        <v>1873</v>
      </c>
      <c r="H444" s="41" t="s">
        <v>1874</v>
      </c>
      <c r="I444" s="41" t="s">
        <v>1875</v>
      </c>
      <c r="J444" s="42">
        <v>2017</v>
      </c>
      <c r="K444" s="41" t="s">
        <v>1876</v>
      </c>
      <c r="L444" s="42" t="s">
        <v>44</v>
      </c>
      <c r="M444" s="41" t="s">
        <v>1059</v>
      </c>
      <c r="N444" s="41" t="s">
        <v>1060</v>
      </c>
      <c r="O444" s="42" t="s">
        <v>44</v>
      </c>
      <c r="P444" s="42" t="s">
        <v>44</v>
      </c>
      <c r="Q444" s="42" t="s">
        <v>44</v>
      </c>
      <c r="R444" s="73" t="str">
        <f>IF(ISERROR(Dataset[[#This Row],[Number of Geospatial Figures]]/Dataset[[#This Row],[Number of Total Figures]])=TRUE,"---",Dataset[[#This Row],[Number of Geospatial Figures]]/Dataset[[#This Row],[Number of Total Figures]])</f>
        <v>---</v>
      </c>
      <c r="S444" s="42" t="s">
        <v>44</v>
      </c>
      <c r="T444" s="42" t="str" cm="1">
        <f t="array" ref="T4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4" s="42" t="s">
        <v>44</v>
      </c>
      <c r="V444" s="41" t="s">
        <v>44</v>
      </c>
      <c r="W444" s="41" t="s">
        <v>44</v>
      </c>
      <c r="X444" s="42">
        <v>5</v>
      </c>
      <c r="Y444" s="76" t="s">
        <v>44</v>
      </c>
      <c r="Z444" s="76" t="s">
        <v>44</v>
      </c>
      <c r="AA444" s="43" t="s">
        <v>44</v>
      </c>
    </row>
    <row r="445" spans="1:27" x14ac:dyDescent="0.2">
      <c r="A445" s="40" t="s">
        <v>1814</v>
      </c>
      <c r="B445" s="41" t="s">
        <v>1953</v>
      </c>
      <c r="C445" s="41" t="s">
        <v>44</v>
      </c>
      <c r="D445" s="41" t="s">
        <v>44</v>
      </c>
      <c r="E445" s="41" t="s">
        <v>44</v>
      </c>
      <c r="F445" s="42" t="b">
        <v>1</v>
      </c>
      <c r="G445" s="41" t="s">
        <v>1877</v>
      </c>
      <c r="H445" s="41" t="s">
        <v>1878</v>
      </c>
      <c r="I445" s="41" t="s">
        <v>1879</v>
      </c>
      <c r="J445" s="42">
        <v>2017</v>
      </c>
      <c r="K445" s="41" t="s">
        <v>1880</v>
      </c>
      <c r="L445" s="42" t="s">
        <v>44</v>
      </c>
      <c r="M445" s="41" t="s">
        <v>1059</v>
      </c>
      <c r="N445" s="41" t="s">
        <v>1060</v>
      </c>
      <c r="O445" s="42" t="b">
        <v>0</v>
      </c>
      <c r="P445" s="42">
        <v>0</v>
      </c>
      <c r="Q445" s="42">
        <v>6</v>
      </c>
      <c r="R445" s="73">
        <f>IF(ISERROR(Dataset[[#This Row],[Number of Geospatial Figures]]/Dataset[[#This Row],[Number of Total Figures]])=TRUE,"---",Dataset[[#This Row],[Number of Geospatial Figures]]/Dataset[[#This Row],[Number of Total Figures]])</f>
        <v>0</v>
      </c>
      <c r="S445" s="42" t="b">
        <v>0</v>
      </c>
      <c r="T445" s="42" t="b" cm="1">
        <f t="array" ref="T4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5" s="42" t="b">
        <v>0</v>
      </c>
      <c r="V445" s="41" t="s">
        <v>44</v>
      </c>
      <c r="W445" s="41" t="s">
        <v>44</v>
      </c>
      <c r="X445" s="42">
        <v>15</v>
      </c>
      <c r="Y445" s="76" t="s">
        <v>44</v>
      </c>
      <c r="Z445" s="76" t="s">
        <v>44</v>
      </c>
      <c r="AA445" s="43" t="s">
        <v>44</v>
      </c>
    </row>
    <row r="446" spans="1:27" x14ac:dyDescent="0.2">
      <c r="A446" s="40" t="s">
        <v>1814</v>
      </c>
      <c r="B446" s="41" t="s">
        <v>1575</v>
      </c>
      <c r="C446" s="41" t="s">
        <v>44</v>
      </c>
      <c r="D446" s="41" t="s">
        <v>44</v>
      </c>
      <c r="E446" s="41" t="s">
        <v>44</v>
      </c>
      <c r="F446" s="42" t="b">
        <v>1</v>
      </c>
      <c r="G446" s="41" t="s">
        <v>1881</v>
      </c>
      <c r="H446" s="41" t="s">
        <v>1882</v>
      </c>
      <c r="I446" s="41" t="s">
        <v>1883</v>
      </c>
      <c r="J446" s="42">
        <v>2017</v>
      </c>
      <c r="K446" s="41" t="s">
        <v>1884</v>
      </c>
      <c r="L446" s="42" t="s">
        <v>44</v>
      </c>
      <c r="M446" s="41" t="s">
        <v>1059</v>
      </c>
      <c r="N446" s="41" t="s">
        <v>1060</v>
      </c>
      <c r="O446" s="42" t="b">
        <v>1</v>
      </c>
      <c r="P446" s="42">
        <v>4</v>
      </c>
      <c r="Q446" s="42">
        <v>11</v>
      </c>
      <c r="R446" s="73">
        <f>IF(ISERROR(Dataset[[#This Row],[Number of Geospatial Figures]]/Dataset[[#This Row],[Number of Total Figures]])=TRUE,"---",Dataset[[#This Row],[Number of Geospatial Figures]]/Dataset[[#This Row],[Number of Total Figures]])</f>
        <v>0.36363636363636365</v>
      </c>
      <c r="S446" s="42" t="b">
        <v>1</v>
      </c>
      <c r="T446" s="42" t="b" cm="1">
        <f t="array" ref="T4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6" s="42" t="b">
        <v>1</v>
      </c>
      <c r="V446" s="41" t="s">
        <v>44</v>
      </c>
      <c r="W446" s="41" t="s">
        <v>44</v>
      </c>
      <c r="X446" s="42">
        <v>95</v>
      </c>
      <c r="Y446" s="76" t="s">
        <v>3015</v>
      </c>
      <c r="Z446" s="76" t="s">
        <v>3016</v>
      </c>
      <c r="AA446" s="43" t="s">
        <v>3017</v>
      </c>
    </row>
    <row r="447" spans="1:27" x14ac:dyDescent="0.2">
      <c r="A447" s="40" t="s">
        <v>44</v>
      </c>
      <c r="B447" s="41" t="s">
        <v>44</v>
      </c>
      <c r="C447" s="41" t="s">
        <v>44</v>
      </c>
      <c r="D447" s="41" t="s">
        <v>44</v>
      </c>
      <c r="E447" s="41" t="s">
        <v>44</v>
      </c>
      <c r="F447" s="42" t="b">
        <v>0</v>
      </c>
      <c r="G447" s="41" t="s">
        <v>1885</v>
      </c>
      <c r="H447" s="41" t="s">
        <v>1886</v>
      </c>
      <c r="I447" s="41" t="s">
        <v>1887</v>
      </c>
      <c r="J447" s="42">
        <v>2017</v>
      </c>
      <c r="K447" s="41" t="s">
        <v>1888</v>
      </c>
      <c r="L447" s="42" t="s">
        <v>44</v>
      </c>
      <c r="M447" s="41" t="s">
        <v>28</v>
      </c>
      <c r="N447" s="41" t="s">
        <v>1889</v>
      </c>
      <c r="O447" s="42" t="s">
        <v>44</v>
      </c>
      <c r="P447" s="42" t="s">
        <v>44</v>
      </c>
      <c r="Q447" s="42" t="s">
        <v>44</v>
      </c>
      <c r="R447" s="73" t="str">
        <f>IF(ISERROR(Dataset[[#This Row],[Number of Geospatial Figures]]/Dataset[[#This Row],[Number of Total Figures]])=TRUE,"---",Dataset[[#This Row],[Number of Geospatial Figures]]/Dataset[[#This Row],[Number of Total Figures]])</f>
        <v>---</v>
      </c>
      <c r="S447" s="42" t="s">
        <v>44</v>
      </c>
      <c r="T447" s="42" t="str" cm="1">
        <f t="array" ref="T4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7" s="42" t="s">
        <v>44</v>
      </c>
      <c r="V447" s="41" t="s">
        <v>44</v>
      </c>
      <c r="W447" s="41" t="s">
        <v>44</v>
      </c>
      <c r="X447" s="42">
        <v>1</v>
      </c>
      <c r="Y447" s="76" t="s">
        <v>44</v>
      </c>
      <c r="Z447" s="76" t="s">
        <v>44</v>
      </c>
      <c r="AA447" s="43" t="s">
        <v>44</v>
      </c>
    </row>
    <row r="448" spans="1:27" x14ac:dyDescent="0.2">
      <c r="A448" s="40" t="s">
        <v>1814</v>
      </c>
      <c r="B448" s="41" t="s">
        <v>1001</v>
      </c>
      <c r="C448" s="41" t="s">
        <v>44</v>
      </c>
      <c r="D448" s="41" t="s">
        <v>44</v>
      </c>
      <c r="E448" s="41" t="s">
        <v>44</v>
      </c>
      <c r="F448" s="42" t="b">
        <v>1</v>
      </c>
      <c r="G448" s="41" t="s">
        <v>1890</v>
      </c>
      <c r="H448" s="41" t="s">
        <v>1891</v>
      </c>
      <c r="I448" s="41" t="s">
        <v>1892</v>
      </c>
      <c r="J448" s="42">
        <v>2017</v>
      </c>
      <c r="K448" s="41" t="s">
        <v>1893</v>
      </c>
      <c r="L448" s="42" t="s">
        <v>44</v>
      </c>
      <c r="M448" s="41" t="s">
        <v>28</v>
      </c>
      <c r="N448" s="41" t="s">
        <v>1889</v>
      </c>
      <c r="O448" s="42" t="b">
        <v>0</v>
      </c>
      <c r="P448" s="42">
        <v>0</v>
      </c>
      <c r="Q448" s="42">
        <v>6</v>
      </c>
      <c r="R448" s="73">
        <f>IF(ISERROR(Dataset[[#This Row],[Number of Geospatial Figures]]/Dataset[[#This Row],[Number of Total Figures]])=TRUE,"---",Dataset[[#This Row],[Number of Geospatial Figures]]/Dataset[[#This Row],[Number of Total Figures]])</f>
        <v>0</v>
      </c>
      <c r="S448" s="42" t="b">
        <v>0</v>
      </c>
      <c r="T448" s="42" t="b" cm="1">
        <f t="array" ref="T4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8" s="42" t="b">
        <v>0</v>
      </c>
      <c r="V448" s="41" t="s">
        <v>44</v>
      </c>
      <c r="W448" s="41" t="s">
        <v>44</v>
      </c>
      <c r="X448" s="42">
        <v>24</v>
      </c>
      <c r="Y448" s="76" t="s">
        <v>44</v>
      </c>
      <c r="Z448" s="76" t="s">
        <v>44</v>
      </c>
      <c r="AA448" s="43" t="s">
        <v>44</v>
      </c>
    </row>
    <row r="449" spans="1:27" x14ac:dyDescent="0.2">
      <c r="A449" s="40" t="s">
        <v>44</v>
      </c>
      <c r="B449" s="41" t="s">
        <v>44</v>
      </c>
      <c r="C449" s="41" t="s">
        <v>44</v>
      </c>
      <c r="D449" s="41" t="s">
        <v>44</v>
      </c>
      <c r="E449" s="41" t="s">
        <v>44</v>
      </c>
      <c r="F449" s="42" t="b">
        <v>0</v>
      </c>
      <c r="G449" s="41" t="s">
        <v>1894</v>
      </c>
      <c r="H449" s="41" t="s">
        <v>1895</v>
      </c>
      <c r="I449" s="41" t="s">
        <v>1896</v>
      </c>
      <c r="J449" s="42">
        <v>2017</v>
      </c>
      <c r="K449" s="41" t="s">
        <v>1897</v>
      </c>
      <c r="L449" s="42" t="s">
        <v>44</v>
      </c>
      <c r="M449" s="41" t="s">
        <v>28</v>
      </c>
      <c r="N449" s="41" t="s">
        <v>1889</v>
      </c>
      <c r="O449" s="42" t="s">
        <v>44</v>
      </c>
      <c r="P449" s="42" t="s">
        <v>44</v>
      </c>
      <c r="Q449" s="42" t="s">
        <v>44</v>
      </c>
      <c r="R449" s="73" t="str">
        <f>IF(ISERROR(Dataset[[#This Row],[Number of Geospatial Figures]]/Dataset[[#This Row],[Number of Total Figures]])=TRUE,"---",Dataset[[#This Row],[Number of Geospatial Figures]]/Dataset[[#This Row],[Number of Total Figures]])</f>
        <v>---</v>
      </c>
      <c r="S449" s="42" t="s">
        <v>44</v>
      </c>
      <c r="T449" s="42" t="str" cm="1">
        <f t="array" ref="T4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9" s="42" t="s">
        <v>44</v>
      </c>
      <c r="V449" s="41" t="s">
        <v>44</v>
      </c>
      <c r="W449" s="41" t="s">
        <v>44</v>
      </c>
      <c r="X449" s="42">
        <v>5</v>
      </c>
      <c r="Y449" s="76" t="s">
        <v>44</v>
      </c>
      <c r="Z449" s="76" t="s">
        <v>44</v>
      </c>
      <c r="AA449" s="43" t="s">
        <v>44</v>
      </c>
    </row>
    <row r="450" spans="1:27" x14ac:dyDescent="0.2">
      <c r="A450" s="40" t="s">
        <v>1814</v>
      </c>
      <c r="B450" s="41" t="s">
        <v>17</v>
      </c>
      <c r="C450" s="41" t="s">
        <v>44</v>
      </c>
      <c r="D450" s="41" t="s">
        <v>44</v>
      </c>
      <c r="E450" s="41" t="s">
        <v>44</v>
      </c>
      <c r="F450" s="42" t="b">
        <v>1</v>
      </c>
      <c r="G450" s="41" t="s">
        <v>1898</v>
      </c>
      <c r="H450" s="41" t="s">
        <v>1899</v>
      </c>
      <c r="I450" s="41" t="s">
        <v>1900</v>
      </c>
      <c r="J450" s="42">
        <v>2017</v>
      </c>
      <c r="K450" s="41" t="s">
        <v>1901</v>
      </c>
      <c r="L450" s="42" t="s">
        <v>44</v>
      </c>
      <c r="M450" s="41" t="s">
        <v>28</v>
      </c>
      <c r="N450" s="41" t="s">
        <v>1889</v>
      </c>
      <c r="O450" s="42" t="b">
        <v>0</v>
      </c>
      <c r="P450" s="42">
        <v>0</v>
      </c>
      <c r="Q450" s="42">
        <v>6</v>
      </c>
      <c r="R450" s="73">
        <f>IF(ISERROR(Dataset[[#This Row],[Number of Geospatial Figures]]/Dataset[[#This Row],[Number of Total Figures]])=TRUE,"---",Dataset[[#This Row],[Number of Geospatial Figures]]/Dataset[[#This Row],[Number of Total Figures]])</f>
        <v>0</v>
      </c>
      <c r="S450" s="42" t="b">
        <v>0</v>
      </c>
      <c r="T450" s="42" t="b" cm="1">
        <f t="array" ref="T4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0" s="42" t="b">
        <v>0</v>
      </c>
      <c r="V450" s="41" t="s">
        <v>44</v>
      </c>
      <c r="W450" s="41" t="s">
        <v>44</v>
      </c>
      <c r="X450" s="42">
        <v>51</v>
      </c>
      <c r="Y450" s="76" t="s">
        <v>44</v>
      </c>
      <c r="Z450" s="76" t="s">
        <v>44</v>
      </c>
      <c r="AA450" s="43" t="s">
        <v>44</v>
      </c>
    </row>
    <row r="451" spans="1:27" x14ac:dyDescent="0.2">
      <c r="A451" s="40" t="s">
        <v>1814</v>
      </c>
      <c r="B451" s="41" t="s">
        <v>1953</v>
      </c>
      <c r="C451" s="41" t="s">
        <v>44</v>
      </c>
      <c r="D451" s="41" t="s">
        <v>44</v>
      </c>
      <c r="E451" s="41" t="s">
        <v>44</v>
      </c>
      <c r="F451" s="42" t="b">
        <v>1</v>
      </c>
      <c r="G451" s="41" t="s">
        <v>1902</v>
      </c>
      <c r="H451" s="41" t="s">
        <v>1903</v>
      </c>
      <c r="I451" s="41" t="s">
        <v>1904</v>
      </c>
      <c r="J451" s="42">
        <v>2017</v>
      </c>
      <c r="K451" s="41" t="s">
        <v>1905</v>
      </c>
      <c r="L451" s="42" t="s">
        <v>44</v>
      </c>
      <c r="M451" s="41" t="s">
        <v>28</v>
      </c>
      <c r="N451" s="41" t="s">
        <v>1889</v>
      </c>
      <c r="O451" s="42" t="b">
        <v>0</v>
      </c>
      <c r="P451" s="42">
        <v>6</v>
      </c>
      <c r="Q451" s="42">
        <v>13</v>
      </c>
      <c r="R451" s="73">
        <f>IF(ISERROR(Dataset[[#This Row],[Number of Geospatial Figures]]/Dataset[[#This Row],[Number of Total Figures]])=TRUE,"---",Dataset[[#This Row],[Number of Geospatial Figures]]/Dataset[[#This Row],[Number of Total Figures]])</f>
        <v>0.46153846153846156</v>
      </c>
      <c r="S451" s="42" t="b">
        <v>1</v>
      </c>
      <c r="T451" s="42" t="b" cm="1">
        <f t="array" ref="T4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1" s="42" t="b">
        <v>1</v>
      </c>
      <c r="V451" s="41" t="s">
        <v>44</v>
      </c>
      <c r="W451" s="41" t="s">
        <v>44</v>
      </c>
      <c r="X451" s="42">
        <v>58</v>
      </c>
      <c r="Y451" s="76" t="s">
        <v>3003</v>
      </c>
      <c r="Z451" s="76" t="s">
        <v>3018</v>
      </c>
      <c r="AA451" s="43" t="s">
        <v>2879</v>
      </c>
    </row>
    <row r="452" spans="1:27" x14ac:dyDescent="0.2">
      <c r="A452" s="40" t="s">
        <v>44</v>
      </c>
      <c r="B452" s="41" t="s">
        <v>44</v>
      </c>
      <c r="C452" s="41" t="s">
        <v>44</v>
      </c>
      <c r="D452" s="41" t="s">
        <v>44</v>
      </c>
      <c r="E452" s="41" t="s">
        <v>44</v>
      </c>
      <c r="F452" s="42" t="b">
        <v>0</v>
      </c>
      <c r="G452" s="41" t="s">
        <v>1906</v>
      </c>
      <c r="H452" s="41" t="s">
        <v>1907</v>
      </c>
      <c r="I452" s="41" t="s">
        <v>1908</v>
      </c>
      <c r="J452" s="42">
        <v>2017</v>
      </c>
      <c r="K452" s="41" t="s">
        <v>1909</v>
      </c>
      <c r="L452" s="42" t="s">
        <v>44</v>
      </c>
      <c r="M452" s="41" t="s">
        <v>33</v>
      </c>
      <c r="N452" s="41" t="s">
        <v>1910</v>
      </c>
      <c r="O452" s="42" t="s">
        <v>44</v>
      </c>
      <c r="P452" s="42" t="s">
        <v>44</v>
      </c>
      <c r="Q452" s="42" t="s">
        <v>44</v>
      </c>
      <c r="R452" s="73" t="str">
        <f>IF(ISERROR(Dataset[[#This Row],[Number of Geospatial Figures]]/Dataset[[#This Row],[Number of Total Figures]])=TRUE,"---",Dataset[[#This Row],[Number of Geospatial Figures]]/Dataset[[#This Row],[Number of Total Figures]])</f>
        <v>---</v>
      </c>
      <c r="S452" s="42" t="s">
        <v>44</v>
      </c>
      <c r="T452" s="42" t="str" cm="1">
        <f t="array" ref="T4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2" s="42" t="s">
        <v>44</v>
      </c>
      <c r="V452" s="41" t="s">
        <v>44</v>
      </c>
      <c r="W452" s="41" t="s">
        <v>44</v>
      </c>
      <c r="X452" s="42">
        <v>8</v>
      </c>
      <c r="Y452" s="76" t="s">
        <v>44</v>
      </c>
      <c r="Z452" s="76" t="s">
        <v>44</v>
      </c>
      <c r="AA452" s="43" t="s">
        <v>44</v>
      </c>
    </row>
    <row r="453" spans="1:27" x14ac:dyDescent="0.2">
      <c r="A453" s="40" t="s">
        <v>44</v>
      </c>
      <c r="B453" s="41" t="s">
        <v>44</v>
      </c>
      <c r="C453" s="41" t="s">
        <v>44</v>
      </c>
      <c r="D453" s="41" t="s">
        <v>44</v>
      </c>
      <c r="E453" s="41" t="s">
        <v>44</v>
      </c>
      <c r="F453" s="42" t="b">
        <v>0</v>
      </c>
      <c r="G453" s="41" t="s">
        <v>1911</v>
      </c>
      <c r="H453" s="41" t="s">
        <v>1912</v>
      </c>
      <c r="I453" s="41" t="s">
        <v>1913</v>
      </c>
      <c r="J453" s="42">
        <v>2017</v>
      </c>
      <c r="K453" s="41" t="s">
        <v>1914</v>
      </c>
      <c r="L453" s="42" t="s">
        <v>44</v>
      </c>
      <c r="M453" s="41" t="s">
        <v>33</v>
      </c>
      <c r="N453" s="41" t="s">
        <v>1910</v>
      </c>
      <c r="O453" s="42" t="s">
        <v>44</v>
      </c>
      <c r="P453" s="42" t="s">
        <v>44</v>
      </c>
      <c r="Q453" s="42" t="s">
        <v>44</v>
      </c>
      <c r="R453" s="73" t="str">
        <f>IF(ISERROR(Dataset[[#This Row],[Number of Geospatial Figures]]/Dataset[[#This Row],[Number of Total Figures]])=TRUE,"---",Dataset[[#This Row],[Number of Geospatial Figures]]/Dataset[[#This Row],[Number of Total Figures]])</f>
        <v>---</v>
      </c>
      <c r="S453" s="42" t="s">
        <v>44</v>
      </c>
      <c r="T453" s="42" t="str" cm="1">
        <f t="array" ref="T4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3" s="42" t="s">
        <v>44</v>
      </c>
      <c r="V453" s="41" t="s">
        <v>44</v>
      </c>
      <c r="W453" s="41" t="s">
        <v>44</v>
      </c>
      <c r="X453" s="42">
        <v>13</v>
      </c>
      <c r="Y453" s="76" t="s">
        <v>44</v>
      </c>
      <c r="Z453" s="76" t="s">
        <v>44</v>
      </c>
      <c r="AA453" s="43" t="s">
        <v>44</v>
      </c>
    </row>
    <row r="454" spans="1:27" x14ac:dyDescent="0.2">
      <c r="A454" s="40" t="s">
        <v>1814</v>
      </c>
      <c r="B454" s="41" t="s">
        <v>1953</v>
      </c>
      <c r="C454" s="41" t="s">
        <v>44</v>
      </c>
      <c r="D454" s="41" t="s">
        <v>44</v>
      </c>
      <c r="E454" s="41" t="s">
        <v>2193</v>
      </c>
      <c r="F454" s="42" t="b">
        <v>1</v>
      </c>
      <c r="G454" s="41" t="s">
        <v>1915</v>
      </c>
      <c r="H454" s="41" t="s">
        <v>1916</v>
      </c>
      <c r="I454" s="41" t="s">
        <v>1917</v>
      </c>
      <c r="J454" s="42">
        <v>2017</v>
      </c>
      <c r="K454" s="41" t="s">
        <v>1918</v>
      </c>
      <c r="L454" s="42" t="s">
        <v>44</v>
      </c>
      <c r="M454" s="41" t="s">
        <v>33</v>
      </c>
      <c r="N454" s="41" t="s">
        <v>1910</v>
      </c>
      <c r="O454" s="42" t="b">
        <v>0</v>
      </c>
      <c r="P454" s="42">
        <v>1</v>
      </c>
      <c r="Q454" s="42">
        <v>9</v>
      </c>
      <c r="R454" s="73">
        <f>IF(ISERROR(Dataset[[#This Row],[Number of Geospatial Figures]]/Dataset[[#This Row],[Number of Total Figures]])=TRUE,"---",Dataset[[#This Row],[Number of Geospatial Figures]]/Dataset[[#This Row],[Number of Total Figures]])</f>
        <v>0.1111111111111111</v>
      </c>
      <c r="S454" s="42" t="b">
        <v>1</v>
      </c>
      <c r="T454" s="42" t="b" cm="1">
        <f t="array" ref="T4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4" s="42" t="b">
        <v>1</v>
      </c>
      <c r="V454" s="41" t="s">
        <v>44</v>
      </c>
      <c r="W454" s="41" t="s">
        <v>44</v>
      </c>
      <c r="X454" s="42">
        <v>17</v>
      </c>
      <c r="Y454" s="76" t="s">
        <v>2923</v>
      </c>
      <c r="Z454" s="76" t="s">
        <v>2979</v>
      </c>
      <c r="AA454" s="43" t="s">
        <v>2879</v>
      </c>
    </row>
    <row r="455" spans="1:27" x14ac:dyDescent="0.2">
      <c r="A455" s="40" t="s">
        <v>44</v>
      </c>
      <c r="B455" s="41" t="s">
        <v>44</v>
      </c>
      <c r="C455" s="41" t="s">
        <v>44</v>
      </c>
      <c r="D455" s="41" t="s">
        <v>44</v>
      </c>
      <c r="E455" s="41" t="s">
        <v>44</v>
      </c>
      <c r="F455" s="42" t="b">
        <v>0</v>
      </c>
      <c r="G455" s="41" t="s">
        <v>1919</v>
      </c>
      <c r="H455" s="41" t="s">
        <v>1920</v>
      </c>
      <c r="I455" s="41" t="s">
        <v>1921</v>
      </c>
      <c r="J455" s="42">
        <v>2017</v>
      </c>
      <c r="K455" s="41" t="s">
        <v>1922</v>
      </c>
      <c r="L455" s="42" t="s">
        <v>44</v>
      </c>
      <c r="M455" s="41" t="s">
        <v>33</v>
      </c>
      <c r="N455" s="41" t="s">
        <v>1910</v>
      </c>
      <c r="O455" s="42" t="s">
        <v>44</v>
      </c>
      <c r="P455" s="42" t="s">
        <v>44</v>
      </c>
      <c r="Q455" s="42" t="s">
        <v>44</v>
      </c>
      <c r="R455" s="73" t="str">
        <f>IF(ISERROR(Dataset[[#This Row],[Number of Geospatial Figures]]/Dataset[[#This Row],[Number of Total Figures]])=TRUE,"---",Dataset[[#This Row],[Number of Geospatial Figures]]/Dataset[[#This Row],[Number of Total Figures]])</f>
        <v>---</v>
      </c>
      <c r="S455" s="42" t="s">
        <v>44</v>
      </c>
      <c r="T455" s="42" t="str" cm="1">
        <f t="array" ref="T4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5" s="42" t="s">
        <v>44</v>
      </c>
      <c r="V455" s="41" t="s">
        <v>44</v>
      </c>
      <c r="W455" s="41" t="s">
        <v>44</v>
      </c>
      <c r="X455" s="42">
        <v>8</v>
      </c>
      <c r="Y455" s="76" t="s">
        <v>44</v>
      </c>
      <c r="Z455" s="76" t="s">
        <v>44</v>
      </c>
      <c r="AA455" s="43" t="s">
        <v>44</v>
      </c>
    </row>
    <row r="456" spans="1:27" x14ac:dyDescent="0.2">
      <c r="A456" s="40" t="s">
        <v>44</v>
      </c>
      <c r="B456" s="41" t="s">
        <v>44</v>
      </c>
      <c r="C456" s="41" t="s">
        <v>44</v>
      </c>
      <c r="D456" s="41" t="s">
        <v>44</v>
      </c>
      <c r="E456" s="41" t="s">
        <v>44</v>
      </c>
      <c r="F456" s="42" t="b">
        <v>0</v>
      </c>
      <c r="G456" s="41" t="s">
        <v>1923</v>
      </c>
      <c r="H456" s="41" t="s">
        <v>1924</v>
      </c>
      <c r="I456" s="41" t="s">
        <v>1925</v>
      </c>
      <c r="J456" s="42">
        <v>2017</v>
      </c>
      <c r="K456" s="41" t="s">
        <v>1926</v>
      </c>
      <c r="L456" s="42" t="s">
        <v>44</v>
      </c>
      <c r="M456" s="41" t="s">
        <v>33</v>
      </c>
      <c r="N456" s="41" t="s">
        <v>1910</v>
      </c>
      <c r="O456" s="42" t="s">
        <v>44</v>
      </c>
      <c r="P456" s="42" t="s">
        <v>44</v>
      </c>
      <c r="Q456" s="42" t="s">
        <v>44</v>
      </c>
      <c r="R456" s="73" t="str">
        <f>IF(ISERROR(Dataset[[#This Row],[Number of Geospatial Figures]]/Dataset[[#This Row],[Number of Total Figures]])=TRUE,"---",Dataset[[#This Row],[Number of Geospatial Figures]]/Dataset[[#This Row],[Number of Total Figures]])</f>
        <v>---</v>
      </c>
      <c r="S456" s="42" t="s">
        <v>44</v>
      </c>
      <c r="T456" s="42" t="str" cm="1">
        <f t="array" ref="T4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6" s="42" t="s">
        <v>44</v>
      </c>
      <c r="V456" s="41" t="s">
        <v>44</v>
      </c>
      <c r="W456" s="41" t="s">
        <v>44</v>
      </c>
      <c r="X456" s="42">
        <v>5</v>
      </c>
      <c r="Y456" s="76" t="s">
        <v>44</v>
      </c>
      <c r="Z456" s="76" t="s">
        <v>44</v>
      </c>
      <c r="AA456" s="43" t="s">
        <v>44</v>
      </c>
    </row>
    <row r="457" spans="1:27" x14ac:dyDescent="0.2">
      <c r="A457" s="40" t="s">
        <v>44</v>
      </c>
      <c r="B457" s="41" t="s">
        <v>44</v>
      </c>
      <c r="C457" s="41" t="s">
        <v>44</v>
      </c>
      <c r="D457" s="41" t="s">
        <v>44</v>
      </c>
      <c r="E457" s="41" t="s">
        <v>44</v>
      </c>
      <c r="F457" s="42" t="b">
        <v>0</v>
      </c>
      <c r="G457" s="41" t="s">
        <v>1927</v>
      </c>
      <c r="H457" s="41" t="s">
        <v>1928</v>
      </c>
      <c r="I457" s="41" t="s">
        <v>1929</v>
      </c>
      <c r="J457" s="42">
        <v>2017</v>
      </c>
      <c r="K457" s="41" t="s">
        <v>1930</v>
      </c>
      <c r="L457" s="42" t="s">
        <v>44</v>
      </c>
      <c r="M457" s="41" t="s">
        <v>22</v>
      </c>
      <c r="N457" s="41" t="s">
        <v>1931</v>
      </c>
      <c r="O457" s="42" t="s">
        <v>44</v>
      </c>
      <c r="P457" s="42" t="s">
        <v>44</v>
      </c>
      <c r="Q457" s="42" t="s">
        <v>44</v>
      </c>
      <c r="R457" s="73" t="str">
        <f>IF(ISERROR(Dataset[[#This Row],[Number of Geospatial Figures]]/Dataset[[#This Row],[Number of Total Figures]])=TRUE,"---",Dataset[[#This Row],[Number of Geospatial Figures]]/Dataset[[#This Row],[Number of Total Figures]])</f>
        <v>---</v>
      </c>
      <c r="S457" s="42" t="s">
        <v>44</v>
      </c>
      <c r="T457" s="42" t="str" cm="1">
        <f t="array" ref="T4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7" s="42" t="s">
        <v>44</v>
      </c>
      <c r="V457" s="41" t="s">
        <v>44</v>
      </c>
      <c r="W457" s="41" t="s">
        <v>44</v>
      </c>
      <c r="X457" s="42">
        <v>9</v>
      </c>
      <c r="Y457" s="76" t="s">
        <v>44</v>
      </c>
      <c r="Z457" s="76" t="s">
        <v>44</v>
      </c>
      <c r="AA457" s="43" t="s">
        <v>44</v>
      </c>
    </row>
    <row r="458" spans="1:27" x14ac:dyDescent="0.2">
      <c r="A458" s="40" t="s">
        <v>1814</v>
      </c>
      <c r="B458" s="41" t="s">
        <v>308</v>
      </c>
      <c r="C458" s="41" t="s">
        <v>44</v>
      </c>
      <c r="D458" s="41" t="s">
        <v>44</v>
      </c>
      <c r="E458" s="41" t="s">
        <v>44</v>
      </c>
      <c r="F458" s="42" t="b">
        <v>1</v>
      </c>
      <c r="G458" s="41" t="s">
        <v>1932</v>
      </c>
      <c r="H458" s="41" t="s">
        <v>1933</v>
      </c>
      <c r="I458" s="41" t="s">
        <v>1934</v>
      </c>
      <c r="J458" s="42">
        <v>2017</v>
      </c>
      <c r="K458" s="41" t="s">
        <v>1935</v>
      </c>
      <c r="L458" s="42" t="s">
        <v>44</v>
      </c>
      <c r="M458" s="41" t="s">
        <v>22</v>
      </c>
      <c r="N458" s="41" t="s">
        <v>1931</v>
      </c>
      <c r="O458" s="42" t="b">
        <v>1</v>
      </c>
      <c r="P458" s="42">
        <v>5</v>
      </c>
      <c r="Q458" s="42">
        <v>9</v>
      </c>
      <c r="R458" s="73">
        <f>IF(ISERROR(Dataset[[#This Row],[Number of Geospatial Figures]]/Dataset[[#This Row],[Number of Total Figures]])=TRUE,"---",Dataset[[#This Row],[Number of Geospatial Figures]]/Dataset[[#This Row],[Number of Total Figures]])</f>
        <v>0.55555555555555558</v>
      </c>
      <c r="S458" s="42" t="b">
        <v>1</v>
      </c>
      <c r="T458" s="42" t="b" cm="1">
        <f t="array" ref="T4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8" s="42" t="b">
        <v>1</v>
      </c>
      <c r="V458" s="41" t="s">
        <v>44</v>
      </c>
      <c r="W458" s="41" t="s">
        <v>44</v>
      </c>
      <c r="X458" s="42">
        <v>74</v>
      </c>
      <c r="Y458" s="76" t="s">
        <v>2927</v>
      </c>
      <c r="Z458" s="76" t="s">
        <v>3019</v>
      </c>
      <c r="AA458" s="43" t="s">
        <v>2501</v>
      </c>
    </row>
    <row r="459" spans="1:27" x14ac:dyDescent="0.2">
      <c r="A459" s="40" t="s">
        <v>1814</v>
      </c>
      <c r="B459" s="41" t="s">
        <v>567</v>
      </c>
      <c r="C459" s="41" t="s">
        <v>44</v>
      </c>
      <c r="D459" s="41" t="s">
        <v>44</v>
      </c>
      <c r="E459" s="41" t="s">
        <v>44</v>
      </c>
      <c r="F459" s="42" t="b">
        <v>1</v>
      </c>
      <c r="G459" s="41" t="s">
        <v>1936</v>
      </c>
      <c r="H459" s="41" t="s">
        <v>1937</v>
      </c>
      <c r="I459" s="41" t="s">
        <v>1938</v>
      </c>
      <c r="J459" s="42">
        <v>2017</v>
      </c>
      <c r="K459" s="41" t="s">
        <v>1939</v>
      </c>
      <c r="L459" s="42" t="s">
        <v>44</v>
      </c>
      <c r="M459" s="41" t="s">
        <v>22</v>
      </c>
      <c r="N459" s="41" t="s">
        <v>1931</v>
      </c>
      <c r="O459" s="42" t="b">
        <v>0</v>
      </c>
      <c r="P459" s="42">
        <v>10</v>
      </c>
      <c r="Q459" s="42">
        <v>11</v>
      </c>
      <c r="R459" s="73">
        <f>IF(ISERROR(Dataset[[#This Row],[Number of Geospatial Figures]]/Dataset[[#This Row],[Number of Total Figures]])=TRUE,"---",Dataset[[#This Row],[Number of Geospatial Figures]]/Dataset[[#This Row],[Number of Total Figures]])</f>
        <v>0.90909090909090906</v>
      </c>
      <c r="S459" s="42" t="b">
        <v>1</v>
      </c>
      <c r="T459" s="42" t="b" cm="1">
        <f t="array" ref="T4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9" s="42" t="b">
        <v>1</v>
      </c>
      <c r="V459" s="41" t="s">
        <v>44</v>
      </c>
      <c r="W459" s="41" t="s">
        <v>44</v>
      </c>
      <c r="X459" s="42">
        <v>47</v>
      </c>
      <c r="Y459" s="76" t="s">
        <v>2931</v>
      </c>
      <c r="Z459" s="76" t="s">
        <v>2931</v>
      </c>
      <c r="AA459" s="43" t="s">
        <v>2501</v>
      </c>
    </row>
    <row r="460" spans="1:27" x14ac:dyDescent="0.2">
      <c r="A460" s="40" t="s">
        <v>1814</v>
      </c>
      <c r="B460" s="41" t="s">
        <v>1182</v>
      </c>
      <c r="C460" s="41" t="s">
        <v>44</v>
      </c>
      <c r="D460" s="41" t="s">
        <v>44</v>
      </c>
      <c r="E460" s="41" t="s">
        <v>44</v>
      </c>
      <c r="F460" s="42" t="b">
        <v>1</v>
      </c>
      <c r="G460" s="41" t="s">
        <v>1940</v>
      </c>
      <c r="H460" s="41" t="s">
        <v>1941</v>
      </c>
      <c r="I460" s="41" t="s">
        <v>1942</v>
      </c>
      <c r="J460" s="42">
        <v>2017</v>
      </c>
      <c r="K460" s="41" t="s">
        <v>1943</v>
      </c>
      <c r="L460" s="42" t="s">
        <v>44</v>
      </c>
      <c r="M460" s="41" t="s">
        <v>22</v>
      </c>
      <c r="N460" s="41" t="s">
        <v>1931</v>
      </c>
      <c r="O460" s="42" t="b">
        <v>1</v>
      </c>
      <c r="P460" s="42">
        <v>9</v>
      </c>
      <c r="Q460" s="42">
        <v>17</v>
      </c>
      <c r="R460" s="73">
        <f>IF(ISERROR(Dataset[[#This Row],[Number of Geospatial Figures]]/Dataset[[#This Row],[Number of Total Figures]])=TRUE,"---",Dataset[[#This Row],[Number of Geospatial Figures]]/Dataset[[#This Row],[Number of Total Figures]])</f>
        <v>0.52941176470588236</v>
      </c>
      <c r="S460" s="42" t="b">
        <v>1</v>
      </c>
      <c r="T460" s="42" t="b" cm="1">
        <f t="array" ref="T4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0" s="42" t="b">
        <v>1</v>
      </c>
      <c r="V460" s="41" t="s">
        <v>44</v>
      </c>
      <c r="W460" s="41" t="s">
        <v>44</v>
      </c>
      <c r="X460" s="42">
        <v>206</v>
      </c>
      <c r="Y460" s="76" t="s">
        <v>3020</v>
      </c>
      <c r="Z460" s="76" t="s">
        <v>3021</v>
      </c>
      <c r="AA460" s="43" t="s">
        <v>2501</v>
      </c>
    </row>
    <row r="461" spans="1:27" x14ac:dyDescent="0.2">
      <c r="A461" s="40" t="s">
        <v>1814</v>
      </c>
      <c r="B461" s="41" t="s">
        <v>1953</v>
      </c>
      <c r="C461" s="41" t="s">
        <v>44</v>
      </c>
      <c r="D461" s="41" t="s">
        <v>44</v>
      </c>
      <c r="E461" s="41" t="s">
        <v>44</v>
      </c>
      <c r="F461" s="42" t="b">
        <v>1</v>
      </c>
      <c r="G461" s="41" t="s">
        <v>1944</v>
      </c>
      <c r="H461" s="41" t="s">
        <v>1945</v>
      </c>
      <c r="I461" s="41" t="s">
        <v>1946</v>
      </c>
      <c r="J461" s="42">
        <v>2017</v>
      </c>
      <c r="K461" s="41" t="s">
        <v>1947</v>
      </c>
      <c r="L461" s="42" t="s">
        <v>44</v>
      </c>
      <c r="M461" s="41" t="s">
        <v>22</v>
      </c>
      <c r="N461" s="41" t="s">
        <v>1931</v>
      </c>
      <c r="O461" s="42" t="b">
        <v>1</v>
      </c>
      <c r="P461" s="42">
        <v>11</v>
      </c>
      <c r="Q461" s="42">
        <v>14</v>
      </c>
      <c r="R461" s="73">
        <f>IF(ISERROR(Dataset[[#This Row],[Number of Geospatial Figures]]/Dataset[[#This Row],[Number of Total Figures]])=TRUE,"---",Dataset[[#This Row],[Number of Geospatial Figures]]/Dataset[[#This Row],[Number of Total Figures]])</f>
        <v>0.7857142857142857</v>
      </c>
      <c r="S461" s="42" t="b">
        <v>1</v>
      </c>
      <c r="T461" s="42" t="b" cm="1">
        <f t="array" ref="T4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1" s="42" t="b">
        <v>1</v>
      </c>
      <c r="V461" s="41" t="s">
        <v>44</v>
      </c>
      <c r="W461" s="41" t="s">
        <v>44</v>
      </c>
      <c r="X461" s="42">
        <v>246</v>
      </c>
      <c r="Y461" s="76" t="s">
        <v>3022</v>
      </c>
      <c r="Z461" s="76" t="s">
        <v>3023</v>
      </c>
      <c r="AA461" s="43" t="s">
        <v>3050</v>
      </c>
    </row>
    <row r="462" spans="1:27" x14ac:dyDescent="0.2">
      <c r="A462" s="40" t="s">
        <v>44</v>
      </c>
      <c r="B462" s="41" t="s">
        <v>44</v>
      </c>
      <c r="C462" s="41" t="s">
        <v>44</v>
      </c>
      <c r="D462" s="41" t="s">
        <v>44</v>
      </c>
      <c r="E462" s="41" t="s">
        <v>44</v>
      </c>
      <c r="F462" s="42" t="b">
        <v>0</v>
      </c>
      <c r="G462" s="41" t="s">
        <v>1948</v>
      </c>
      <c r="H462" s="41" t="s">
        <v>1949</v>
      </c>
      <c r="I462" s="41" t="s">
        <v>1950</v>
      </c>
      <c r="J462" s="42">
        <v>2017</v>
      </c>
      <c r="K462" s="41" t="s">
        <v>1951</v>
      </c>
      <c r="L462" s="42" t="s">
        <v>44</v>
      </c>
      <c r="M462" s="41" t="s">
        <v>28</v>
      </c>
      <c r="N462" s="41" t="s">
        <v>1952</v>
      </c>
      <c r="O462" s="42" t="s">
        <v>44</v>
      </c>
      <c r="P462" s="42" t="s">
        <v>44</v>
      </c>
      <c r="Q462" s="42" t="s">
        <v>44</v>
      </c>
      <c r="R462" s="73" t="str">
        <f>IF(ISERROR(Dataset[[#This Row],[Number of Geospatial Figures]]/Dataset[[#This Row],[Number of Total Figures]])=TRUE,"---",Dataset[[#This Row],[Number of Geospatial Figures]]/Dataset[[#This Row],[Number of Total Figures]])</f>
        <v>---</v>
      </c>
      <c r="S462" s="42" t="s">
        <v>44</v>
      </c>
      <c r="T462" s="42" t="str" cm="1">
        <f t="array" ref="T4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2" s="42" t="s">
        <v>44</v>
      </c>
      <c r="V462" s="41" t="s">
        <v>44</v>
      </c>
      <c r="W462" s="41" t="s">
        <v>44</v>
      </c>
      <c r="X462" s="42">
        <v>2</v>
      </c>
      <c r="Y462" s="76" t="s">
        <v>44</v>
      </c>
      <c r="Z462" s="76" t="s">
        <v>44</v>
      </c>
      <c r="AA462" s="43" t="s">
        <v>44</v>
      </c>
    </row>
    <row r="463" spans="1:27" x14ac:dyDescent="0.2">
      <c r="A463" s="40" t="s">
        <v>1953</v>
      </c>
      <c r="B463" s="41" t="s">
        <v>1182</v>
      </c>
      <c r="C463" s="41" t="s">
        <v>44</v>
      </c>
      <c r="D463" s="41" t="s">
        <v>44</v>
      </c>
      <c r="E463" s="41" t="s">
        <v>44</v>
      </c>
      <c r="F463" s="42" t="b">
        <v>1</v>
      </c>
      <c r="G463" s="41" t="s">
        <v>1954</v>
      </c>
      <c r="H463" s="41" t="s">
        <v>1955</v>
      </c>
      <c r="I463" s="41" t="s">
        <v>1956</v>
      </c>
      <c r="J463" s="42">
        <v>2017</v>
      </c>
      <c r="K463" s="41" t="s">
        <v>1957</v>
      </c>
      <c r="L463" s="42" t="s">
        <v>44</v>
      </c>
      <c r="M463" s="41" t="s">
        <v>28</v>
      </c>
      <c r="N463" s="41" t="s">
        <v>1952</v>
      </c>
      <c r="O463" s="42" t="b">
        <v>0</v>
      </c>
      <c r="P463" s="42">
        <v>0</v>
      </c>
      <c r="Q463" s="42">
        <v>8</v>
      </c>
      <c r="R463" s="73">
        <f>IF(ISERROR(Dataset[[#This Row],[Number of Geospatial Figures]]/Dataset[[#This Row],[Number of Total Figures]])=TRUE,"---",Dataset[[#This Row],[Number of Geospatial Figures]]/Dataset[[#This Row],[Number of Total Figures]])</f>
        <v>0</v>
      </c>
      <c r="S463" s="42" t="b">
        <v>0</v>
      </c>
      <c r="T463" s="42" t="b" cm="1">
        <f t="array" ref="T4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3" s="42" t="b">
        <v>0</v>
      </c>
      <c r="V463" s="41" t="s">
        <v>44</v>
      </c>
      <c r="W463" s="41" t="s">
        <v>44</v>
      </c>
      <c r="X463" s="42">
        <v>48</v>
      </c>
      <c r="Y463" s="76" t="s">
        <v>44</v>
      </c>
      <c r="Z463" s="76" t="s">
        <v>44</v>
      </c>
      <c r="AA463" s="43" t="s">
        <v>44</v>
      </c>
    </row>
    <row r="464" spans="1:27" x14ac:dyDescent="0.2">
      <c r="A464" s="40" t="s">
        <v>1953</v>
      </c>
      <c r="B464" s="41" t="s">
        <v>1001</v>
      </c>
      <c r="C464" s="41" t="s">
        <v>1182</v>
      </c>
      <c r="D464" s="41" t="s">
        <v>1001</v>
      </c>
      <c r="E464" s="41" t="s">
        <v>2193</v>
      </c>
      <c r="F464" s="42" t="b">
        <v>1</v>
      </c>
      <c r="G464" s="41" t="s">
        <v>1958</v>
      </c>
      <c r="H464" s="41" t="s">
        <v>1959</v>
      </c>
      <c r="I464" s="41" t="s">
        <v>1960</v>
      </c>
      <c r="J464" s="42">
        <v>2017</v>
      </c>
      <c r="K464" s="41" t="s">
        <v>1961</v>
      </c>
      <c r="L464" s="42" t="s">
        <v>44</v>
      </c>
      <c r="M464" s="41" t="s">
        <v>28</v>
      </c>
      <c r="N464" s="41" t="s">
        <v>1952</v>
      </c>
      <c r="O464" s="42" t="b">
        <v>0</v>
      </c>
      <c r="P464" s="42">
        <v>3</v>
      </c>
      <c r="Q464" s="42">
        <v>13</v>
      </c>
      <c r="R464" s="73">
        <f>IF(ISERROR(Dataset[[#This Row],[Number of Geospatial Figures]]/Dataset[[#This Row],[Number of Total Figures]])=TRUE,"---",Dataset[[#This Row],[Number of Geospatial Figures]]/Dataset[[#This Row],[Number of Total Figures]])</f>
        <v>0.23076923076923078</v>
      </c>
      <c r="S464" s="42" t="b">
        <v>1</v>
      </c>
      <c r="T464" s="42" t="b" cm="1">
        <f t="array" ref="T4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4" s="42" t="b">
        <v>0</v>
      </c>
      <c r="V464" s="41" t="s">
        <v>44</v>
      </c>
      <c r="W464" s="41" t="s">
        <v>44</v>
      </c>
      <c r="X464" s="42">
        <v>69</v>
      </c>
      <c r="Y464" s="76" t="s">
        <v>3024</v>
      </c>
      <c r="Z464" s="76" t="s">
        <v>2946</v>
      </c>
      <c r="AA464" s="43" t="s">
        <v>2501</v>
      </c>
    </row>
    <row r="465" spans="1:27" x14ac:dyDescent="0.2">
      <c r="A465" s="40" t="s">
        <v>44</v>
      </c>
      <c r="B465" s="41" t="s">
        <v>44</v>
      </c>
      <c r="C465" s="41" t="s">
        <v>44</v>
      </c>
      <c r="D465" s="41" t="s">
        <v>44</v>
      </c>
      <c r="E465" s="41" t="s">
        <v>44</v>
      </c>
      <c r="F465" s="42" t="b">
        <v>0</v>
      </c>
      <c r="G465" s="41" t="s">
        <v>1962</v>
      </c>
      <c r="H465" s="41" t="s">
        <v>1963</v>
      </c>
      <c r="I465" s="41" t="s">
        <v>1964</v>
      </c>
      <c r="J465" s="42">
        <v>2017</v>
      </c>
      <c r="K465" s="41" t="s">
        <v>1965</v>
      </c>
      <c r="L465" s="42" t="s">
        <v>44</v>
      </c>
      <c r="M465" s="41" t="s">
        <v>28</v>
      </c>
      <c r="N465" s="41" t="s">
        <v>1952</v>
      </c>
      <c r="O465" s="42" t="s">
        <v>44</v>
      </c>
      <c r="P465" s="42" t="s">
        <v>44</v>
      </c>
      <c r="Q465" s="42" t="s">
        <v>44</v>
      </c>
      <c r="R465" s="73" t="str">
        <f>IF(ISERROR(Dataset[[#This Row],[Number of Geospatial Figures]]/Dataset[[#This Row],[Number of Total Figures]])=TRUE,"---",Dataset[[#This Row],[Number of Geospatial Figures]]/Dataset[[#This Row],[Number of Total Figures]])</f>
        <v>---</v>
      </c>
      <c r="S465" s="42" t="s">
        <v>44</v>
      </c>
      <c r="T465" s="42" t="str" cm="1">
        <f t="array" ref="T4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5" s="42" t="s">
        <v>44</v>
      </c>
      <c r="V465" s="41" t="s">
        <v>44</v>
      </c>
      <c r="W465" s="41" t="s">
        <v>44</v>
      </c>
      <c r="X465" s="42">
        <v>3</v>
      </c>
      <c r="Y465" s="76" t="s">
        <v>44</v>
      </c>
      <c r="Z465" s="76" t="s">
        <v>44</v>
      </c>
      <c r="AA465" s="43" t="s">
        <v>44</v>
      </c>
    </row>
    <row r="466" spans="1:27" x14ac:dyDescent="0.2">
      <c r="A466" s="40" t="s">
        <v>1953</v>
      </c>
      <c r="B466" s="41" t="s">
        <v>1365</v>
      </c>
      <c r="C466" s="41" t="s">
        <v>308</v>
      </c>
      <c r="D466" s="41" t="s">
        <v>1365</v>
      </c>
      <c r="E466" s="41" t="s">
        <v>44</v>
      </c>
      <c r="F466" s="42" t="b">
        <v>1</v>
      </c>
      <c r="G466" s="41" t="s">
        <v>1966</v>
      </c>
      <c r="H466" s="41" t="s">
        <v>1967</v>
      </c>
      <c r="I466" s="41" t="s">
        <v>1968</v>
      </c>
      <c r="J466" s="42">
        <v>2017</v>
      </c>
      <c r="K466" s="41" t="s">
        <v>1969</v>
      </c>
      <c r="L466" s="42" t="s">
        <v>44</v>
      </c>
      <c r="M466" s="41" t="s">
        <v>28</v>
      </c>
      <c r="N466" s="41" t="s">
        <v>1952</v>
      </c>
      <c r="O466" s="42" t="b">
        <v>0</v>
      </c>
      <c r="P466" s="42">
        <v>4</v>
      </c>
      <c r="Q466" s="42">
        <v>16</v>
      </c>
      <c r="R466" s="73">
        <f>IF(ISERROR(Dataset[[#This Row],[Number of Geospatial Figures]]/Dataset[[#This Row],[Number of Total Figures]])=TRUE,"---",Dataset[[#This Row],[Number of Geospatial Figures]]/Dataset[[#This Row],[Number of Total Figures]])</f>
        <v>0.25</v>
      </c>
      <c r="S466" s="42" t="b">
        <v>1</v>
      </c>
      <c r="T466" s="42" t="b" cm="1">
        <f t="array" ref="T4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6" s="42" t="b">
        <v>0</v>
      </c>
      <c r="V466" s="41" t="s">
        <v>2497</v>
      </c>
      <c r="W466" s="41" t="s">
        <v>44</v>
      </c>
      <c r="X466" s="42">
        <v>20</v>
      </c>
      <c r="Y466" s="76" t="s">
        <v>3025</v>
      </c>
      <c r="Z466" s="76" t="s">
        <v>3026</v>
      </c>
      <c r="AA466" s="43" t="s">
        <v>3050</v>
      </c>
    </row>
    <row r="467" spans="1:27" x14ac:dyDescent="0.2">
      <c r="A467" s="40" t="s">
        <v>44</v>
      </c>
      <c r="B467" s="41" t="s">
        <v>44</v>
      </c>
      <c r="C467" s="41" t="s">
        <v>44</v>
      </c>
      <c r="D467" s="41" t="s">
        <v>44</v>
      </c>
      <c r="E467" s="41" t="s">
        <v>44</v>
      </c>
      <c r="F467" s="42" t="b">
        <v>0</v>
      </c>
      <c r="G467" s="41" t="s">
        <v>1970</v>
      </c>
      <c r="H467" s="41" t="s">
        <v>1971</v>
      </c>
      <c r="I467" s="41" t="s">
        <v>1972</v>
      </c>
      <c r="J467" s="42">
        <v>2017</v>
      </c>
      <c r="K467" s="41" t="s">
        <v>1973</v>
      </c>
      <c r="L467" s="42" t="s">
        <v>44</v>
      </c>
      <c r="M467" s="41" t="s">
        <v>33</v>
      </c>
      <c r="N467" s="41" t="s">
        <v>1974</v>
      </c>
      <c r="O467" s="42" t="s">
        <v>44</v>
      </c>
      <c r="P467" s="42" t="s">
        <v>44</v>
      </c>
      <c r="Q467" s="42" t="s">
        <v>44</v>
      </c>
      <c r="R467" s="73" t="str">
        <f>IF(ISERROR(Dataset[[#This Row],[Number of Geospatial Figures]]/Dataset[[#This Row],[Number of Total Figures]])=TRUE,"---",Dataset[[#This Row],[Number of Geospatial Figures]]/Dataset[[#This Row],[Number of Total Figures]])</f>
        <v>---</v>
      </c>
      <c r="S467" s="42" t="s">
        <v>44</v>
      </c>
      <c r="T467" s="42" t="str" cm="1">
        <f t="array" ref="T4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7" s="42" t="s">
        <v>44</v>
      </c>
      <c r="V467" s="41" t="s">
        <v>44</v>
      </c>
      <c r="W467" s="41" t="s">
        <v>44</v>
      </c>
      <c r="X467" s="42">
        <v>6</v>
      </c>
      <c r="Y467" s="76" t="s">
        <v>44</v>
      </c>
      <c r="Z467" s="76" t="s">
        <v>44</v>
      </c>
      <c r="AA467" s="43" t="s">
        <v>44</v>
      </c>
    </row>
    <row r="468" spans="1:27" x14ac:dyDescent="0.2">
      <c r="A468" s="40" t="s">
        <v>44</v>
      </c>
      <c r="B468" s="41" t="s">
        <v>44</v>
      </c>
      <c r="C468" s="41" t="s">
        <v>44</v>
      </c>
      <c r="D468" s="41" t="s">
        <v>44</v>
      </c>
      <c r="E468" s="41" t="s">
        <v>44</v>
      </c>
      <c r="F468" s="42" t="b">
        <v>0</v>
      </c>
      <c r="G468" s="41" t="s">
        <v>1975</v>
      </c>
      <c r="H468" s="41" t="s">
        <v>1976</v>
      </c>
      <c r="I468" s="41" t="s">
        <v>1977</v>
      </c>
      <c r="J468" s="42">
        <v>2017</v>
      </c>
      <c r="K468" s="41" t="s">
        <v>1978</v>
      </c>
      <c r="L468" s="42" t="s">
        <v>44</v>
      </c>
      <c r="M468" s="41" t="s">
        <v>33</v>
      </c>
      <c r="N468" s="41" t="s">
        <v>1974</v>
      </c>
      <c r="O468" s="42" t="s">
        <v>44</v>
      </c>
      <c r="P468" s="42" t="s">
        <v>44</v>
      </c>
      <c r="Q468" s="42" t="s">
        <v>44</v>
      </c>
      <c r="R468" s="73" t="str">
        <f>IF(ISERROR(Dataset[[#This Row],[Number of Geospatial Figures]]/Dataset[[#This Row],[Number of Total Figures]])=TRUE,"---",Dataset[[#This Row],[Number of Geospatial Figures]]/Dataset[[#This Row],[Number of Total Figures]])</f>
        <v>---</v>
      </c>
      <c r="S468" s="42" t="s">
        <v>44</v>
      </c>
      <c r="T468" s="42" t="str" cm="1">
        <f t="array" ref="T4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8" s="42" t="s">
        <v>44</v>
      </c>
      <c r="V468" s="41" t="s">
        <v>44</v>
      </c>
      <c r="W468" s="41" t="s">
        <v>44</v>
      </c>
      <c r="X468" s="42">
        <v>0</v>
      </c>
      <c r="Y468" s="76" t="s">
        <v>44</v>
      </c>
      <c r="Z468" s="76" t="s">
        <v>44</v>
      </c>
      <c r="AA468" s="43" t="s">
        <v>44</v>
      </c>
    </row>
    <row r="469" spans="1:27" x14ac:dyDescent="0.2">
      <c r="A469" s="40" t="s">
        <v>1953</v>
      </c>
      <c r="B469" s="41" t="s">
        <v>17</v>
      </c>
      <c r="C469" s="41" t="s">
        <v>44</v>
      </c>
      <c r="D469" s="41" t="s">
        <v>44</v>
      </c>
      <c r="E469" s="41" t="s">
        <v>44</v>
      </c>
      <c r="F469" s="42" t="b">
        <v>1</v>
      </c>
      <c r="G469" s="41" t="s">
        <v>1979</v>
      </c>
      <c r="H469" s="41" t="s">
        <v>1980</v>
      </c>
      <c r="I469" s="41" t="s">
        <v>1981</v>
      </c>
      <c r="J469" s="42">
        <v>2017</v>
      </c>
      <c r="K469" s="41" t="s">
        <v>1982</v>
      </c>
      <c r="L469" s="42" t="s">
        <v>44</v>
      </c>
      <c r="M469" s="41" t="s">
        <v>33</v>
      </c>
      <c r="N469" s="41" t="s">
        <v>1974</v>
      </c>
      <c r="O469" s="42" t="b">
        <v>0</v>
      </c>
      <c r="P469" s="42">
        <v>0</v>
      </c>
      <c r="Q469" s="42">
        <v>9</v>
      </c>
      <c r="R469" s="73">
        <f>IF(ISERROR(Dataset[[#This Row],[Number of Geospatial Figures]]/Dataset[[#This Row],[Number of Total Figures]])=TRUE,"---",Dataset[[#This Row],[Number of Geospatial Figures]]/Dataset[[#This Row],[Number of Total Figures]])</f>
        <v>0</v>
      </c>
      <c r="S469" s="42" t="b">
        <v>0</v>
      </c>
      <c r="T469" s="42" t="b" cm="1">
        <f t="array" ref="T4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9" s="42" t="b">
        <v>0</v>
      </c>
      <c r="V469" s="41" t="s">
        <v>44</v>
      </c>
      <c r="W469" s="41" t="s">
        <v>44</v>
      </c>
      <c r="X469" s="42">
        <v>68</v>
      </c>
      <c r="Y469" s="76" t="s">
        <v>44</v>
      </c>
      <c r="Z469" s="76" t="s">
        <v>44</v>
      </c>
      <c r="AA469" s="43" t="s">
        <v>44</v>
      </c>
    </row>
    <row r="470" spans="1:27" x14ac:dyDescent="0.2">
      <c r="A470" s="40" t="s">
        <v>44</v>
      </c>
      <c r="B470" s="41" t="s">
        <v>44</v>
      </c>
      <c r="C470" s="41" t="s">
        <v>44</v>
      </c>
      <c r="D470" s="41" t="s">
        <v>44</v>
      </c>
      <c r="E470" s="41" t="s">
        <v>44</v>
      </c>
      <c r="F470" s="42" t="b">
        <v>0</v>
      </c>
      <c r="G470" s="41" t="s">
        <v>1983</v>
      </c>
      <c r="H470" s="41" t="s">
        <v>1984</v>
      </c>
      <c r="I470" s="41" t="s">
        <v>1985</v>
      </c>
      <c r="J470" s="42">
        <v>2017</v>
      </c>
      <c r="K470" s="41" t="s">
        <v>1986</v>
      </c>
      <c r="L470" s="42" t="s">
        <v>44</v>
      </c>
      <c r="M470" s="41" t="s">
        <v>33</v>
      </c>
      <c r="N470" s="41" t="s">
        <v>1974</v>
      </c>
      <c r="O470" s="42" t="s">
        <v>44</v>
      </c>
      <c r="P470" s="42" t="s">
        <v>44</v>
      </c>
      <c r="Q470" s="42" t="s">
        <v>44</v>
      </c>
      <c r="R470" s="73" t="str">
        <f>IF(ISERROR(Dataset[[#This Row],[Number of Geospatial Figures]]/Dataset[[#This Row],[Number of Total Figures]])=TRUE,"---",Dataset[[#This Row],[Number of Geospatial Figures]]/Dataset[[#This Row],[Number of Total Figures]])</f>
        <v>---</v>
      </c>
      <c r="S470" s="42" t="s">
        <v>44</v>
      </c>
      <c r="T470" s="42" t="str" cm="1">
        <f t="array" ref="T4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0" s="42" t="s">
        <v>44</v>
      </c>
      <c r="V470" s="41" t="s">
        <v>44</v>
      </c>
      <c r="W470" s="41" t="s">
        <v>44</v>
      </c>
      <c r="X470" s="42">
        <v>7</v>
      </c>
      <c r="Y470" s="76" t="s">
        <v>44</v>
      </c>
      <c r="Z470" s="76" t="s">
        <v>44</v>
      </c>
      <c r="AA470" s="43" t="s">
        <v>44</v>
      </c>
    </row>
    <row r="471" spans="1:27" x14ac:dyDescent="0.2">
      <c r="A471" s="40" t="s">
        <v>44</v>
      </c>
      <c r="B471" s="41" t="s">
        <v>44</v>
      </c>
      <c r="C471" s="41" t="s">
        <v>44</v>
      </c>
      <c r="D471" s="41" t="s">
        <v>44</v>
      </c>
      <c r="E471" s="41" t="s">
        <v>44</v>
      </c>
      <c r="F471" s="42" t="b">
        <v>0</v>
      </c>
      <c r="G471" s="41" t="s">
        <v>1987</v>
      </c>
      <c r="H471" s="41" t="s">
        <v>1988</v>
      </c>
      <c r="I471" s="41" t="s">
        <v>1989</v>
      </c>
      <c r="J471" s="42">
        <v>2017</v>
      </c>
      <c r="K471" s="41" t="s">
        <v>1990</v>
      </c>
      <c r="L471" s="42" t="s">
        <v>44</v>
      </c>
      <c r="M471" s="41" t="s">
        <v>33</v>
      </c>
      <c r="N471" s="41" t="s">
        <v>1974</v>
      </c>
      <c r="O471" s="42" t="s">
        <v>44</v>
      </c>
      <c r="P471" s="42" t="s">
        <v>44</v>
      </c>
      <c r="Q471" s="42" t="s">
        <v>44</v>
      </c>
      <c r="R471" s="73" t="str">
        <f>IF(ISERROR(Dataset[[#This Row],[Number of Geospatial Figures]]/Dataset[[#This Row],[Number of Total Figures]])=TRUE,"---",Dataset[[#This Row],[Number of Geospatial Figures]]/Dataset[[#This Row],[Number of Total Figures]])</f>
        <v>---</v>
      </c>
      <c r="S471" s="42" t="s">
        <v>44</v>
      </c>
      <c r="T471" s="42" t="str" cm="1">
        <f t="array" ref="T4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1" s="42" t="s">
        <v>44</v>
      </c>
      <c r="V471" s="41" t="s">
        <v>44</v>
      </c>
      <c r="W471" s="41" t="s">
        <v>44</v>
      </c>
      <c r="X471" s="42">
        <v>0</v>
      </c>
      <c r="Y471" s="76" t="s">
        <v>44</v>
      </c>
      <c r="Z471" s="76" t="s">
        <v>44</v>
      </c>
      <c r="AA471" s="43" t="s">
        <v>44</v>
      </c>
    </row>
    <row r="472" spans="1:27" x14ac:dyDescent="0.2">
      <c r="A472" s="40" t="s">
        <v>44</v>
      </c>
      <c r="B472" s="41" t="s">
        <v>44</v>
      </c>
      <c r="C472" s="41" t="s">
        <v>44</v>
      </c>
      <c r="D472" s="41" t="s">
        <v>44</v>
      </c>
      <c r="E472" s="41" t="s">
        <v>44</v>
      </c>
      <c r="F472" s="42" t="b">
        <v>0</v>
      </c>
      <c r="G472" s="41" t="s">
        <v>1991</v>
      </c>
      <c r="H472" s="41" t="s">
        <v>1992</v>
      </c>
      <c r="I472" s="41" t="s">
        <v>1993</v>
      </c>
      <c r="J472" s="42">
        <v>2017</v>
      </c>
      <c r="K472" s="41" t="s">
        <v>1994</v>
      </c>
      <c r="L472" s="42" t="s">
        <v>44</v>
      </c>
      <c r="M472" s="41" t="s">
        <v>22</v>
      </c>
      <c r="N472" s="41" t="s">
        <v>1995</v>
      </c>
      <c r="O472" s="42" t="s">
        <v>44</v>
      </c>
      <c r="P472" s="42" t="s">
        <v>44</v>
      </c>
      <c r="Q472" s="42" t="s">
        <v>44</v>
      </c>
      <c r="R472" s="73" t="str">
        <f>IF(ISERROR(Dataset[[#This Row],[Number of Geospatial Figures]]/Dataset[[#This Row],[Number of Total Figures]])=TRUE,"---",Dataset[[#This Row],[Number of Geospatial Figures]]/Dataset[[#This Row],[Number of Total Figures]])</f>
        <v>---</v>
      </c>
      <c r="S472" s="42" t="s">
        <v>44</v>
      </c>
      <c r="T472" s="42" t="str" cm="1">
        <f t="array" ref="T4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2" s="42" t="s">
        <v>44</v>
      </c>
      <c r="V472" s="41" t="s">
        <v>44</v>
      </c>
      <c r="W472" s="41" t="s">
        <v>44</v>
      </c>
      <c r="X472" s="42">
        <v>8</v>
      </c>
      <c r="Y472" s="76" t="s">
        <v>44</v>
      </c>
      <c r="Z472" s="76" t="s">
        <v>44</v>
      </c>
      <c r="AA472" s="43" t="s">
        <v>44</v>
      </c>
    </row>
    <row r="473" spans="1:27" x14ac:dyDescent="0.2">
      <c r="A473" s="40" t="s">
        <v>44</v>
      </c>
      <c r="B473" s="41" t="s">
        <v>44</v>
      </c>
      <c r="C473" s="41" t="s">
        <v>44</v>
      </c>
      <c r="D473" s="41" t="s">
        <v>44</v>
      </c>
      <c r="E473" s="41" t="s">
        <v>44</v>
      </c>
      <c r="F473" s="42" t="b">
        <v>0</v>
      </c>
      <c r="G473" s="41" t="s">
        <v>1996</v>
      </c>
      <c r="H473" s="41" t="s">
        <v>1997</v>
      </c>
      <c r="I473" s="41" t="s">
        <v>210</v>
      </c>
      <c r="J473" s="42">
        <v>2017</v>
      </c>
      <c r="K473" s="41" t="s">
        <v>1998</v>
      </c>
      <c r="L473" s="42" t="s">
        <v>44</v>
      </c>
      <c r="M473" s="41" t="s">
        <v>22</v>
      </c>
      <c r="N473" s="41" t="s">
        <v>1995</v>
      </c>
      <c r="O473" s="42" t="s">
        <v>44</v>
      </c>
      <c r="P473" s="42" t="s">
        <v>44</v>
      </c>
      <c r="Q473" s="42" t="s">
        <v>44</v>
      </c>
      <c r="R473" s="73" t="str">
        <f>IF(ISERROR(Dataset[[#This Row],[Number of Geospatial Figures]]/Dataset[[#This Row],[Number of Total Figures]])=TRUE,"---",Dataset[[#This Row],[Number of Geospatial Figures]]/Dataset[[#This Row],[Number of Total Figures]])</f>
        <v>---</v>
      </c>
      <c r="S473" s="42" t="s">
        <v>44</v>
      </c>
      <c r="T473" s="42" t="str" cm="1">
        <f t="array" ref="T4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3" s="42" t="s">
        <v>44</v>
      </c>
      <c r="V473" s="41" t="s">
        <v>44</v>
      </c>
      <c r="W473" s="41" t="s">
        <v>44</v>
      </c>
      <c r="X473" s="42">
        <v>2</v>
      </c>
      <c r="Y473" s="76" t="s">
        <v>44</v>
      </c>
      <c r="Z473" s="76" t="s">
        <v>44</v>
      </c>
      <c r="AA473" s="43" t="s">
        <v>44</v>
      </c>
    </row>
    <row r="474" spans="1:27" x14ac:dyDescent="0.2">
      <c r="A474" s="40" t="s">
        <v>44</v>
      </c>
      <c r="B474" s="41" t="s">
        <v>44</v>
      </c>
      <c r="C474" s="41" t="s">
        <v>44</v>
      </c>
      <c r="D474" s="41" t="s">
        <v>44</v>
      </c>
      <c r="E474" s="41" t="s">
        <v>44</v>
      </c>
      <c r="F474" s="42" t="b">
        <v>0</v>
      </c>
      <c r="G474" s="41" t="s">
        <v>1999</v>
      </c>
      <c r="H474" s="41" t="s">
        <v>2000</v>
      </c>
      <c r="I474" s="41" t="s">
        <v>2001</v>
      </c>
      <c r="J474" s="42">
        <v>2017</v>
      </c>
      <c r="K474" s="41" t="s">
        <v>2002</v>
      </c>
      <c r="L474" s="42" t="s">
        <v>44</v>
      </c>
      <c r="M474" s="41" t="s">
        <v>22</v>
      </c>
      <c r="N474" s="41" t="s">
        <v>1995</v>
      </c>
      <c r="O474" s="42" t="s">
        <v>44</v>
      </c>
      <c r="P474" s="42" t="s">
        <v>44</v>
      </c>
      <c r="Q474" s="42" t="s">
        <v>44</v>
      </c>
      <c r="R474" s="73" t="str">
        <f>IF(ISERROR(Dataset[[#This Row],[Number of Geospatial Figures]]/Dataset[[#This Row],[Number of Total Figures]])=TRUE,"---",Dataset[[#This Row],[Number of Geospatial Figures]]/Dataset[[#This Row],[Number of Total Figures]])</f>
        <v>---</v>
      </c>
      <c r="S474" s="42" t="s">
        <v>44</v>
      </c>
      <c r="T474" s="42" t="str" cm="1">
        <f t="array" ref="T4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4" s="42" t="s">
        <v>44</v>
      </c>
      <c r="V474" s="41" t="s">
        <v>44</v>
      </c>
      <c r="W474" s="41" t="s">
        <v>44</v>
      </c>
      <c r="X474" s="42">
        <v>4</v>
      </c>
      <c r="Y474" s="76" t="s">
        <v>44</v>
      </c>
      <c r="Z474" s="76" t="s">
        <v>44</v>
      </c>
      <c r="AA474" s="43" t="s">
        <v>44</v>
      </c>
    </row>
    <row r="475" spans="1:27" x14ac:dyDescent="0.2">
      <c r="A475" s="40" t="s">
        <v>44</v>
      </c>
      <c r="B475" s="41" t="s">
        <v>44</v>
      </c>
      <c r="C475" s="41" t="s">
        <v>44</v>
      </c>
      <c r="D475" s="41" t="s">
        <v>44</v>
      </c>
      <c r="E475" s="41" t="s">
        <v>44</v>
      </c>
      <c r="F475" s="42" t="b">
        <v>0</v>
      </c>
      <c r="G475" s="41" t="s">
        <v>2003</v>
      </c>
      <c r="H475" s="41" t="s">
        <v>2004</v>
      </c>
      <c r="I475" s="41" t="s">
        <v>2005</v>
      </c>
      <c r="J475" s="42">
        <v>2017</v>
      </c>
      <c r="K475" s="41" t="s">
        <v>2006</v>
      </c>
      <c r="L475" s="42" t="s">
        <v>44</v>
      </c>
      <c r="M475" s="41" t="s">
        <v>22</v>
      </c>
      <c r="N475" s="41" t="s">
        <v>1995</v>
      </c>
      <c r="O475" s="42" t="s">
        <v>44</v>
      </c>
      <c r="P475" s="42" t="s">
        <v>44</v>
      </c>
      <c r="Q475" s="42" t="s">
        <v>44</v>
      </c>
      <c r="R475" s="73" t="str">
        <f>IF(ISERROR(Dataset[[#This Row],[Number of Geospatial Figures]]/Dataset[[#This Row],[Number of Total Figures]])=TRUE,"---",Dataset[[#This Row],[Number of Geospatial Figures]]/Dataset[[#This Row],[Number of Total Figures]])</f>
        <v>---</v>
      </c>
      <c r="S475" s="42" t="s">
        <v>44</v>
      </c>
      <c r="T475" s="42" t="str" cm="1">
        <f t="array" ref="T4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5" s="42" t="s">
        <v>44</v>
      </c>
      <c r="V475" s="41" t="s">
        <v>44</v>
      </c>
      <c r="W475" s="41" t="s">
        <v>44</v>
      </c>
      <c r="X475" s="42">
        <v>3</v>
      </c>
      <c r="Y475" s="76" t="s">
        <v>44</v>
      </c>
      <c r="Z475" s="76" t="s">
        <v>44</v>
      </c>
      <c r="AA475" s="43" t="s">
        <v>44</v>
      </c>
    </row>
    <row r="476" spans="1:27" x14ac:dyDescent="0.2">
      <c r="A476" s="40" t="s">
        <v>44</v>
      </c>
      <c r="B476" s="41" t="s">
        <v>44</v>
      </c>
      <c r="C476" s="41" t="s">
        <v>44</v>
      </c>
      <c r="D476" s="41" t="s">
        <v>44</v>
      </c>
      <c r="E476" s="41" t="s">
        <v>44</v>
      </c>
      <c r="F476" s="42" t="b">
        <v>0</v>
      </c>
      <c r="G476" s="41" t="s">
        <v>2007</v>
      </c>
      <c r="H476" s="41" t="s">
        <v>2008</v>
      </c>
      <c r="I476" s="41" t="s">
        <v>2009</v>
      </c>
      <c r="J476" s="42">
        <v>2017</v>
      </c>
      <c r="K476" s="41" t="s">
        <v>2010</v>
      </c>
      <c r="L476" s="42" t="s">
        <v>44</v>
      </c>
      <c r="M476" s="41" t="s">
        <v>22</v>
      </c>
      <c r="N476" s="41" t="s">
        <v>1995</v>
      </c>
      <c r="O476" s="42" t="s">
        <v>44</v>
      </c>
      <c r="P476" s="42" t="s">
        <v>44</v>
      </c>
      <c r="Q476" s="42" t="s">
        <v>44</v>
      </c>
      <c r="R476" s="73" t="str">
        <f>IF(ISERROR(Dataset[[#This Row],[Number of Geospatial Figures]]/Dataset[[#This Row],[Number of Total Figures]])=TRUE,"---",Dataset[[#This Row],[Number of Geospatial Figures]]/Dataset[[#This Row],[Number of Total Figures]])</f>
        <v>---</v>
      </c>
      <c r="S476" s="42" t="s">
        <v>44</v>
      </c>
      <c r="T476" s="42" t="str" cm="1">
        <f t="array" ref="T4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6" s="42" t="s">
        <v>44</v>
      </c>
      <c r="V476" s="41" t="s">
        <v>44</v>
      </c>
      <c r="W476" s="41" t="s">
        <v>44</v>
      </c>
      <c r="X476" s="42">
        <v>8</v>
      </c>
      <c r="Y476" s="76" t="s">
        <v>44</v>
      </c>
      <c r="Z476" s="76" t="s">
        <v>44</v>
      </c>
      <c r="AA476" s="43" t="s">
        <v>44</v>
      </c>
    </row>
    <row r="477" spans="1:27" x14ac:dyDescent="0.2">
      <c r="A477" s="40" t="s">
        <v>1953</v>
      </c>
      <c r="B477" s="41" t="s">
        <v>1001</v>
      </c>
      <c r="C477" s="41" t="s">
        <v>44</v>
      </c>
      <c r="D477" s="41" t="s">
        <v>44</v>
      </c>
      <c r="E477" s="41" t="s">
        <v>44</v>
      </c>
      <c r="F477" s="42" t="b">
        <v>1</v>
      </c>
      <c r="G477" s="41" t="s">
        <v>2011</v>
      </c>
      <c r="H477" s="41" t="s">
        <v>2012</v>
      </c>
      <c r="I477" s="41" t="s">
        <v>2013</v>
      </c>
      <c r="J477" s="42">
        <v>2017</v>
      </c>
      <c r="K477" s="41" t="s">
        <v>2014</v>
      </c>
      <c r="L477" s="42" t="s">
        <v>44</v>
      </c>
      <c r="M477" s="41" t="s">
        <v>28</v>
      </c>
      <c r="N477" s="41" t="s">
        <v>2015</v>
      </c>
      <c r="O477" s="42" t="b">
        <v>0</v>
      </c>
      <c r="P477" s="42">
        <v>0</v>
      </c>
      <c r="Q477" s="42">
        <v>4</v>
      </c>
      <c r="R477" s="73">
        <f>IF(ISERROR(Dataset[[#This Row],[Number of Geospatial Figures]]/Dataset[[#This Row],[Number of Total Figures]])=TRUE,"---",Dataset[[#This Row],[Number of Geospatial Figures]]/Dataset[[#This Row],[Number of Total Figures]])</f>
        <v>0</v>
      </c>
      <c r="S477" s="42" t="b">
        <v>0</v>
      </c>
      <c r="T477" s="42" t="b" cm="1">
        <f t="array" ref="T4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77" s="42" t="b">
        <v>0</v>
      </c>
      <c r="V477" s="41" t="s">
        <v>44</v>
      </c>
      <c r="W477" s="41" t="s">
        <v>44</v>
      </c>
      <c r="X477" s="42">
        <v>76</v>
      </c>
      <c r="Y477" s="76" t="s">
        <v>44</v>
      </c>
      <c r="Z477" s="76" t="s">
        <v>44</v>
      </c>
      <c r="AA477" s="43" t="s">
        <v>44</v>
      </c>
    </row>
    <row r="478" spans="1:27" x14ac:dyDescent="0.2">
      <c r="A478" s="40" t="s">
        <v>44</v>
      </c>
      <c r="B478" s="41" t="s">
        <v>44</v>
      </c>
      <c r="C478" s="41" t="s">
        <v>44</v>
      </c>
      <c r="D478" s="41" t="s">
        <v>44</v>
      </c>
      <c r="E478" s="41" t="s">
        <v>44</v>
      </c>
      <c r="F478" s="42" t="b">
        <v>0</v>
      </c>
      <c r="G478" s="41" t="s">
        <v>2016</v>
      </c>
      <c r="H478" s="41" t="s">
        <v>2017</v>
      </c>
      <c r="I478" s="41" t="s">
        <v>2018</v>
      </c>
      <c r="J478" s="42">
        <v>2017</v>
      </c>
      <c r="K478" s="41" t="s">
        <v>2019</v>
      </c>
      <c r="L478" s="42" t="s">
        <v>44</v>
      </c>
      <c r="M478" s="41" t="s">
        <v>28</v>
      </c>
      <c r="N478" s="41" t="s">
        <v>2015</v>
      </c>
      <c r="O478" s="42" t="s">
        <v>44</v>
      </c>
      <c r="P478" s="42" t="s">
        <v>44</v>
      </c>
      <c r="Q478" s="42" t="s">
        <v>44</v>
      </c>
      <c r="R478" s="73" t="str">
        <f>IF(ISERROR(Dataset[[#This Row],[Number of Geospatial Figures]]/Dataset[[#This Row],[Number of Total Figures]])=TRUE,"---",Dataset[[#This Row],[Number of Geospatial Figures]]/Dataset[[#This Row],[Number of Total Figures]])</f>
        <v>---</v>
      </c>
      <c r="S478" s="42" t="s">
        <v>44</v>
      </c>
      <c r="T478" s="42" t="str" cm="1">
        <f t="array" ref="T4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8" s="42" t="s">
        <v>44</v>
      </c>
      <c r="V478" s="41" t="s">
        <v>44</v>
      </c>
      <c r="W478" s="41" t="s">
        <v>44</v>
      </c>
      <c r="X478" s="42">
        <v>4</v>
      </c>
      <c r="Y478" s="76" t="s">
        <v>44</v>
      </c>
      <c r="Z478" s="76" t="s">
        <v>44</v>
      </c>
      <c r="AA478" s="43" t="s">
        <v>44</v>
      </c>
    </row>
    <row r="479" spans="1:27" x14ac:dyDescent="0.2">
      <c r="A479" s="40" t="s">
        <v>44</v>
      </c>
      <c r="B479" s="41" t="s">
        <v>44</v>
      </c>
      <c r="C479" s="41" t="s">
        <v>44</v>
      </c>
      <c r="D479" s="41" t="s">
        <v>44</v>
      </c>
      <c r="E479" s="41" t="s">
        <v>44</v>
      </c>
      <c r="F479" s="42" t="b">
        <v>0</v>
      </c>
      <c r="G479" s="41" t="s">
        <v>2020</v>
      </c>
      <c r="H479" s="41" t="s">
        <v>2021</v>
      </c>
      <c r="I479" s="41" t="s">
        <v>2022</v>
      </c>
      <c r="J479" s="42">
        <v>2017</v>
      </c>
      <c r="K479" s="41" t="s">
        <v>2023</v>
      </c>
      <c r="L479" s="42" t="s">
        <v>44</v>
      </c>
      <c r="M479" s="41" t="s">
        <v>28</v>
      </c>
      <c r="N479" s="41" t="s">
        <v>2015</v>
      </c>
      <c r="O479" s="42" t="s">
        <v>44</v>
      </c>
      <c r="P479" s="42" t="s">
        <v>44</v>
      </c>
      <c r="Q479" s="42" t="s">
        <v>44</v>
      </c>
      <c r="R479" s="73" t="str">
        <f>IF(ISERROR(Dataset[[#This Row],[Number of Geospatial Figures]]/Dataset[[#This Row],[Number of Total Figures]])=TRUE,"---",Dataset[[#This Row],[Number of Geospatial Figures]]/Dataset[[#This Row],[Number of Total Figures]])</f>
        <v>---</v>
      </c>
      <c r="S479" s="42" t="s">
        <v>44</v>
      </c>
      <c r="T479" s="42" t="str" cm="1">
        <f t="array" ref="T4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9" s="42" t="s">
        <v>44</v>
      </c>
      <c r="V479" s="41" t="s">
        <v>44</v>
      </c>
      <c r="W479" s="41" t="s">
        <v>44</v>
      </c>
      <c r="X479" s="42">
        <v>8</v>
      </c>
      <c r="Y479" s="76" t="s">
        <v>44</v>
      </c>
      <c r="Z479" s="76" t="s">
        <v>44</v>
      </c>
      <c r="AA479" s="43" t="s">
        <v>44</v>
      </c>
    </row>
    <row r="480" spans="1:27" x14ac:dyDescent="0.2">
      <c r="A480" s="40" t="s">
        <v>44</v>
      </c>
      <c r="B480" s="41" t="s">
        <v>44</v>
      </c>
      <c r="C480" s="41" t="s">
        <v>44</v>
      </c>
      <c r="D480" s="41" t="s">
        <v>44</v>
      </c>
      <c r="E480" s="41" t="s">
        <v>44</v>
      </c>
      <c r="F480" s="42" t="b">
        <v>0</v>
      </c>
      <c r="G480" s="41" t="s">
        <v>2024</v>
      </c>
      <c r="H480" s="41" t="s">
        <v>2025</v>
      </c>
      <c r="I480" s="41" t="s">
        <v>2026</v>
      </c>
      <c r="J480" s="42">
        <v>2017</v>
      </c>
      <c r="K480" s="41" t="s">
        <v>2027</v>
      </c>
      <c r="L480" s="42" t="s">
        <v>44</v>
      </c>
      <c r="M480" s="41" t="s">
        <v>28</v>
      </c>
      <c r="N480" s="41" t="s">
        <v>2015</v>
      </c>
      <c r="O480" s="42" t="s">
        <v>44</v>
      </c>
      <c r="P480" s="42" t="s">
        <v>44</v>
      </c>
      <c r="Q480" s="42" t="s">
        <v>44</v>
      </c>
      <c r="R480" s="73" t="str">
        <f>IF(ISERROR(Dataset[[#This Row],[Number of Geospatial Figures]]/Dataset[[#This Row],[Number of Total Figures]])=TRUE,"---",Dataset[[#This Row],[Number of Geospatial Figures]]/Dataset[[#This Row],[Number of Total Figures]])</f>
        <v>---</v>
      </c>
      <c r="S480" s="42" t="s">
        <v>44</v>
      </c>
      <c r="T480" s="42" t="str" cm="1">
        <f t="array" ref="T4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0" s="42" t="s">
        <v>44</v>
      </c>
      <c r="V480" s="41" t="s">
        <v>44</v>
      </c>
      <c r="W480" s="41" t="s">
        <v>44</v>
      </c>
      <c r="X480" s="42">
        <v>2</v>
      </c>
      <c r="Y480" s="76" t="s">
        <v>44</v>
      </c>
      <c r="Z480" s="76" t="s">
        <v>44</v>
      </c>
      <c r="AA480" s="43" t="s">
        <v>44</v>
      </c>
    </row>
    <row r="481" spans="1:27" x14ac:dyDescent="0.2">
      <c r="A481" s="40" t="s">
        <v>44</v>
      </c>
      <c r="B481" s="41" t="s">
        <v>44</v>
      </c>
      <c r="C481" s="41" t="s">
        <v>44</v>
      </c>
      <c r="D481" s="41" t="s">
        <v>44</v>
      </c>
      <c r="E481" s="41" t="s">
        <v>44</v>
      </c>
      <c r="F481" s="42" t="b">
        <v>0</v>
      </c>
      <c r="G481" s="41" t="s">
        <v>2028</v>
      </c>
      <c r="H481" s="41" t="s">
        <v>2029</v>
      </c>
      <c r="I481" s="41" t="s">
        <v>2030</v>
      </c>
      <c r="J481" s="42">
        <v>2017</v>
      </c>
      <c r="K481" s="41" t="s">
        <v>2031</v>
      </c>
      <c r="L481" s="42" t="s">
        <v>44</v>
      </c>
      <c r="M481" s="41" t="s">
        <v>28</v>
      </c>
      <c r="N481" s="41" t="s">
        <v>2015</v>
      </c>
      <c r="O481" s="42" t="s">
        <v>44</v>
      </c>
      <c r="P481" s="42" t="s">
        <v>44</v>
      </c>
      <c r="Q481" s="42" t="s">
        <v>44</v>
      </c>
      <c r="R481" s="73" t="str">
        <f>IF(ISERROR(Dataset[[#This Row],[Number of Geospatial Figures]]/Dataset[[#This Row],[Number of Total Figures]])=TRUE,"---",Dataset[[#This Row],[Number of Geospatial Figures]]/Dataset[[#This Row],[Number of Total Figures]])</f>
        <v>---</v>
      </c>
      <c r="S481" s="42" t="s">
        <v>44</v>
      </c>
      <c r="T481" s="42" t="str" cm="1">
        <f t="array" ref="T4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1" s="42" t="s">
        <v>44</v>
      </c>
      <c r="V481" s="41" t="s">
        <v>44</v>
      </c>
      <c r="W481" s="41" t="s">
        <v>44</v>
      </c>
      <c r="X481" s="42">
        <v>7</v>
      </c>
      <c r="Y481" s="76" t="s">
        <v>44</v>
      </c>
      <c r="Z481" s="76" t="s">
        <v>44</v>
      </c>
      <c r="AA481" s="43" t="s">
        <v>44</v>
      </c>
    </row>
    <row r="482" spans="1:27" x14ac:dyDescent="0.2">
      <c r="A482" s="40" t="s">
        <v>44</v>
      </c>
      <c r="B482" s="41" t="s">
        <v>44</v>
      </c>
      <c r="C482" s="41" t="s">
        <v>44</v>
      </c>
      <c r="D482" s="41" t="s">
        <v>44</v>
      </c>
      <c r="E482" s="41" t="s">
        <v>44</v>
      </c>
      <c r="F482" s="42" t="b">
        <v>0</v>
      </c>
      <c r="G482" s="41" t="s">
        <v>2032</v>
      </c>
      <c r="H482" s="41" t="s">
        <v>2033</v>
      </c>
      <c r="I482" s="41" t="s">
        <v>2034</v>
      </c>
      <c r="J482" s="42">
        <v>2017</v>
      </c>
      <c r="K482" s="41" t="s">
        <v>2035</v>
      </c>
      <c r="L482" s="42" t="s">
        <v>44</v>
      </c>
      <c r="M482" s="41" t="s">
        <v>33</v>
      </c>
      <c r="N482" s="41" t="s">
        <v>2036</v>
      </c>
      <c r="O482" s="42" t="s">
        <v>44</v>
      </c>
      <c r="P482" s="42" t="s">
        <v>44</v>
      </c>
      <c r="Q482" s="42" t="s">
        <v>44</v>
      </c>
      <c r="R482" s="73" t="str">
        <f>IF(ISERROR(Dataset[[#This Row],[Number of Geospatial Figures]]/Dataset[[#This Row],[Number of Total Figures]])=TRUE,"---",Dataset[[#This Row],[Number of Geospatial Figures]]/Dataset[[#This Row],[Number of Total Figures]])</f>
        <v>---</v>
      </c>
      <c r="S482" s="42" t="s">
        <v>44</v>
      </c>
      <c r="T482" s="42" t="str" cm="1">
        <f t="array" ref="T4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2" s="42" t="s">
        <v>44</v>
      </c>
      <c r="V482" s="41" t="s">
        <v>44</v>
      </c>
      <c r="W482" s="41" t="s">
        <v>44</v>
      </c>
      <c r="X482" s="42">
        <v>13</v>
      </c>
      <c r="Y482" s="76" t="s">
        <v>44</v>
      </c>
      <c r="Z482" s="76" t="s">
        <v>44</v>
      </c>
      <c r="AA482" s="43" t="s">
        <v>44</v>
      </c>
    </row>
    <row r="483" spans="1:27" x14ac:dyDescent="0.2">
      <c r="A483" s="40" t="s">
        <v>1953</v>
      </c>
      <c r="B483" s="41" t="s">
        <v>308</v>
      </c>
      <c r="C483" s="41" t="s">
        <v>44</v>
      </c>
      <c r="D483" s="41" t="s">
        <v>44</v>
      </c>
      <c r="E483" s="41" t="s">
        <v>44</v>
      </c>
      <c r="F483" s="42" t="b">
        <v>1</v>
      </c>
      <c r="G483" s="41" t="s">
        <v>2037</v>
      </c>
      <c r="H483" s="41" t="s">
        <v>2038</v>
      </c>
      <c r="I483" s="41" t="s">
        <v>2039</v>
      </c>
      <c r="J483" s="42">
        <v>2017</v>
      </c>
      <c r="K483" s="41" t="s">
        <v>2040</v>
      </c>
      <c r="L483" s="42" t="s">
        <v>44</v>
      </c>
      <c r="M483" s="41" t="s">
        <v>33</v>
      </c>
      <c r="N483" s="41" t="s">
        <v>2036</v>
      </c>
      <c r="O483" s="42" t="b">
        <v>0</v>
      </c>
      <c r="P483" s="42">
        <v>0</v>
      </c>
      <c r="Q483" s="42">
        <v>18</v>
      </c>
      <c r="R483" s="73">
        <f>IF(ISERROR(Dataset[[#This Row],[Number of Geospatial Figures]]/Dataset[[#This Row],[Number of Total Figures]])=TRUE,"---",Dataset[[#This Row],[Number of Geospatial Figures]]/Dataset[[#This Row],[Number of Total Figures]])</f>
        <v>0</v>
      </c>
      <c r="S483" s="42" t="b">
        <v>0</v>
      </c>
      <c r="T483" s="42" t="b" cm="1">
        <f t="array" ref="T4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3" s="42" t="b">
        <v>0</v>
      </c>
      <c r="V483" s="41" t="s">
        <v>44</v>
      </c>
      <c r="W483" s="41" t="s">
        <v>44</v>
      </c>
      <c r="X483" s="42">
        <v>34</v>
      </c>
      <c r="Y483" s="76" t="s">
        <v>44</v>
      </c>
      <c r="Z483" s="76" t="s">
        <v>44</v>
      </c>
      <c r="AA483" s="43" t="s">
        <v>44</v>
      </c>
    </row>
    <row r="484" spans="1:27" x14ac:dyDescent="0.2">
      <c r="A484" s="40" t="s">
        <v>1953</v>
      </c>
      <c r="B484" s="41" t="s">
        <v>17</v>
      </c>
      <c r="C484" s="41" t="s">
        <v>44</v>
      </c>
      <c r="D484" s="41" t="s">
        <v>44</v>
      </c>
      <c r="E484" s="41" t="s">
        <v>44</v>
      </c>
      <c r="F484" s="42" t="b">
        <v>1</v>
      </c>
      <c r="G484" s="41" t="s">
        <v>2041</v>
      </c>
      <c r="H484" s="41" t="s">
        <v>2042</v>
      </c>
      <c r="I484" s="41" t="s">
        <v>2043</v>
      </c>
      <c r="J484" s="42">
        <v>2017</v>
      </c>
      <c r="K484" s="41" t="s">
        <v>2044</v>
      </c>
      <c r="L484" s="42" t="s">
        <v>44</v>
      </c>
      <c r="M484" s="41" t="s">
        <v>33</v>
      </c>
      <c r="N484" s="41" t="s">
        <v>2036</v>
      </c>
      <c r="O484" s="42" t="b">
        <v>0</v>
      </c>
      <c r="P484" s="42">
        <v>0</v>
      </c>
      <c r="Q484" s="42">
        <v>12</v>
      </c>
      <c r="R484" s="73">
        <f>IF(ISERROR(Dataset[[#This Row],[Number of Geospatial Figures]]/Dataset[[#This Row],[Number of Total Figures]])=TRUE,"---",Dataset[[#This Row],[Number of Geospatial Figures]]/Dataset[[#This Row],[Number of Total Figures]])</f>
        <v>0</v>
      </c>
      <c r="S484" s="42" t="b">
        <v>0</v>
      </c>
      <c r="T484" s="42" t="b" cm="1">
        <f t="array" ref="T4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4" s="42" t="b">
        <v>0</v>
      </c>
      <c r="V484" s="41" t="s">
        <v>44</v>
      </c>
      <c r="W484" s="41" t="s">
        <v>44</v>
      </c>
      <c r="X484" s="42">
        <v>27</v>
      </c>
      <c r="Y484" s="76" t="s">
        <v>44</v>
      </c>
      <c r="Z484" s="76" t="s">
        <v>44</v>
      </c>
      <c r="AA484" s="43" t="s">
        <v>44</v>
      </c>
    </row>
    <row r="485" spans="1:27" x14ac:dyDescent="0.2">
      <c r="A485" s="40" t="s">
        <v>44</v>
      </c>
      <c r="B485" s="41" t="s">
        <v>44</v>
      </c>
      <c r="C485" s="41" t="s">
        <v>44</v>
      </c>
      <c r="D485" s="41" t="s">
        <v>44</v>
      </c>
      <c r="E485" s="41" t="s">
        <v>44</v>
      </c>
      <c r="F485" s="42" t="b">
        <v>0</v>
      </c>
      <c r="G485" s="41" t="s">
        <v>2045</v>
      </c>
      <c r="H485" s="41" t="s">
        <v>2046</v>
      </c>
      <c r="I485" s="41" t="s">
        <v>2047</v>
      </c>
      <c r="J485" s="42">
        <v>2017</v>
      </c>
      <c r="K485" s="41" t="s">
        <v>2048</v>
      </c>
      <c r="L485" s="42" t="s">
        <v>44</v>
      </c>
      <c r="M485" s="41" t="s">
        <v>33</v>
      </c>
      <c r="N485" s="41" t="s">
        <v>2036</v>
      </c>
      <c r="O485" s="42" t="s">
        <v>44</v>
      </c>
      <c r="P485" s="42" t="s">
        <v>44</v>
      </c>
      <c r="Q485" s="42" t="s">
        <v>44</v>
      </c>
      <c r="R485" s="73" t="str">
        <f>IF(ISERROR(Dataset[[#This Row],[Number of Geospatial Figures]]/Dataset[[#This Row],[Number of Total Figures]])=TRUE,"---",Dataset[[#This Row],[Number of Geospatial Figures]]/Dataset[[#This Row],[Number of Total Figures]])</f>
        <v>---</v>
      </c>
      <c r="S485" s="42" t="s">
        <v>44</v>
      </c>
      <c r="T485" s="42" t="str" cm="1">
        <f t="array" ref="T4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5" s="42" t="s">
        <v>44</v>
      </c>
      <c r="V485" s="41" t="s">
        <v>44</v>
      </c>
      <c r="W485" s="41" t="s">
        <v>44</v>
      </c>
      <c r="X485" s="42">
        <v>0</v>
      </c>
      <c r="Y485" s="76" t="s">
        <v>44</v>
      </c>
      <c r="Z485" s="76" t="s">
        <v>44</v>
      </c>
      <c r="AA485" s="43" t="s">
        <v>44</v>
      </c>
    </row>
    <row r="486" spans="1:27" x14ac:dyDescent="0.2">
      <c r="A486" s="40" t="s">
        <v>1953</v>
      </c>
      <c r="B486" s="41" t="s">
        <v>308</v>
      </c>
      <c r="C486" s="41" t="s">
        <v>44</v>
      </c>
      <c r="D486" s="41" t="s">
        <v>44</v>
      </c>
      <c r="E486" s="41" t="s">
        <v>44</v>
      </c>
      <c r="F486" s="42" t="b">
        <v>1</v>
      </c>
      <c r="G486" s="41" t="s">
        <v>2049</v>
      </c>
      <c r="H486" s="41" t="s">
        <v>2050</v>
      </c>
      <c r="I486" s="41" t="s">
        <v>2051</v>
      </c>
      <c r="J486" s="42">
        <v>2017</v>
      </c>
      <c r="K486" s="41" t="s">
        <v>2052</v>
      </c>
      <c r="L486" s="42" t="s">
        <v>44</v>
      </c>
      <c r="M486" s="41" t="s">
        <v>22</v>
      </c>
      <c r="N486" s="41" t="s">
        <v>2053</v>
      </c>
      <c r="O486" s="42" t="b">
        <v>0</v>
      </c>
      <c r="P486" s="42">
        <v>0</v>
      </c>
      <c r="Q486" s="42">
        <v>9</v>
      </c>
      <c r="R486" s="73">
        <f>IF(ISERROR(Dataset[[#This Row],[Number of Geospatial Figures]]/Dataset[[#This Row],[Number of Total Figures]])=TRUE,"---",Dataset[[#This Row],[Number of Geospatial Figures]]/Dataset[[#This Row],[Number of Total Figures]])</f>
        <v>0</v>
      </c>
      <c r="S486" s="42" t="b">
        <v>0</v>
      </c>
      <c r="T486" s="42" t="b" cm="1">
        <f t="array" ref="T4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6" s="42" t="b">
        <v>0</v>
      </c>
      <c r="V486" s="41" t="s">
        <v>44</v>
      </c>
      <c r="W486" s="41" t="s">
        <v>44</v>
      </c>
      <c r="X486" s="42">
        <v>24</v>
      </c>
      <c r="Y486" s="76" t="s">
        <v>44</v>
      </c>
      <c r="Z486" s="76" t="s">
        <v>44</v>
      </c>
      <c r="AA486" s="43" t="s">
        <v>44</v>
      </c>
    </row>
    <row r="487" spans="1:27" x14ac:dyDescent="0.2">
      <c r="A487" s="40" t="s">
        <v>1953</v>
      </c>
      <c r="B487" s="41" t="s">
        <v>1182</v>
      </c>
      <c r="C487" s="41" t="s">
        <v>44</v>
      </c>
      <c r="D487" s="41" t="s">
        <v>44</v>
      </c>
      <c r="E487" s="41" t="s">
        <v>44</v>
      </c>
      <c r="F487" s="42" t="b">
        <v>1</v>
      </c>
      <c r="G487" s="41" t="s">
        <v>2054</v>
      </c>
      <c r="H487" s="41" t="s">
        <v>2055</v>
      </c>
      <c r="I487" s="41" t="s">
        <v>2056</v>
      </c>
      <c r="J487" s="42">
        <v>2017</v>
      </c>
      <c r="K487" s="41" t="s">
        <v>2057</v>
      </c>
      <c r="L487" s="42" t="s">
        <v>44</v>
      </c>
      <c r="M487" s="41" t="s">
        <v>22</v>
      </c>
      <c r="N487" s="41" t="s">
        <v>2053</v>
      </c>
      <c r="O487" s="42" t="b">
        <v>0</v>
      </c>
      <c r="P487" s="42">
        <v>0</v>
      </c>
      <c r="Q487" s="42">
        <v>9</v>
      </c>
      <c r="R487" s="73">
        <f>IF(ISERROR(Dataset[[#This Row],[Number of Geospatial Figures]]/Dataset[[#This Row],[Number of Total Figures]])=TRUE,"---",Dataset[[#This Row],[Number of Geospatial Figures]]/Dataset[[#This Row],[Number of Total Figures]])</f>
        <v>0</v>
      </c>
      <c r="S487" s="42" t="b">
        <v>0</v>
      </c>
      <c r="T487" s="42" t="b" cm="1">
        <f t="array" ref="T4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7" s="42" t="b">
        <v>0</v>
      </c>
      <c r="V487" s="41" t="s">
        <v>44</v>
      </c>
      <c r="W487" s="41" t="s">
        <v>44</v>
      </c>
      <c r="X487" s="42">
        <v>15</v>
      </c>
      <c r="Y487" s="76" t="s">
        <v>44</v>
      </c>
      <c r="Z487" s="76" t="s">
        <v>44</v>
      </c>
      <c r="AA487" s="43" t="s">
        <v>44</v>
      </c>
    </row>
    <row r="488" spans="1:27" x14ac:dyDescent="0.2">
      <c r="A488" s="40" t="s">
        <v>44</v>
      </c>
      <c r="B488" s="41" t="s">
        <v>44</v>
      </c>
      <c r="C488" s="41" t="s">
        <v>44</v>
      </c>
      <c r="D488" s="41" t="s">
        <v>44</v>
      </c>
      <c r="E488" s="41" t="s">
        <v>44</v>
      </c>
      <c r="F488" s="42" t="b">
        <v>0</v>
      </c>
      <c r="G488" s="41" t="s">
        <v>2058</v>
      </c>
      <c r="H488" s="41" t="s">
        <v>2059</v>
      </c>
      <c r="I488" s="41" t="s">
        <v>2060</v>
      </c>
      <c r="J488" s="42">
        <v>2017</v>
      </c>
      <c r="K488" s="41" t="s">
        <v>2061</v>
      </c>
      <c r="L488" s="42" t="s">
        <v>44</v>
      </c>
      <c r="M488" s="41" t="s">
        <v>22</v>
      </c>
      <c r="N488" s="41" t="s">
        <v>2053</v>
      </c>
      <c r="O488" s="42" t="s">
        <v>44</v>
      </c>
      <c r="P488" s="42" t="s">
        <v>44</v>
      </c>
      <c r="Q488" s="42" t="s">
        <v>44</v>
      </c>
      <c r="R488" s="73" t="str">
        <f>IF(ISERROR(Dataset[[#This Row],[Number of Geospatial Figures]]/Dataset[[#This Row],[Number of Total Figures]])=TRUE,"---",Dataset[[#This Row],[Number of Geospatial Figures]]/Dataset[[#This Row],[Number of Total Figures]])</f>
        <v>---</v>
      </c>
      <c r="S488" s="42" t="s">
        <v>44</v>
      </c>
      <c r="T488" s="42" t="str" cm="1">
        <f t="array" ref="T4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8" s="42" t="s">
        <v>44</v>
      </c>
      <c r="V488" s="41" t="s">
        <v>44</v>
      </c>
      <c r="W488" s="41" t="s">
        <v>44</v>
      </c>
      <c r="X488" s="42">
        <v>4</v>
      </c>
      <c r="Y488" s="76" t="s">
        <v>44</v>
      </c>
      <c r="Z488" s="76" t="s">
        <v>44</v>
      </c>
      <c r="AA488" s="43" t="s">
        <v>44</v>
      </c>
    </row>
    <row r="489" spans="1:27" x14ac:dyDescent="0.2">
      <c r="A489" s="40" t="s">
        <v>1953</v>
      </c>
      <c r="B489" s="41" t="s">
        <v>567</v>
      </c>
      <c r="C489" s="41" t="s">
        <v>44</v>
      </c>
      <c r="D489" s="41" t="s">
        <v>44</v>
      </c>
      <c r="E489" s="41" t="s">
        <v>2193</v>
      </c>
      <c r="F489" s="42" t="b">
        <v>1</v>
      </c>
      <c r="G489" s="41" t="s">
        <v>2062</v>
      </c>
      <c r="H489" s="41" t="s">
        <v>2063</v>
      </c>
      <c r="I489" s="41" t="s">
        <v>2064</v>
      </c>
      <c r="J489" s="42">
        <v>2017</v>
      </c>
      <c r="K489" s="41" t="s">
        <v>2065</v>
      </c>
      <c r="L489" s="42" t="s">
        <v>44</v>
      </c>
      <c r="M489" s="41" t="s">
        <v>22</v>
      </c>
      <c r="N489" s="41" t="s">
        <v>2053</v>
      </c>
      <c r="O489" s="42" t="b">
        <v>0</v>
      </c>
      <c r="P489" s="42">
        <v>1</v>
      </c>
      <c r="Q489" s="42">
        <v>20</v>
      </c>
      <c r="R489" s="73">
        <f>IF(ISERROR(Dataset[[#This Row],[Number of Geospatial Figures]]/Dataset[[#This Row],[Number of Total Figures]])=TRUE,"---",Dataset[[#This Row],[Number of Geospatial Figures]]/Dataset[[#This Row],[Number of Total Figures]])</f>
        <v>0.05</v>
      </c>
      <c r="S489" s="42" t="b">
        <v>1</v>
      </c>
      <c r="T489" s="42" t="b" cm="1">
        <f t="array" ref="T4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89" s="42" t="b">
        <v>0</v>
      </c>
      <c r="V489" s="41" t="s">
        <v>44</v>
      </c>
      <c r="W489" s="41" t="s">
        <v>44</v>
      </c>
      <c r="X489" s="42">
        <v>16</v>
      </c>
      <c r="Y489" s="76" t="s">
        <v>3027</v>
      </c>
      <c r="Z489" s="76" t="s">
        <v>3028</v>
      </c>
      <c r="AA489" s="43" t="s">
        <v>3057</v>
      </c>
    </row>
    <row r="490" spans="1:27" x14ac:dyDescent="0.2">
      <c r="A490" s="40" t="s">
        <v>1953</v>
      </c>
      <c r="B490" s="41" t="s">
        <v>1182</v>
      </c>
      <c r="C490" s="41" t="s">
        <v>44</v>
      </c>
      <c r="D490" s="41" t="s">
        <v>44</v>
      </c>
      <c r="E490" s="41" t="s">
        <v>44</v>
      </c>
      <c r="F490" s="42" t="b">
        <v>1</v>
      </c>
      <c r="G490" s="41" t="s">
        <v>2066</v>
      </c>
      <c r="H490" s="41" t="s">
        <v>2067</v>
      </c>
      <c r="I490" s="41" t="s">
        <v>2068</v>
      </c>
      <c r="J490" s="42">
        <v>2017</v>
      </c>
      <c r="K490" s="41" t="s">
        <v>2069</v>
      </c>
      <c r="L490" s="42" t="s">
        <v>44</v>
      </c>
      <c r="M490" s="41" t="s">
        <v>22</v>
      </c>
      <c r="N490" s="41" t="s">
        <v>2053</v>
      </c>
      <c r="O490" s="42" t="b">
        <v>0</v>
      </c>
      <c r="P490" s="42">
        <v>0</v>
      </c>
      <c r="Q490" s="42">
        <v>16</v>
      </c>
      <c r="R490" s="73">
        <f>IF(ISERROR(Dataset[[#This Row],[Number of Geospatial Figures]]/Dataset[[#This Row],[Number of Total Figures]])=TRUE,"---",Dataset[[#This Row],[Number of Geospatial Figures]]/Dataset[[#This Row],[Number of Total Figures]])</f>
        <v>0</v>
      </c>
      <c r="S490" s="42" t="b">
        <v>0</v>
      </c>
      <c r="T490" s="42" t="b" cm="1">
        <f t="array" ref="T4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0" s="42" t="b">
        <v>0</v>
      </c>
      <c r="V490" s="41" t="s">
        <v>44</v>
      </c>
      <c r="W490" s="41" t="s">
        <v>44</v>
      </c>
      <c r="X490" s="42">
        <v>29</v>
      </c>
      <c r="Y490" s="76" t="s">
        <v>44</v>
      </c>
      <c r="Z490" s="76" t="s">
        <v>44</v>
      </c>
      <c r="AA490" s="43" t="s">
        <v>44</v>
      </c>
    </row>
    <row r="491" spans="1:27" x14ac:dyDescent="0.2">
      <c r="A491" s="40" t="s">
        <v>1953</v>
      </c>
      <c r="B491" s="41" t="s">
        <v>1575</v>
      </c>
      <c r="C491" s="41" t="s">
        <v>44</v>
      </c>
      <c r="D491" s="41" t="s">
        <v>44</v>
      </c>
      <c r="E491" s="41" t="s">
        <v>44</v>
      </c>
      <c r="F491" s="42" t="b">
        <v>1</v>
      </c>
      <c r="G491" s="41" t="s">
        <v>2070</v>
      </c>
      <c r="H491" s="41" t="s">
        <v>2071</v>
      </c>
      <c r="I491" s="41" t="s">
        <v>2072</v>
      </c>
      <c r="J491" s="42">
        <v>2017</v>
      </c>
      <c r="K491" s="41" t="s">
        <v>2073</v>
      </c>
      <c r="L491" s="42" t="s">
        <v>44</v>
      </c>
      <c r="M491" s="41" t="s">
        <v>28</v>
      </c>
      <c r="N491" s="41" t="s">
        <v>2074</v>
      </c>
      <c r="O491" s="42" t="b">
        <v>0</v>
      </c>
      <c r="P491" s="42">
        <v>0</v>
      </c>
      <c r="Q491" s="42">
        <v>3</v>
      </c>
      <c r="R491" s="73">
        <f>IF(ISERROR(Dataset[[#This Row],[Number of Geospatial Figures]]/Dataset[[#This Row],[Number of Total Figures]])=TRUE,"---",Dataset[[#This Row],[Number of Geospatial Figures]]/Dataset[[#This Row],[Number of Total Figures]])</f>
        <v>0</v>
      </c>
      <c r="S491" s="42" t="b">
        <v>0</v>
      </c>
      <c r="T491" s="42" t="b" cm="1">
        <f t="array" ref="T4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1" s="42" t="b">
        <v>0</v>
      </c>
      <c r="V491" s="41" t="s">
        <v>44</v>
      </c>
      <c r="W491" s="41" t="s">
        <v>44</v>
      </c>
      <c r="X491" s="42">
        <v>30</v>
      </c>
      <c r="Y491" s="76" t="s">
        <v>44</v>
      </c>
      <c r="Z491" s="76" t="s">
        <v>44</v>
      </c>
      <c r="AA491" s="43" t="s">
        <v>44</v>
      </c>
    </row>
    <row r="492" spans="1:27" x14ac:dyDescent="0.2">
      <c r="A492" s="40" t="s">
        <v>44</v>
      </c>
      <c r="B492" s="41" t="s">
        <v>44</v>
      </c>
      <c r="C492" s="41" t="s">
        <v>44</v>
      </c>
      <c r="D492" s="41" t="s">
        <v>44</v>
      </c>
      <c r="E492" s="41" t="s">
        <v>44</v>
      </c>
      <c r="F492" s="42" t="b">
        <v>0</v>
      </c>
      <c r="G492" s="41" t="s">
        <v>2075</v>
      </c>
      <c r="H492" s="41" t="s">
        <v>2076</v>
      </c>
      <c r="I492" s="41" t="s">
        <v>2077</v>
      </c>
      <c r="J492" s="42">
        <v>2017</v>
      </c>
      <c r="K492" s="41" t="s">
        <v>2078</v>
      </c>
      <c r="L492" s="42" t="s">
        <v>44</v>
      </c>
      <c r="M492" s="41" t="s">
        <v>28</v>
      </c>
      <c r="N492" s="41" t="s">
        <v>2074</v>
      </c>
      <c r="O492" s="42" t="s">
        <v>44</v>
      </c>
      <c r="P492" s="42" t="s">
        <v>44</v>
      </c>
      <c r="Q492" s="42" t="s">
        <v>44</v>
      </c>
      <c r="R492" s="73" t="str">
        <f>IF(ISERROR(Dataset[[#This Row],[Number of Geospatial Figures]]/Dataset[[#This Row],[Number of Total Figures]])=TRUE,"---",Dataset[[#This Row],[Number of Geospatial Figures]]/Dataset[[#This Row],[Number of Total Figures]])</f>
        <v>---</v>
      </c>
      <c r="S492" s="42" t="s">
        <v>44</v>
      </c>
      <c r="T492" s="42" t="str" cm="1">
        <f t="array" ref="T4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2" s="42" t="s">
        <v>44</v>
      </c>
      <c r="V492" s="41" t="s">
        <v>44</v>
      </c>
      <c r="W492" s="41" t="s">
        <v>44</v>
      </c>
      <c r="X492" s="42">
        <v>14</v>
      </c>
      <c r="Y492" s="76" t="s">
        <v>44</v>
      </c>
      <c r="Z492" s="76" t="s">
        <v>44</v>
      </c>
      <c r="AA492" s="43" t="s">
        <v>44</v>
      </c>
    </row>
    <row r="493" spans="1:27" x14ac:dyDescent="0.2">
      <c r="A493" s="40" t="s">
        <v>44</v>
      </c>
      <c r="B493" s="41" t="s">
        <v>44</v>
      </c>
      <c r="C493" s="41" t="s">
        <v>44</v>
      </c>
      <c r="D493" s="41" t="s">
        <v>44</v>
      </c>
      <c r="E493" s="41" t="s">
        <v>44</v>
      </c>
      <c r="F493" s="42" t="b">
        <v>0</v>
      </c>
      <c r="G493" s="41" t="s">
        <v>2079</v>
      </c>
      <c r="H493" s="41" t="s">
        <v>2080</v>
      </c>
      <c r="I493" s="41" t="s">
        <v>2081</v>
      </c>
      <c r="J493" s="42">
        <v>2017</v>
      </c>
      <c r="K493" s="41" t="s">
        <v>2082</v>
      </c>
      <c r="L493" s="42" t="s">
        <v>44</v>
      </c>
      <c r="M493" s="41" t="s">
        <v>28</v>
      </c>
      <c r="N493" s="41" t="s">
        <v>2074</v>
      </c>
      <c r="O493" s="42" t="s">
        <v>44</v>
      </c>
      <c r="P493" s="42" t="s">
        <v>44</v>
      </c>
      <c r="Q493" s="42" t="s">
        <v>44</v>
      </c>
      <c r="R493" s="73" t="str">
        <f>IF(ISERROR(Dataset[[#This Row],[Number of Geospatial Figures]]/Dataset[[#This Row],[Number of Total Figures]])=TRUE,"---",Dataset[[#This Row],[Number of Geospatial Figures]]/Dataset[[#This Row],[Number of Total Figures]])</f>
        <v>---</v>
      </c>
      <c r="S493" s="42" t="s">
        <v>44</v>
      </c>
      <c r="T493" s="42" t="str" cm="1">
        <f t="array" ref="T4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3" s="42" t="s">
        <v>44</v>
      </c>
      <c r="V493" s="41" t="s">
        <v>44</v>
      </c>
      <c r="W493" s="41" t="s">
        <v>44</v>
      </c>
      <c r="X493" s="42">
        <v>0</v>
      </c>
      <c r="Y493" s="76" t="s">
        <v>44</v>
      </c>
      <c r="Z493" s="76" t="s">
        <v>44</v>
      </c>
      <c r="AA493" s="43" t="s">
        <v>44</v>
      </c>
    </row>
    <row r="494" spans="1:27" x14ac:dyDescent="0.2">
      <c r="A494" s="40" t="s">
        <v>44</v>
      </c>
      <c r="B494" s="41" t="s">
        <v>44</v>
      </c>
      <c r="C494" s="41" t="s">
        <v>44</v>
      </c>
      <c r="D494" s="41" t="s">
        <v>44</v>
      </c>
      <c r="E494" s="41" t="s">
        <v>44</v>
      </c>
      <c r="F494" s="42" t="b">
        <v>0</v>
      </c>
      <c r="G494" s="41" t="s">
        <v>2083</v>
      </c>
      <c r="H494" s="41" t="s">
        <v>2084</v>
      </c>
      <c r="I494" s="41" t="s">
        <v>2085</v>
      </c>
      <c r="J494" s="42">
        <v>2017</v>
      </c>
      <c r="K494" s="41" t="s">
        <v>2086</v>
      </c>
      <c r="L494" s="42" t="s">
        <v>44</v>
      </c>
      <c r="M494" s="41" t="s">
        <v>28</v>
      </c>
      <c r="N494" s="41" t="s">
        <v>2074</v>
      </c>
      <c r="O494" s="42" t="s">
        <v>44</v>
      </c>
      <c r="P494" s="42" t="s">
        <v>44</v>
      </c>
      <c r="Q494" s="42" t="s">
        <v>44</v>
      </c>
      <c r="R494" s="73" t="str">
        <f>IF(ISERROR(Dataset[[#This Row],[Number of Geospatial Figures]]/Dataset[[#This Row],[Number of Total Figures]])=TRUE,"---",Dataset[[#This Row],[Number of Geospatial Figures]]/Dataset[[#This Row],[Number of Total Figures]])</f>
        <v>---</v>
      </c>
      <c r="S494" s="42" t="s">
        <v>44</v>
      </c>
      <c r="T494" s="42" t="str" cm="1">
        <f t="array" ref="T4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4" s="42" t="s">
        <v>44</v>
      </c>
      <c r="V494" s="41" t="s">
        <v>44</v>
      </c>
      <c r="W494" s="41" t="s">
        <v>44</v>
      </c>
      <c r="X494" s="42">
        <v>8</v>
      </c>
      <c r="Y494" s="76" t="s">
        <v>44</v>
      </c>
      <c r="Z494" s="76" t="s">
        <v>44</v>
      </c>
      <c r="AA494" s="43" t="s">
        <v>44</v>
      </c>
    </row>
    <row r="495" spans="1:27" x14ac:dyDescent="0.2">
      <c r="A495" s="40" t="s">
        <v>1953</v>
      </c>
      <c r="B495" s="41" t="s">
        <v>1575</v>
      </c>
      <c r="C495" s="41" t="s">
        <v>44</v>
      </c>
      <c r="D495" s="41" t="s">
        <v>44</v>
      </c>
      <c r="E495" s="41" t="s">
        <v>2193</v>
      </c>
      <c r="F495" s="42" t="b">
        <v>1</v>
      </c>
      <c r="G495" s="41" t="s">
        <v>2087</v>
      </c>
      <c r="H495" s="41" t="s">
        <v>2088</v>
      </c>
      <c r="I495" s="41" t="s">
        <v>2089</v>
      </c>
      <c r="J495" s="42">
        <v>2017</v>
      </c>
      <c r="K495" s="41" t="s">
        <v>2090</v>
      </c>
      <c r="L495" s="42" t="s">
        <v>44</v>
      </c>
      <c r="M495" s="41" t="s">
        <v>1059</v>
      </c>
      <c r="N495" s="41" t="s">
        <v>2091</v>
      </c>
      <c r="O495" s="42" t="b">
        <v>0</v>
      </c>
      <c r="P495" s="42">
        <v>1</v>
      </c>
      <c r="Q495" s="42">
        <v>7</v>
      </c>
      <c r="R495" s="73">
        <f>IF(ISERROR(Dataset[[#This Row],[Number of Geospatial Figures]]/Dataset[[#This Row],[Number of Total Figures]])=TRUE,"---",Dataset[[#This Row],[Number of Geospatial Figures]]/Dataset[[#This Row],[Number of Total Figures]])</f>
        <v>0.14285714285714285</v>
      </c>
      <c r="S495" s="42" t="b">
        <v>1</v>
      </c>
      <c r="T495" s="42" t="b" cm="1">
        <f t="array" ref="T4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95" s="42" t="b">
        <v>0</v>
      </c>
      <c r="V495" s="41" t="s">
        <v>44</v>
      </c>
      <c r="W495" s="41" t="s">
        <v>44</v>
      </c>
      <c r="X495" s="42">
        <v>24</v>
      </c>
      <c r="Y495" s="76" t="s">
        <v>3029</v>
      </c>
      <c r="Z495" s="76" t="s">
        <v>3030</v>
      </c>
      <c r="AA495" s="43" t="s">
        <v>2509</v>
      </c>
    </row>
    <row r="496" spans="1:27" x14ac:dyDescent="0.2">
      <c r="A496" s="40" t="s">
        <v>44</v>
      </c>
      <c r="B496" s="41" t="s">
        <v>44</v>
      </c>
      <c r="C496" s="41" t="s">
        <v>44</v>
      </c>
      <c r="D496" s="41" t="s">
        <v>44</v>
      </c>
      <c r="E496" s="41" t="s">
        <v>44</v>
      </c>
      <c r="F496" s="42" t="b">
        <v>0</v>
      </c>
      <c r="G496" s="41" t="s">
        <v>2092</v>
      </c>
      <c r="H496" s="41" t="s">
        <v>2093</v>
      </c>
      <c r="I496" s="41" t="s">
        <v>2094</v>
      </c>
      <c r="J496" s="42">
        <v>2017</v>
      </c>
      <c r="K496" s="41" t="s">
        <v>2095</v>
      </c>
      <c r="L496" s="42" t="s">
        <v>44</v>
      </c>
      <c r="M496" s="41" t="s">
        <v>1059</v>
      </c>
      <c r="N496" s="41" t="s">
        <v>2091</v>
      </c>
      <c r="O496" s="42" t="s">
        <v>44</v>
      </c>
      <c r="P496" s="42" t="s">
        <v>44</v>
      </c>
      <c r="Q496" s="42" t="s">
        <v>44</v>
      </c>
      <c r="R496" s="73" t="str">
        <f>IF(ISERROR(Dataset[[#This Row],[Number of Geospatial Figures]]/Dataset[[#This Row],[Number of Total Figures]])=TRUE,"---",Dataset[[#This Row],[Number of Geospatial Figures]]/Dataset[[#This Row],[Number of Total Figures]])</f>
        <v>---</v>
      </c>
      <c r="S496" s="42" t="s">
        <v>44</v>
      </c>
      <c r="T496" s="42" t="str" cm="1">
        <f t="array" ref="T4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6" s="42" t="s">
        <v>44</v>
      </c>
      <c r="V496" s="41" t="s">
        <v>44</v>
      </c>
      <c r="W496" s="41" t="s">
        <v>44</v>
      </c>
      <c r="X496" s="42">
        <v>0</v>
      </c>
      <c r="Y496" s="76" t="s">
        <v>44</v>
      </c>
      <c r="Z496" s="76" t="s">
        <v>44</v>
      </c>
      <c r="AA496" s="43" t="s">
        <v>44</v>
      </c>
    </row>
    <row r="497" spans="1:27" x14ac:dyDescent="0.2">
      <c r="A497" s="40" t="s">
        <v>1953</v>
      </c>
      <c r="B497" s="41" t="s">
        <v>1575</v>
      </c>
      <c r="C497" s="41" t="s">
        <v>44</v>
      </c>
      <c r="D497" s="41" t="s">
        <v>44</v>
      </c>
      <c r="E497" s="41" t="s">
        <v>44</v>
      </c>
      <c r="F497" s="42" t="b">
        <v>1</v>
      </c>
      <c r="G497" s="41" t="s">
        <v>2096</v>
      </c>
      <c r="H497" s="41" t="s">
        <v>2097</v>
      </c>
      <c r="I497" s="41" t="s">
        <v>2098</v>
      </c>
      <c r="J497" s="42">
        <v>2017</v>
      </c>
      <c r="K497" s="41" t="s">
        <v>2099</v>
      </c>
      <c r="L497" s="42" t="s">
        <v>44</v>
      </c>
      <c r="M497" s="41" t="s">
        <v>1059</v>
      </c>
      <c r="N497" s="41" t="s">
        <v>2091</v>
      </c>
      <c r="O497" s="42" t="b">
        <v>0</v>
      </c>
      <c r="P497" s="42">
        <v>0</v>
      </c>
      <c r="Q497" s="42">
        <v>7</v>
      </c>
      <c r="R497" s="73">
        <f>IF(ISERROR(Dataset[[#This Row],[Number of Geospatial Figures]]/Dataset[[#This Row],[Number of Total Figures]])=TRUE,"---",Dataset[[#This Row],[Number of Geospatial Figures]]/Dataset[[#This Row],[Number of Total Figures]])</f>
        <v>0</v>
      </c>
      <c r="S497" s="42" t="b">
        <v>0</v>
      </c>
      <c r="T497" s="42" t="b" cm="1">
        <f t="array" ref="T4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7" s="42" t="b">
        <v>0</v>
      </c>
      <c r="V497" s="41" t="s">
        <v>44</v>
      </c>
      <c r="W497" s="41" t="s">
        <v>44</v>
      </c>
      <c r="X497" s="42">
        <v>20</v>
      </c>
      <c r="Y497" s="76" t="s">
        <v>44</v>
      </c>
      <c r="Z497" s="76" t="s">
        <v>44</v>
      </c>
      <c r="AA497" s="43" t="s">
        <v>44</v>
      </c>
    </row>
    <row r="498" spans="1:27" x14ac:dyDescent="0.2">
      <c r="A498" s="40" t="s">
        <v>1953</v>
      </c>
      <c r="B498" s="41" t="s">
        <v>17</v>
      </c>
      <c r="C498" s="41" t="s">
        <v>2476</v>
      </c>
      <c r="D498" s="41" t="s">
        <v>1953</v>
      </c>
      <c r="E498" s="41" t="s">
        <v>44</v>
      </c>
      <c r="F498" s="42" t="b">
        <v>1</v>
      </c>
      <c r="G498" s="41" t="s">
        <v>2100</v>
      </c>
      <c r="H498" s="41" t="s">
        <v>2101</v>
      </c>
      <c r="I498" s="41" t="s">
        <v>2102</v>
      </c>
      <c r="J498" s="42">
        <v>2017</v>
      </c>
      <c r="K498" s="41" t="s">
        <v>2103</v>
      </c>
      <c r="L498" s="42" t="s">
        <v>44</v>
      </c>
      <c r="M498" s="41" t="s">
        <v>1059</v>
      </c>
      <c r="N498" s="41" t="s">
        <v>2091</v>
      </c>
      <c r="O498" s="42" t="b">
        <v>0</v>
      </c>
      <c r="P498" s="42">
        <v>4</v>
      </c>
      <c r="Q498" s="42">
        <v>7</v>
      </c>
      <c r="R498" s="73">
        <f>IF(ISERROR(Dataset[[#This Row],[Number of Geospatial Figures]]/Dataset[[#This Row],[Number of Total Figures]])=TRUE,"---",Dataset[[#This Row],[Number of Geospatial Figures]]/Dataset[[#This Row],[Number of Total Figures]])</f>
        <v>0.5714285714285714</v>
      </c>
      <c r="S498" s="42" t="b">
        <v>1</v>
      </c>
      <c r="T498" s="42" t="b" cm="1">
        <f t="array" ref="T4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8" s="42" t="b">
        <v>1</v>
      </c>
      <c r="V498" s="41" t="s">
        <v>44</v>
      </c>
      <c r="W498" s="41" t="s">
        <v>44</v>
      </c>
      <c r="X498" s="42">
        <v>35</v>
      </c>
      <c r="Y498" s="76" t="s">
        <v>3031</v>
      </c>
      <c r="Z498" s="76" t="s">
        <v>3032</v>
      </c>
      <c r="AA498" s="43" t="s">
        <v>2879</v>
      </c>
    </row>
    <row r="499" spans="1:27" x14ac:dyDescent="0.2">
      <c r="A499" s="40" t="s">
        <v>44</v>
      </c>
      <c r="B499" s="41" t="s">
        <v>44</v>
      </c>
      <c r="C499" s="41" t="s">
        <v>44</v>
      </c>
      <c r="D499" s="41" t="s">
        <v>44</v>
      </c>
      <c r="E499" s="41" t="s">
        <v>44</v>
      </c>
      <c r="F499" s="42" t="b">
        <v>0</v>
      </c>
      <c r="G499" s="41" t="s">
        <v>2104</v>
      </c>
      <c r="H499" s="41" t="s">
        <v>2105</v>
      </c>
      <c r="I499" s="41" t="s">
        <v>2106</v>
      </c>
      <c r="J499" s="42">
        <v>2017</v>
      </c>
      <c r="K499" s="41" t="s">
        <v>2107</v>
      </c>
      <c r="L499" s="42" t="s">
        <v>44</v>
      </c>
      <c r="M499" s="41" t="s">
        <v>22</v>
      </c>
      <c r="N499" s="41" t="s">
        <v>2108</v>
      </c>
      <c r="O499" s="42" t="s">
        <v>44</v>
      </c>
      <c r="P499" s="42" t="s">
        <v>44</v>
      </c>
      <c r="Q499" s="42" t="s">
        <v>44</v>
      </c>
      <c r="R499" s="73" t="str">
        <f>IF(ISERROR(Dataset[[#This Row],[Number of Geospatial Figures]]/Dataset[[#This Row],[Number of Total Figures]])=TRUE,"---",Dataset[[#This Row],[Number of Geospatial Figures]]/Dataset[[#This Row],[Number of Total Figures]])</f>
        <v>---</v>
      </c>
      <c r="S499" s="42" t="s">
        <v>44</v>
      </c>
      <c r="T499" s="42" t="str" cm="1">
        <f t="array" ref="T4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9" s="42" t="s">
        <v>44</v>
      </c>
      <c r="V499" s="41" t="s">
        <v>44</v>
      </c>
      <c r="W499" s="41" t="s">
        <v>44</v>
      </c>
      <c r="X499" s="42">
        <v>5</v>
      </c>
      <c r="Y499" s="76" t="s">
        <v>44</v>
      </c>
      <c r="Z499" s="76" t="s">
        <v>44</v>
      </c>
      <c r="AA499" s="43" t="s">
        <v>44</v>
      </c>
    </row>
    <row r="500" spans="1:27" x14ac:dyDescent="0.2">
      <c r="A500" s="40" t="s">
        <v>44</v>
      </c>
      <c r="B500" s="41" t="s">
        <v>44</v>
      </c>
      <c r="C500" s="41" t="s">
        <v>44</v>
      </c>
      <c r="D500" s="41" t="s">
        <v>44</v>
      </c>
      <c r="E500" s="41" t="s">
        <v>44</v>
      </c>
      <c r="F500" s="42" t="b">
        <v>0</v>
      </c>
      <c r="G500" s="41" t="s">
        <v>2109</v>
      </c>
      <c r="H500" s="41" t="s">
        <v>2110</v>
      </c>
      <c r="I500" s="41" t="s">
        <v>2111</v>
      </c>
      <c r="J500" s="42">
        <v>2017</v>
      </c>
      <c r="K500" s="41" t="s">
        <v>2112</v>
      </c>
      <c r="L500" s="42" t="s">
        <v>44</v>
      </c>
      <c r="M500" s="41" t="s">
        <v>22</v>
      </c>
      <c r="N500" s="41" t="s">
        <v>2108</v>
      </c>
      <c r="O500" s="42" t="s">
        <v>44</v>
      </c>
      <c r="P500" s="42" t="s">
        <v>44</v>
      </c>
      <c r="Q500" s="42" t="s">
        <v>44</v>
      </c>
      <c r="R500" s="73" t="str">
        <f>IF(ISERROR(Dataset[[#This Row],[Number of Geospatial Figures]]/Dataset[[#This Row],[Number of Total Figures]])=TRUE,"---",Dataset[[#This Row],[Number of Geospatial Figures]]/Dataset[[#This Row],[Number of Total Figures]])</f>
        <v>---</v>
      </c>
      <c r="S500" s="42" t="s">
        <v>44</v>
      </c>
      <c r="T500" s="42" t="str" cm="1">
        <f t="array" ref="T5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0" s="42" t="s">
        <v>44</v>
      </c>
      <c r="V500" s="41" t="s">
        <v>44</v>
      </c>
      <c r="W500" s="41" t="s">
        <v>44</v>
      </c>
      <c r="X500" s="42">
        <v>8</v>
      </c>
      <c r="Y500" s="76" t="s">
        <v>44</v>
      </c>
      <c r="Z500" s="76" t="s">
        <v>44</v>
      </c>
      <c r="AA500" s="43" t="s">
        <v>44</v>
      </c>
    </row>
    <row r="501" spans="1:27" x14ac:dyDescent="0.2">
      <c r="A501" s="40" t="s">
        <v>44</v>
      </c>
      <c r="B501" s="41" t="s">
        <v>44</v>
      </c>
      <c r="C501" s="41" t="s">
        <v>44</v>
      </c>
      <c r="D501" s="41" t="s">
        <v>44</v>
      </c>
      <c r="E501" s="41" t="s">
        <v>44</v>
      </c>
      <c r="F501" s="42" t="b">
        <v>0</v>
      </c>
      <c r="G501" s="41" t="s">
        <v>2113</v>
      </c>
      <c r="H501" s="41" t="s">
        <v>2114</v>
      </c>
      <c r="I501" s="41" t="s">
        <v>2115</v>
      </c>
      <c r="J501" s="42">
        <v>2017</v>
      </c>
      <c r="K501" s="41" t="s">
        <v>2116</v>
      </c>
      <c r="L501" s="42" t="s">
        <v>44</v>
      </c>
      <c r="M501" s="41" t="s">
        <v>22</v>
      </c>
      <c r="N501" s="41" t="s">
        <v>2108</v>
      </c>
      <c r="O501" s="42" t="s">
        <v>44</v>
      </c>
      <c r="P501" s="42" t="s">
        <v>44</v>
      </c>
      <c r="Q501" s="42" t="s">
        <v>44</v>
      </c>
      <c r="R501" s="73" t="str">
        <f>IF(ISERROR(Dataset[[#This Row],[Number of Geospatial Figures]]/Dataset[[#This Row],[Number of Total Figures]])=TRUE,"---",Dataset[[#This Row],[Number of Geospatial Figures]]/Dataset[[#This Row],[Number of Total Figures]])</f>
        <v>---</v>
      </c>
      <c r="S501" s="42" t="s">
        <v>44</v>
      </c>
      <c r="T501" s="42" t="str" cm="1">
        <f t="array" ref="T5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1" s="42" t="s">
        <v>44</v>
      </c>
      <c r="V501" s="41" t="s">
        <v>44</v>
      </c>
      <c r="W501" s="41" t="s">
        <v>44</v>
      </c>
      <c r="X501" s="42">
        <v>1</v>
      </c>
      <c r="Y501" s="76" t="s">
        <v>44</v>
      </c>
      <c r="Z501" s="76" t="s">
        <v>44</v>
      </c>
      <c r="AA501" s="43" t="s">
        <v>44</v>
      </c>
    </row>
    <row r="502" spans="1:27" x14ac:dyDescent="0.2">
      <c r="A502" s="40" t="s">
        <v>1953</v>
      </c>
      <c r="B502" s="41" t="s">
        <v>308</v>
      </c>
      <c r="C502" s="41" t="s">
        <v>44</v>
      </c>
      <c r="D502" s="41" t="s">
        <v>44</v>
      </c>
      <c r="E502" s="41" t="s">
        <v>44</v>
      </c>
      <c r="F502" s="42" t="b">
        <v>1</v>
      </c>
      <c r="G502" s="41" t="s">
        <v>2117</v>
      </c>
      <c r="H502" s="41" t="s">
        <v>2118</v>
      </c>
      <c r="I502" s="41" t="s">
        <v>2119</v>
      </c>
      <c r="J502" s="42">
        <v>2017</v>
      </c>
      <c r="K502" s="41" t="s">
        <v>2120</v>
      </c>
      <c r="L502" s="42" t="s">
        <v>44</v>
      </c>
      <c r="M502" s="41" t="s">
        <v>22</v>
      </c>
      <c r="N502" s="41" t="s">
        <v>2108</v>
      </c>
      <c r="O502" s="42" t="b">
        <v>0</v>
      </c>
      <c r="P502" s="42">
        <v>0</v>
      </c>
      <c r="Q502" s="42">
        <v>10</v>
      </c>
      <c r="R502" s="73">
        <f>IF(ISERROR(Dataset[[#This Row],[Number of Geospatial Figures]]/Dataset[[#This Row],[Number of Total Figures]])=TRUE,"---",Dataset[[#This Row],[Number of Geospatial Figures]]/Dataset[[#This Row],[Number of Total Figures]])</f>
        <v>0</v>
      </c>
      <c r="S502" s="42" t="b">
        <v>0</v>
      </c>
      <c r="T502" s="42" t="b" cm="1">
        <f t="array" ref="T5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2" s="42" t="b">
        <v>0</v>
      </c>
      <c r="V502" s="41" t="s">
        <v>44</v>
      </c>
      <c r="W502" s="41" t="s">
        <v>44</v>
      </c>
      <c r="X502" s="42">
        <v>27</v>
      </c>
      <c r="Y502" s="76" t="s">
        <v>44</v>
      </c>
      <c r="Z502" s="76" t="s">
        <v>44</v>
      </c>
      <c r="AA502" s="43" t="s">
        <v>44</v>
      </c>
    </row>
    <row r="503" spans="1:27" x14ac:dyDescent="0.2">
      <c r="A503" s="40" t="s">
        <v>1953</v>
      </c>
      <c r="B503" s="41" t="s">
        <v>1575</v>
      </c>
      <c r="C503" s="41" t="s">
        <v>44</v>
      </c>
      <c r="D503" s="41" t="s">
        <v>44</v>
      </c>
      <c r="E503" s="41" t="s">
        <v>44</v>
      </c>
      <c r="F503" s="42" t="b">
        <v>1</v>
      </c>
      <c r="G503" s="41" t="s">
        <v>2121</v>
      </c>
      <c r="H503" s="41" t="s">
        <v>2122</v>
      </c>
      <c r="I503" s="41" t="s">
        <v>2123</v>
      </c>
      <c r="J503" s="42">
        <v>2017</v>
      </c>
      <c r="K503" s="41" t="s">
        <v>2124</v>
      </c>
      <c r="L503" s="42" t="s">
        <v>44</v>
      </c>
      <c r="M503" s="41" t="s">
        <v>22</v>
      </c>
      <c r="N503" s="41" t="s">
        <v>2125</v>
      </c>
      <c r="O503" s="42" t="b">
        <v>0</v>
      </c>
      <c r="P503" s="42">
        <v>0</v>
      </c>
      <c r="Q503" s="42">
        <v>6</v>
      </c>
      <c r="R503" s="73">
        <f>IF(ISERROR(Dataset[[#This Row],[Number of Geospatial Figures]]/Dataset[[#This Row],[Number of Total Figures]])=TRUE,"---",Dataset[[#This Row],[Number of Geospatial Figures]]/Dataset[[#This Row],[Number of Total Figures]])</f>
        <v>0</v>
      </c>
      <c r="S503" s="42" t="b">
        <v>0</v>
      </c>
      <c r="T503" s="42" t="b" cm="1">
        <f t="array" ref="T5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3" s="42" t="b">
        <v>0</v>
      </c>
      <c r="V503" s="41" t="s">
        <v>44</v>
      </c>
      <c r="W503" s="41" t="s">
        <v>44</v>
      </c>
      <c r="X503" s="42">
        <v>43</v>
      </c>
      <c r="Y503" s="76" t="s">
        <v>44</v>
      </c>
      <c r="Z503" s="76" t="s">
        <v>44</v>
      </c>
      <c r="AA503" s="43" t="s">
        <v>44</v>
      </c>
    </row>
    <row r="504" spans="1:27" x14ac:dyDescent="0.2">
      <c r="A504" s="40" t="s">
        <v>44</v>
      </c>
      <c r="B504" s="41" t="s">
        <v>44</v>
      </c>
      <c r="C504" s="41" t="s">
        <v>44</v>
      </c>
      <c r="D504" s="41" t="s">
        <v>44</v>
      </c>
      <c r="E504" s="41" t="s">
        <v>44</v>
      </c>
      <c r="F504" s="42" t="b">
        <v>0</v>
      </c>
      <c r="G504" s="41" t="s">
        <v>2126</v>
      </c>
      <c r="H504" s="41" t="s">
        <v>2127</v>
      </c>
      <c r="I504" s="41" t="s">
        <v>2128</v>
      </c>
      <c r="J504" s="42">
        <v>2017</v>
      </c>
      <c r="K504" s="41" t="s">
        <v>2129</v>
      </c>
      <c r="L504" s="42" t="s">
        <v>44</v>
      </c>
      <c r="M504" s="41" t="s">
        <v>22</v>
      </c>
      <c r="N504" s="41" t="s">
        <v>2125</v>
      </c>
      <c r="O504" s="42" t="s">
        <v>44</v>
      </c>
      <c r="P504" s="42" t="s">
        <v>44</v>
      </c>
      <c r="Q504" s="42" t="s">
        <v>44</v>
      </c>
      <c r="R504" s="73" t="str">
        <f>IF(ISERROR(Dataset[[#This Row],[Number of Geospatial Figures]]/Dataset[[#This Row],[Number of Total Figures]])=TRUE,"---",Dataset[[#This Row],[Number of Geospatial Figures]]/Dataset[[#This Row],[Number of Total Figures]])</f>
        <v>---</v>
      </c>
      <c r="S504" s="42" t="s">
        <v>44</v>
      </c>
      <c r="T504" s="42" t="str" cm="1">
        <f t="array" ref="T5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4" s="42" t="s">
        <v>44</v>
      </c>
      <c r="V504" s="41" t="s">
        <v>44</v>
      </c>
      <c r="W504" s="41" t="s">
        <v>44</v>
      </c>
      <c r="X504" s="42">
        <v>0</v>
      </c>
      <c r="Y504" s="76" t="s">
        <v>44</v>
      </c>
      <c r="Z504" s="76" t="s">
        <v>44</v>
      </c>
      <c r="AA504" s="43" t="s">
        <v>44</v>
      </c>
    </row>
    <row r="505" spans="1:27" x14ac:dyDescent="0.2">
      <c r="A505" s="40" t="s">
        <v>44</v>
      </c>
      <c r="B505" s="41" t="s">
        <v>44</v>
      </c>
      <c r="C505" s="41" t="s">
        <v>44</v>
      </c>
      <c r="D505" s="41" t="s">
        <v>44</v>
      </c>
      <c r="E505" s="41" t="s">
        <v>44</v>
      </c>
      <c r="F505" s="42" t="b">
        <v>0</v>
      </c>
      <c r="G505" s="41" t="s">
        <v>2130</v>
      </c>
      <c r="H505" s="41" t="s">
        <v>2131</v>
      </c>
      <c r="I505" s="41" t="s">
        <v>2132</v>
      </c>
      <c r="J505" s="42">
        <v>2017</v>
      </c>
      <c r="K505" s="41" t="s">
        <v>2133</v>
      </c>
      <c r="L505" s="42" t="s">
        <v>44</v>
      </c>
      <c r="M505" s="41" t="s">
        <v>22</v>
      </c>
      <c r="N505" s="41" t="s">
        <v>2125</v>
      </c>
      <c r="O505" s="42" t="s">
        <v>44</v>
      </c>
      <c r="P505" s="42" t="s">
        <v>44</v>
      </c>
      <c r="Q505" s="42" t="s">
        <v>44</v>
      </c>
      <c r="R505" s="73" t="str">
        <f>IF(ISERROR(Dataset[[#This Row],[Number of Geospatial Figures]]/Dataset[[#This Row],[Number of Total Figures]])=TRUE,"---",Dataset[[#This Row],[Number of Geospatial Figures]]/Dataset[[#This Row],[Number of Total Figures]])</f>
        <v>---</v>
      </c>
      <c r="S505" s="42" t="s">
        <v>44</v>
      </c>
      <c r="T505" s="42" t="str" cm="1">
        <f t="array" ref="T5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5" s="42" t="s">
        <v>44</v>
      </c>
      <c r="V505" s="41" t="s">
        <v>44</v>
      </c>
      <c r="W505" s="41" t="s">
        <v>44</v>
      </c>
      <c r="X505" s="42">
        <v>1</v>
      </c>
      <c r="Y505" s="76" t="s">
        <v>44</v>
      </c>
      <c r="Z505" s="76" t="s">
        <v>44</v>
      </c>
      <c r="AA505" s="43" t="s">
        <v>44</v>
      </c>
    </row>
    <row r="506" spans="1:27" x14ac:dyDescent="0.2">
      <c r="A506" s="40" t="s">
        <v>44</v>
      </c>
      <c r="B506" s="41" t="s">
        <v>44</v>
      </c>
      <c r="C506" s="41" t="s">
        <v>44</v>
      </c>
      <c r="D506" s="41" t="s">
        <v>44</v>
      </c>
      <c r="E506" s="41" t="s">
        <v>44</v>
      </c>
      <c r="F506" s="42" t="b">
        <v>0</v>
      </c>
      <c r="G506" s="41" t="s">
        <v>2134</v>
      </c>
      <c r="H506" s="41" t="s">
        <v>2135</v>
      </c>
      <c r="I506" s="41" t="s">
        <v>2136</v>
      </c>
      <c r="J506" s="42">
        <v>2017</v>
      </c>
      <c r="K506" s="41" t="s">
        <v>2137</v>
      </c>
      <c r="L506" s="42" t="s">
        <v>44</v>
      </c>
      <c r="M506" s="41" t="s">
        <v>22</v>
      </c>
      <c r="N506" s="41" t="s">
        <v>2125</v>
      </c>
      <c r="O506" s="42" t="s">
        <v>44</v>
      </c>
      <c r="P506" s="42" t="s">
        <v>44</v>
      </c>
      <c r="Q506" s="42" t="s">
        <v>44</v>
      </c>
      <c r="R506" s="73" t="str">
        <f>IF(ISERROR(Dataset[[#This Row],[Number of Geospatial Figures]]/Dataset[[#This Row],[Number of Total Figures]])=TRUE,"---",Dataset[[#This Row],[Number of Geospatial Figures]]/Dataset[[#This Row],[Number of Total Figures]])</f>
        <v>---</v>
      </c>
      <c r="S506" s="42" t="s">
        <v>44</v>
      </c>
      <c r="T506" s="42" t="str" cm="1">
        <f t="array" ref="T5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6" s="42" t="s">
        <v>44</v>
      </c>
      <c r="V506" s="41" t="s">
        <v>44</v>
      </c>
      <c r="W506" s="41" t="s">
        <v>44</v>
      </c>
      <c r="X506" s="42">
        <v>8</v>
      </c>
      <c r="Y506" s="76" t="s">
        <v>44</v>
      </c>
      <c r="Z506" s="76" t="s">
        <v>44</v>
      </c>
      <c r="AA506" s="43" t="s">
        <v>44</v>
      </c>
    </row>
    <row r="507" spans="1:27" x14ac:dyDescent="0.2">
      <c r="A507" s="40" t="s">
        <v>44</v>
      </c>
      <c r="B507" s="41" t="s">
        <v>44</v>
      </c>
      <c r="C507" s="41" t="s">
        <v>44</v>
      </c>
      <c r="D507" s="41" t="s">
        <v>44</v>
      </c>
      <c r="E507" s="41" t="s">
        <v>44</v>
      </c>
      <c r="F507" s="42" t="b">
        <v>0</v>
      </c>
      <c r="G507" s="41" t="s">
        <v>2138</v>
      </c>
      <c r="H507" s="41" t="s">
        <v>2139</v>
      </c>
      <c r="I507" s="41" t="s">
        <v>2140</v>
      </c>
      <c r="J507" s="42">
        <v>2017</v>
      </c>
      <c r="K507" s="41" t="s">
        <v>2141</v>
      </c>
      <c r="L507" s="42" t="s">
        <v>44</v>
      </c>
      <c r="M507" s="41" t="s">
        <v>22</v>
      </c>
      <c r="N507" s="41" t="s">
        <v>2125</v>
      </c>
      <c r="O507" s="42" t="s">
        <v>44</v>
      </c>
      <c r="P507" s="42" t="s">
        <v>44</v>
      </c>
      <c r="Q507" s="42" t="s">
        <v>44</v>
      </c>
      <c r="R507" s="73" t="str">
        <f>IF(ISERROR(Dataset[[#This Row],[Number of Geospatial Figures]]/Dataset[[#This Row],[Number of Total Figures]])=TRUE,"---",Dataset[[#This Row],[Number of Geospatial Figures]]/Dataset[[#This Row],[Number of Total Figures]])</f>
        <v>---</v>
      </c>
      <c r="S507" s="42" t="s">
        <v>44</v>
      </c>
      <c r="T507" s="42" t="str" cm="1">
        <f t="array" ref="T5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7" s="42" t="s">
        <v>44</v>
      </c>
      <c r="V507" s="41" t="s">
        <v>44</v>
      </c>
      <c r="W507" s="41" t="s">
        <v>44</v>
      </c>
      <c r="X507" s="42">
        <v>0</v>
      </c>
      <c r="Y507" s="76" t="s">
        <v>44</v>
      </c>
      <c r="Z507" s="76" t="s">
        <v>44</v>
      </c>
      <c r="AA507" s="43" t="s">
        <v>44</v>
      </c>
    </row>
    <row r="508" spans="1:27" x14ac:dyDescent="0.2">
      <c r="A508" s="40" t="s">
        <v>44</v>
      </c>
      <c r="B508" s="41" t="s">
        <v>44</v>
      </c>
      <c r="C508" s="41" t="s">
        <v>44</v>
      </c>
      <c r="D508" s="41" t="s">
        <v>44</v>
      </c>
      <c r="E508" s="41" t="s">
        <v>44</v>
      </c>
      <c r="F508" s="42" t="b">
        <v>0</v>
      </c>
      <c r="G508" s="41" t="s">
        <v>2142</v>
      </c>
      <c r="H508" s="41" t="s">
        <v>2143</v>
      </c>
      <c r="I508" s="41" t="s">
        <v>2144</v>
      </c>
      <c r="J508" s="42">
        <v>2017</v>
      </c>
      <c r="K508" s="41" t="s">
        <v>2145</v>
      </c>
      <c r="L508" s="42" t="s">
        <v>44</v>
      </c>
      <c r="M508" s="41" t="s">
        <v>28</v>
      </c>
      <c r="N508" s="41" t="s">
        <v>2146</v>
      </c>
      <c r="O508" s="42" t="s">
        <v>44</v>
      </c>
      <c r="P508" s="42" t="s">
        <v>44</v>
      </c>
      <c r="Q508" s="42" t="s">
        <v>44</v>
      </c>
      <c r="R508" s="73" t="str">
        <f>IF(ISERROR(Dataset[[#This Row],[Number of Geospatial Figures]]/Dataset[[#This Row],[Number of Total Figures]])=TRUE,"---",Dataset[[#This Row],[Number of Geospatial Figures]]/Dataset[[#This Row],[Number of Total Figures]])</f>
        <v>---</v>
      </c>
      <c r="S508" s="42" t="s">
        <v>44</v>
      </c>
      <c r="T508" s="42" t="str" cm="1">
        <f t="array" ref="T5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8" s="42" t="s">
        <v>44</v>
      </c>
      <c r="V508" s="41" t="s">
        <v>44</v>
      </c>
      <c r="W508" s="41" t="s">
        <v>44</v>
      </c>
      <c r="X508" s="42">
        <v>0</v>
      </c>
      <c r="Y508" s="76" t="s">
        <v>44</v>
      </c>
      <c r="Z508" s="76" t="s">
        <v>44</v>
      </c>
      <c r="AA508" s="43" t="s">
        <v>44</v>
      </c>
    </row>
    <row r="509" spans="1:27" x14ac:dyDescent="0.2">
      <c r="A509" s="40" t="s">
        <v>44</v>
      </c>
      <c r="B509" s="41" t="s">
        <v>44</v>
      </c>
      <c r="C509" s="41" t="s">
        <v>44</v>
      </c>
      <c r="D509" s="41" t="s">
        <v>44</v>
      </c>
      <c r="E509" s="41" t="s">
        <v>44</v>
      </c>
      <c r="F509" s="42" t="b">
        <v>0</v>
      </c>
      <c r="G509" s="41" t="s">
        <v>2147</v>
      </c>
      <c r="H509" s="41" t="s">
        <v>2148</v>
      </c>
      <c r="I509" s="41" t="s">
        <v>2149</v>
      </c>
      <c r="J509" s="42">
        <v>2017</v>
      </c>
      <c r="K509" s="41" t="s">
        <v>2150</v>
      </c>
      <c r="L509" s="42" t="s">
        <v>44</v>
      </c>
      <c r="M509" s="41" t="s">
        <v>28</v>
      </c>
      <c r="N509" s="41" t="s">
        <v>2146</v>
      </c>
      <c r="O509" s="42" t="s">
        <v>44</v>
      </c>
      <c r="P509" s="42" t="s">
        <v>44</v>
      </c>
      <c r="Q509" s="42" t="s">
        <v>44</v>
      </c>
      <c r="R509" s="73" t="str">
        <f>IF(ISERROR(Dataset[[#This Row],[Number of Geospatial Figures]]/Dataset[[#This Row],[Number of Total Figures]])=TRUE,"---",Dataset[[#This Row],[Number of Geospatial Figures]]/Dataset[[#This Row],[Number of Total Figures]])</f>
        <v>---</v>
      </c>
      <c r="S509" s="42" t="s">
        <v>44</v>
      </c>
      <c r="T509" s="42" t="str" cm="1">
        <f t="array" ref="T5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9" s="42" t="s">
        <v>44</v>
      </c>
      <c r="V509" s="41" t="s">
        <v>44</v>
      </c>
      <c r="W509" s="41" t="s">
        <v>44</v>
      </c>
      <c r="X509" s="42">
        <v>9</v>
      </c>
      <c r="Y509" s="76" t="s">
        <v>44</v>
      </c>
      <c r="Z509" s="76" t="s">
        <v>44</v>
      </c>
      <c r="AA509" s="43" t="s">
        <v>44</v>
      </c>
    </row>
    <row r="510" spans="1:27" x14ac:dyDescent="0.2">
      <c r="A510" s="40" t="s">
        <v>1953</v>
      </c>
      <c r="B510" s="41" t="s">
        <v>1182</v>
      </c>
      <c r="C510" s="41" t="s">
        <v>44</v>
      </c>
      <c r="D510" s="41" t="s">
        <v>44</v>
      </c>
      <c r="E510" s="41" t="s">
        <v>44</v>
      </c>
      <c r="F510" s="42" t="b">
        <v>1</v>
      </c>
      <c r="G510" s="41" t="s">
        <v>2151</v>
      </c>
      <c r="H510" s="41" t="s">
        <v>2152</v>
      </c>
      <c r="I510" s="41" t="s">
        <v>2153</v>
      </c>
      <c r="J510" s="42">
        <v>2017</v>
      </c>
      <c r="K510" s="41" t="s">
        <v>2154</v>
      </c>
      <c r="L510" s="42" t="s">
        <v>44</v>
      </c>
      <c r="M510" s="41" t="s">
        <v>28</v>
      </c>
      <c r="N510" s="41" t="s">
        <v>2146</v>
      </c>
      <c r="O510" s="42" t="b">
        <v>0</v>
      </c>
      <c r="P510" s="42">
        <v>3</v>
      </c>
      <c r="Q510" s="42">
        <v>10</v>
      </c>
      <c r="R510" s="73">
        <f>IF(ISERROR(Dataset[[#This Row],[Number of Geospatial Figures]]/Dataset[[#This Row],[Number of Total Figures]])=TRUE,"---",Dataset[[#This Row],[Number of Geospatial Figures]]/Dataset[[#This Row],[Number of Total Figures]])</f>
        <v>0.3</v>
      </c>
      <c r="S510" s="42" t="b">
        <v>1</v>
      </c>
      <c r="T510" s="42" t="b" cm="1">
        <f t="array" ref="T5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10" s="42" t="b">
        <v>0</v>
      </c>
      <c r="V510" s="41" t="s">
        <v>44</v>
      </c>
      <c r="W510" s="41" t="s">
        <v>44</v>
      </c>
      <c r="X510" s="42">
        <v>38</v>
      </c>
      <c r="Y510" s="76" t="s">
        <v>3033</v>
      </c>
      <c r="Z510" s="76" t="s">
        <v>3034</v>
      </c>
      <c r="AA510" s="43" t="s">
        <v>3050</v>
      </c>
    </row>
    <row r="511" spans="1:27" x14ac:dyDescent="0.2">
      <c r="A511" s="40" t="s">
        <v>44</v>
      </c>
      <c r="B511" s="41" t="s">
        <v>44</v>
      </c>
      <c r="C511" s="41" t="s">
        <v>44</v>
      </c>
      <c r="D511" s="41" t="s">
        <v>44</v>
      </c>
      <c r="E511" s="41" t="s">
        <v>44</v>
      </c>
      <c r="F511" s="42" t="b">
        <v>0</v>
      </c>
      <c r="G511" s="41" t="s">
        <v>2155</v>
      </c>
      <c r="H511" s="41" t="s">
        <v>2156</v>
      </c>
      <c r="I511" s="41" t="s">
        <v>2157</v>
      </c>
      <c r="J511" s="42">
        <v>2017</v>
      </c>
      <c r="K511" s="41" t="s">
        <v>2158</v>
      </c>
      <c r="L511" s="42" t="s">
        <v>44</v>
      </c>
      <c r="M511" s="41" t="s">
        <v>28</v>
      </c>
      <c r="N511" s="41" t="s">
        <v>2146</v>
      </c>
      <c r="O511" s="42" t="s">
        <v>44</v>
      </c>
      <c r="P511" s="42" t="s">
        <v>44</v>
      </c>
      <c r="Q511" s="42" t="s">
        <v>44</v>
      </c>
      <c r="R511" s="73" t="str">
        <f>IF(ISERROR(Dataset[[#This Row],[Number of Geospatial Figures]]/Dataset[[#This Row],[Number of Total Figures]])=TRUE,"---",Dataset[[#This Row],[Number of Geospatial Figures]]/Dataset[[#This Row],[Number of Total Figures]])</f>
        <v>---</v>
      </c>
      <c r="S511" s="42" t="s">
        <v>44</v>
      </c>
      <c r="T511" s="42" t="str" cm="1">
        <f t="array" ref="T5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1" s="42" t="s">
        <v>44</v>
      </c>
      <c r="V511" s="41" t="s">
        <v>44</v>
      </c>
      <c r="W511" s="41" t="s">
        <v>44</v>
      </c>
      <c r="X511" s="42">
        <v>1</v>
      </c>
      <c r="Y511" s="76" t="s">
        <v>44</v>
      </c>
      <c r="Z511" s="76" t="s">
        <v>44</v>
      </c>
      <c r="AA511" s="43" t="s">
        <v>44</v>
      </c>
    </row>
    <row r="512" spans="1:27" x14ac:dyDescent="0.2">
      <c r="A512" s="40" t="s">
        <v>1953</v>
      </c>
      <c r="B512" s="41" t="s">
        <v>1575</v>
      </c>
      <c r="C512" s="41" t="s">
        <v>787</v>
      </c>
      <c r="D512" s="41" t="s">
        <v>1953</v>
      </c>
      <c r="E512" s="41" t="s">
        <v>44</v>
      </c>
      <c r="F512" s="42" t="b">
        <v>1</v>
      </c>
      <c r="G512" s="41" t="s">
        <v>2159</v>
      </c>
      <c r="H512" s="41" t="s">
        <v>2160</v>
      </c>
      <c r="I512" s="41" t="s">
        <v>2161</v>
      </c>
      <c r="J512" s="42">
        <v>2017</v>
      </c>
      <c r="K512" s="41" t="s">
        <v>2162</v>
      </c>
      <c r="L512" s="42" t="s">
        <v>44</v>
      </c>
      <c r="M512" s="41" t="s">
        <v>28</v>
      </c>
      <c r="N512" s="41" t="s">
        <v>2146</v>
      </c>
      <c r="O512" s="42" t="b">
        <v>0</v>
      </c>
      <c r="P512" s="42">
        <v>0</v>
      </c>
      <c r="Q512" s="42">
        <v>14</v>
      </c>
      <c r="R512" s="73">
        <f>IF(ISERROR(Dataset[[#This Row],[Number of Geospatial Figures]]/Dataset[[#This Row],[Number of Total Figures]])=TRUE,"---",Dataset[[#This Row],[Number of Geospatial Figures]]/Dataset[[#This Row],[Number of Total Figures]])</f>
        <v>0</v>
      </c>
      <c r="S512" s="42" t="b">
        <v>0</v>
      </c>
      <c r="T512" s="42" t="b" cm="1">
        <f t="array" ref="T5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2" s="42" t="b">
        <v>0</v>
      </c>
      <c r="V512" s="41" t="s">
        <v>44</v>
      </c>
      <c r="W512" s="41" t="s">
        <v>44</v>
      </c>
      <c r="X512" s="42">
        <v>137</v>
      </c>
      <c r="Y512" s="76" t="s">
        <v>44</v>
      </c>
      <c r="Z512" s="76" t="s">
        <v>44</v>
      </c>
      <c r="AA512" s="43" t="s">
        <v>44</v>
      </c>
    </row>
    <row r="513" spans="1:27" x14ac:dyDescent="0.2">
      <c r="A513" s="40" t="s">
        <v>44</v>
      </c>
      <c r="B513" s="41" t="s">
        <v>44</v>
      </c>
      <c r="C513" s="41" t="s">
        <v>44</v>
      </c>
      <c r="D513" s="41" t="s">
        <v>44</v>
      </c>
      <c r="E513" s="41" t="s">
        <v>44</v>
      </c>
      <c r="F513" s="42" t="b">
        <v>0</v>
      </c>
      <c r="G513" s="41" t="s">
        <v>2163</v>
      </c>
      <c r="H513" s="41" t="s">
        <v>2164</v>
      </c>
      <c r="I513" s="41" t="s">
        <v>2165</v>
      </c>
      <c r="J513" s="42">
        <v>2017</v>
      </c>
      <c r="K513" s="41" t="s">
        <v>2166</v>
      </c>
      <c r="L513" s="42" t="s">
        <v>44</v>
      </c>
      <c r="M513" s="41" t="s">
        <v>33</v>
      </c>
      <c r="N513" s="41" t="s">
        <v>2167</v>
      </c>
      <c r="O513" s="42" t="s">
        <v>44</v>
      </c>
      <c r="P513" s="42" t="s">
        <v>44</v>
      </c>
      <c r="Q513" s="42" t="s">
        <v>44</v>
      </c>
      <c r="R513" s="73" t="str">
        <f>IF(ISERROR(Dataset[[#This Row],[Number of Geospatial Figures]]/Dataset[[#This Row],[Number of Total Figures]])=TRUE,"---",Dataset[[#This Row],[Number of Geospatial Figures]]/Dataset[[#This Row],[Number of Total Figures]])</f>
        <v>---</v>
      </c>
      <c r="S513" s="42" t="s">
        <v>44</v>
      </c>
      <c r="T513" s="42" t="str" cm="1">
        <f t="array" ref="T5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3" s="42" t="s">
        <v>44</v>
      </c>
      <c r="V513" s="41" t="s">
        <v>44</v>
      </c>
      <c r="W513" s="41" t="s">
        <v>44</v>
      </c>
      <c r="X513" s="42">
        <v>0</v>
      </c>
      <c r="Y513" s="76" t="s">
        <v>44</v>
      </c>
      <c r="Z513" s="76" t="s">
        <v>44</v>
      </c>
      <c r="AA513" s="43" t="s">
        <v>44</v>
      </c>
    </row>
    <row r="514" spans="1:27" x14ac:dyDescent="0.2">
      <c r="A514" s="40" t="s">
        <v>44</v>
      </c>
      <c r="B514" s="41" t="s">
        <v>44</v>
      </c>
      <c r="C514" s="41" t="s">
        <v>44</v>
      </c>
      <c r="D514" s="41" t="s">
        <v>44</v>
      </c>
      <c r="E514" s="41" t="s">
        <v>44</v>
      </c>
      <c r="F514" s="42" t="b">
        <v>0</v>
      </c>
      <c r="G514" s="41" t="s">
        <v>2168</v>
      </c>
      <c r="H514" s="41" t="s">
        <v>2169</v>
      </c>
      <c r="I514" s="41" t="s">
        <v>2170</v>
      </c>
      <c r="J514" s="42">
        <v>2017</v>
      </c>
      <c r="K514" s="41" t="s">
        <v>2171</v>
      </c>
      <c r="L514" s="42" t="s">
        <v>44</v>
      </c>
      <c r="M514" s="41" t="s">
        <v>33</v>
      </c>
      <c r="N514" s="41" t="s">
        <v>2167</v>
      </c>
      <c r="O514" s="42" t="s">
        <v>44</v>
      </c>
      <c r="P514" s="42" t="s">
        <v>44</v>
      </c>
      <c r="Q514" s="42" t="s">
        <v>44</v>
      </c>
      <c r="R514" s="73" t="str">
        <f>IF(ISERROR(Dataset[[#This Row],[Number of Geospatial Figures]]/Dataset[[#This Row],[Number of Total Figures]])=TRUE,"---",Dataset[[#This Row],[Number of Geospatial Figures]]/Dataset[[#This Row],[Number of Total Figures]])</f>
        <v>---</v>
      </c>
      <c r="S514" s="42" t="s">
        <v>44</v>
      </c>
      <c r="T514" s="42" t="str" cm="1">
        <f t="array" ref="T5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4" s="42" t="s">
        <v>44</v>
      </c>
      <c r="V514" s="41" t="s">
        <v>44</v>
      </c>
      <c r="W514" s="41" t="s">
        <v>44</v>
      </c>
      <c r="X514" s="42">
        <v>3</v>
      </c>
      <c r="Y514" s="76" t="s">
        <v>44</v>
      </c>
      <c r="Z514" s="76" t="s">
        <v>44</v>
      </c>
      <c r="AA514" s="43" t="s">
        <v>44</v>
      </c>
    </row>
    <row r="515" spans="1:27" x14ac:dyDescent="0.2">
      <c r="A515" s="40" t="s">
        <v>44</v>
      </c>
      <c r="B515" s="41" t="s">
        <v>44</v>
      </c>
      <c r="C515" s="41" t="s">
        <v>44</v>
      </c>
      <c r="D515" s="41" t="s">
        <v>44</v>
      </c>
      <c r="E515" s="41" t="s">
        <v>44</v>
      </c>
      <c r="F515" s="42" t="b">
        <v>0</v>
      </c>
      <c r="G515" s="41" t="s">
        <v>2172</v>
      </c>
      <c r="H515" s="41" t="s">
        <v>2173</v>
      </c>
      <c r="I515" s="41" t="s">
        <v>2174</v>
      </c>
      <c r="J515" s="42">
        <v>2017</v>
      </c>
      <c r="K515" s="41" t="s">
        <v>2175</v>
      </c>
      <c r="L515" s="42" t="s">
        <v>44</v>
      </c>
      <c r="M515" s="41" t="s">
        <v>33</v>
      </c>
      <c r="N515" s="41" t="s">
        <v>2167</v>
      </c>
      <c r="O515" s="42" t="s">
        <v>44</v>
      </c>
      <c r="P515" s="42" t="s">
        <v>44</v>
      </c>
      <c r="Q515" s="42" t="s">
        <v>44</v>
      </c>
      <c r="R515" s="73" t="str">
        <f>IF(ISERROR(Dataset[[#This Row],[Number of Geospatial Figures]]/Dataset[[#This Row],[Number of Total Figures]])=TRUE,"---",Dataset[[#This Row],[Number of Geospatial Figures]]/Dataset[[#This Row],[Number of Total Figures]])</f>
        <v>---</v>
      </c>
      <c r="S515" s="42" t="s">
        <v>44</v>
      </c>
      <c r="T515" s="42" t="str" cm="1">
        <f t="array" ref="T5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5" s="42" t="s">
        <v>44</v>
      </c>
      <c r="V515" s="41" t="s">
        <v>44</v>
      </c>
      <c r="W515" s="41" t="s">
        <v>44</v>
      </c>
      <c r="X515" s="42">
        <v>6</v>
      </c>
      <c r="Y515" s="76" t="s">
        <v>44</v>
      </c>
      <c r="Z515" s="76" t="s">
        <v>44</v>
      </c>
      <c r="AA515" s="43" t="s">
        <v>44</v>
      </c>
    </row>
    <row r="516" spans="1:27" x14ac:dyDescent="0.2">
      <c r="A516" s="40" t="s">
        <v>44</v>
      </c>
      <c r="B516" s="41" t="s">
        <v>44</v>
      </c>
      <c r="C516" s="41" t="s">
        <v>44</v>
      </c>
      <c r="D516" s="41" t="s">
        <v>44</v>
      </c>
      <c r="E516" s="41" t="s">
        <v>44</v>
      </c>
      <c r="F516" s="42" t="b">
        <v>0</v>
      </c>
      <c r="G516" s="41" t="s">
        <v>2176</v>
      </c>
      <c r="H516" s="41" t="s">
        <v>2177</v>
      </c>
      <c r="I516" s="41" t="s">
        <v>2178</v>
      </c>
      <c r="J516" s="42">
        <v>2017</v>
      </c>
      <c r="K516" s="41" t="s">
        <v>2179</v>
      </c>
      <c r="L516" s="42" t="s">
        <v>44</v>
      </c>
      <c r="M516" s="41" t="s">
        <v>33</v>
      </c>
      <c r="N516" s="41" t="s">
        <v>2167</v>
      </c>
      <c r="O516" s="42" t="s">
        <v>44</v>
      </c>
      <c r="P516" s="42" t="s">
        <v>44</v>
      </c>
      <c r="Q516" s="42" t="s">
        <v>44</v>
      </c>
      <c r="R516" s="73" t="str">
        <f>IF(ISERROR(Dataset[[#This Row],[Number of Geospatial Figures]]/Dataset[[#This Row],[Number of Total Figures]])=TRUE,"---",Dataset[[#This Row],[Number of Geospatial Figures]]/Dataset[[#This Row],[Number of Total Figures]])</f>
        <v>---</v>
      </c>
      <c r="S516" s="42" t="s">
        <v>44</v>
      </c>
      <c r="T516" s="42" t="str" cm="1">
        <f t="array" ref="T5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6" s="42" t="s">
        <v>44</v>
      </c>
      <c r="V516" s="41" t="s">
        <v>44</v>
      </c>
      <c r="W516" s="41" t="s">
        <v>44</v>
      </c>
      <c r="X516" s="42">
        <v>10</v>
      </c>
      <c r="Y516" s="76" t="s">
        <v>44</v>
      </c>
      <c r="Z516" s="76" t="s">
        <v>44</v>
      </c>
      <c r="AA516" s="43" t="s">
        <v>44</v>
      </c>
    </row>
    <row r="517" spans="1:27" x14ac:dyDescent="0.2">
      <c r="A517" s="40" t="s">
        <v>44</v>
      </c>
      <c r="B517" s="41" t="s">
        <v>44</v>
      </c>
      <c r="C517" s="41" t="s">
        <v>44</v>
      </c>
      <c r="D517" s="41" t="s">
        <v>44</v>
      </c>
      <c r="E517" s="41" t="s">
        <v>44</v>
      </c>
      <c r="F517" s="42" t="b">
        <v>0</v>
      </c>
      <c r="G517" s="41" t="s">
        <v>2180</v>
      </c>
      <c r="H517" s="41" t="s">
        <v>2181</v>
      </c>
      <c r="I517" s="41" t="s">
        <v>2182</v>
      </c>
      <c r="J517" s="42">
        <v>2017</v>
      </c>
      <c r="K517" s="41" t="s">
        <v>2183</v>
      </c>
      <c r="L517" s="42" t="s">
        <v>44</v>
      </c>
      <c r="M517" s="41" t="s">
        <v>22</v>
      </c>
      <c r="N517" s="41" t="s">
        <v>2184</v>
      </c>
      <c r="O517" s="42" t="s">
        <v>44</v>
      </c>
      <c r="P517" s="42" t="s">
        <v>44</v>
      </c>
      <c r="Q517" s="42" t="s">
        <v>44</v>
      </c>
      <c r="R517" s="73" t="str">
        <f>IF(ISERROR(Dataset[[#This Row],[Number of Geospatial Figures]]/Dataset[[#This Row],[Number of Total Figures]])=TRUE,"---",Dataset[[#This Row],[Number of Geospatial Figures]]/Dataset[[#This Row],[Number of Total Figures]])</f>
        <v>---</v>
      </c>
      <c r="S517" s="42" t="s">
        <v>44</v>
      </c>
      <c r="T517" s="42" t="str" cm="1">
        <f t="array" ref="T5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7" s="42" t="s">
        <v>44</v>
      </c>
      <c r="V517" s="41" t="s">
        <v>44</v>
      </c>
      <c r="W517" s="41" t="s">
        <v>44</v>
      </c>
      <c r="X517" s="42">
        <v>6</v>
      </c>
      <c r="Y517" s="76" t="s">
        <v>44</v>
      </c>
      <c r="Z517" s="76" t="s">
        <v>44</v>
      </c>
      <c r="AA517" s="43" t="s">
        <v>44</v>
      </c>
    </row>
    <row r="518" spans="1:27" x14ac:dyDescent="0.2">
      <c r="A518" s="40" t="s">
        <v>44</v>
      </c>
      <c r="B518" s="41" t="s">
        <v>44</v>
      </c>
      <c r="C518" s="41" t="s">
        <v>44</v>
      </c>
      <c r="D518" s="41" t="s">
        <v>44</v>
      </c>
      <c r="E518" s="41" t="s">
        <v>44</v>
      </c>
      <c r="F518" s="42" t="b">
        <v>0</v>
      </c>
      <c r="G518" s="41" t="s">
        <v>2185</v>
      </c>
      <c r="H518" s="41" t="s">
        <v>2186</v>
      </c>
      <c r="I518" s="41" t="s">
        <v>2187</v>
      </c>
      <c r="J518" s="42">
        <v>2017</v>
      </c>
      <c r="K518" s="41" t="s">
        <v>2188</v>
      </c>
      <c r="L518" s="42" t="s">
        <v>44</v>
      </c>
      <c r="M518" s="41" t="s">
        <v>22</v>
      </c>
      <c r="N518" s="41" t="s">
        <v>2184</v>
      </c>
      <c r="O518" s="42" t="s">
        <v>44</v>
      </c>
      <c r="P518" s="42" t="s">
        <v>44</v>
      </c>
      <c r="Q518" s="42" t="s">
        <v>44</v>
      </c>
      <c r="R518" s="73" t="str">
        <f>IF(ISERROR(Dataset[[#This Row],[Number of Geospatial Figures]]/Dataset[[#This Row],[Number of Total Figures]])=TRUE,"---",Dataset[[#This Row],[Number of Geospatial Figures]]/Dataset[[#This Row],[Number of Total Figures]])</f>
        <v>---</v>
      </c>
      <c r="S518" s="42" t="s">
        <v>44</v>
      </c>
      <c r="T518" s="42" t="str" cm="1">
        <f t="array" ref="T5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8" s="42" t="s">
        <v>44</v>
      </c>
      <c r="V518" s="41" t="s">
        <v>44</v>
      </c>
      <c r="W518" s="41" t="s">
        <v>44</v>
      </c>
      <c r="X518" s="42">
        <v>2</v>
      </c>
      <c r="Y518" s="76" t="s">
        <v>44</v>
      </c>
      <c r="Z518" s="76" t="s">
        <v>44</v>
      </c>
      <c r="AA518" s="43" t="s">
        <v>44</v>
      </c>
    </row>
    <row r="519" spans="1:27" x14ac:dyDescent="0.2">
      <c r="A519" s="40" t="s">
        <v>1953</v>
      </c>
      <c r="B519" s="41" t="s">
        <v>17</v>
      </c>
      <c r="C519" s="41" t="s">
        <v>17</v>
      </c>
      <c r="D519" s="41" t="s">
        <v>1953</v>
      </c>
      <c r="E519" s="41" t="s">
        <v>44</v>
      </c>
      <c r="F519" s="42" t="b">
        <v>1</v>
      </c>
      <c r="G519" s="41" t="s">
        <v>2189</v>
      </c>
      <c r="H519" s="41" t="s">
        <v>2190</v>
      </c>
      <c r="I519" s="41" t="s">
        <v>2191</v>
      </c>
      <c r="J519" s="42">
        <v>2017</v>
      </c>
      <c r="K519" s="41" t="s">
        <v>2192</v>
      </c>
      <c r="L519" s="42" t="s">
        <v>44</v>
      </c>
      <c r="M519" s="41" t="s">
        <v>22</v>
      </c>
      <c r="N519" s="41" t="s">
        <v>2184</v>
      </c>
      <c r="O519" s="42" t="b">
        <v>0</v>
      </c>
      <c r="P519" s="42">
        <v>2</v>
      </c>
      <c r="Q519" s="42">
        <v>13</v>
      </c>
      <c r="R519" s="73">
        <f>IF(ISERROR(Dataset[[#This Row],[Number of Geospatial Figures]]/Dataset[[#This Row],[Number of Total Figures]])=TRUE,"---",Dataset[[#This Row],[Number of Geospatial Figures]]/Dataset[[#This Row],[Number of Total Figures]])</f>
        <v>0.15384615384615385</v>
      </c>
      <c r="S519" s="42" t="b">
        <v>1</v>
      </c>
      <c r="T519" s="42" t="b" cm="1">
        <f t="array" ref="T5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9" s="42" t="b">
        <v>1</v>
      </c>
      <c r="V519" s="41" t="s">
        <v>44</v>
      </c>
      <c r="W519" s="41" t="s">
        <v>44</v>
      </c>
      <c r="X519" s="42">
        <v>39</v>
      </c>
      <c r="Y519" s="76" t="s">
        <v>2911</v>
      </c>
      <c r="Z519" s="76" t="s">
        <v>3035</v>
      </c>
      <c r="AA519" s="43" t="s">
        <v>2876</v>
      </c>
    </row>
    <row r="520" spans="1:27" x14ac:dyDescent="0.2">
      <c r="A520" s="40" t="s">
        <v>2193</v>
      </c>
      <c r="B520" s="41" t="s">
        <v>17</v>
      </c>
      <c r="C520" s="41" t="s">
        <v>2193</v>
      </c>
      <c r="D520" s="41" t="s">
        <v>17</v>
      </c>
      <c r="E520" s="41" t="s">
        <v>44</v>
      </c>
      <c r="F520" s="42" t="b">
        <v>1</v>
      </c>
      <c r="G520" s="41" t="s">
        <v>2194</v>
      </c>
      <c r="H520" s="41" t="s">
        <v>2195</v>
      </c>
      <c r="I520" s="41" t="s">
        <v>2196</v>
      </c>
      <c r="J520" s="42">
        <v>2017</v>
      </c>
      <c r="K520" s="41" t="s">
        <v>2197</v>
      </c>
      <c r="L520" s="42" t="s">
        <v>44</v>
      </c>
      <c r="M520" s="41" t="s">
        <v>22</v>
      </c>
      <c r="N520" s="41" t="s">
        <v>2184</v>
      </c>
      <c r="O520" s="42" t="b">
        <v>0</v>
      </c>
      <c r="P520" s="42">
        <v>0</v>
      </c>
      <c r="Q520" s="42">
        <v>7</v>
      </c>
      <c r="R520" s="73">
        <f>IF(ISERROR(Dataset[[#This Row],[Number of Geospatial Figures]]/Dataset[[#This Row],[Number of Total Figures]])=TRUE,"---",Dataset[[#This Row],[Number of Geospatial Figures]]/Dataset[[#This Row],[Number of Total Figures]])</f>
        <v>0</v>
      </c>
      <c r="S520" s="42" t="b">
        <v>0</v>
      </c>
      <c r="T520" s="42" t="b" cm="1">
        <f t="array" ref="T5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0" s="42" t="b">
        <v>0</v>
      </c>
      <c r="V520" s="41" t="s">
        <v>44</v>
      </c>
      <c r="W520" s="41" t="s">
        <v>44</v>
      </c>
      <c r="X520" s="42">
        <v>142</v>
      </c>
      <c r="Y520" s="76" t="s">
        <v>44</v>
      </c>
      <c r="Z520" s="76" t="s">
        <v>44</v>
      </c>
      <c r="AA520" s="43" t="s">
        <v>44</v>
      </c>
    </row>
    <row r="521" spans="1:27" x14ac:dyDescent="0.2">
      <c r="A521" s="40" t="s">
        <v>2193</v>
      </c>
      <c r="B521" s="41" t="s">
        <v>1001</v>
      </c>
      <c r="C521" s="41" t="s">
        <v>2193</v>
      </c>
      <c r="D521" s="41" t="s">
        <v>1001</v>
      </c>
      <c r="E521" s="41" t="s">
        <v>44</v>
      </c>
      <c r="F521" s="42" t="b">
        <v>1</v>
      </c>
      <c r="G521" s="41" t="s">
        <v>2198</v>
      </c>
      <c r="H521" s="41" t="s">
        <v>2199</v>
      </c>
      <c r="I521" s="41" t="s">
        <v>2200</v>
      </c>
      <c r="J521" s="42">
        <v>2017</v>
      </c>
      <c r="K521" s="41" t="s">
        <v>2201</v>
      </c>
      <c r="L521" s="42" t="s">
        <v>44</v>
      </c>
      <c r="M521" s="41" t="s">
        <v>22</v>
      </c>
      <c r="N521" s="41" t="s">
        <v>2184</v>
      </c>
      <c r="O521" s="42" t="b">
        <v>0</v>
      </c>
      <c r="P521" s="42">
        <v>0</v>
      </c>
      <c r="Q521" s="42">
        <v>12</v>
      </c>
      <c r="R521" s="73">
        <f>IF(ISERROR(Dataset[[#This Row],[Number of Geospatial Figures]]/Dataset[[#This Row],[Number of Total Figures]])=TRUE,"---",Dataset[[#This Row],[Number of Geospatial Figures]]/Dataset[[#This Row],[Number of Total Figures]])</f>
        <v>0</v>
      </c>
      <c r="S521" s="42" t="b">
        <v>0</v>
      </c>
      <c r="T521" s="42" t="b" cm="1">
        <f t="array" ref="T5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1" s="42" t="b">
        <v>0</v>
      </c>
      <c r="V521" s="41" t="s">
        <v>2498</v>
      </c>
      <c r="W521" s="41" t="s">
        <v>44</v>
      </c>
      <c r="X521" s="42">
        <v>56</v>
      </c>
      <c r="Y521" s="76" t="s">
        <v>44</v>
      </c>
      <c r="Z521" s="76" t="s">
        <v>44</v>
      </c>
      <c r="AA521" s="43" t="s">
        <v>44</v>
      </c>
    </row>
    <row r="522" spans="1:27" x14ac:dyDescent="0.2">
      <c r="A522" s="40" t="s">
        <v>44</v>
      </c>
      <c r="B522" s="41" t="s">
        <v>44</v>
      </c>
      <c r="C522" s="41" t="s">
        <v>44</v>
      </c>
      <c r="D522" s="41" t="s">
        <v>44</v>
      </c>
      <c r="E522" s="41" t="s">
        <v>44</v>
      </c>
      <c r="F522" s="42" t="b">
        <v>0</v>
      </c>
      <c r="G522" s="41" t="s">
        <v>2202</v>
      </c>
      <c r="H522" s="41" t="s">
        <v>2203</v>
      </c>
      <c r="I522" s="41" t="s">
        <v>2204</v>
      </c>
      <c r="J522" s="42">
        <v>2017</v>
      </c>
      <c r="K522" s="41" t="s">
        <v>2205</v>
      </c>
      <c r="L522" s="42" t="s">
        <v>44</v>
      </c>
      <c r="M522" s="41" t="s">
        <v>28</v>
      </c>
      <c r="N522" s="41" t="s">
        <v>2206</v>
      </c>
      <c r="O522" s="42" t="s">
        <v>44</v>
      </c>
      <c r="P522" s="42" t="s">
        <v>44</v>
      </c>
      <c r="Q522" s="42" t="s">
        <v>44</v>
      </c>
      <c r="R522" s="73" t="str">
        <f>IF(ISERROR(Dataset[[#This Row],[Number of Geospatial Figures]]/Dataset[[#This Row],[Number of Total Figures]])=TRUE,"---",Dataset[[#This Row],[Number of Geospatial Figures]]/Dataset[[#This Row],[Number of Total Figures]])</f>
        <v>---</v>
      </c>
      <c r="S522" s="42" t="s">
        <v>44</v>
      </c>
      <c r="T522" s="42" t="str" cm="1">
        <f t="array" ref="T5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2" s="42" t="s">
        <v>44</v>
      </c>
      <c r="V522" s="41" t="s">
        <v>44</v>
      </c>
      <c r="W522" s="41" t="s">
        <v>44</v>
      </c>
      <c r="X522" s="42">
        <v>14</v>
      </c>
      <c r="Y522" s="76" t="s">
        <v>44</v>
      </c>
      <c r="Z522" s="76" t="s">
        <v>44</v>
      </c>
      <c r="AA522" s="43" t="s">
        <v>44</v>
      </c>
    </row>
    <row r="523" spans="1:27" x14ac:dyDescent="0.2">
      <c r="A523" s="40" t="s">
        <v>44</v>
      </c>
      <c r="B523" s="41" t="s">
        <v>44</v>
      </c>
      <c r="C523" s="41" t="s">
        <v>44</v>
      </c>
      <c r="D523" s="41" t="s">
        <v>44</v>
      </c>
      <c r="E523" s="41" t="s">
        <v>44</v>
      </c>
      <c r="F523" s="42" t="b">
        <v>0</v>
      </c>
      <c r="G523" s="41" t="s">
        <v>2207</v>
      </c>
      <c r="H523" s="41" t="s">
        <v>2208</v>
      </c>
      <c r="I523" s="41" t="s">
        <v>2209</v>
      </c>
      <c r="J523" s="42">
        <v>2017</v>
      </c>
      <c r="K523" s="41" t="s">
        <v>2210</v>
      </c>
      <c r="L523" s="42" t="s">
        <v>44</v>
      </c>
      <c r="M523" s="41" t="s">
        <v>28</v>
      </c>
      <c r="N523" s="41" t="s">
        <v>2206</v>
      </c>
      <c r="O523" s="42" t="s">
        <v>44</v>
      </c>
      <c r="P523" s="42" t="s">
        <v>44</v>
      </c>
      <c r="Q523" s="42" t="s">
        <v>44</v>
      </c>
      <c r="R523" s="73" t="str">
        <f>IF(ISERROR(Dataset[[#This Row],[Number of Geospatial Figures]]/Dataset[[#This Row],[Number of Total Figures]])=TRUE,"---",Dataset[[#This Row],[Number of Geospatial Figures]]/Dataset[[#This Row],[Number of Total Figures]])</f>
        <v>---</v>
      </c>
      <c r="S523" s="42" t="s">
        <v>44</v>
      </c>
      <c r="T523" s="42" t="str" cm="1">
        <f t="array" ref="T5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3" s="42" t="s">
        <v>44</v>
      </c>
      <c r="V523" s="41" t="s">
        <v>44</v>
      </c>
      <c r="W523" s="41" t="s">
        <v>44</v>
      </c>
      <c r="X523" s="42">
        <v>7</v>
      </c>
      <c r="Y523" s="76" t="s">
        <v>44</v>
      </c>
      <c r="Z523" s="76" t="s">
        <v>44</v>
      </c>
      <c r="AA523" s="43" t="s">
        <v>44</v>
      </c>
    </row>
    <row r="524" spans="1:27" x14ac:dyDescent="0.2">
      <c r="A524" s="40" t="s">
        <v>44</v>
      </c>
      <c r="B524" s="41" t="s">
        <v>44</v>
      </c>
      <c r="C524" s="41" t="s">
        <v>44</v>
      </c>
      <c r="D524" s="41" t="s">
        <v>44</v>
      </c>
      <c r="E524" s="41" t="s">
        <v>44</v>
      </c>
      <c r="F524" s="42" t="b">
        <v>0</v>
      </c>
      <c r="G524" s="41" t="s">
        <v>2211</v>
      </c>
      <c r="H524" s="41" t="s">
        <v>2212</v>
      </c>
      <c r="I524" s="41" t="s">
        <v>2213</v>
      </c>
      <c r="J524" s="42">
        <v>2017</v>
      </c>
      <c r="K524" s="41" t="s">
        <v>2214</v>
      </c>
      <c r="L524" s="42" t="s">
        <v>44</v>
      </c>
      <c r="M524" s="41" t="s">
        <v>28</v>
      </c>
      <c r="N524" s="41" t="s">
        <v>2206</v>
      </c>
      <c r="O524" s="42" t="s">
        <v>44</v>
      </c>
      <c r="P524" s="42" t="s">
        <v>44</v>
      </c>
      <c r="Q524" s="42" t="s">
        <v>44</v>
      </c>
      <c r="R524" s="73" t="str">
        <f>IF(ISERROR(Dataset[[#This Row],[Number of Geospatial Figures]]/Dataset[[#This Row],[Number of Total Figures]])=TRUE,"---",Dataset[[#This Row],[Number of Geospatial Figures]]/Dataset[[#This Row],[Number of Total Figures]])</f>
        <v>---</v>
      </c>
      <c r="S524" s="42" t="s">
        <v>44</v>
      </c>
      <c r="T524" s="42" t="str" cm="1">
        <f t="array" ref="T5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4" s="42" t="s">
        <v>44</v>
      </c>
      <c r="V524" s="41" t="s">
        <v>44</v>
      </c>
      <c r="W524" s="41" t="s">
        <v>44</v>
      </c>
      <c r="X524" s="42">
        <v>14</v>
      </c>
      <c r="Y524" s="76" t="s">
        <v>44</v>
      </c>
      <c r="Z524" s="76" t="s">
        <v>44</v>
      </c>
      <c r="AA524" s="43" t="s">
        <v>44</v>
      </c>
    </row>
    <row r="525" spans="1:27" x14ac:dyDescent="0.2">
      <c r="A525" s="40" t="s">
        <v>2193</v>
      </c>
      <c r="B525" s="41" t="s">
        <v>567</v>
      </c>
      <c r="C525" s="41" t="s">
        <v>44</v>
      </c>
      <c r="D525" s="41" t="s">
        <v>44</v>
      </c>
      <c r="E525" s="41" t="s">
        <v>44</v>
      </c>
      <c r="F525" s="42" t="b">
        <v>1</v>
      </c>
      <c r="G525" s="41" t="s">
        <v>2215</v>
      </c>
      <c r="H525" s="41" t="s">
        <v>2216</v>
      </c>
      <c r="I525" s="41" t="s">
        <v>2217</v>
      </c>
      <c r="J525" s="42">
        <v>2017</v>
      </c>
      <c r="K525" s="41" t="s">
        <v>2218</v>
      </c>
      <c r="L525" s="42" t="s">
        <v>44</v>
      </c>
      <c r="M525" s="41" t="s">
        <v>28</v>
      </c>
      <c r="N525" s="41" t="s">
        <v>2206</v>
      </c>
      <c r="O525" s="42" t="b">
        <v>0</v>
      </c>
      <c r="P525" s="42">
        <v>0</v>
      </c>
      <c r="Q525" s="42">
        <v>5</v>
      </c>
      <c r="R525" s="73">
        <f>IF(ISERROR(Dataset[[#This Row],[Number of Geospatial Figures]]/Dataset[[#This Row],[Number of Total Figures]])=TRUE,"---",Dataset[[#This Row],[Number of Geospatial Figures]]/Dataset[[#This Row],[Number of Total Figures]])</f>
        <v>0</v>
      </c>
      <c r="S525" s="42" t="b">
        <v>0</v>
      </c>
      <c r="T525" s="42" t="b" cm="1">
        <f t="array" ref="T5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5" s="42" t="b">
        <v>0</v>
      </c>
      <c r="V525" s="41" t="s">
        <v>44</v>
      </c>
      <c r="W525" s="41" t="s">
        <v>44</v>
      </c>
      <c r="X525" s="42">
        <v>36</v>
      </c>
      <c r="Y525" s="76" t="s">
        <v>44</v>
      </c>
      <c r="Z525" s="76" t="s">
        <v>44</v>
      </c>
      <c r="AA525" s="43" t="s">
        <v>44</v>
      </c>
    </row>
    <row r="526" spans="1:27" x14ac:dyDescent="0.2">
      <c r="A526" s="40" t="s">
        <v>44</v>
      </c>
      <c r="B526" s="41" t="s">
        <v>44</v>
      </c>
      <c r="C526" s="41" t="s">
        <v>44</v>
      </c>
      <c r="D526" s="41" t="s">
        <v>44</v>
      </c>
      <c r="E526" s="41" t="s">
        <v>44</v>
      </c>
      <c r="F526" s="42" t="b">
        <v>0</v>
      </c>
      <c r="G526" s="41" t="s">
        <v>2219</v>
      </c>
      <c r="H526" s="41" t="s">
        <v>2220</v>
      </c>
      <c r="I526" s="41" t="s">
        <v>2221</v>
      </c>
      <c r="J526" s="42">
        <v>2017</v>
      </c>
      <c r="K526" s="41" t="s">
        <v>2222</v>
      </c>
      <c r="L526" s="42" t="s">
        <v>44</v>
      </c>
      <c r="M526" s="41" t="s">
        <v>28</v>
      </c>
      <c r="N526" s="41" t="s">
        <v>2206</v>
      </c>
      <c r="O526" s="42" t="s">
        <v>44</v>
      </c>
      <c r="P526" s="42" t="s">
        <v>44</v>
      </c>
      <c r="Q526" s="42" t="s">
        <v>44</v>
      </c>
      <c r="R526" s="73" t="str">
        <f>IF(ISERROR(Dataset[[#This Row],[Number of Geospatial Figures]]/Dataset[[#This Row],[Number of Total Figures]])=TRUE,"---",Dataset[[#This Row],[Number of Geospatial Figures]]/Dataset[[#This Row],[Number of Total Figures]])</f>
        <v>---</v>
      </c>
      <c r="S526" s="42" t="s">
        <v>44</v>
      </c>
      <c r="T526" s="42" t="str" cm="1">
        <f t="array" ref="T5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6" s="42" t="s">
        <v>44</v>
      </c>
      <c r="V526" s="41" t="s">
        <v>44</v>
      </c>
      <c r="W526" s="41" t="s">
        <v>44</v>
      </c>
      <c r="X526" s="42">
        <v>7</v>
      </c>
      <c r="Y526" s="76" t="s">
        <v>44</v>
      </c>
      <c r="Z526" s="76" t="s">
        <v>44</v>
      </c>
      <c r="AA526" s="43" t="s">
        <v>44</v>
      </c>
    </row>
    <row r="527" spans="1:27" x14ac:dyDescent="0.2">
      <c r="A527" s="40" t="s">
        <v>44</v>
      </c>
      <c r="B527" s="41" t="s">
        <v>44</v>
      </c>
      <c r="C527" s="41" t="s">
        <v>44</v>
      </c>
      <c r="D527" s="41" t="s">
        <v>44</v>
      </c>
      <c r="E527" s="41" t="s">
        <v>44</v>
      </c>
      <c r="F527" s="42" t="b">
        <v>0</v>
      </c>
      <c r="G527" s="41" t="s">
        <v>2223</v>
      </c>
      <c r="H527" s="41" t="s">
        <v>2224</v>
      </c>
      <c r="I527" s="41" t="s">
        <v>2225</v>
      </c>
      <c r="J527" s="42">
        <v>2017</v>
      </c>
      <c r="K527" s="41" t="s">
        <v>2226</v>
      </c>
      <c r="L527" s="42" t="s">
        <v>44</v>
      </c>
      <c r="M527" s="41" t="s">
        <v>33</v>
      </c>
      <c r="N527" s="41" t="s">
        <v>2227</v>
      </c>
      <c r="O527" s="42" t="s">
        <v>44</v>
      </c>
      <c r="P527" s="42" t="s">
        <v>44</v>
      </c>
      <c r="Q527" s="42" t="s">
        <v>44</v>
      </c>
      <c r="R527" s="73" t="str">
        <f>IF(ISERROR(Dataset[[#This Row],[Number of Geospatial Figures]]/Dataset[[#This Row],[Number of Total Figures]])=TRUE,"---",Dataset[[#This Row],[Number of Geospatial Figures]]/Dataset[[#This Row],[Number of Total Figures]])</f>
        <v>---</v>
      </c>
      <c r="S527" s="42" t="s">
        <v>44</v>
      </c>
      <c r="T527" s="42" t="str" cm="1">
        <f t="array" ref="T5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7" s="42" t="s">
        <v>44</v>
      </c>
      <c r="V527" s="41" t="s">
        <v>44</v>
      </c>
      <c r="W527" s="41" t="s">
        <v>44</v>
      </c>
      <c r="X527" s="42">
        <v>9</v>
      </c>
      <c r="Y527" s="76" t="s">
        <v>44</v>
      </c>
      <c r="Z527" s="76" t="s">
        <v>44</v>
      </c>
      <c r="AA527" s="43" t="s">
        <v>44</v>
      </c>
    </row>
    <row r="528" spans="1:27" x14ac:dyDescent="0.2">
      <c r="A528" s="40" t="s">
        <v>44</v>
      </c>
      <c r="B528" s="41" t="s">
        <v>44</v>
      </c>
      <c r="C528" s="41" t="s">
        <v>44</v>
      </c>
      <c r="D528" s="41" t="s">
        <v>44</v>
      </c>
      <c r="E528" s="41" t="s">
        <v>44</v>
      </c>
      <c r="F528" s="42" t="b">
        <v>0</v>
      </c>
      <c r="G528" s="41" t="s">
        <v>2228</v>
      </c>
      <c r="H528" s="41" t="s">
        <v>2229</v>
      </c>
      <c r="I528" s="41" t="s">
        <v>2230</v>
      </c>
      <c r="J528" s="42">
        <v>2017</v>
      </c>
      <c r="K528" s="41" t="s">
        <v>2231</v>
      </c>
      <c r="L528" s="42" t="s">
        <v>44</v>
      </c>
      <c r="M528" s="41" t="s">
        <v>33</v>
      </c>
      <c r="N528" s="41" t="s">
        <v>2227</v>
      </c>
      <c r="O528" s="42" t="s">
        <v>44</v>
      </c>
      <c r="P528" s="42" t="s">
        <v>44</v>
      </c>
      <c r="Q528" s="42" t="s">
        <v>44</v>
      </c>
      <c r="R528" s="73" t="str">
        <f>IF(ISERROR(Dataset[[#This Row],[Number of Geospatial Figures]]/Dataset[[#This Row],[Number of Total Figures]])=TRUE,"---",Dataset[[#This Row],[Number of Geospatial Figures]]/Dataset[[#This Row],[Number of Total Figures]])</f>
        <v>---</v>
      </c>
      <c r="S528" s="42" t="s">
        <v>44</v>
      </c>
      <c r="T528" s="42" t="str" cm="1">
        <f t="array" ref="T5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8" s="42" t="s">
        <v>44</v>
      </c>
      <c r="V528" s="41" t="s">
        <v>44</v>
      </c>
      <c r="W528" s="41" t="s">
        <v>44</v>
      </c>
      <c r="X528" s="42">
        <v>13</v>
      </c>
      <c r="Y528" s="76" t="s">
        <v>44</v>
      </c>
      <c r="Z528" s="76" t="s">
        <v>44</v>
      </c>
      <c r="AA528" s="43" t="s">
        <v>44</v>
      </c>
    </row>
    <row r="529" spans="1:27" x14ac:dyDescent="0.2">
      <c r="A529" s="40" t="s">
        <v>2193</v>
      </c>
      <c r="B529" s="41" t="s">
        <v>567</v>
      </c>
      <c r="C529" s="41" t="s">
        <v>44</v>
      </c>
      <c r="D529" s="41" t="s">
        <v>44</v>
      </c>
      <c r="E529" s="41" t="s">
        <v>44</v>
      </c>
      <c r="F529" s="42" t="b">
        <v>1</v>
      </c>
      <c r="G529" s="41" t="s">
        <v>2232</v>
      </c>
      <c r="H529" s="41" t="s">
        <v>2233</v>
      </c>
      <c r="I529" s="41" t="s">
        <v>2234</v>
      </c>
      <c r="J529" s="42">
        <v>2017</v>
      </c>
      <c r="K529" s="41" t="s">
        <v>2235</v>
      </c>
      <c r="L529" s="42" t="s">
        <v>44</v>
      </c>
      <c r="M529" s="41" t="s">
        <v>33</v>
      </c>
      <c r="N529" s="41" t="s">
        <v>2227</v>
      </c>
      <c r="O529" s="42" t="b">
        <v>0</v>
      </c>
      <c r="P529" s="42">
        <v>0</v>
      </c>
      <c r="Q529" s="42">
        <v>10</v>
      </c>
      <c r="R529" s="73">
        <f>IF(ISERROR(Dataset[[#This Row],[Number of Geospatial Figures]]/Dataset[[#This Row],[Number of Total Figures]])=TRUE,"---",Dataset[[#This Row],[Number of Geospatial Figures]]/Dataset[[#This Row],[Number of Total Figures]])</f>
        <v>0</v>
      </c>
      <c r="S529" s="42" t="b">
        <v>0</v>
      </c>
      <c r="T529" s="42" t="b" cm="1">
        <f t="array" ref="T5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9" s="42" t="b">
        <v>0</v>
      </c>
      <c r="V529" s="41" t="s">
        <v>44</v>
      </c>
      <c r="W529" s="41" t="s">
        <v>44</v>
      </c>
      <c r="X529" s="42">
        <v>24</v>
      </c>
      <c r="Y529" s="76" t="s">
        <v>44</v>
      </c>
      <c r="Z529" s="76" t="s">
        <v>44</v>
      </c>
      <c r="AA529" s="43" t="s">
        <v>44</v>
      </c>
    </row>
    <row r="530" spans="1:27" x14ac:dyDescent="0.2">
      <c r="A530" s="40" t="s">
        <v>44</v>
      </c>
      <c r="B530" s="41" t="s">
        <v>44</v>
      </c>
      <c r="C530" s="41" t="s">
        <v>44</v>
      </c>
      <c r="D530" s="41" t="s">
        <v>44</v>
      </c>
      <c r="E530" s="41" t="s">
        <v>44</v>
      </c>
      <c r="F530" s="42" t="b">
        <v>0</v>
      </c>
      <c r="G530" s="41" t="s">
        <v>2236</v>
      </c>
      <c r="H530" s="41" t="s">
        <v>2237</v>
      </c>
      <c r="I530" s="41" t="s">
        <v>2238</v>
      </c>
      <c r="J530" s="42">
        <v>2017</v>
      </c>
      <c r="K530" s="41" t="s">
        <v>2239</v>
      </c>
      <c r="L530" s="42" t="s">
        <v>44</v>
      </c>
      <c r="M530" s="41" t="s">
        <v>33</v>
      </c>
      <c r="N530" s="41" t="s">
        <v>2227</v>
      </c>
      <c r="O530" s="42" t="s">
        <v>44</v>
      </c>
      <c r="P530" s="42" t="s">
        <v>44</v>
      </c>
      <c r="Q530" s="42" t="s">
        <v>44</v>
      </c>
      <c r="R530" s="73" t="str">
        <f>IF(ISERROR(Dataset[[#This Row],[Number of Geospatial Figures]]/Dataset[[#This Row],[Number of Total Figures]])=TRUE,"---",Dataset[[#This Row],[Number of Geospatial Figures]]/Dataset[[#This Row],[Number of Total Figures]])</f>
        <v>---</v>
      </c>
      <c r="S530" s="42" t="s">
        <v>44</v>
      </c>
      <c r="T530" s="42" t="str" cm="1">
        <f t="array" ref="T5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0" s="42" t="s">
        <v>44</v>
      </c>
      <c r="V530" s="41" t="s">
        <v>44</v>
      </c>
      <c r="W530" s="41" t="s">
        <v>44</v>
      </c>
      <c r="X530" s="42">
        <v>1</v>
      </c>
      <c r="Y530" s="76" t="s">
        <v>44</v>
      </c>
      <c r="Z530" s="76" t="s">
        <v>44</v>
      </c>
      <c r="AA530" s="43" t="s">
        <v>44</v>
      </c>
    </row>
    <row r="531" spans="1:27" x14ac:dyDescent="0.2">
      <c r="A531" s="40" t="s">
        <v>44</v>
      </c>
      <c r="B531" s="41" t="s">
        <v>44</v>
      </c>
      <c r="C531" s="41" t="s">
        <v>44</v>
      </c>
      <c r="D531" s="41" t="s">
        <v>44</v>
      </c>
      <c r="E531" s="41" t="s">
        <v>44</v>
      </c>
      <c r="F531" s="42" t="b">
        <v>0</v>
      </c>
      <c r="G531" s="41" t="s">
        <v>2240</v>
      </c>
      <c r="H531" s="41" t="s">
        <v>2241</v>
      </c>
      <c r="I531" s="41" t="s">
        <v>2242</v>
      </c>
      <c r="J531" s="42">
        <v>2017</v>
      </c>
      <c r="K531" s="41" t="s">
        <v>2243</v>
      </c>
      <c r="L531" s="42" t="s">
        <v>44</v>
      </c>
      <c r="M531" s="41" t="s">
        <v>22</v>
      </c>
      <c r="N531" s="41" t="s">
        <v>2244</v>
      </c>
      <c r="O531" s="42" t="s">
        <v>44</v>
      </c>
      <c r="P531" s="42" t="s">
        <v>44</v>
      </c>
      <c r="Q531" s="42" t="s">
        <v>44</v>
      </c>
      <c r="R531" s="73" t="str">
        <f>IF(ISERROR(Dataset[[#This Row],[Number of Geospatial Figures]]/Dataset[[#This Row],[Number of Total Figures]])=TRUE,"---",Dataset[[#This Row],[Number of Geospatial Figures]]/Dataset[[#This Row],[Number of Total Figures]])</f>
        <v>---</v>
      </c>
      <c r="S531" s="42" t="s">
        <v>44</v>
      </c>
      <c r="T531" s="42" t="str" cm="1">
        <f t="array" ref="T5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1" s="42" t="s">
        <v>44</v>
      </c>
      <c r="V531" s="41" t="s">
        <v>44</v>
      </c>
      <c r="W531" s="41" t="s">
        <v>44</v>
      </c>
      <c r="X531" s="42">
        <v>0</v>
      </c>
      <c r="Y531" s="76" t="s">
        <v>44</v>
      </c>
      <c r="Z531" s="76" t="s">
        <v>44</v>
      </c>
      <c r="AA531" s="43" t="s">
        <v>44</v>
      </c>
    </row>
    <row r="532" spans="1:27" x14ac:dyDescent="0.2">
      <c r="A532" s="40" t="s">
        <v>44</v>
      </c>
      <c r="B532" s="41" t="s">
        <v>44</v>
      </c>
      <c r="C532" s="41" t="s">
        <v>44</v>
      </c>
      <c r="D532" s="41" t="s">
        <v>44</v>
      </c>
      <c r="E532" s="41" t="s">
        <v>44</v>
      </c>
      <c r="F532" s="42" t="b">
        <v>0</v>
      </c>
      <c r="G532" s="41" t="s">
        <v>2245</v>
      </c>
      <c r="H532" s="41" t="s">
        <v>2246</v>
      </c>
      <c r="I532" s="41" t="s">
        <v>2247</v>
      </c>
      <c r="J532" s="42">
        <v>2017</v>
      </c>
      <c r="K532" s="41" t="s">
        <v>2248</v>
      </c>
      <c r="L532" s="42" t="s">
        <v>44</v>
      </c>
      <c r="M532" s="41" t="s">
        <v>22</v>
      </c>
      <c r="N532" s="41" t="s">
        <v>2244</v>
      </c>
      <c r="O532" s="42" t="s">
        <v>44</v>
      </c>
      <c r="P532" s="42" t="s">
        <v>44</v>
      </c>
      <c r="Q532" s="42" t="s">
        <v>44</v>
      </c>
      <c r="R532" s="73" t="str">
        <f>IF(ISERROR(Dataset[[#This Row],[Number of Geospatial Figures]]/Dataset[[#This Row],[Number of Total Figures]])=TRUE,"---",Dataset[[#This Row],[Number of Geospatial Figures]]/Dataset[[#This Row],[Number of Total Figures]])</f>
        <v>---</v>
      </c>
      <c r="S532" s="42" t="s">
        <v>44</v>
      </c>
      <c r="T532" s="42" t="str" cm="1">
        <f t="array" ref="T5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2" s="42" t="s">
        <v>44</v>
      </c>
      <c r="V532" s="41" t="s">
        <v>44</v>
      </c>
      <c r="W532" s="41" t="s">
        <v>44</v>
      </c>
      <c r="X532" s="42">
        <v>15</v>
      </c>
      <c r="Y532" s="76" t="s">
        <v>44</v>
      </c>
      <c r="Z532" s="76" t="s">
        <v>44</v>
      </c>
      <c r="AA532" s="43" t="s">
        <v>44</v>
      </c>
    </row>
    <row r="533" spans="1:27" x14ac:dyDescent="0.2">
      <c r="A533" s="40" t="s">
        <v>2193</v>
      </c>
      <c r="B533" s="41" t="s">
        <v>1001</v>
      </c>
      <c r="C533" s="41" t="s">
        <v>44</v>
      </c>
      <c r="D533" s="41" t="s">
        <v>44</v>
      </c>
      <c r="E533" s="41" t="s">
        <v>44</v>
      </c>
      <c r="F533" s="42" t="b">
        <v>1</v>
      </c>
      <c r="G533" s="41" t="s">
        <v>2249</v>
      </c>
      <c r="H533" s="41" t="s">
        <v>2250</v>
      </c>
      <c r="I533" s="41" t="s">
        <v>2251</v>
      </c>
      <c r="J533" s="42">
        <v>2017</v>
      </c>
      <c r="K533" s="41" t="s">
        <v>2252</v>
      </c>
      <c r="L533" s="42" t="s">
        <v>44</v>
      </c>
      <c r="M533" s="41" t="s">
        <v>22</v>
      </c>
      <c r="N533" s="41" t="s">
        <v>2244</v>
      </c>
      <c r="O533" s="42" t="b">
        <v>0</v>
      </c>
      <c r="P533" s="42">
        <v>0</v>
      </c>
      <c r="Q533" s="42">
        <v>10</v>
      </c>
      <c r="R533" s="73">
        <f>IF(ISERROR(Dataset[[#This Row],[Number of Geospatial Figures]]/Dataset[[#This Row],[Number of Total Figures]])=TRUE,"---",Dataset[[#This Row],[Number of Geospatial Figures]]/Dataset[[#This Row],[Number of Total Figures]])</f>
        <v>0</v>
      </c>
      <c r="S533" s="42" t="b">
        <v>0</v>
      </c>
      <c r="T533" s="42" t="b" cm="1">
        <f t="array" ref="T5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3" s="42" t="b">
        <v>0</v>
      </c>
      <c r="V533" s="41" t="s">
        <v>44</v>
      </c>
      <c r="W533" s="41" t="s">
        <v>44</v>
      </c>
      <c r="X533" s="42">
        <v>63</v>
      </c>
      <c r="Y533" s="76" t="s">
        <v>44</v>
      </c>
      <c r="Z533" s="76" t="s">
        <v>44</v>
      </c>
      <c r="AA533" s="43" t="s">
        <v>44</v>
      </c>
    </row>
    <row r="534" spans="1:27" x14ac:dyDescent="0.2">
      <c r="A534" s="40" t="s">
        <v>44</v>
      </c>
      <c r="B534" s="41" t="s">
        <v>44</v>
      </c>
      <c r="C534" s="41" t="s">
        <v>44</v>
      </c>
      <c r="D534" s="41" t="s">
        <v>44</v>
      </c>
      <c r="E534" s="41" t="s">
        <v>44</v>
      </c>
      <c r="F534" s="42" t="b">
        <v>0</v>
      </c>
      <c r="G534" s="41" t="s">
        <v>2253</v>
      </c>
      <c r="H534" s="41" t="s">
        <v>2254</v>
      </c>
      <c r="I534" s="41" t="s">
        <v>2255</v>
      </c>
      <c r="J534" s="42">
        <v>2017</v>
      </c>
      <c r="K534" s="41" t="s">
        <v>2256</v>
      </c>
      <c r="L534" s="42" t="s">
        <v>44</v>
      </c>
      <c r="M534" s="41" t="s">
        <v>22</v>
      </c>
      <c r="N534" s="41" t="s">
        <v>2244</v>
      </c>
      <c r="O534" s="42" t="s">
        <v>44</v>
      </c>
      <c r="P534" s="42" t="s">
        <v>44</v>
      </c>
      <c r="Q534" s="42" t="s">
        <v>44</v>
      </c>
      <c r="R534" s="73" t="str">
        <f>IF(ISERROR(Dataset[[#This Row],[Number of Geospatial Figures]]/Dataset[[#This Row],[Number of Total Figures]])=TRUE,"---",Dataset[[#This Row],[Number of Geospatial Figures]]/Dataset[[#This Row],[Number of Total Figures]])</f>
        <v>---</v>
      </c>
      <c r="S534" s="42" t="s">
        <v>44</v>
      </c>
      <c r="T534" s="42" t="str" cm="1">
        <f t="array" ref="T5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4" s="42" t="s">
        <v>44</v>
      </c>
      <c r="V534" s="41" t="s">
        <v>44</v>
      </c>
      <c r="W534" s="41" t="s">
        <v>44</v>
      </c>
      <c r="X534" s="42">
        <v>5</v>
      </c>
      <c r="Y534" s="76" t="s">
        <v>44</v>
      </c>
      <c r="Z534" s="76" t="s">
        <v>44</v>
      </c>
      <c r="AA534" s="43" t="s">
        <v>44</v>
      </c>
    </row>
    <row r="535" spans="1:27" x14ac:dyDescent="0.2">
      <c r="A535" s="40" t="s">
        <v>2193</v>
      </c>
      <c r="B535" s="41" t="s">
        <v>1953</v>
      </c>
      <c r="C535" s="41" t="s">
        <v>2193</v>
      </c>
      <c r="D535" s="41" t="s">
        <v>2476</v>
      </c>
      <c r="E535" s="41" t="s">
        <v>44</v>
      </c>
      <c r="F535" s="42" t="b">
        <v>1</v>
      </c>
      <c r="G535" s="41" t="s">
        <v>2257</v>
      </c>
      <c r="H535" s="41" t="s">
        <v>2258</v>
      </c>
      <c r="I535" s="41" t="s">
        <v>2259</v>
      </c>
      <c r="J535" s="42">
        <v>2017</v>
      </c>
      <c r="K535" s="41" t="s">
        <v>2260</v>
      </c>
      <c r="L535" s="42" t="s">
        <v>44</v>
      </c>
      <c r="M535" s="41" t="s">
        <v>22</v>
      </c>
      <c r="N535" s="41" t="s">
        <v>2244</v>
      </c>
      <c r="O535" s="42" t="b">
        <v>0</v>
      </c>
      <c r="P535" s="42">
        <v>1</v>
      </c>
      <c r="Q535" s="42">
        <v>9</v>
      </c>
      <c r="R535" s="73">
        <f>IF(ISERROR(Dataset[[#This Row],[Number of Geospatial Figures]]/Dataset[[#This Row],[Number of Total Figures]])=TRUE,"---",Dataset[[#This Row],[Number of Geospatial Figures]]/Dataset[[#This Row],[Number of Total Figures]])</f>
        <v>0.1111111111111111</v>
      </c>
      <c r="S535" s="42" t="b">
        <v>1</v>
      </c>
      <c r="T535" s="42" t="b" cm="1">
        <f t="array" ref="T5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5" s="42" t="b">
        <v>1</v>
      </c>
      <c r="V535" s="41" t="s">
        <v>44</v>
      </c>
      <c r="W535" s="41" t="s">
        <v>44</v>
      </c>
      <c r="X535" s="42">
        <v>35</v>
      </c>
      <c r="Y535" s="76" t="s">
        <v>2938</v>
      </c>
      <c r="Z535" s="76" t="s">
        <v>3036</v>
      </c>
      <c r="AA535" s="43" t="s">
        <v>2501</v>
      </c>
    </row>
    <row r="536" spans="1:27" x14ac:dyDescent="0.2">
      <c r="A536" s="40" t="s">
        <v>44</v>
      </c>
      <c r="B536" s="41" t="s">
        <v>44</v>
      </c>
      <c r="C536" s="41" t="s">
        <v>44</v>
      </c>
      <c r="D536" s="41" t="s">
        <v>44</v>
      </c>
      <c r="E536" s="41" t="s">
        <v>44</v>
      </c>
      <c r="F536" s="42" t="b">
        <v>0</v>
      </c>
      <c r="G536" s="41" t="s">
        <v>2261</v>
      </c>
      <c r="H536" s="41" t="s">
        <v>2262</v>
      </c>
      <c r="I536" s="41" t="s">
        <v>2263</v>
      </c>
      <c r="J536" s="42">
        <v>2017</v>
      </c>
      <c r="K536" s="41" t="s">
        <v>2264</v>
      </c>
      <c r="L536" s="42" t="s">
        <v>44</v>
      </c>
      <c r="M536" s="41" t="s">
        <v>28</v>
      </c>
      <c r="N536" s="41" t="s">
        <v>2265</v>
      </c>
      <c r="O536" s="42" t="s">
        <v>44</v>
      </c>
      <c r="P536" s="42" t="s">
        <v>44</v>
      </c>
      <c r="Q536" s="42" t="s">
        <v>44</v>
      </c>
      <c r="R536" s="73" t="str">
        <f>IF(ISERROR(Dataset[[#This Row],[Number of Geospatial Figures]]/Dataset[[#This Row],[Number of Total Figures]])=TRUE,"---",Dataset[[#This Row],[Number of Geospatial Figures]]/Dataset[[#This Row],[Number of Total Figures]])</f>
        <v>---</v>
      </c>
      <c r="S536" s="42" t="s">
        <v>44</v>
      </c>
      <c r="T536" s="42" t="str" cm="1">
        <f t="array" ref="T5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6" s="42" t="s">
        <v>44</v>
      </c>
      <c r="V536" s="41" t="s">
        <v>44</v>
      </c>
      <c r="W536" s="41" t="s">
        <v>44</v>
      </c>
      <c r="X536" s="42">
        <v>3</v>
      </c>
      <c r="Y536" s="76" t="s">
        <v>44</v>
      </c>
      <c r="Z536" s="76" t="s">
        <v>44</v>
      </c>
      <c r="AA536" s="43" t="s">
        <v>44</v>
      </c>
    </row>
    <row r="537" spans="1:27" x14ac:dyDescent="0.2">
      <c r="A537" s="40" t="s">
        <v>44</v>
      </c>
      <c r="B537" s="41" t="s">
        <v>44</v>
      </c>
      <c r="C537" s="41" t="s">
        <v>44</v>
      </c>
      <c r="D537" s="41" t="s">
        <v>44</v>
      </c>
      <c r="E537" s="41" t="s">
        <v>44</v>
      </c>
      <c r="F537" s="42" t="b">
        <v>0</v>
      </c>
      <c r="G537" s="41" t="s">
        <v>2266</v>
      </c>
      <c r="H537" s="41" t="s">
        <v>2267</v>
      </c>
      <c r="I537" s="41" t="s">
        <v>2268</v>
      </c>
      <c r="J537" s="42">
        <v>2017</v>
      </c>
      <c r="K537" s="41" t="s">
        <v>2269</v>
      </c>
      <c r="L537" s="42" t="s">
        <v>44</v>
      </c>
      <c r="M537" s="41" t="s">
        <v>28</v>
      </c>
      <c r="N537" s="41" t="s">
        <v>2265</v>
      </c>
      <c r="O537" s="42" t="s">
        <v>44</v>
      </c>
      <c r="P537" s="42" t="s">
        <v>44</v>
      </c>
      <c r="Q537" s="42" t="s">
        <v>44</v>
      </c>
      <c r="R537" s="73" t="str">
        <f>IF(ISERROR(Dataset[[#This Row],[Number of Geospatial Figures]]/Dataset[[#This Row],[Number of Total Figures]])=TRUE,"---",Dataset[[#This Row],[Number of Geospatial Figures]]/Dataset[[#This Row],[Number of Total Figures]])</f>
        <v>---</v>
      </c>
      <c r="S537" s="42" t="s">
        <v>44</v>
      </c>
      <c r="T537" s="42" t="str" cm="1">
        <f t="array" ref="T5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7" s="42" t="s">
        <v>44</v>
      </c>
      <c r="V537" s="41" t="s">
        <v>44</v>
      </c>
      <c r="W537" s="41" t="s">
        <v>44</v>
      </c>
      <c r="X537" s="42">
        <v>5</v>
      </c>
      <c r="Y537" s="76" t="s">
        <v>44</v>
      </c>
      <c r="Z537" s="76" t="s">
        <v>44</v>
      </c>
      <c r="AA537" s="43" t="s">
        <v>44</v>
      </c>
    </row>
    <row r="538" spans="1:27" x14ac:dyDescent="0.2">
      <c r="A538" s="40" t="s">
        <v>44</v>
      </c>
      <c r="B538" s="41" t="s">
        <v>44</v>
      </c>
      <c r="C538" s="41" t="s">
        <v>44</v>
      </c>
      <c r="D538" s="41" t="s">
        <v>44</v>
      </c>
      <c r="E538" s="41" t="s">
        <v>44</v>
      </c>
      <c r="F538" s="42" t="b">
        <v>0</v>
      </c>
      <c r="G538" s="41" t="s">
        <v>2270</v>
      </c>
      <c r="H538" s="41" t="s">
        <v>2271</v>
      </c>
      <c r="I538" s="41" t="s">
        <v>2272</v>
      </c>
      <c r="J538" s="42">
        <v>2017</v>
      </c>
      <c r="K538" s="41" t="s">
        <v>2273</v>
      </c>
      <c r="L538" s="42" t="s">
        <v>44</v>
      </c>
      <c r="M538" s="41" t="s">
        <v>28</v>
      </c>
      <c r="N538" s="41" t="s">
        <v>2265</v>
      </c>
      <c r="O538" s="42" t="s">
        <v>44</v>
      </c>
      <c r="P538" s="42" t="s">
        <v>44</v>
      </c>
      <c r="Q538" s="42" t="s">
        <v>44</v>
      </c>
      <c r="R538" s="73" t="str">
        <f>IF(ISERROR(Dataset[[#This Row],[Number of Geospatial Figures]]/Dataset[[#This Row],[Number of Total Figures]])=TRUE,"---",Dataset[[#This Row],[Number of Geospatial Figures]]/Dataset[[#This Row],[Number of Total Figures]])</f>
        <v>---</v>
      </c>
      <c r="S538" s="42" t="s">
        <v>44</v>
      </c>
      <c r="T538" s="42" t="str" cm="1">
        <f t="array" ref="T5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8" s="42" t="s">
        <v>44</v>
      </c>
      <c r="V538" s="41" t="s">
        <v>44</v>
      </c>
      <c r="W538" s="41" t="s">
        <v>44</v>
      </c>
      <c r="X538" s="42">
        <v>6</v>
      </c>
      <c r="Y538" s="76" t="s">
        <v>44</v>
      </c>
      <c r="Z538" s="76" t="s">
        <v>44</v>
      </c>
      <c r="AA538" s="43" t="s">
        <v>44</v>
      </c>
    </row>
    <row r="539" spans="1:27" x14ac:dyDescent="0.2">
      <c r="A539" s="40" t="s">
        <v>44</v>
      </c>
      <c r="B539" s="41" t="s">
        <v>44</v>
      </c>
      <c r="C539" s="41" t="s">
        <v>44</v>
      </c>
      <c r="D539" s="41" t="s">
        <v>44</v>
      </c>
      <c r="E539" s="41" t="s">
        <v>44</v>
      </c>
      <c r="F539" s="42" t="b">
        <v>0</v>
      </c>
      <c r="G539" s="41" t="s">
        <v>2274</v>
      </c>
      <c r="H539" s="41" t="s">
        <v>2275</v>
      </c>
      <c r="I539" s="41" t="s">
        <v>2276</v>
      </c>
      <c r="J539" s="42">
        <v>2017</v>
      </c>
      <c r="K539" s="41" t="s">
        <v>2277</v>
      </c>
      <c r="L539" s="42" t="s">
        <v>44</v>
      </c>
      <c r="M539" s="41" t="s">
        <v>28</v>
      </c>
      <c r="N539" s="41" t="s">
        <v>2265</v>
      </c>
      <c r="O539" s="42" t="s">
        <v>44</v>
      </c>
      <c r="P539" s="42" t="s">
        <v>44</v>
      </c>
      <c r="Q539" s="42" t="s">
        <v>44</v>
      </c>
      <c r="R539" s="73" t="str">
        <f>IF(ISERROR(Dataset[[#This Row],[Number of Geospatial Figures]]/Dataset[[#This Row],[Number of Total Figures]])=TRUE,"---",Dataset[[#This Row],[Number of Geospatial Figures]]/Dataset[[#This Row],[Number of Total Figures]])</f>
        <v>---</v>
      </c>
      <c r="S539" s="42" t="s">
        <v>44</v>
      </c>
      <c r="T539" s="42" t="str" cm="1">
        <f t="array" ref="T5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9" s="42" t="s">
        <v>44</v>
      </c>
      <c r="V539" s="41" t="s">
        <v>44</v>
      </c>
      <c r="W539" s="41" t="s">
        <v>44</v>
      </c>
      <c r="X539" s="42">
        <v>7</v>
      </c>
      <c r="Y539" s="76" t="s">
        <v>44</v>
      </c>
      <c r="Z539" s="76" t="s">
        <v>44</v>
      </c>
      <c r="AA539" s="43" t="s">
        <v>44</v>
      </c>
    </row>
    <row r="540" spans="1:27" x14ac:dyDescent="0.2">
      <c r="A540" s="40" t="s">
        <v>2193</v>
      </c>
      <c r="B540" s="41" t="s">
        <v>308</v>
      </c>
      <c r="C540" s="41" t="s">
        <v>44</v>
      </c>
      <c r="D540" s="41" t="s">
        <v>44</v>
      </c>
      <c r="E540" s="41" t="s">
        <v>44</v>
      </c>
      <c r="F540" s="42" t="b">
        <v>1</v>
      </c>
      <c r="G540" s="41" t="s">
        <v>2278</v>
      </c>
      <c r="H540" s="41" t="s">
        <v>2279</v>
      </c>
      <c r="I540" s="41" t="s">
        <v>2280</v>
      </c>
      <c r="J540" s="42">
        <v>2017</v>
      </c>
      <c r="K540" s="41" t="s">
        <v>2281</v>
      </c>
      <c r="L540" s="42" t="s">
        <v>44</v>
      </c>
      <c r="M540" s="41" t="s">
        <v>1059</v>
      </c>
      <c r="N540" s="41" t="s">
        <v>2282</v>
      </c>
      <c r="O540" s="42" t="b">
        <v>0</v>
      </c>
      <c r="P540" s="42">
        <v>0</v>
      </c>
      <c r="Q540" s="42">
        <v>10</v>
      </c>
      <c r="R540" s="73">
        <f>IF(ISERROR(Dataset[[#This Row],[Number of Geospatial Figures]]/Dataset[[#This Row],[Number of Total Figures]])=TRUE,"---",Dataset[[#This Row],[Number of Geospatial Figures]]/Dataset[[#This Row],[Number of Total Figures]])</f>
        <v>0</v>
      </c>
      <c r="S540" s="42" t="b">
        <v>0</v>
      </c>
      <c r="T540" s="42" t="b" cm="1">
        <f t="array" ref="T5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0" s="42" t="b">
        <v>0</v>
      </c>
      <c r="V540" s="41" t="s">
        <v>44</v>
      </c>
      <c r="W540" s="41" t="s">
        <v>44</v>
      </c>
      <c r="X540" s="42">
        <v>18</v>
      </c>
      <c r="Y540" s="76" t="s">
        <v>44</v>
      </c>
      <c r="Z540" s="76" t="s">
        <v>44</v>
      </c>
      <c r="AA540" s="43" t="s">
        <v>44</v>
      </c>
    </row>
    <row r="541" spans="1:27" x14ac:dyDescent="0.2">
      <c r="A541" s="40" t="s">
        <v>44</v>
      </c>
      <c r="B541" s="41" t="s">
        <v>44</v>
      </c>
      <c r="C541" s="41" t="s">
        <v>44</v>
      </c>
      <c r="D541" s="41" t="s">
        <v>44</v>
      </c>
      <c r="E541" s="41" t="s">
        <v>44</v>
      </c>
      <c r="F541" s="42" t="b">
        <v>0</v>
      </c>
      <c r="G541" s="41" t="s">
        <v>2283</v>
      </c>
      <c r="H541" s="41" t="s">
        <v>2284</v>
      </c>
      <c r="I541" s="41" t="s">
        <v>2285</v>
      </c>
      <c r="J541" s="42">
        <v>2017</v>
      </c>
      <c r="K541" s="41" t="s">
        <v>2286</v>
      </c>
      <c r="L541" s="42" t="s">
        <v>44</v>
      </c>
      <c r="M541" s="41" t="s">
        <v>1059</v>
      </c>
      <c r="N541" s="41" t="s">
        <v>2282</v>
      </c>
      <c r="O541" s="42" t="s">
        <v>44</v>
      </c>
      <c r="P541" s="42" t="s">
        <v>44</v>
      </c>
      <c r="Q541" s="42" t="s">
        <v>44</v>
      </c>
      <c r="R541" s="73" t="str">
        <f>IF(ISERROR(Dataset[[#This Row],[Number of Geospatial Figures]]/Dataset[[#This Row],[Number of Total Figures]])=TRUE,"---",Dataset[[#This Row],[Number of Geospatial Figures]]/Dataset[[#This Row],[Number of Total Figures]])</f>
        <v>---</v>
      </c>
      <c r="S541" s="42" t="s">
        <v>44</v>
      </c>
      <c r="T541" s="42" t="str" cm="1">
        <f t="array" ref="T5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1" s="42" t="s">
        <v>44</v>
      </c>
      <c r="V541" s="41" t="s">
        <v>44</v>
      </c>
      <c r="W541" s="41" t="s">
        <v>44</v>
      </c>
      <c r="X541" s="42">
        <v>14</v>
      </c>
      <c r="Y541" s="76" t="s">
        <v>44</v>
      </c>
      <c r="Z541" s="76" t="s">
        <v>44</v>
      </c>
      <c r="AA541" s="43" t="s">
        <v>44</v>
      </c>
    </row>
    <row r="542" spans="1:27" x14ac:dyDescent="0.2">
      <c r="A542" s="40" t="s">
        <v>44</v>
      </c>
      <c r="B542" s="41" t="s">
        <v>44</v>
      </c>
      <c r="C542" s="41" t="s">
        <v>44</v>
      </c>
      <c r="D542" s="41" t="s">
        <v>44</v>
      </c>
      <c r="E542" s="41" t="s">
        <v>44</v>
      </c>
      <c r="F542" s="42" t="b">
        <v>0</v>
      </c>
      <c r="G542" s="41" t="s">
        <v>2287</v>
      </c>
      <c r="H542" s="41" t="s">
        <v>2288</v>
      </c>
      <c r="I542" s="41" t="s">
        <v>2289</v>
      </c>
      <c r="J542" s="42">
        <v>2017</v>
      </c>
      <c r="K542" s="41" t="s">
        <v>2290</v>
      </c>
      <c r="L542" s="42" t="s">
        <v>44</v>
      </c>
      <c r="M542" s="41" t="s">
        <v>1059</v>
      </c>
      <c r="N542" s="41" t="s">
        <v>2282</v>
      </c>
      <c r="O542" s="42" t="s">
        <v>44</v>
      </c>
      <c r="P542" s="42" t="s">
        <v>44</v>
      </c>
      <c r="Q542" s="42" t="s">
        <v>44</v>
      </c>
      <c r="R542" s="73" t="str">
        <f>IF(ISERROR(Dataset[[#This Row],[Number of Geospatial Figures]]/Dataset[[#This Row],[Number of Total Figures]])=TRUE,"---",Dataset[[#This Row],[Number of Geospatial Figures]]/Dataset[[#This Row],[Number of Total Figures]])</f>
        <v>---</v>
      </c>
      <c r="S542" s="42" t="s">
        <v>44</v>
      </c>
      <c r="T542" s="42" t="str" cm="1">
        <f t="array" ref="T5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2" s="42" t="s">
        <v>44</v>
      </c>
      <c r="V542" s="41" t="s">
        <v>44</v>
      </c>
      <c r="W542" s="41" t="s">
        <v>44</v>
      </c>
      <c r="X542" s="42">
        <v>3</v>
      </c>
      <c r="Y542" s="76" t="s">
        <v>44</v>
      </c>
      <c r="Z542" s="76" t="s">
        <v>44</v>
      </c>
      <c r="AA542" s="43" t="s">
        <v>44</v>
      </c>
    </row>
    <row r="543" spans="1:27" x14ac:dyDescent="0.2">
      <c r="A543" s="40" t="s">
        <v>44</v>
      </c>
      <c r="B543" s="41" t="s">
        <v>44</v>
      </c>
      <c r="C543" s="41" t="s">
        <v>44</v>
      </c>
      <c r="D543" s="41" t="s">
        <v>44</v>
      </c>
      <c r="E543" s="41" t="s">
        <v>44</v>
      </c>
      <c r="F543" s="42" t="b">
        <v>0</v>
      </c>
      <c r="G543" s="41" t="s">
        <v>2291</v>
      </c>
      <c r="H543" s="41" t="s">
        <v>2292</v>
      </c>
      <c r="I543" s="41" t="s">
        <v>2293</v>
      </c>
      <c r="J543" s="42">
        <v>2017</v>
      </c>
      <c r="K543" s="41" t="s">
        <v>2294</v>
      </c>
      <c r="L543" s="42" t="s">
        <v>44</v>
      </c>
      <c r="M543" s="41" t="s">
        <v>1059</v>
      </c>
      <c r="N543" s="41" t="s">
        <v>2282</v>
      </c>
      <c r="O543" s="42" t="s">
        <v>44</v>
      </c>
      <c r="P543" s="42" t="s">
        <v>44</v>
      </c>
      <c r="Q543" s="42" t="s">
        <v>44</v>
      </c>
      <c r="R543" s="73" t="str">
        <f>IF(ISERROR(Dataset[[#This Row],[Number of Geospatial Figures]]/Dataset[[#This Row],[Number of Total Figures]])=TRUE,"---",Dataset[[#This Row],[Number of Geospatial Figures]]/Dataset[[#This Row],[Number of Total Figures]])</f>
        <v>---</v>
      </c>
      <c r="S543" s="42" t="s">
        <v>44</v>
      </c>
      <c r="T543" s="42" t="str" cm="1">
        <f t="array" ref="T5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3" s="42" t="s">
        <v>44</v>
      </c>
      <c r="V543" s="41" t="s">
        <v>44</v>
      </c>
      <c r="W543" s="41" t="s">
        <v>44</v>
      </c>
      <c r="X543" s="42">
        <v>0</v>
      </c>
      <c r="Y543" s="76" t="s">
        <v>44</v>
      </c>
      <c r="Z543" s="76" t="s">
        <v>44</v>
      </c>
      <c r="AA543" s="43" t="s">
        <v>44</v>
      </c>
    </row>
    <row r="544" spans="1:27" x14ac:dyDescent="0.2">
      <c r="A544" s="40" t="s">
        <v>44</v>
      </c>
      <c r="B544" s="41" t="s">
        <v>44</v>
      </c>
      <c r="C544" s="41" t="s">
        <v>44</v>
      </c>
      <c r="D544" s="41" t="s">
        <v>44</v>
      </c>
      <c r="E544" s="41" t="s">
        <v>44</v>
      </c>
      <c r="F544" s="42" t="b">
        <v>0</v>
      </c>
      <c r="G544" s="41" t="s">
        <v>2295</v>
      </c>
      <c r="H544" s="41" t="s">
        <v>2296</v>
      </c>
      <c r="I544" s="41" t="s">
        <v>2297</v>
      </c>
      <c r="J544" s="42">
        <v>2017</v>
      </c>
      <c r="K544" s="41" t="s">
        <v>2298</v>
      </c>
      <c r="L544" s="42" t="s">
        <v>44</v>
      </c>
      <c r="M544" s="41" t="s">
        <v>22</v>
      </c>
      <c r="N544" s="41" t="s">
        <v>2299</v>
      </c>
      <c r="O544" s="42" t="s">
        <v>44</v>
      </c>
      <c r="P544" s="42" t="s">
        <v>44</v>
      </c>
      <c r="Q544" s="42" t="s">
        <v>44</v>
      </c>
      <c r="R544" s="73" t="str">
        <f>IF(ISERROR(Dataset[[#This Row],[Number of Geospatial Figures]]/Dataset[[#This Row],[Number of Total Figures]])=TRUE,"---",Dataset[[#This Row],[Number of Geospatial Figures]]/Dataset[[#This Row],[Number of Total Figures]])</f>
        <v>---</v>
      </c>
      <c r="S544" s="42" t="s">
        <v>44</v>
      </c>
      <c r="T544" s="42" t="str" cm="1">
        <f t="array" ref="T5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4" s="42" t="s">
        <v>44</v>
      </c>
      <c r="V544" s="41" t="s">
        <v>44</v>
      </c>
      <c r="W544" s="41" t="s">
        <v>44</v>
      </c>
      <c r="X544" s="42">
        <v>12</v>
      </c>
      <c r="Y544" s="76" t="s">
        <v>44</v>
      </c>
      <c r="Z544" s="76" t="s">
        <v>44</v>
      </c>
      <c r="AA544" s="43" t="s">
        <v>44</v>
      </c>
    </row>
    <row r="545" spans="1:27" x14ac:dyDescent="0.2">
      <c r="A545" s="40" t="s">
        <v>44</v>
      </c>
      <c r="B545" s="41" t="s">
        <v>44</v>
      </c>
      <c r="C545" s="41" t="s">
        <v>44</v>
      </c>
      <c r="D545" s="41" t="s">
        <v>44</v>
      </c>
      <c r="E545" s="41" t="s">
        <v>44</v>
      </c>
      <c r="F545" s="42" t="b">
        <v>0</v>
      </c>
      <c r="G545" s="41" t="s">
        <v>2300</v>
      </c>
      <c r="H545" s="41" t="s">
        <v>2301</v>
      </c>
      <c r="I545" s="41" t="s">
        <v>2302</v>
      </c>
      <c r="J545" s="42">
        <v>2017</v>
      </c>
      <c r="K545" s="41" t="s">
        <v>2303</v>
      </c>
      <c r="L545" s="42" t="s">
        <v>44</v>
      </c>
      <c r="M545" s="41" t="s">
        <v>22</v>
      </c>
      <c r="N545" s="41" t="s">
        <v>2299</v>
      </c>
      <c r="O545" s="42" t="s">
        <v>44</v>
      </c>
      <c r="P545" s="42" t="s">
        <v>44</v>
      </c>
      <c r="Q545" s="42" t="s">
        <v>44</v>
      </c>
      <c r="R545" s="73" t="str">
        <f>IF(ISERROR(Dataset[[#This Row],[Number of Geospatial Figures]]/Dataset[[#This Row],[Number of Total Figures]])=TRUE,"---",Dataset[[#This Row],[Number of Geospatial Figures]]/Dataset[[#This Row],[Number of Total Figures]])</f>
        <v>---</v>
      </c>
      <c r="S545" s="42" t="s">
        <v>44</v>
      </c>
      <c r="T545" s="42" t="str" cm="1">
        <f t="array" ref="T5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5" s="42" t="s">
        <v>44</v>
      </c>
      <c r="V545" s="41" t="s">
        <v>44</v>
      </c>
      <c r="W545" s="41" t="s">
        <v>44</v>
      </c>
      <c r="X545" s="42">
        <v>1</v>
      </c>
      <c r="Y545" s="76" t="s">
        <v>44</v>
      </c>
      <c r="Z545" s="76" t="s">
        <v>44</v>
      </c>
      <c r="AA545" s="43" t="s">
        <v>44</v>
      </c>
    </row>
    <row r="546" spans="1:27" x14ac:dyDescent="0.2">
      <c r="A546" s="40" t="s">
        <v>44</v>
      </c>
      <c r="B546" s="41" t="s">
        <v>44</v>
      </c>
      <c r="C546" s="41" t="s">
        <v>44</v>
      </c>
      <c r="D546" s="41" t="s">
        <v>44</v>
      </c>
      <c r="E546" s="41" t="s">
        <v>44</v>
      </c>
      <c r="F546" s="42" t="b">
        <v>0</v>
      </c>
      <c r="G546" s="41" t="s">
        <v>2304</v>
      </c>
      <c r="H546" s="41" t="s">
        <v>2305</v>
      </c>
      <c r="I546" s="41" t="s">
        <v>2306</v>
      </c>
      <c r="J546" s="42">
        <v>2017</v>
      </c>
      <c r="K546" s="41" t="s">
        <v>2307</v>
      </c>
      <c r="L546" s="42" t="s">
        <v>44</v>
      </c>
      <c r="M546" s="41" t="s">
        <v>22</v>
      </c>
      <c r="N546" s="41" t="s">
        <v>2299</v>
      </c>
      <c r="O546" s="42" t="s">
        <v>44</v>
      </c>
      <c r="P546" s="42" t="s">
        <v>44</v>
      </c>
      <c r="Q546" s="42" t="s">
        <v>44</v>
      </c>
      <c r="R546" s="73" t="str">
        <f>IF(ISERROR(Dataset[[#This Row],[Number of Geospatial Figures]]/Dataset[[#This Row],[Number of Total Figures]])=TRUE,"---",Dataset[[#This Row],[Number of Geospatial Figures]]/Dataset[[#This Row],[Number of Total Figures]])</f>
        <v>---</v>
      </c>
      <c r="S546" s="42" t="s">
        <v>44</v>
      </c>
      <c r="T546" s="42" t="str" cm="1">
        <f t="array" ref="T5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6" s="42" t="s">
        <v>44</v>
      </c>
      <c r="V546" s="41" t="s">
        <v>44</v>
      </c>
      <c r="W546" s="41" t="s">
        <v>44</v>
      </c>
      <c r="X546" s="42">
        <v>2</v>
      </c>
      <c r="Y546" s="76" t="s">
        <v>44</v>
      </c>
      <c r="Z546" s="76" t="s">
        <v>44</v>
      </c>
      <c r="AA546" s="43" t="s">
        <v>44</v>
      </c>
    </row>
    <row r="547" spans="1:27" x14ac:dyDescent="0.2">
      <c r="A547" s="40" t="s">
        <v>2193</v>
      </c>
      <c r="B547" s="41" t="s">
        <v>567</v>
      </c>
      <c r="C547" s="41" t="s">
        <v>2193</v>
      </c>
      <c r="D547" s="41" t="s">
        <v>567</v>
      </c>
      <c r="E547" s="41" t="s">
        <v>44</v>
      </c>
      <c r="F547" s="42" t="b">
        <v>1</v>
      </c>
      <c r="G547" s="41" t="s">
        <v>2308</v>
      </c>
      <c r="H547" s="41" t="s">
        <v>2309</v>
      </c>
      <c r="I547" s="41" t="s">
        <v>2310</v>
      </c>
      <c r="J547" s="42">
        <v>2017</v>
      </c>
      <c r="K547" s="41" t="s">
        <v>2311</v>
      </c>
      <c r="L547" s="42" t="s">
        <v>44</v>
      </c>
      <c r="M547" s="41" t="s">
        <v>22</v>
      </c>
      <c r="N547" s="41" t="s">
        <v>2299</v>
      </c>
      <c r="O547" s="42" t="b">
        <v>0</v>
      </c>
      <c r="P547" s="42">
        <v>1</v>
      </c>
      <c r="Q547" s="42">
        <v>10</v>
      </c>
      <c r="R547" s="73">
        <f>IF(ISERROR(Dataset[[#This Row],[Number of Geospatial Figures]]/Dataset[[#This Row],[Number of Total Figures]])=TRUE,"---",Dataset[[#This Row],[Number of Geospatial Figures]]/Dataset[[#This Row],[Number of Total Figures]])</f>
        <v>0.1</v>
      </c>
      <c r="S547" s="42" t="b">
        <v>1</v>
      </c>
      <c r="T547" s="42" t="b" cm="1">
        <f t="array" ref="T5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7" s="42" t="b">
        <v>1</v>
      </c>
      <c r="V547" s="41" t="s">
        <v>44</v>
      </c>
      <c r="W547" s="41" t="s">
        <v>44</v>
      </c>
      <c r="X547" s="42">
        <v>54</v>
      </c>
      <c r="Y547" s="76" t="s">
        <v>2911</v>
      </c>
      <c r="Z547" s="76" t="s">
        <v>2911</v>
      </c>
      <c r="AA547" s="43" t="s">
        <v>2876</v>
      </c>
    </row>
    <row r="548" spans="1:27" x14ac:dyDescent="0.2">
      <c r="A548" s="40" t="s">
        <v>44</v>
      </c>
      <c r="B548" s="41" t="s">
        <v>44</v>
      </c>
      <c r="C548" s="41" t="s">
        <v>44</v>
      </c>
      <c r="D548" s="41" t="s">
        <v>44</v>
      </c>
      <c r="E548" s="41" t="s">
        <v>44</v>
      </c>
      <c r="F548" s="42" t="b">
        <v>0</v>
      </c>
      <c r="G548" s="41" t="s">
        <v>2312</v>
      </c>
      <c r="H548" s="41" t="s">
        <v>2313</v>
      </c>
      <c r="I548" s="41" t="s">
        <v>2314</v>
      </c>
      <c r="J548" s="42">
        <v>2017</v>
      </c>
      <c r="K548" s="41" t="s">
        <v>2315</v>
      </c>
      <c r="L548" s="42" t="s">
        <v>44</v>
      </c>
      <c r="M548" s="41" t="s">
        <v>22</v>
      </c>
      <c r="N548" s="41" t="s">
        <v>2299</v>
      </c>
      <c r="O548" s="42" t="s">
        <v>44</v>
      </c>
      <c r="P548" s="42" t="s">
        <v>44</v>
      </c>
      <c r="Q548" s="42" t="s">
        <v>44</v>
      </c>
      <c r="R548" s="73" t="str">
        <f>IF(ISERROR(Dataset[[#This Row],[Number of Geospatial Figures]]/Dataset[[#This Row],[Number of Total Figures]])=TRUE,"---",Dataset[[#This Row],[Number of Geospatial Figures]]/Dataset[[#This Row],[Number of Total Figures]])</f>
        <v>---</v>
      </c>
      <c r="S548" s="42" t="s">
        <v>44</v>
      </c>
      <c r="T548" s="42" t="str" cm="1">
        <f t="array" ref="T5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8" s="42" t="s">
        <v>44</v>
      </c>
      <c r="V548" s="41" t="s">
        <v>44</v>
      </c>
      <c r="W548" s="41" t="s">
        <v>44</v>
      </c>
      <c r="X548" s="42">
        <v>1</v>
      </c>
      <c r="Y548" s="76" t="s">
        <v>44</v>
      </c>
      <c r="Z548" s="76" t="s">
        <v>44</v>
      </c>
      <c r="AA548" s="43" t="s">
        <v>44</v>
      </c>
    </row>
    <row r="549" spans="1:27" x14ac:dyDescent="0.2">
      <c r="A549" s="40" t="s">
        <v>2193</v>
      </c>
      <c r="B549" s="41" t="s">
        <v>1182</v>
      </c>
      <c r="C549" s="41" t="s">
        <v>44</v>
      </c>
      <c r="D549" s="41" t="s">
        <v>44</v>
      </c>
      <c r="E549" s="41" t="s">
        <v>44</v>
      </c>
      <c r="F549" s="42" t="b">
        <v>1</v>
      </c>
      <c r="G549" s="41" t="s">
        <v>2316</v>
      </c>
      <c r="H549" s="41" t="s">
        <v>2317</v>
      </c>
      <c r="I549" s="41" t="s">
        <v>2318</v>
      </c>
      <c r="J549" s="42">
        <v>2017</v>
      </c>
      <c r="K549" s="41" t="s">
        <v>2319</v>
      </c>
      <c r="L549" s="42" t="s">
        <v>44</v>
      </c>
      <c r="M549" s="41" t="s">
        <v>28</v>
      </c>
      <c r="N549" s="41" t="s">
        <v>2320</v>
      </c>
      <c r="O549" s="42" t="b">
        <v>0</v>
      </c>
      <c r="P549" s="42">
        <v>0</v>
      </c>
      <c r="Q549" s="42">
        <v>8</v>
      </c>
      <c r="R549" s="73">
        <f>IF(ISERROR(Dataset[[#This Row],[Number of Geospatial Figures]]/Dataset[[#This Row],[Number of Total Figures]])=TRUE,"---",Dataset[[#This Row],[Number of Geospatial Figures]]/Dataset[[#This Row],[Number of Total Figures]])</f>
        <v>0</v>
      </c>
      <c r="S549" s="42" t="b">
        <v>0</v>
      </c>
      <c r="T549" s="42" t="b" cm="1">
        <f t="array" ref="T5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9" s="42" t="b">
        <v>0</v>
      </c>
      <c r="V549" s="41" t="s">
        <v>44</v>
      </c>
      <c r="W549" s="41" t="s">
        <v>44</v>
      </c>
      <c r="X549" s="42">
        <v>42</v>
      </c>
      <c r="Y549" s="76" t="s">
        <v>44</v>
      </c>
      <c r="Z549" s="76" t="s">
        <v>44</v>
      </c>
      <c r="AA549" s="43" t="s">
        <v>44</v>
      </c>
    </row>
    <row r="550" spans="1:27" x14ac:dyDescent="0.2">
      <c r="A550" s="40" t="s">
        <v>44</v>
      </c>
      <c r="B550" s="41" t="s">
        <v>44</v>
      </c>
      <c r="C550" s="41" t="s">
        <v>44</v>
      </c>
      <c r="D550" s="41" t="s">
        <v>44</v>
      </c>
      <c r="E550" s="41" t="s">
        <v>44</v>
      </c>
      <c r="F550" s="42" t="b">
        <v>0</v>
      </c>
      <c r="G550" s="41" t="s">
        <v>2321</v>
      </c>
      <c r="H550" s="41" t="s">
        <v>2322</v>
      </c>
      <c r="I550" s="41" t="s">
        <v>2323</v>
      </c>
      <c r="J550" s="42">
        <v>2017</v>
      </c>
      <c r="K550" s="41" t="s">
        <v>2324</v>
      </c>
      <c r="L550" s="42" t="s">
        <v>44</v>
      </c>
      <c r="M550" s="41" t="s">
        <v>28</v>
      </c>
      <c r="N550" s="41" t="s">
        <v>2320</v>
      </c>
      <c r="O550" s="42" t="s">
        <v>44</v>
      </c>
      <c r="P550" s="42" t="s">
        <v>44</v>
      </c>
      <c r="Q550" s="42" t="s">
        <v>44</v>
      </c>
      <c r="R550" s="73" t="str">
        <f>IF(ISERROR(Dataset[[#This Row],[Number of Geospatial Figures]]/Dataset[[#This Row],[Number of Total Figures]])=TRUE,"---",Dataset[[#This Row],[Number of Geospatial Figures]]/Dataset[[#This Row],[Number of Total Figures]])</f>
        <v>---</v>
      </c>
      <c r="S550" s="42" t="s">
        <v>44</v>
      </c>
      <c r="T550" s="42" t="str" cm="1">
        <f t="array" ref="T5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0" s="42" t="s">
        <v>44</v>
      </c>
      <c r="V550" s="41" t="s">
        <v>44</v>
      </c>
      <c r="W550" s="41" t="s">
        <v>44</v>
      </c>
      <c r="X550" s="42">
        <v>1</v>
      </c>
      <c r="Y550" s="76" t="s">
        <v>44</v>
      </c>
      <c r="Z550" s="76" t="s">
        <v>44</v>
      </c>
      <c r="AA550" s="43" t="s">
        <v>44</v>
      </c>
    </row>
    <row r="551" spans="1:27" x14ac:dyDescent="0.2">
      <c r="A551" s="40" t="s">
        <v>44</v>
      </c>
      <c r="B551" s="41" t="s">
        <v>44</v>
      </c>
      <c r="C551" s="41" t="s">
        <v>44</v>
      </c>
      <c r="D551" s="41" t="s">
        <v>44</v>
      </c>
      <c r="E551" s="41" t="s">
        <v>44</v>
      </c>
      <c r="F551" s="42" t="b">
        <v>0</v>
      </c>
      <c r="G551" s="41" t="s">
        <v>2325</v>
      </c>
      <c r="H551" s="41" t="s">
        <v>2326</v>
      </c>
      <c r="I551" s="41" t="s">
        <v>2327</v>
      </c>
      <c r="J551" s="42">
        <v>2017</v>
      </c>
      <c r="K551" s="41" t="s">
        <v>2328</v>
      </c>
      <c r="L551" s="42" t="s">
        <v>44</v>
      </c>
      <c r="M551" s="41" t="s">
        <v>28</v>
      </c>
      <c r="N551" s="41" t="s">
        <v>2320</v>
      </c>
      <c r="O551" s="42" t="s">
        <v>44</v>
      </c>
      <c r="P551" s="42" t="s">
        <v>44</v>
      </c>
      <c r="Q551" s="42" t="s">
        <v>44</v>
      </c>
      <c r="R551" s="73" t="str">
        <f>IF(ISERROR(Dataset[[#This Row],[Number of Geospatial Figures]]/Dataset[[#This Row],[Number of Total Figures]])=TRUE,"---",Dataset[[#This Row],[Number of Geospatial Figures]]/Dataset[[#This Row],[Number of Total Figures]])</f>
        <v>---</v>
      </c>
      <c r="S551" s="42" t="s">
        <v>44</v>
      </c>
      <c r="T551" s="42" t="str" cm="1">
        <f t="array" ref="T5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1" s="42" t="s">
        <v>44</v>
      </c>
      <c r="V551" s="41" t="s">
        <v>44</v>
      </c>
      <c r="W551" s="41" t="s">
        <v>44</v>
      </c>
      <c r="X551" s="42">
        <v>4</v>
      </c>
      <c r="Y551" s="76" t="s">
        <v>44</v>
      </c>
      <c r="Z551" s="76" t="s">
        <v>44</v>
      </c>
      <c r="AA551" s="43" t="s">
        <v>44</v>
      </c>
    </row>
    <row r="552" spans="1:27" x14ac:dyDescent="0.2">
      <c r="A552" s="40" t="s">
        <v>44</v>
      </c>
      <c r="B552" s="41" t="s">
        <v>44</v>
      </c>
      <c r="C552" s="41" t="s">
        <v>44</v>
      </c>
      <c r="D552" s="41" t="s">
        <v>44</v>
      </c>
      <c r="E552" s="41" t="s">
        <v>44</v>
      </c>
      <c r="F552" s="42" t="b">
        <v>0</v>
      </c>
      <c r="G552" s="41" t="s">
        <v>2329</v>
      </c>
      <c r="H552" s="41" t="s">
        <v>2330</v>
      </c>
      <c r="I552" s="41" t="s">
        <v>2331</v>
      </c>
      <c r="J552" s="42">
        <v>2017</v>
      </c>
      <c r="K552" s="41" t="s">
        <v>2332</v>
      </c>
      <c r="L552" s="42" t="s">
        <v>44</v>
      </c>
      <c r="M552" s="41" t="s">
        <v>28</v>
      </c>
      <c r="N552" s="41" t="s">
        <v>2320</v>
      </c>
      <c r="O552" s="42" t="s">
        <v>44</v>
      </c>
      <c r="P552" s="42" t="s">
        <v>44</v>
      </c>
      <c r="Q552" s="42" t="s">
        <v>44</v>
      </c>
      <c r="R552" s="73" t="str">
        <f>IF(ISERROR(Dataset[[#This Row],[Number of Geospatial Figures]]/Dataset[[#This Row],[Number of Total Figures]])=TRUE,"---",Dataset[[#This Row],[Number of Geospatial Figures]]/Dataset[[#This Row],[Number of Total Figures]])</f>
        <v>---</v>
      </c>
      <c r="S552" s="42" t="s">
        <v>44</v>
      </c>
      <c r="T552" s="42" t="str" cm="1">
        <f t="array" ref="T5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2" s="42" t="s">
        <v>44</v>
      </c>
      <c r="V552" s="41" t="s">
        <v>44</v>
      </c>
      <c r="W552" s="41" t="s">
        <v>44</v>
      </c>
      <c r="X552" s="42">
        <v>0</v>
      </c>
      <c r="Y552" s="76" t="s">
        <v>44</v>
      </c>
      <c r="Z552" s="76" t="s">
        <v>44</v>
      </c>
      <c r="AA552" s="43" t="s">
        <v>44</v>
      </c>
    </row>
    <row r="553" spans="1:27" x14ac:dyDescent="0.2">
      <c r="A553" s="40" t="s">
        <v>44</v>
      </c>
      <c r="B553" s="41" t="s">
        <v>44</v>
      </c>
      <c r="C553" s="41" t="s">
        <v>44</v>
      </c>
      <c r="D553" s="41" t="s">
        <v>44</v>
      </c>
      <c r="E553" s="41" t="s">
        <v>44</v>
      </c>
      <c r="F553" s="42" t="b">
        <v>0</v>
      </c>
      <c r="G553" s="41" t="s">
        <v>2333</v>
      </c>
      <c r="H553" s="41" t="s">
        <v>2334</v>
      </c>
      <c r="I553" s="41" t="s">
        <v>2335</v>
      </c>
      <c r="J553" s="42">
        <v>2017</v>
      </c>
      <c r="K553" s="41" t="s">
        <v>2336</v>
      </c>
      <c r="L553" s="42" t="s">
        <v>44</v>
      </c>
      <c r="M553" s="41" t="s">
        <v>28</v>
      </c>
      <c r="N553" s="41" t="s">
        <v>2320</v>
      </c>
      <c r="O553" s="42" t="s">
        <v>44</v>
      </c>
      <c r="P553" s="42" t="s">
        <v>44</v>
      </c>
      <c r="Q553" s="42" t="s">
        <v>44</v>
      </c>
      <c r="R553" s="73" t="str">
        <f>IF(ISERROR(Dataset[[#This Row],[Number of Geospatial Figures]]/Dataset[[#This Row],[Number of Total Figures]])=TRUE,"---",Dataset[[#This Row],[Number of Geospatial Figures]]/Dataset[[#This Row],[Number of Total Figures]])</f>
        <v>---</v>
      </c>
      <c r="S553" s="42" t="s">
        <v>44</v>
      </c>
      <c r="T553" s="42" t="str" cm="1">
        <f t="array" ref="T5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3" s="42" t="s">
        <v>44</v>
      </c>
      <c r="V553" s="41" t="s">
        <v>44</v>
      </c>
      <c r="W553" s="41" t="s">
        <v>44</v>
      </c>
      <c r="X553" s="42">
        <v>0</v>
      </c>
      <c r="Y553" s="76" t="s">
        <v>44</v>
      </c>
      <c r="Z553" s="76" t="s">
        <v>44</v>
      </c>
      <c r="AA553" s="43" t="s">
        <v>44</v>
      </c>
    </row>
    <row r="554" spans="1:27" x14ac:dyDescent="0.2">
      <c r="A554" s="40" t="s">
        <v>44</v>
      </c>
      <c r="B554" s="41" t="s">
        <v>44</v>
      </c>
      <c r="C554" s="41" t="s">
        <v>44</v>
      </c>
      <c r="D554" s="41" t="s">
        <v>44</v>
      </c>
      <c r="E554" s="41" t="s">
        <v>44</v>
      </c>
      <c r="F554" s="42" t="b">
        <v>0</v>
      </c>
      <c r="G554" s="41" t="s">
        <v>2337</v>
      </c>
      <c r="H554" s="41" t="s">
        <v>2338</v>
      </c>
      <c r="I554" s="41" t="s">
        <v>2339</v>
      </c>
      <c r="J554" s="42">
        <v>2017</v>
      </c>
      <c r="K554" s="41" t="s">
        <v>2340</v>
      </c>
      <c r="L554" s="42" t="s">
        <v>44</v>
      </c>
      <c r="M554" s="41" t="s">
        <v>22</v>
      </c>
      <c r="N554" s="41" t="s">
        <v>2341</v>
      </c>
      <c r="O554" s="42" t="s">
        <v>44</v>
      </c>
      <c r="P554" s="42" t="s">
        <v>44</v>
      </c>
      <c r="Q554" s="42" t="s">
        <v>44</v>
      </c>
      <c r="R554" s="73" t="str">
        <f>IF(ISERROR(Dataset[[#This Row],[Number of Geospatial Figures]]/Dataset[[#This Row],[Number of Total Figures]])=TRUE,"---",Dataset[[#This Row],[Number of Geospatial Figures]]/Dataset[[#This Row],[Number of Total Figures]])</f>
        <v>---</v>
      </c>
      <c r="S554" s="42" t="s">
        <v>44</v>
      </c>
      <c r="T554" s="42" t="str" cm="1">
        <f t="array" ref="T5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4" s="42" t="s">
        <v>44</v>
      </c>
      <c r="V554" s="41" t="s">
        <v>44</v>
      </c>
      <c r="W554" s="41" t="s">
        <v>44</v>
      </c>
      <c r="X554" s="42">
        <v>0</v>
      </c>
      <c r="Y554" s="76" t="s">
        <v>44</v>
      </c>
      <c r="Z554" s="76" t="s">
        <v>44</v>
      </c>
      <c r="AA554" s="43" t="s">
        <v>44</v>
      </c>
    </row>
    <row r="555" spans="1:27" x14ac:dyDescent="0.2">
      <c r="A555" s="40" t="s">
        <v>44</v>
      </c>
      <c r="B555" s="41" t="s">
        <v>44</v>
      </c>
      <c r="C555" s="41" t="s">
        <v>44</v>
      </c>
      <c r="D555" s="41" t="s">
        <v>44</v>
      </c>
      <c r="E555" s="41" t="s">
        <v>44</v>
      </c>
      <c r="F555" s="42" t="b">
        <v>0</v>
      </c>
      <c r="G555" s="41" t="s">
        <v>2342</v>
      </c>
      <c r="H555" s="41" t="s">
        <v>2343</v>
      </c>
      <c r="I555" s="41" t="s">
        <v>2344</v>
      </c>
      <c r="J555" s="42">
        <v>2017</v>
      </c>
      <c r="K555" s="41" t="s">
        <v>2345</v>
      </c>
      <c r="L555" s="42" t="s">
        <v>44</v>
      </c>
      <c r="M555" s="41" t="s">
        <v>22</v>
      </c>
      <c r="N555" s="41" t="s">
        <v>2341</v>
      </c>
      <c r="O555" s="42" t="s">
        <v>44</v>
      </c>
      <c r="P555" s="42" t="s">
        <v>44</v>
      </c>
      <c r="Q555" s="42" t="s">
        <v>44</v>
      </c>
      <c r="R555" s="73" t="str">
        <f>IF(ISERROR(Dataset[[#This Row],[Number of Geospatial Figures]]/Dataset[[#This Row],[Number of Total Figures]])=TRUE,"---",Dataset[[#This Row],[Number of Geospatial Figures]]/Dataset[[#This Row],[Number of Total Figures]])</f>
        <v>---</v>
      </c>
      <c r="S555" s="42" t="s">
        <v>44</v>
      </c>
      <c r="T555" s="42" t="str" cm="1">
        <f t="array" ref="T5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5" s="42" t="s">
        <v>44</v>
      </c>
      <c r="V555" s="41" t="s">
        <v>44</v>
      </c>
      <c r="W555" s="41" t="s">
        <v>44</v>
      </c>
      <c r="X555" s="42">
        <v>1</v>
      </c>
      <c r="Y555" s="76" t="s">
        <v>44</v>
      </c>
      <c r="Z555" s="76" t="s">
        <v>44</v>
      </c>
      <c r="AA555" s="43" t="s">
        <v>44</v>
      </c>
    </row>
    <row r="556" spans="1:27" x14ac:dyDescent="0.2">
      <c r="A556" s="40" t="s">
        <v>44</v>
      </c>
      <c r="B556" s="41" t="s">
        <v>44</v>
      </c>
      <c r="C556" s="41" t="s">
        <v>44</v>
      </c>
      <c r="D556" s="41" t="s">
        <v>44</v>
      </c>
      <c r="E556" s="41" t="s">
        <v>44</v>
      </c>
      <c r="F556" s="42" t="b">
        <v>0</v>
      </c>
      <c r="G556" s="41" t="s">
        <v>2346</v>
      </c>
      <c r="H556" s="41" t="s">
        <v>2347</v>
      </c>
      <c r="I556" s="41" t="s">
        <v>2348</v>
      </c>
      <c r="J556" s="42">
        <v>2017</v>
      </c>
      <c r="K556" s="41" t="s">
        <v>2349</v>
      </c>
      <c r="L556" s="42" t="s">
        <v>44</v>
      </c>
      <c r="M556" s="41" t="s">
        <v>22</v>
      </c>
      <c r="N556" s="41" t="s">
        <v>2341</v>
      </c>
      <c r="O556" s="42" t="s">
        <v>44</v>
      </c>
      <c r="P556" s="42" t="s">
        <v>44</v>
      </c>
      <c r="Q556" s="42" t="s">
        <v>44</v>
      </c>
      <c r="R556" s="73" t="str">
        <f>IF(ISERROR(Dataset[[#This Row],[Number of Geospatial Figures]]/Dataset[[#This Row],[Number of Total Figures]])=TRUE,"---",Dataset[[#This Row],[Number of Geospatial Figures]]/Dataset[[#This Row],[Number of Total Figures]])</f>
        <v>---</v>
      </c>
      <c r="S556" s="42" t="s">
        <v>44</v>
      </c>
      <c r="T556" s="42" t="str" cm="1">
        <f t="array" ref="T5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6" s="42" t="s">
        <v>44</v>
      </c>
      <c r="V556" s="41" t="s">
        <v>44</v>
      </c>
      <c r="W556" s="41" t="s">
        <v>44</v>
      </c>
      <c r="X556" s="42">
        <v>14</v>
      </c>
      <c r="Y556" s="76" t="s">
        <v>44</v>
      </c>
      <c r="Z556" s="76" t="s">
        <v>44</v>
      </c>
      <c r="AA556" s="43" t="s">
        <v>44</v>
      </c>
    </row>
    <row r="557" spans="1:27" x14ac:dyDescent="0.2">
      <c r="A557" s="40" t="s">
        <v>44</v>
      </c>
      <c r="B557" s="41" t="s">
        <v>44</v>
      </c>
      <c r="C557" s="41" t="s">
        <v>44</v>
      </c>
      <c r="D557" s="41" t="s">
        <v>44</v>
      </c>
      <c r="E557" s="41" t="s">
        <v>44</v>
      </c>
      <c r="F557" s="42" t="b">
        <v>0</v>
      </c>
      <c r="G557" s="41" t="s">
        <v>2350</v>
      </c>
      <c r="H557" s="41" t="s">
        <v>2351</v>
      </c>
      <c r="I557" s="41" t="s">
        <v>2352</v>
      </c>
      <c r="J557" s="42">
        <v>2017</v>
      </c>
      <c r="K557" s="41" t="s">
        <v>2353</v>
      </c>
      <c r="L557" s="42" t="s">
        <v>44</v>
      </c>
      <c r="M557" s="41" t="s">
        <v>22</v>
      </c>
      <c r="N557" s="41" t="s">
        <v>2341</v>
      </c>
      <c r="O557" s="42" t="s">
        <v>44</v>
      </c>
      <c r="P557" s="42" t="s">
        <v>44</v>
      </c>
      <c r="Q557" s="42" t="s">
        <v>44</v>
      </c>
      <c r="R557" s="73" t="str">
        <f>IF(ISERROR(Dataset[[#This Row],[Number of Geospatial Figures]]/Dataset[[#This Row],[Number of Total Figures]])=TRUE,"---",Dataset[[#This Row],[Number of Geospatial Figures]]/Dataset[[#This Row],[Number of Total Figures]])</f>
        <v>---</v>
      </c>
      <c r="S557" s="42" t="s">
        <v>44</v>
      </c>
      <c r="T557" s="42" t="str" cm="1">
        <f t="array" ref="T5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7" s="42" t="s">
        <v>44</v>
      </c>
      <c r="V557" s="41" t="s">
        <v>44</v>
      </c>
      <c r="W557" s="41" t="s">
        <v>44</v>
      </c>
      <c r="X557" s="42">
        <v>3</v>
      </c>
      <c r="Y557" s="76" t="s">
        <v>44</v>
      </c>
      <c r="Z557" s="76" t="s">
        <v>44</v>
      </c>
      <c r="AA557" s="43" t="s">
        <v>44</v>
      </c>
    </row>
    <row r="558" spans="1:27" x14ac:dyDescent="0.2">
      <c r="A558" s="40" t="s">
        <v>44</v>
      </c>
      <c r="B558" s="41" t="s">
        <v>44</v>
      </c>
      <c r="C558" s="41" t="s">
        <v>44</v>
      </c>
      <c r="D558" s="41" t="s">
        <v>44</v>
      </c>
      <c r="E558" s="41" t="s">
        <v>44</v>
      </c>
      <c r="F558" s="42" t="b">
        <v>0</v>
      </c>
      <c r="G558" s="41" t="s">
        <v>2354</v>
      </c>
      <c r="H558" s="41" t="s">
        <v>2355</v>
      </c>
      <c r="I558" s="41" t="s">
        <v>2356</v>
      </c>
      <c r="J558" s="42">
        <v>2017</v>
      </c>
      <c r="K558" s="41" t="s">
        <v>2357</v>
      </c>
      <c r="L558" s="42" t="s">
        <v>44</v>
      </c>
      <c r="M558" s="41" t="s">
        <v>22</v>
      </c>
      <c r="N558" s="41" t="s">
        <v>2341</v>
      </c>
      <c r="O558" s="42" t="s">
        <v>44</v>
      </c>
      <c r="P558" s="42" t="s">
        <v>44</v>
      </c>
      <c r="Q558" s="42" t="s">
        <v>44</v>
      </c>
      <c r="R558" s="73" t="str">
        <f>IF(ISERROR(Dataset[[#This Row],[Number of Geospatial Figures]]/Dataset[[#This Row],[Number of Total Figures]])=TRUE,"---",Dataset[[#This Row],[Number of Geospatial Figures]]/Dataset[[#This Row],[Number of Total Figures]])</f>
        <v>---</v>
      </c>
      <c r="S558" s="42" t="s">
        <v>44</v>
      </c>
      <c r="T558" s="42" t="str" cm="1">
        <f t="array" ref="T5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8" s="42" t="s">
        <v>44</v>
      </c>
      <c r="V558" s="41" t="s">
        <v>44</v>
      </c>
      <c r="W558" s="41" t="s">
        <v>44</v>
      </c>
      <c r="X558" s="42">
        <v>4</v>
      </c>
      <c r="Y558" s="76" t="s">
        <v>44</v>
      </c>
      <c r="Z558" s="76" t="s">
        <v>44</v>
      </c>
      <c r="AA558" s="43" t="s">
        <v>44</v>
      </c>
    </row>
    <row r="559" spans="1:27" x14ac:dyDescent="0.2">
      <c r="A559" s="40" t="s">
        <v>44</v>
      </c>
      <c r="B559" s="41" t="s">
        <v>44</v>
      </c>
      <c r="C559" s="41" t="s">
        <v>44</v>
      </c>
      <c r="D559" s="41" t="s">
        <v>44</v>
      </c>
      <c r="E559" s="41" t="s">
        <v>44</v>
      </c>
      <c r="F559" s="42" t="b">
        <v>0</v>
      </c>
      <c r="G559" s="41" t="s">
        <v>2358</v>
      </c>
      <c r="H559" s="41" t="s">
        <v>2359</v>
      </c>
      <c r="I559" s="41" t="s">
        <v>2360</v>
      </c>
      <c r="J559" s="42">
        <v>2017</v>
      </c>
      <c r="K559" s="41" t="s">
        <v>2361</v>
      </c>
      <c r="L559" s="42" t="s">
        <v>44</v>
      </c>
      <c r="M559" s="41" t="s">
        <v>28</v>
      </c>
      <c r="N559" s="41" t="s">
        <v>2362</v>
      </c>
      <c r="O559" s="42" t="s">
        <v>44</v>
      </c>
      <c r="P559" s="42" t="s">
        <v>44</v>
      </c>
      <c r="Q559" s="42" t="s">
        <v>44</v>
      </c>
      <c r="R559" s="73" t="str">
        <f>IF(ISERROR(Dataset[[#This Row],[Number of Geospatial Figures]]/Dataset[[#This Row],[Number of Total Figures]])=TRUE,"---",Dataset[[#This Row],[Number of Geospatial Figures]]/Dataset[[#This Row],[Number of Total Figures]])</f>
        <v>---</v>
      </c>
      <c r="S559" s="42" t="s">
        <v>44</v>
      </c>
      <c r="T559" s="42" t="str" cm="1">
        <f t="array" ref="T5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9" s="42" t="s">
        <v>44</v>
      </c>
      <c r="V559" s="41" t="s">
        <v>44</v>
      </c>
      <c r="W559" s="41" t="s">
        <v>44</v>
      </c>
      <c r="X559" s="42">
        <v>7</v>
      </c>
      <c r="Y559" s="76" t="s">
        <v>44</v>
      </c>
      <c r="Z559" s="76" t="s">
        <v>44</v>
      </c>
      <c r="AA559" s="43" t="s">
        <v>44</v>
      </c>
    </row>
    <row r="560" spans="1:27" x14ac:dyDescent="0.2">
      <c r="A560" s="40" t="s">
        <v>44</v>
      </c>
      <c r="B560" s="41" t="s">
        <v>44</v>
      </c>
      <c r="C560" s="41" t="s">
        <v>44</v>
      </c>
      <c r="D560" s="41" t="s">
        <v>44</v>
      </c>
      <c r="E560" s="41" t="s">
        <v>44</v>
      </c>
      <c r="F560" s="42" t="b">
        <v>0</v>
      </c>
      <c r="G560" s="41" t="s">
        <v>2363</v>
      </c>
      <c r="H560" s="41" t="s">
        <v>2364</v>
      </c>
      <c r="I560" s="41" t="s">
        <v>2365</v>
      </c>
      <c r="J560" s="42">
        <v>2017</v>
      </c>
      <c r="K560" s="41" t="s">
        <v>2366</v>
      </c>
      <c r="L560" s="42" t="s">
        <v>44</v>
      </c>
      <c r="M560" s="41" t="s">
        <v>28</v>
      </c>
      <c r="N560" s="41" t="s">
        <v>2362</v>
      </c>
      <c r="O560" s="42" t="s">
        <v>44</v>
      </c>
      <c r="P560" s="42" t="s">
        <v>44</v>
      </c>
      <c r="Q560" s="42" t="s">
        <v>44</v>
      </c>
      <c r="R560" s="73" t="str">
        <f>IF(ISERROR(Dataset[[#This Row],[Number of Geospatial Figures]]/Dataset[[#This Row],[Number of Total Figures]])=TRUE,"---",Dataset[[#This Row],[Number of Geospatial Figures]]/Dataset[[#This Row],[Number of Total Figures]])</f>
        <v>---</v>
      </c>
      <c r="S560" s="42" t="s">
        <v>44</v>
      </c>
      <c r="T560" s="42" t="str" cm="1">
        <f t="array" ref="T5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0" s="42" t="s">
        <v>44</v>
      </c>
      <c r="V560" s="41" t="s">
        <v>44</v>
      </c>
      <c r="W560" s="41" t="s">
        <v>44</v>
      </c>
      <c r="X560" s="42">
        <v>5</v>
      </c>
      <c r="Y560" s="76" t="s">
        <v>44</v>
      </c>
      <c r="Z560" s="76" t="s">
        <v>44</v>
      </c>
      <c r="AA560" s="43" t="s">
        <v>44</v>
      </c>
    </row>
    <row r="561" spans="1:27" x14ac:dyDescent="0.2">
      <c r="A561" s="40" t="s">
        <v>2193</v>
      </c>
      <c r="B561" s="41" t="s">
        <v>1182</v>
      </c>
      <c r="C561" s="41" t="s">
        <v>2193</v>
      </c>
      <c r="D561" s="41" t="s">
        <v>1182</v>
      </c>
      <c r="E561" s="41" t="s">
        <v>2193</v>
      </c>
      <c r="F561" s="42" t="b">
        <v>1</v>
      </c>
      <c r="G561" s="41" t="s">
        <v>2367</v>
      </c>
      <c r="H561" s="41" t="s">
        <v>2368</v>
      </c>
      <c r="I561" s="41" t="s">
        <v>2369</v>
      </c>
      <c r="J561" s="42">
        <v>2017</v>
      </c>
      <c r="K561" s="41" t="s">
        <v>2370</v>
      </c>
      <c r="L561" s="42" t="s">
        <v>44</v>
      </c>
      <c r="M561" s="41" t="s">
        <v>28</v>
      </c>
      <c r="N561" s="41" t="s">
        <v>2362</v>
      </c>
      <c r="O561" s="42" t="b">
        <v>0</v>
      </c>
      <c r="P561" s="42">
        <v>3</v>
      </c>
      <c r="Q561" s="42">
        <v>7</v>
      </c>
      <c r="R561" s="73">
        <f>IF(ISERROR(Dataset[[#This Row],[Number of Geospatial Figures]]/Dataset[[#This Row],[Number of Total Figures]])=TRUE,"---",Dataset[[#This Row],[Number of Geospatial Figures]]/Dataset[[#This Row],[Number of Total Figures]])</f>
        <v>0.42857142857142855</v>
      </c>
      <c r="S561" s="42" t="b">
        <v>1</v>
      </c>
      <c r="T561" s="42" t="b" cm="1">
        <f t="array" ref="T5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61" s="42" t="b">
        <v>0</v>
      </c>
      <c r="V561" s="41" t="s">
        <v>44</v>
      </c>
      <c r="W561" s="41" t="s">
        <v>44</v>
      </c>
      <c r="X561" s="42">
        <v>42</v>
      </c>
      <c r="Y561" s="76" t="s">
        <v>3037</v>
      </c>
      <c r="Z561" s="76" t="s">
        <v>3038</v>
      </c>
      <c r="AA561" s="43" t="s">
        <v>2501</v>
      </c>
    </row>
    <row r="562" spans="1:27" x14ac:dyDescent="0.2">
      <c r="A562" s="40" t="s">
        <v>44</v>
      </c>
      <c r="B562" s="41" t="s">
        <v>44</v>
      </c>
      <c r="C562" s="41" t="s">
        <v>44</v>
      </c>
      <c r="D562" s="41" t="s">
        <v>44</v>
      </c>
      <c r="E562" s="41" t="s">
        <v>44</v>
      </c>
      <c r="F562" s="42" t="b">
        <v>0</v>
      </c>
      <c r="G562" s="41" t="s">
        <v>2371</v>
      </c>
      <c r="H562" s="41" t="s">
        <v>2372</v>
      </c>
      <c r="I562" s="41" t="s">
        <v>2373</v>
      </c>
      <c r="J562" s="42">
        <v>2017</v>
      </c>
      <c r="K562" s="41" t="s">
        <v>2374</v>
      </c>
      <c r="L562" s="42" t="s">
        <v>44</v>
      </c>
      <c r="M562" s="41" t="s">
        <v>28</v>
      </c>
      <c r="N562" s="41" t="s">
        <v>2362</v>
      </c>
      <c r="O562" s="42" t="s">
        <v>44</v>
      </c>
      <c r="P562" s="42" t="s">
        <v>44</v>
      </c>
      <c r="Q562" s="42" t="s">
        <v>44</v>
      </c>
      <c r="R562" s="73" t="str">
        <f>IF(ISERROR(Dataset[[#This Row],[Number of Geospatial Figures]]/Dataset[[#This Row],[Number of Total Figures]])=TRUE,"---",Dataset[[#This Row],[Number of Geospatial Figures]]/Dataset[[#This Row],[Number of Total Figures]])</f>
        <v>---</v>
      </c>
      <c r="S562" s="42" t="s">
        <v>44</v>
      </c>
      <c r="T562" s="42" t="str" cm="1">
        <f t="array" ref="T5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2" s="42" t="s">
        <v>44</v>
      </c>
      <c r="V562" s="41" t="s">
        <v>44</v>
      </c>
      <c r="W562" s="41" t="s">
        <v>44</v>
      </c>
      <c r="X562" s="42">
        <v>5</v>
      </c>
      <c r="Y562" s="76" t="s">
        <v>44</v>
      </c>
      <c r="Z562" s="76" t="s">
        <v>44</v>
      </c>
      <c r="AA562" s="43" t="s">
        <v>44</v>
      </c>
    </row>
    <row r="563" spans="1:27" x14ac:dyDescent="0.2">
      <c r="A563" s="40" t="s">
        <v>2193</v>
      </c>
      <c r="B563" s="41" t="s">
        <v>1001</v>
      </c>
      <c r="C563" s="41" t="s">
        <v>44</v>
      </c>
      <c r="D563" s="41" t="s">
        <v>44</v>
      </c>
      <c r="E563" s="41" t="s">
        <v>44</v>
      </c>
      <c r="F563" s="42" t="b">
        <v>1</v>
      </c>
      <c r="G563" s="41" t="s">
        <v>2375</v>
      </c>
      <c r="H563" s="41" t="s">
        <v>2376</v>
      </c>
      <c r="I563" s="41" t="s">
        <v>2377</v>
      </c>
      <c r="J563" s="42">
        <v>2017</v>
      </c>
      <c r="K563" s="41" t="s">
        <v>2378</v>
      </c>
      <c r="L563" s="42" t="s">
        <v>44</v>
      </c>
      <c r="M563" s="41" t="s">
        <v>28</v>
      </c>
      <c r="N563" s="41" t="s">
        <v>2362</v>
      </c>
      <c r="O563" s="42" t="b">
        <v>0</v>
      </c>
      <c r="P563" s="42">
        <v>0</v>
      </c>
      <c r="Q563" s="42">
        <v>15</v>
      </c>
      <c r="R563" s="73">
        <f>IF(ISERROR(Dataset[[#This Row],[Number of Geospatial Figures]]/Dataset[[#This Row],[Number of Total Figures]])=TRUE,"---",Dataset[[#This Row],[Number of Geospatial Figures]]/Dataset[[#This Row],[Number of Total Figures]])</f>
        <v>0</v>
      </c>
      <c r="S563" s="42" t="b">
        <v>0</v>
      </c>
      <c r="T563" s="42" t="b" cm="1">
        <f t="array" ref="T5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3" s="42" t="b">
        <v>0</v>
      </c>
      <c r="V563" s="41" t="s">
        <v>44</v>
      </c>
      <c r="W563" s="41" t="s">
        <v>44</v>
      </c>
      <c r="X563" s="42">
        <v>16</v>
      </c>
      <c r="Y563" s="76" t="s">
        <v>44</v>
      </c>
      <c r="Z563" s="76" t="s">
        <v>44</v>
      </c>
      <c r="AA563" s="43" t="s">
        <v>44</v>
      </c>
    </row>
    <row r="564" spans="1:27" x14ac:dyDescent="0.2">
      <c r="A564" s="40" t="s">
        <v>2193</v>
      </c>
      <c r="B564" s="41" t="s">
        <v>1575</v>
      </c>
      <c r="C564" s="41" t="s">
        <v>44</v>
      </c>
      <c r="D564" s="41" t="s">
        <v>44</v>
      </c>
      <c r="E564" s="41" t="s">
        <v>44</v>
      </c>
      <c r="F564" s="42" t="b">
        <v>1</v>
      </c>
      <c r="G564" s="41" t="s">
        <v>2379</v>
      </c>
      <c r="H564" s="41" t="s">
        <v>2380</v>
      </c>
      <c r="I564" s="41" t="s">
        <v>2381</v>
      </c>
      <c r="J564" s="42">
        <v>2017</v>
      </c>
      <c r="K564" s="41" t="s">
        <v>2382</v>
      </c>
      <c r="L564" s="42" t="s">
        <v>44</v>
      </c>
      <c r="M564" s="41" t="s">
        <v>22</v>
      </c>
      <c r="N564" s="41" t="s">
        <v>2383</v>
      </c>
      <c r="O564" s="42" t="b">
        <v>1</v>
      </c>
      <c r="P564" s="42">
        <v>8</v>
      </c>
      <c r="Q564" s="42">
        <v>16</v>
      </c>
      <c r="R564" s="73">
        <f>IF(ISERROR(Dataset[[#This Row],[Number of Geospatial Figures]]/Dataset[[#This Row],[Number of Total Figures]])=TRUE,"---",Dataset[[#This Row],[Number of Geospatial Figures]]/Dataset[[#This Row],[Number of Total Figures]])</f>
        <v>0.5</v>
      </c>
      <c r="S564" s="42" t="b">
        <v>1</v>
      </c>
      <c r="T564" s="42" t="b" cm="1">
        <f t="array" ref="T5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4" s="42" t="b">
        <v>1</v>
      </c>
      <c r="V564" s="41" t="s">
        <v>2499</v>
      </c>
      <c r="W564" s="41" t="s">
        <v>44</v>
      </c>
      <c r="X564" s="42">
        <v>21</v>
      </c>
      <c r="Y564" s="76" t="s">
        <v>2923</v>
      </c>
      <c r="Z564" s="76" t="s">
        <v>3039</v>
      </c>
      <c r="AA564" s="43" t="s">
        <v>2879</v>
      </c>
    </row>
    <row r="565" spans="1:27" x14ac:dyDescent="0.2">
      <c r="A565" s="40" t="s">
        <v>44</v>
      </c>
      <c r="B565" s="41" t="s">
        <v>44</v>
      </c>
      <c r="C565" s="41" t="s">
        <v>44</v>
      </c>
      <c r="D565" s="41" t="s">
        <v>44</v>
      </c>
      <c r="E565" s="41" t="s">
        <v>44</v>
      </c>
      <c r="F565" s="42" t="b">
        <v>0</v>
      </c>
      <c r="G565" s="41" t="s">
        <v>2384</v>
      </c>
      <c r="H565" s="41" t="s">
        <v>2385</v>
      </c>
      <c r="I565" s="41" t="s">
        <v>2386</v>
      </c>
      <c r="J565" s="42">
        <v>2017</v>
      </c>
      <c r="K565" s="41" t="s">
        <v>2387</v>
      </c>
      <c r="L565" s="42" t="s">
        <v>44</v>
      </c>
      <c r="M565" s="41" t="s">
        <v>22</v>
      </c>
      <c r="N565" s="41" t="s">
        <v>2383</v>
      </c>
      <c r="O565" s="42" t="s">
        <v>44</v>
      </c>
      <c r="P565" s="42" t="s">
        <v>44</v>
      </c>
      <c r="Q565" s="42" t="s">
        <v>44</v>
      </c>
      <c r="R565" s="73" t="str">
        <f>IF(ISERROR(Dataset[[#This Row],[Number of Geospatial Figures]]/Dataset[[#This Row],[Number of Total Figures]])=TRUE,"---",Dataset[[#This Row],[Number of Geospatial Figures]]/Dataset[[#This Row],[Number of Total Figures]])</f>
        <v>---</v>
      </c>
      <c r="S565" s="42" t="s">
        <v>44</v>
      </c>
      <c r="T565" s="42" t="str" cm="1">
        <f t="array" ref="T5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5" s="42" t="s">
        <v>44</v>
      </c>
      <c r="V565" s="41" t="s">
        <v>44</v>
      </c>
      <c r="W565" s="41" t="s">
        <v>44</v>
      </c>
      <c r="X565" s="42">
        <v>7</v>
      </c>
      <c r="Y565" s="76" t="s">
        <v>44</v>
      </c>
      <c r="Z565" s="76" t="s">
        <v>44</v>
      </c>
      <c r="AA565" s="43" t="s">
        <v>44</v>
      </c>
    </row>
    <row r="566" spans="1:27" x14ac:dyDescent="0.2">
      <c r="A566" s="40" t="s">
        <v>2193</v>
      </c>
      <c r="B566" s="41" t="s">
        <v>1953</v>
      </c>
      <c r="C566" s="41" t="s">
        <v>44</v>
      </c>
      <c r="D566" s="41" t="s">
        <v>44</v>
      </c>
      <c r="E566" s="41" t="s">
        <v>44</v>
      </c>
      <c r="F566" s="42" t="b">
        <v>1</v>
      </c>
      <c r="G566" s="41" t="s">
        <v>2388</v>
      </c>
      <c r="H566" s="41" t="s">
        <v>2389</v>
      </c>
      <c r="I566" s="41" t="s">
        <v>2390</v>
      </c>
      <c r="J566" s="42">
        <v>2017</v>
      </c>
      <c r="K566" s="41" t="s">
        <v>2391</v>
      </c>
      <c r="L566" s="42" t="s">
        <v>44</v>
      </c>
      <c r="M566" s="41" t="s">
        <v>22</v>
      </c>
      <c r="N566" s="41" t="s">
        <v>2383</v>
      </c>
      <c r="O566" s="42" t="b">
        <v>0</v>
      </c>
      <c r="P566" s="42">
        <v>0</v>
      </c>
      <c r="Q566" s="42">
        <v>6</v>
      </c>
      <c r="R566" s="73">
        <f>IF(ISERROR(Dataset[[#This Row],[Number of Geospatial Figures]]/Dataset[[#This Row],[Number of Total Figures]])=TRUE,"---",Dataset[[#This Row],[Number of Geospatial Figures]]/Dataset[[#This Row],[Number of Total Figures]])</f>
        <v>0</v>
      </c>
      <c r="S566" s="42" t="b">
        <v>0</v>
      </c>
      <c r="T566" s="42" t="b" cm="1">
        <f t="array" ref="T5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6" s="42" t="b">
        <v>0</v>
      </c>
      <c r="V566" s="41" t="s">
        <v>44</v>
      </c>
      <c r="W566" s="41" t="s">
        <v>44</v>
      </c>
      <c r="X566" s="42">
        <v>16</v>
      </c>
      <c r="Y566" s="76" t="s">
        <v>44</v>
      </c>
      <c r="Z566" s="76" t="s">
        <v>44</v>
      </c>
      <c r="AA566" s="43" t="s">
        <v>44</v>
      </c>
    </row>
    <row r="567" spans="1:27" x14ac:dyDescent="0.2">
      <c r="A567" s="40" t="s">
        <v>44</v>
      </c>
      <c r="B567" s="41" t="s">
        <v>44</v>
      </c>
      <c r="C567" s="41" t="s">
        <v>44</v>
      </c>
      <c r="D567" s="41" t="s">
        <v>44</v>
      </c>
      <c r="E567" s="41" t="s">
        <v>44</v>
      </c>
      <c r="F567" s="42" t="b">
        <v>0</v>
      </c>
      <c r="G567" s="41" t="s">
        <v>2392</v>
      </c>
      <c r="H567" s="41" t="s">
        <v>2393</v>
      </c>
      <c r="I567" s="41" t="s">
        <v>2394</v>
      </c>
      <c r="J567" s="42">
        <v>2017</v>
      </c>
      <c r="K567" s="41" t="s">
        <v>2395</v>
      </c>
      <c r="L567" s="42" t="s">
        <v>44</v>
      </c>
      <c r="M567" s="41" t="s">
        <v>22</v>
      </c>
      <c r="N567" s="41" t="s">
        <v>2383</v>
      </c>
      <c r="O567" s="42" t="s">
        <v>44</v>
      </c>
      <c r="P567" s="42" t="s">
        <v>44</v>
      </c>
      <c r="Q567" s="42" t="s">
        <v>44</v>
      </c>
      <c r="R567" s="73" t="str">
        <f>IF(ISERROR(Dataset[[#This Row],[Number of Geospatial Figures]]/Dataset[[#This Row],[Number of Total Figures]])=TRUE,"---",Dataset[[#This Row],[Number of Geospatial Figures]]/Dataset[[#This Row],[Number of Total Figures]])</f>
        <v>---</v>
      </c>
      <c r="S567" s="42" t="s">
        <v>44</v>
      </c>
      <c r="T567" s="42" t="str" cm="1">
        <f t="array" ref="T5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7" s="42" t="s">
        <v>44</v>
      </c>
      <c r="V567" s="41" t="s">
        <v>44</v>
      </c>
      <c r="W567" s="41" t="s">
        <v>44</v>
      </c>
      <c r="X567" s="42">
        <v>13</v>
      </c>
      <c r="Y567" s="76" t="s">
        <v>44</v>
      </c>
      <c r="Z567" s="76" t="s">
        <v>44</v>
      </c>
      <c r="AA567" s="43" t="s">
        <v>44</v>
      </c>
    </row>
    <row r="568" spans="1:27" x14ac:dyDescent="0.2">
      <c r="A568" s="40" t="s">
        <v>44</v>
      </c>
      <c r="B568" s="41" t="s">
        <v>44</v>
      </c>
      <c r="C568" s="41" t="s">
        <v>44</v>
      </c>
      <c r="D568" s="41" t="s">
        <v>44</v>
      </c>
      <c r="E568" s="41" t="s">
        <v>44</v>
      </c>
      <c r="F568" s="42" t="b">
        <v>0</v>
      </c>
      <c r="G568" s="41" t="s">
        <v>2396</v>
      </c>
      <c r="H568" s="41" t="s">
        <v>2397</v>
      </c>
      <c r="I568" s="41" t="s">
        <v>2398</v>
      </c>
      <c r="J568" s="42">
        <v>2017</v>
      </c>
      <c r="K568" s="41" t="s">
        <v>2399</v>
      </c>
      <c r="L568" s="42" t="s">
        <v>44</v>
      </c>
      <c r="M568" s="41" t="s">
        <v>22</v>
      </c>
      <c r="N568" s="41" t="s">
        <v>2400</v>
      </c>
      <c r="O568" s="42" t="s">
        <v>44</v>
      </c>
      <c r="P568" s="42" t="s">
        <v>44</v>
      </c>
      <c r="Q568" s="42" t="s">
        <v>44</v>
      </c>
      <c r="R568" s="73" t="str">
        <f>IF(ISERROR(Dataset[[#This Row],[Number of Geospatial Figures]]/Dataset[[#This Row],[Number of Total Figures]])=TRUE,"---",Dataset[[#This Row],[Number of Geospatial Figures]]/Dataset[[#This Row],[Number of Total Figures]])</f>
        <v>---</v>
      </c>
      <c r="S568" s="42" t="s">
        <v>44</v>
      </c>
      <c r="T568" s="42" t="str" cm="1">
        <f t="array" ref="T5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8" s="42" t="s">
        <v>44</v>
      </c>
      <c r="V568" s="41" t="s">
        <v>44</v>
      </c>
      <c r="W568" s="41" t="s">
        <v>44</v>
      </c>
      <c r="X568" s="42">
        <v>15</v>
      </c>
      <c r="Y568" s="76" t="s">
        <v>44</v>
      </c>
      <c r="Z568" s="76" t="s">
        <v>44</v>
      </c>
      <c r="AA568" s="43" t="s">
        <v>44</v>
      </c>
    </row>
    <row r="569" spans="1:27" x14ac:dyDescent="0.2">
      <c r="A569" s="40" t="s">
        <v>44</v>
      </c>
      <c r="B569" s="41" t="s">
        <v>44</v>
      </c>
      <c r="C569" s="41" t="s">
        <v>44</v>
      </c>
      <c r="D569" s="41" t="s">
        <v>44</v>
      </c>
      <c r="E569" s="41" t="s">
        <v>44</v>
      </c>
      <c r="F569" s="42" t="b">
        <v>0</v>
      </c>
      <c r="G569" s="41" t="s">
        <v>2401</v>
      </c>
      <c r="H569" s="41" t="s">
        <v>2402</v>
      </c>
      <c r="I569" s="41" t="s">
        <v>2403</v>
      </c>
      <c r="J569" s="42">
        <v>2017</v>
      </c>
      <c r="K569" s="41" t="s">
        <v>2404</v>
      </c>
      <c r="L569" s="42" t="s">
        <v>44</v>
      </c>
      <c r="M569" s="41" t="s">
        <v>22</v>
      </c>
      <c r="N569" s="41" t="s">
        <v>2400</v>
      </c>
      <c r="O569" s="42" t="s">
        <v>44</v>
      </c>
      <c r="P569" s="42" t="s">
        <v>44</v>
      </c>
      <c r="Q569" s="42" t="s">
        <v>44</v>
      </c>
      <c r="R569" s="73" t="str">
        <f>IF(ISERROR(Dataset[[#This Row],[Number of Geospatial Figures]]/Dataset[[#This Row],[Number of Total Figures]])=TRUE,"---",Dataset[[#This Row],[Number of Geospatial Figures]]/Dataset[[#This Row],[Number of Total Figures]])</f>
        <v>---</v>
      </c>
      <c r="S569" s="42" t="s">
        <v>44</v>
      </c>
      <c r="T569" s="42" t="str" cm="1">
        <f t="array" ref="T5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9" s="42" t="s">
        <v>44</v>
      </c>
      <c r="V569" s="41" t="s">
        <v>44</v>
      </c>
      <c r="W569" s="41" t="s">
        <v>44</v>
      </c>
      <c r="X569" s="42">
        <v>12</v>
      </c>
      <c r="Y569" s="76" t="s">
        <v>44</v>
      </c>
      <c r="Z569" s="76" t="s">
        <v>44</v>
      </c>
      <c r="AA569" s="43" t="s">
        <v>44</v>
      </c>
    </row>
    <row r="570" spans="1:27" x14ac:dyDescent="0.2">
      <c r="A570" s="40" t="s">
        <v>44</v>
      </c>
      <c r="B570" s="41" t="s">
        <v>44</v>
      </c>
      <c r="C570" s="41" t="s">
        <v>44</v>
      </c>
      <c r="D570" s="41" t="s">
        <v>44</v>
      </c>
      <c r="E570" s="41" t="s">
        <v>44</v>
      </c>
      <c r="F570" s="42" t="b">
        <v>0</v>
      </c>
      <c r="G570" s="41" t="s">
        <v>2405</v>
      </c>
      <c r="H570" s="41" t="s">
        <v>2406</v>
      </c>
      <c r="I570" s="41" t="s">
        <v>2407</v>
      </c>
      <c r="J570" s="42">
        <v>2017</v>
      </c>
      <c r="K570" s="41" t="s">
        <v>2408</v>
      </c>
      <c r="L570" s="42" t="s">
        <v>44</v>
      </c>
      <c r="M570" s="41" t="s">
        <v>22</v>
      </c>
      <c r="N570" s="41" t="s">
        <v>2400</v>
      </c>
      <c r="O570" s="42" t="s">
        <v>44</v>
      </c>
      <c r="P570" s="42" t="s">
        <v>44</v>
      </c>
      <c r="Q570" s="42" t="s">
        <v>44</v>
      </c>
      <c r="R570" s="73" t="str">
        <f>IF(ISERROR(Dataset[[#This Row],[Number of Geospatial Figures]]/Dataset[[#This Row],[Number of Total Figures]])=TRUE,"---",Dataset[[#This Row],[Number of Geospatial Figures]]/Dataset[[#This Row],[Number of Total Figures]])</f>
        <v>---</v>
      </c>
      <c r="S570" s="42" t="s">
        <v>44</v>
      </c>
      <c r="T570" s="42" t="str" cm="1">
        <f t="array" ref="T5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0" s="42" t="s">
        <v>44</v>
      </c>
      <c r="V570" s="41" t="s">
        <v>44</v>
      </c>
      <c r="W570" s="41" t="s">
        <v>44</v>
      </c>
      <c r="X570" s="42">
        <v>3</v>
      </c>
      <c r="Y570" s="76" t="s">
        <v>44</v>
      </c>
      <c r="Z570" s="76" t="s">
        <v>44</v>
      </c>
      <c r="AA570" s="43" t="s">
        <v>44</v>
      </c>
    </row>
    <row r="571" spans="1:27" x14ac:dyDescent="0.2">
      <c r="A571" s="40" t="s">
        <v>2193</v>
      </c>
      <c r="B571" s="41" t="s">
        <v>1182</v>
      </c>
      <c r="C571" s="41" t="s">
        <v>44</v>
      </c>
      <c r="D571" s="41" t="s">
        <v>44</v>
      </c>
      <c r="E571" s="41" t="s">
        <v>44</v>
      </c>
      <c r="F571" s="42" t="b">
        <v>1</v>
      </c>
      <c r="G571" s="41" t="s">
        <v>2409</v>
      </c>
      <c r="H571" s="41" t="s">
        <v>2410</v>
      </c>
      <c r="I571" s="41" t="s">
        <v>2411</v>
      </c>
      <c r="J571" s="42">
        <v>2017</v>
      </c>
      <c r="K571" s="41" t="s">
        <v>2412</v>
      </c>
      <c r="L571" s="42" t="s">
        <v>44</v>
      </c>
      <c r="M571" s="41" t="s">
        <v>22</v>
      </c>
      <c r="N571" s="41" t="s">
        <v>2400</v>
      </c>
      <c r="O571" s="42" t="b">
        <v>0</v>
      </c>
      <c r="P571" s="42">
        <v>2</v>
      </c>
      <c r="Q571" s="42">
        <v>7</v>
      </c>
      <c r="R571" s="73">
        <f>IF(ISERROR(Dataset[[#This Row],[Number of Geospatial Figures]]/Dataset[[#This Row],[Number of Total Figures]])=TRUE,"---",Dataset[[#This Row],[Number of Geospatial Figures]]/Dataset[[#This Row],[Number of Total Figures]])</f>
        <v>0.2857142857142857</v>
      </c>
      <c r="S571" s="42" t="b">
        <v>1</v>
      </c>
      <c r="T571" s="42" t="b" cm="1">
        <f t="array" ref="T5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1" s="42" t="b">
        <v>1</v>
      </c>
      <c r="V571" s="41" t="s">
        <v>44</v>
      </c>
      <c r="W571" s="41" t="s">
        <v>44</v>
      </c>
      <c r="X571" s="42">
        <v>27</v>
      </c>
      <c r="Y571" s="76" t="s">
        <v>3040</v>
      </c>
      <c r="Z571" s="76" t="s">
        <v>3041</v>
      </c>
      <c r="AA571" s="43" t="s">
        <v>1250</v>
      </c>
    </row>
    <row r="572" spans="1:27" x14ac:dyDescent="0.2">
      <c r="A572" s="40" t="s">
        <v>2193</v>
      </c>
      <c r="B572" s="41" t="s">
        <v>567</v>
      </c>
      <c r="C572" s="41" t="s">
        <v>44</v>
      </c>
      <c r="D572" s="41" t="s">
        <v>44</v>
      </c>
      <c r="E572" s="41" t="s">
        <v>44</v>
      </c>
      <c r="F572" s="42" t="b">
        <v>1</v>
      </c>
      <c r="G572" s="41" t="s">
        <v>2413</v>
      </c>
      <c r="H572" s="41" t="s">
        <v>2414</v>
      </c>
      <c r="I572" s="41" t="s">
        <v>2415</v>
      </c>
      <c r="J572" s="42">
        <v>2017</v>
      </c>
      <c r="K572" s="41" t="s">
        <v>2416</v>
      </c>
      <c r="L572" s="42" t="s">
        <v>44</v>
      </c>
      <c r="M572" s="41" t="s">
        <v>22</v>
      </c>
      <c r="N572" s="41" t="s">
        <v>2400</v>
      </c>
      <c r="O572" s="42" t="b">
        <v>0</v>
      </c>
      <c r="P572" s="42">
        <v>0</v>
      </c>
      <c r="Q572" s="42">
        <v>9</v>
      </c>
      <c r="R572" s="73">
        <f>IF(ISERROR(Dataset[[#This Row],[Number of Geospatial Figures]]/Dataset[[#This Row],[Number of Total Figures]])=TRUE,"---",Dataset[[#This Row],[Number of Geospatial Figures]]/Dataset[[#This Row],[Number of Total Figures]])</f>
        <v>0</v>
      </c>
      <c r="S572" s="42" t="b">
        <v>1</v>
      </c>
      <c r="T572" s="42" t="b" cm="1">
        <f t="array" ref="T5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72" s="42" t="b">
        <v>0</v>
      </c>
      <c r="V572" s="41" t="s">
        <v>44</v>
      </c>
      <c r="W572" s="41" t="s">
        <v>44</v>
      </c>
      <c r="X572" s="42">
        <v>22</v>
      </c>
      <c r="Y572" s="76" t="s">
        <v>3042</v>
      </c>
      <c r="Z572" s="76" t="s">
        <v>3043</v>
      </c>
      <c r="AA572" s="43" t="s">
        <v>3050</v>
      </c>
    </row>
    <row r="573" spans="1:27" x14ac:dyDescent="0.2">
      <c r="A573" s="40" t="s">
        <v>44</v>
      </c>
      <c r="B573" s="41" t="s">
        <v>44</v>
      </c>
      <c r="C573" s="41" t="s">
        <v>44</v>
      </c>
      <c r="D573" s="41" t="s">
        <v>44</v>
      </c>
      <c r="E573" s="41" t="s">
        <v>44</v>
      </c>
      <c r="F573" s="42" t="b">
        <v>0</v>
      </c>
      <c r="G573" s="41" t="s">
        <v>2417</v>
      </c>
      <c r="H573" s="41" t="s">
        <v>2418</v>
      </c>
      <c r="I573" s="41" t="s">
        <v>2419</v>
      </c>
      <c r="J573" s="42">
        <v>2017</v>
      </c>
      <c r="K573" s="41" t="s">
        <v>2420</v>
      </c>
      <c r="L573" s="42" t="s">
        <v>44</v>
      </c>
      <c r="M573" s="41" t="s">
        <v>28</v>
      </c>
      <c r="N573" s="41" t="s">
        <v>2421</v>
      </c>
      <c r="O573" s="42" t="s">
        <v>44</v>
      </c>
      <c r="P573" s="42" t="s">
        <v>44</v>
      </c>
      <c r="Q573" s="42" t="s">
        <v>44</v>
      </c>
      <c r="R573" s="73" t="str">
        <f>IF(ISERROR(Dataset[[#This Row],[Number of Geospatial Figures]]/Dataset[[#This Row],[Number of Total Figures]])=TRUE,"---",Dataset[[#This Row],[Number of Geospatial Figures]]/Dataset[[#This Row],[Number of Total Figures]])</f>
        <v>---</v>
      </c>
      <c r="S573" s="42" t="s">
        <v>44</v>
      </c>
      <c r="T573" s="42" t="str" cm="1">
        <f t="array" ref="T5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3" s="42" t="s">
        <v>44</v>
      </c>
      <c r="V573" s="41" t="s">
        <v>44</v>
      </c>
      <c r="W573" s="41" t="s">
        <v>44</v>
      </c>
      <c r="X573" s="42">
        <v>3</v>
      </c>
      <c r="Y573" s="76" t="s">
        <v>44</v>
      </c>
      <c r="Z573" s="76" t="s">
        <v>44</v>
      </c>
      <c r="AA573" s="43" t="s">
        <v>44</v>
      </c>
    </row>
    <row r="574" spans="1:27" x14ac:dyDescent="0.2">
      <c r="A574" s="40" t="s">
        <v>2193</v>
      </c>
      <c r="B574" s="41" t="s">
        <v>1575</v>
      </c>
      <c r="C574" s="41" t="s">
        <v>44</v>
      </c>
      <c r="D574" s="41" t="s">
        <v>44</v>
      </c>
      <c r="E574" s="41" t="s">
        <v>44</v>
      </c>
      <c r="F574" s="42" t="b">
        <v>1</v>
      </c>
      <c r="G574" s="41" t="s">
        <v>2422</v>
      </c>
      <c r="H574" s="41" t="s">
        <v>2423</v>
      </c>
      <c r="I574" s="41" t="s">
        <v>2424</v>
      </c>
      <c r="J574" s="42">
        <v>2017</v>
      </c>
      <c r="K574" s="41" t="s">
        <v>2425</v>
      </c>
      <c r="L574" s="42" t="s">
        <v>44</v>
      </c>
      <c r="M574" s="41" t="s">
        <v>28</v>
      </c>
      <c r="N574" s="41" t="s">
        <v>2421</v>
      </c>
      <c r="O574" s="42" t="b">
        <v>0</v>
      </c>
      <c r="P574" s="42">
        <v>0</v>
      </c>
      <c r="Q574" s="42">
        <v>4</v>
      </c>
      <c r="R574" s="73">
        <f>IF(ISERROR(Dataset[[#This Row],[Number of Geospatial Figures]]/Dataset[[#This Row],[Number of Total Figures]])=TRUE,"---",Dataset[[#This Row],[Number of Geospatial Figures]]/Dataset[[#This Row],[Number of Total Figures]])</f>
        <v>0</v>
      </c>
      <c r="S574" s="42" t="b">
        <v>0</v>
      </c>
      <c r="T574" s="42" t="b" cm="1">
        <f t="array" ref="T5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4" s="42" t="b">
        <v>0</v>
      </c>
      <c r="V574" s="41" t="s">
        <v>44</v>
      </c>
      <c r="W574" s="41" t="s">
        <v>44</v>
      </c>
      <c r="X574" s="42">
        <v>34</v>
      </c>
      <c r="Y574" s="76" t="s">
        <v>44</v>
      </c>
      <c r="Z574" s="76" t="s">
        <v>44</v>
      </c>
      <c r="AA574" s="43" t="s">
        <v>44</v>
      </c>
    </row>
    <row r="575" spans="1:27" x14ac:dyDescent="0.2">
      <c r="A575" s="40" t="s">
        <v>2193</v>
      </c>
      <c r="B575" s="41" t="s">
        <v>1953</v>
      </c>
      <c r="C575" s="41" t="s">
        <v>44</v>
      </c>
      <c r="D575" s="41" t="s">
        <v>44</v>
      </c>
      <c r="E575" s="41" t="s">
        <v>44</v>
      </c>
      <c r="F575" s="42" t="b">
        <v>1</v>
      </c>
      <c r="G575" s="41" t="s">
        <v>2426</v>
      </c>
      <c r="H575" s="41" t="s">
        <v>2427</v>
      </c>
      <c r="I575" s="41" t="s">
        <v>2428</v>
      </c>
      <c r="J575" s="42">
        <v>2017</v>
      </c>
      <c r="K575" s="41" t="s">
        <v>2429</v>
      </c>
      <c r="L575" s="42" t="s">
        <v>44</v>
      </c>
      <c r="M575" s="41" t="s">
        <v>28</v>
      </c>
      <c r="N575" s="41" t="s">
        <v>2421</v>
      </c>
      <c r="O575" s="42" t="b">
        <v>0</v>
      </c>
      <c r="P575" s="42">
        <v>0</v>
      </c>
      <c r="Q575" s="42">
        <v>9</v>
      </c>
      <c r="R575" s="73">
        <f>IF(ISERROR(Dataset[[#This Row],[Number of Geospatial Figures]]/Dataset[[#This Row],[Number of Total Figures]])=TRUE,"---",Dataset[[#This Row],[Number of Geospatial Figures]]/Dataset[[#This Row],[Number of Total Figures]])</f>
        <v>0</v>
      </c>
      <c r="S575" s="42" t="b">
        <v>0</v>
      </c>
      <c r="T575" s="42" t="b" cm="1">
        <f t="array" ref="T5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5" s="42" t="b">
        <v>0</v>
      </c>
      <c r="V575" s="41" t="s">
        <v>44</v>
      </c>
      <c r="W575" s="41" t="s">
        <v>44</v>
      </c>
      <c r="X575" s="42">
        <v>23</v>
      </c>
      <c r="Y575" s="76" t="s">
        <v>44</v>
      </c>
      <c r="Z575" s="76" t="s">
        <v>44</v>
      </c>
      <c r="AA575" s="43" t="s">
        <v>44</v>
      </c>
    </row>
    <row r="576" spans="1:27" x14ac:dyDescent="0.2">
      <c r="A576" s="40" t="s">
        <v>2193</v>
      </c>
      <c r="B576" s="41" t="s">
        <v>1182</v>
      </c>
      <c r="C576" s="41" t="s">
        <v>44</v>
      </c>
      <c r="D576" s="41" t="s">
        <v>44</v>
      </c>
      <c r="E576" s="41" t="s">
        <v>44</v>
      </c>
      <c r="F576" s="42" t="b">
        <v>1</v>
      </c>
      <c r="G576" s="41" t="s">
        <v>2430</v>
      </c>
      <c r="H576" s="41" t="s">
        <v>2431</v>
      </c>
      <c r="I576" s="41" t="s">
        <v>2432</v>
      </c>
      <c r="J576" s="42">
        <v>2017</v>
      </c>
      <c r="K576" s="41" t="s">
        <v>2433</v>
      </c>
      <c r="L576" s="42" t="s">
        <v>44</v>
      </c>
      <c r="M576" s="41" t="s">
        <v>28</v>
      </c>
      <c r="N576" s="41" t="s">
        <v>2421</v>
      </c>
      <c r="O576" s="42" t="b">
        <v>1</v>
      </c>
      <c r="P576" s="42">
        <v>3</v>
      </c>
      <c r="Q576" s="42">
        <v>9</v>
      </c>
      <c r="R576" s="73">
        <f>IF(ISERROR(Dataset[[#This Row],[Number of Geospatial Figures]]/Dataset[[#This Row],[Number of Total Figures]])=TRUE,"---",Dataset[[#This Row],[Number of Geospatial Figures]]/Dataset[[#This Row],[Number of Total Figures]])</f>
        <v>0.33333333333333331</v>
      </c>
      <c r="S576" s="42" t="b">
        <v>1</v>
      </c>
      <c r="T576" s="42" t="b" cm="1">
        <f t="array" ref="T5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6" s="42" t="b">
        <v>1</v>
      </c>
      <c r="V576" s="41" t="s">
        <v>44</v>
      </c>
      <c r="W576" s="41" t="s">
        <v>44</v>
      </c>
      <c r="X576" s="42">
        <v>523</v>
      </c>
      <c r="Y576" s="76" t="s">
        <v>3042</v>
      </c>
      <c r="Z576" s="76" t="s">
        <v>3044</v>
      </c>
      <c r="AA576" s="43" t="s">
        <v>2892</v>
      </c>
    </row>
    <row r="577" spans="1:27" x14ac:dyDescent="0.2">
      <c r="A577" s="40" t="s">
        <v>44</v>
      </c>
      <c r="B577" s="41" t="s">
        <v>44</v>
      </c>
      <c r="C577" s="41" t="s">
        <v>44</v>
      </c>
      <c r="D577" s="41" t="s">
        <v>44</v>
      </c>
      <c r="E577" s="41" t="s">
        <v>44</v>
      </c>
      <c r="F577" s="42" t="b">
        <v>0</v>
      </c>
      <c r="G577" s="41" t="s">
        <v>2434</v>
      </c>
      <c r="H577" s="41" t="s">
        <v>2435</v>
      </c>
      <c r="I577" s="41" t="s">
        <v>2436</v>
      </c>
      <c r="J577" s="42">
        <v>2017</v>
      </c>
      <c r="K577" s="41" t="s">
        <v>2437</v>
      </c>
      <c r="L577" s="42" t="s">
        <v>44</v>
      </c>
      <c r="M577" s="41" t="s">
        <v>28</v>
      </c>
      <c r="N577" s="41" t="s">
        <v>2421</v>
      </c>
      <c r="O577" s="42" t="s">
        <v>44</v>
      </c>
      <c r="P577" s="42" t="s">
        <v>44</v>
      </c>
      <c r="Q577" s="42" t="s">
        <v>44</v>
      </c>
      <c r="R577" s="73" t="str">
        <f>IF(ISERROR(Dataset[[#This Row],[Number of Geospatial Figures]]/Dataset[[#This Row],[Number of Total Figures]])=TRUE,"---",Dataset[[#This Row],[Number of Geospatial Figures]]/Dataset[[#This Row],[Number of Total Figures]])</f>
        <v>---</v>
      </c>
      <c r="S577" s="42" t="s">
        <v>44</v>
      </c>
      <c r="T577" s="42" t="str" cm="1">
        <f t="array" ref="T5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7" s="42" t="s">
        <v>44</v>
      </c>
      <c r="V577" s="41" t="s">
        <v>44</v>
      </c>
      <c r="W577" s="41" t="s">
        <v>44</v>
      </c>
      <c r="X577" s="42">
        <v>4</v>
      </c>
      <c r="Y577" s="76" t="s">
        <v>44</v>
      </c>
      <c r="Z577" s="76" t="s">
        <v>44</v>
      </c>
      <c r="AA577" s="43" t="s">
        <v>44</v>
      </c>
    </row>
    <row r="578" spans="1:27" x14ac:dyDescent="0.2">
      <c r="A578" s="40" t="s">
        <v>44</v>
      </c>
      <c r="B578" s="41" t="s">
        <v>44</v>
      </c>
      <c r="C578" s="41" t="s">
        <v>44</v>
      </c>
      <c r="D578" s="41" t="s">
        <v>44</v>
      </c>
      <c r="E578" s="41" t="s">
        <v>44</v>
      </c>
      <c r="F578" s="42" t="b">
        <v>0</v>
      </c>
      <c r="G578" s="41" t="s">
        <v>2438</v>
      </c>
      <c r="H578" s="41" t="s">
        <v>2439</v>
      </c>
      <c r="I578" s="41" t="s">
        <v>2440</v>
      </c>
      <c r="J578" s="42">
        <v>2017</v>
      </c>
      <c r="K578" s="41" t="s">
        <v>2441</v>
      </c>
      <c r="L578" s="42" t="s">
        <v>44</v>
      </c>
      <c r="M578" s="41" t="s">
        <v>33</v>
      </c>
      <c r="N578" s="41" t="s">
        <v>2442</v>
      </c>
      <c r="O578" s="42" t="s">
        <v>44</v>
      </c>
      <c r="P578" s="42" t="s">
        <v>44</v>
      </c>
      <c r="Q578" s="42" t="s">
        <v>44</v>
      </c>
      <c r="R578" s="73" t="str">
        <f>IF(ISERROR(Dataset[[#This Row],[Number of Geospatial Figures]]/Dataset[[#This Row],[Number of Total Figures]])=TRUE,"---",Dataset[[#This Row],[Number of Geospatial Figures]]/Dataset[[#This Row],[Number of Total Figures]])</f>
        <v>---</v>
      </c>
      <c r="S578" s="42" t="s">
        <v>44</v>
      </c>
      <c r="T578" s="42" t="str" cm="1">
        <f t="array" ref="T5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8" s="42" t="s">
        <v>44</v>
      </c>
      <c r="V578" s="41" t="s">
        <v>44</v>
      </c>
      <c r="W578" s="41" t="s">
        <v>44</v>
      </c>
      <c r="X578" s="42">
        <v>10</v>
      </c>
      <c r="Y578" s="76" t="s">
        <v>44</v>
      </c>
      <c r="Z578" s="76" t="s">
        <v>44</v>
      </c>
      <c r="AA578" s="43" t="s">
        <v>44</v>
      </c>
    </row>
    <row r="579" spans="1:27" x14ac:dyDescent="0.2">
      <c r="A579" s="40" t="s">
        <v>2193</v>
      </c>
      <c r="B579" s="41" t="s">
        <v>308</v>
      </c>
      <c r="C579" s="41" t="s">
        <v>44</v>
      </c>
      <c r="D579" s="41" t="s">
        <v>44</v>
      </c>
      <c r="E579" s="41" t="s">
        <v>44</v>
      </c>
      <c r="F579" s="42" t="b">
        <v>1</v>
      </c>
      <c r="G579" s="41" t="s">
        <v>2443</v>
      </c>
      <c r="H579" s="41" t="s">
        <v>2444</v>
      </c>
      <c r="I579" s="41" t="s">
        <v>2445</v>
      </c>
      <c r="J579" s="42">
        <v>2017</v>
      </c>
      <c r="K579" s="41" t="s">
        <v>2446</v>
      </c>
      <c r="L579" s="42" t="s">
        <v>44</v>
      </c>
      <c r="M579" s="41" t="s">
        <v>33</v>
      </c>
      <c r="N579" s="41" t="s">
        <v>2442</v>
      </c>
      <c r="O579" s="42" t="b">
        <v>0</v>
      </c>
      <c r="P579" s="42">
        <v>0</v>
      </c>
      <c r="Q579" s="42">
        <v>14</v>
      </c>
      <c r="R579" s="73">
        <f>IF(ISERROR(Dataset[[#This Row],[Number of Geospatial Figures]]/Dataset[[#This Row],[Number of Total Figures]])=TRUE,"---",Dataset[[#This Row],[Number of Geospatial Figures]]/Dataset[[#This Row],[Number of Total Figures]])</f>
        <v>0</v>
      </c>
      <c r="S579" s="42" t="b">
        <v>0</v>
      </c>
      <c r="T579" s="42" t="b" cm="1">
        <f t="array" ref="T5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9" s="42" t="b">
        <v>0</v>
      </c>
      <c r="V579" s="41" t="s">
        <v>44</v>
      </c>
      <c r="W579" s="41" t="s">
        <v>44</v>
      </c>
      <c r="X579" s="42">
        <v>82</v>
      </c>
      <c r="Y579" s="76" t="s">
        <v>44</v>
      </c>
      <c r="Z579" s="76" t="s">
        <v>44</v>
      </c>
      <c r="AA579" s="43" t="s">
        <v>44</v>
      </c>
    </row>
    <row r="580" spans="1:27" x14ac:dyDescent="0.2">
      <c r="A580" s="40" t="s">
        <v>44</v>
      </c>
      <c r="B580" s="41" t="s">
        <v>44</v>
      </c>
      <c r="C580" s="41" t="s">
        <v>44</v>
      </c>
      <c r="D580" s="41" t="s">
        <v>44</v>
      </c>
      <c r="E580" s="41" t="s">
        <v>44</v>
      </c>
      <c r="F580" s="42" t="b">
        <v>0</v>
      </c>
      <c r="G580" s="41" t="s">
        <v>2447</v>
      </c>
      <c r="H580" s="41" t="s">
        <v>2448</v>
      </c>
      <c r="I580" s="41" t="s">
        <v>2449</v>
      </c>
      <c r="J580" s="42">
        <v>2017</v>
      </c>
      <c r="K580" s="41" t="s">
        <v>2450</v>
      </c>
      <c r="L580" s="42" t="s">
        <v>44</v>
      </c>
      <c r="M580" s="41" t="s">
        <v>33</v>
      </c>
      <c r="N580" s="41" t="s">
        <v>2442</v>
      </c>
      <c r="O580" s="42" t="s">
        <v>44</v>
      </c>
      <c r="P580" s="42" t="s">
        <v>44</v>
      </c>
      <c r="Q580" s="42" t="s">
        <v>44</v>
      </c>
      <c r="R580" s="73" t="str">
        <f>IF(ISERROR(Dataset[[#This Row],[Number of Geospatial Figures]]/Dataset[[#This Row],[Number of Total Figures]])=TRUE,"---",Dataset[[#This Row],[Number of Geospatial Figures]]/Dataset[[#This Row],[Number of Total Figures]])</f>
        <v>---</v>
      </c>
      <c r="S580" s="42" t="s">
        <v>44</v>
      </c>
      <c r="T580" s="42" t="str" cm="1">
        <f t="array" ref="T5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0" s="42" t="s">
        <v>44</v>
      </c>
      <c r="V580" s="41" t="s">
        <v>44</v>
      </c>
      <c r="W580" s="41" t="s">
        <v>44</v>
      </c>
      <c r="X580" s="42">
        <v>10</v>
      </c>
      <c r="Y580" s="76" t="s">
        <v>44</v>
      </c>
      <c r="Z580" s="76" t="s">
        <v>44</v>
      </c>
      <c r="AA580" s="43" t="s">
        <v>44</v>
      </c>
    </row>
    <row r="581" spans="1:27" x14ac:dyDescent="0.2">
      <c r="A581" s="40" t="s">
        <v>2193</v>
      </c>
      <c r="B581" s="41" t="s">
        <v>1575</v>
      </c>
      <c r="C581" s="41" t="s">
        <v>44</v>
      </c>
      <c r="D581" s="41" t="s">
        <v>44</v>
      </c>
      <c r="E581" s="41" t="s">
        <v>44</v>
      </c>
      <c r="F581" s="42" t="b">
        <v>1</v>
      </c>
      <c r="G581" s="41" t="s">
        <v>2451</v>
      </c>
      <c r="H581" s="41" t="s">
        <v>2452</v>
      </c>
      <c r="I581" s="41" t="s">
        <v>2453</v>
      </c>
      <c r="J581" s="42">
        <v>2017</v>
      </c>
      <c r="K581" s="41" t="s">
        <v>2454</v>
      </c>
      <c r="L581" s="42" t="s">
        <v>44</v>
      </c>
      <c r="M581" s="41" t="s">
        <v>33</v>
      </c>
      <c r="N581" s="41" t="s">
        <v>2442</v>
      </c>
      <c r="O581" s="42" t="b">
        <v>1</v>
      </c>
      <c r="P581" s="42">
        <v>7</v>
      </c>
      <c r="Q581" s="42">
        <v>12</v>
      </c>
      <c r="R581" s="73">
        <f>IF(ISERROR(Dataset[[#This Row],[Number of Geospatial Figures]]/Dataset[[#This Row],[Number of Total Figures]])=TRUE,"---",Dataset[[#This Row],[Number of Geospatial Figures]]/Dataset[[#This Row],[Number of Total Figures]])</f>
        <v>0.58333333333333337</v>
      </c>
      <c r="S581" s="42" t="b">
        <v>1</v>
      </c>
      <c r="T581" s="42" t="b" cm="1">
        <f t="array" ref="T5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81" s="42" t="b">
        <v>1</v>
      </c>
      <c r="V581" s="41" t="s">
        <v>2500</v>
      </c>
      <c r="W581" s="41" t="s">
        <v>44</v>
      </c>
      <c r="X581" s="42">
        <v>114</v>
      </c>
      <c r="Y581" s="76" t="s">
        <v>3045</v>
      </c>
      <c r="Z581" s="76" t="s">
        <v>3046</v>
      </c>
      <c r="AA581" s="43" t="s">
        <v>2919</v>
      </c>
    </row>
    <row r="582" spans="1:27" x14ac:dyDescent="0.2">
      <c r="A582" s="40" t="s">
        <v>44</v>
      </c>
      <c r="B582" s="41" t="s">
        <v>44</v>
      </c>
      <c r="C582" s="41" t="s">
        <v>44</v>
      </c>
      <c r="D582" s="41" t="s">
        <v>44</v>
      </c>
      <c r="E582" s="41" t="s">
        <v>44</v>
      </c>
      <c r="F582" s="42" t="b">
        <v>0</v>
      </c>
      <c r="G582" s="41" t="s">
        <v>2455</v>
      </c>
      <c r="H582" s="41" t="s">
        <v>2456</v>
      </c>
      <c r="I582" s="41" t="s">
        <v>2457</v>
      </c>
      <c r="J582" s="42">
        <v>2017</v>
      </c>
      <c r="K582" s="41" t="s">
        <v>2458</v>
      </c>
      <c r="L582" s="42" t="s">
        <v>44</v>
      </c>
      <c r="M582" s="41" t="s">
        <v>33</v>
      </c>
      <c r="N582" s="41" t="s">
        <v>2442</v>
      </c>
      <c r="O582" s="42" t="s">
        <v>44</v>
      </c>
      <c r="P582" s="42" t="s">
        <v>44</v>
      </c>
      <c r="Q582" s="42" t="s">
        <v>44</v>
      </c>
      <c r="R582" s="73" t="str">
        <f>IF(ISERROR(Dataset[[#This Row],[Number of Geospatial Figures]]/Dataset[[#This Row],[Number of Total Figures]])=TRUE,"---",Dataset[[#This Row],[Number of Geospatial Figures]]/Dataset[[#This Row],[Number of Total Figures]])</f>
        <v>---</v>
      </c>
      <c r="S582" s="42" t="s">
        <v>44</v>
      </c>
      <c r="T582" s="42" t="str" cm="1">
        <f t="array" ref="T5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2" s="42" t="s">
        <v>44</v>
      </c>
      <c r="V582" s="41" t="s">
        <v>44</v>
      </c>
      <c r="W582" s="41" t="s">
        <v>44</v>
      </c>
      <c r="X582" s="42">
        <v>12</v>
      </c>
      <c r="Y582" s="76" t="s">
        <v>44</v>
      </c>
      <c r="Z582" s="76" t="s">
        <v>44</v>
      </c>
      <c r="AA582" s="43" t="s">
        <v>44</v>
      </c>
    </row>
    <row r="583" spans="1:27" x14ac:dyDescent="0.2">
      <c r="A583" s="40" t="s">
        <v>44</v>
      </c>
      <c r="B583" s="41" t="s">
        <v>44</v>
      </c>
      <c r="C583" s="41" t="s">
        <v>44</v>
      </c>
      <c r="D583" s="41" t="s">
        <v>44</v>
      </c>
      <c r="E583" s="41" t="s">
        <v>44</v>
      </c>
      <c r="F583" s="42" t="b">
        <v>0</v>
      </c>
      <c r="G583" s="41" t="s">
        <v>2459</v>
      </c>
      <c r="H583" s="41" t="s">
        <v>2460</v>
      </c>
      <c r="I583" s="41" t="s">
        <v>2461</v>
      </c>
      <c r="J583" s="42">
        <v>2017</v>
      </c>
      <c r="K583" s="41" t="s">
        <v>2462</v>
      </c>
      <c r="L583" s="42" t="s">
        <v>44</v>
      </c>
      <c r="M583" s="41" t="s">
        <v>22</v>
      </c>
      <c r="N583" s="41" t="s">
        <v>2463</v>
      </c>
      <c r="O583" s="42" t="s">
        <v>44</v>
      </c>
      <c r="P583" s="42" t="s">
        <v>44</v>
      </c>
      <c r="Q583" s="42" t="s">
        <v>44</v>
      </c>
      <c r="R583" s="73" t="str">
        <f>IF(ISERROR(Dataset[[#This Row],[Number of Geospatial Figures]]/Dataset[[#This Row],[Number of Total Figures]])=TRUE,"---",Dataset[[#This Row],[Number of Geospatial Figures]]/Dataset[[#This Row],[Number of Total Figures]])</f>
        <v>---</v>
      </c>
      <c r="S583" s="42" t="s">
        <v>44</v>
      </c>
      <c r="T583" s="42" t="str" cm="1">
        <f t="array" ref="T5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3" s="42" t="s">
        <v>44</v>
      </c>
      <c r="V583" s="41" t="s">
        <v>44</v>
      </c>
      <c r="W583" s="41" t="s">
        <v>44</v>
      </c>
      <c r="X583" s="42">
        <v>11</v>
      </c>
      <c r="Y583" s="76" t="s">
        <v>44</v>
      </c>
      <c r="Z583" s="76" t="s">
        <v>44</v>
      </c>
      <c r="AA583" s="43" t="s">
        <v>44</v>
      </c>
    </row>
    <row r="584" spans="1:27" x14ac:dyDescent="0.2">
      <c r="A584" s="40" t="s">
        <v>44</v>
      </c>
      <c r="B584" s="41" t="s">
        <v>44</v>
      </c>
      <c r="C584" s="41" t="s">
        <v>44</v>
      </c>
      <c r="D584" s="41" t="s">
        <v>44</v>
      </c>
      <c r="E584" s="41" t="s">
        <v>44</v>
      </c>
      <c r="F584" s="42" t="b">
        <v>0</v>
      </c>
      <c r="G584" s="41" t="s">
        <v>2464</v>
      </c>
      <c r="H584" s="41" t="s">
        <v>2465</v>
      </c>
      <c r="I584" s="41" t="s">
        <v>2466</v>
      </c>
      <c r="J584" s="42">
        <v>2017</v>
      </c>
      <c r="K584" s="41" t="s">
        <v>2467</v>
      </c>
      <c r="L584" s="42" t="s">
        <v>44</v>
      </c>
      <c r="M584" s="41" t="s">
        <v>22</v>
      </c>
      <c r="N584" s="41" t="s">
        <v>2463</v>
      </c>
      <c r="O584" s="42" t="s">
        <v>44</v>
      </c>
      <c r="P584" s="42" t="s">
        <v>44</v>
      </c>
      <c r="Q584" s="42" t="s">
        <v>44</v>
      </c>
      <c r="R584" s="73" t="str">
        <f>IF(ISERROR(Dataset[[#This Row],[Number of Geospatial Figures]]/Dataset[[#This Row],[Number of Total Figures]])=TRUE,"---",Dataset[[#This Row],[Number of Geospatial Figures]]/Dataset[[#This Row],[Number of Total Figures]])</f>
        <v>---</v>
      </c>
      <c r="S584" s="42" t="s">
        <v>44</v>
      </c>
      <c r="T584" s="42" t="str" cm="1">
        <f t="array" ref="T5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4" s="42" t="s">
        <v>44</v>
      </c>
      <c r="V584" s="41" t="s">
        <v>44</v>
      </c>
      <c r="W584" s="41" t="s">
        <v>44</v>
      </c>
      <c r="X584" s="42">
        <v>1</v>
      </c>
      <c r="Y584" s="76" t="s">
        <v>44</v>
      </c>
      <c r="Z584" s="76" t="s">
        <v>44</v>
      </c>
      <c r="AA584" s="43" t="s">
        <v>44</v>
      </c>
    </row>
    <row r="585" spans="1:27" x14ac:dyDescent="0.2">
      <c r="A585" s="40" t="s">
        <v>44</v>
      </c>
      <c r="B585" s="41" t="s">
        <v>44</v>
      </c>
      <c r="C585" s="41" t="s">
        <v>44</v>
      </c>
      <c r="D585" s="41" t="s">
        <v>44</v>
      </c>
      <c r="E585" s="41" t="s">
        <v>44</v>
      </c>
      <c r="F585" s="42" t="b">
        <v>0</v>
      </c>
      <c r="G585" s="41" t="s">
        <v>2468</v>
      </c>
      <c r="H585" s="41" t="s">
        <v>2469</v>
      </c>
      <c r="I585" s="41" t="s">
        <v>2470</v>
      </c>
      <c r="J585" s="42">
        <v>2017</v>
      </c>
      <c r="K585" s="41" t="s">
        <v>2471</v>
      </c>
      <c r="L585" s="42" t="s">
        <v>44</v>
      </c>
      <c r="M585" s="41" t="s">
        <v>22</v>
      </c>
      <c r="N585" s="41" t="s">
        <v>2463</v>
      </c>
      <c r="O585" s="42" t="s">
        <v>44</v>
      </c>
      <c r="P585" s="42" t="s">
        <v>44</v>
      </c>
      <c r="Q585" s="42" t="s">
        <v>44</v>
      </c>
      <c r="R585" s="73" t="str">
        <f>IF(ISERROR(Dataset[[#This Row],[Number of Geospatial Figures]]/Dataset[[#This Row],[Number of Total Figures]])=TRUE,"---",Dataset[[#This Row],[Number of Geospatial Figures]]/Dataset[[#This Row],[Number of Total Figures]])</f>
        <v>---</v>
      </c>
      <c r="S585" s="42" t="s">
        <v>44</v>
      </c>
      <c r="T585" s="42" t="str" cm="1">
        <f t="array" ref="T5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5" s="42" t="s">
        <v>44</v>
      </c>
      <c r="V585" s="41" t="s">
        <v>44</v>
      </c>
      <c r="W585" s="41" t="s">
        <v>44</v>
      </c>
      <c r="X585" s="42">
        <v>0</v>
      </c>
      <c r="Y585" s="76" t="s">
        <v>44</v>
      </c>
      <c r="Z585" s="76" t="s">
        <v>44</v>
      </c>
      <c r="AA585" s="43" t="s">
        <v>44</v>
      </c>
    </row>
    <row r="586" spans="1:27" x14ac:dyDescent="0.2">
      <c r="A586" s="44" t="s">
        <v>44</v>
      </c>
      <c r="B586" s="45" t="s">
        <v>44</v>
      </c>
      <c r="C586" s="45" t="s">
        <v>44</v>
      </c>
      <c r="D586" s="45" t="s">
        <v>44</v>
      </c>
      <c r="E586" s="45" t="s">
        <v>44</v>
      </c>
      <c r="F586" s="46" t="b">
        <v>0</v>
      </c>
      <c r="G586" s="45" t="s">
        <v>2472</v>
      </c>
      <c r="H586" s="45" t="s">
        <v>2473</v>
      </c>
      <c r="I586" s="45" t="s">
        <v>2474</v>
      </c>
      <c r="J586" s="46">
        <v>2017</v>
      </c>
      <c r="K586" s="45" t="s">
        <v>2475</v>
      </c>
      <c r="L586" s="42" t="s">
        <v>44</v>
      </c>
      <c r="M586" s="45" t="s">
        <v>22</v>
      </c>
      <c r="N586" s="45" t="s">
        <v>2463</v>
      </c>
      <c r="O586" s="46" t="s">
        <v>44</v>
      </c>
      <c r="P586" s="46" t="s">
        <v>44</v>
      </c>
      <c r="Q586" s="46" t="s">
        <v>44</v>
      </c>
      <c r="R586" s="73" t="str">
        <f>IF(ISERROR(Dataset[[#This Row],[Number of Geospatial Figures]]/Dataset[[#This Row],[Number of Total Figures]])=TRUE,"---",Dataset[[#This Row],[Number of Geospatial Figures]]/Dataset[[#This Row],[Number of Total Figures]])</f>
        <v>---</v>
      </c>
      <c r="S586" s="46" t="s">
        <v>44</v>
      </c>
      <c r="T586" s="42" t="str" cm="1">
        <f t="array" ref="T5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6" s="46" t="s">
        <v>44</v>
      </c>
      <c r="V586" s="45" t="s">
        <v>44</v>
      </c>
      <c r="W586" s="45" t="s">
        <v>44</v>
      </c>
      <c r="X586" s="46">
        <v>4</v>
      </c>
      <c r="Y586" s="77" t="s">
        <v>44</v>
      </c>
      <c r="Z586" s="77" t="s">
        <v>44</v>
      </c>
      <c r="AA586" s="43" t="s">
        <v>44</v>
      </c>
    </row>
  </sheetData>
  <phoneticPr fontId="15"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C2B3-B0CF-407C-9372-6C868D916C81}">
  <dimension ref="A1:I645"/>
  <sheetViews>
    <sheetView zoomScale="85" zoomScaleNormal="85" workbookViewId="0"/>
  </sheetViews>
  <sheetFormatPr defaultRowHeight="15" x14ac:dyDescent="0.2"/>
  <cols>
    <col min="1" max="1" width="19" style="10" customWidth="1"/>
    <col min="2" max="2" width="16" style="10" customWidth="1"/>
    <col min="3" max="3" width="19.85546875" style="10" customWidth="1"/>
    <col min="4" max="4" width="35.5703125" style="10" customWidth="1"/>
    <col min="5" max="5" width="29.42578125" style="10" customWidth="1"/>
    <col min="6" max="6" width="32.5703125" style="10" customWidth="1"/>
    <col min="7" max="7" width="20.28515625" style="10" customWidth="1"/>
    <col min="8" max="8" width="13.7109375" style="10" customWidth="1"/>
    <col min="9" max="9" width="24.5703125" style="10" customWidth="1"/>
    <col min="10" max="14" width="9.140625" style="10"/>
    <col min="15" max="15" width="9.140625" style="10" customWidth="1"/>
    <col min="16" max="16384" width="9.140625" style="10"/>
  </cols>
  <sheetData>
    <row r="1" spans="1:9" x14ac:dyDescent="0.2">
      <c r="B1" s="17" t="s">
        <v>2844</v>
      </c>
      <c r="C1" s="16" t="s">
        <v>2517</v>
      </c>
      <c r="D1" s="14" t="s">
        <v>2516</v>
      </c>
      <c r="E1" s="15" t="s">
        <v>15</v>
      </c>
      <c r="F1" s="28" t="s">
        <v>2519</v>
      </c>
      <c r="G1" s="26" t="s">
        <v>16</v>
      </c>
      <c r="I1" s="75" t="s">
        <v>2871</v>
      </c>
    </row>
    <row r="2" spans="1:9" x14ac:dyDescent="0.2">
      <c r="A2" s="18" t="s">
        <v>2518</v>
      </c>
      <c r="B2" s="11">
        <f>COUNT(Dataset[Word Count])</f>
        <v>585</v>
      </c>
      <c r="C2" s="11">
        <f>COUNTIF(Dataset[Top 220],TRUE)</f>
        <v>220</v>
      </c>
      <c r="D2" s="11">
        <f>COUNTIF(Dataset[Geospatial Data],FALSE)</f>
        <v>126</v>
      </c>
      <c r="E2" s="11">
        <f>COUNTIF(Dataset[Geospatial Data],TRUE)</f>
        <v>94</v>
      </c>
      <c r="F2" s="11">
        <f>COUNTIF(Dataset[Data Only],TRUE)</f>
        <v>30</v>
      </c>
      <c r="G2" s="11">
        <f>COUNTIF(Dataset[Geospatial Analysis],TRUE)</f>
        <v>64</v>
      </c>
      <c r="I2" s="11">
        <f>COUNTIF(Dataset[Geospatial Analysis],FALSE)</f>
        <v>156</v>
      </c>
    </row>
    <row r="3" spans="1:9" x14ac:dyDescent="0.2">
      <c r="A3" s="18" t="s">
        <v>2850</v>
      </c>
      <c r="B3" s="11" t="s">
        <v>2854</v>
      </c>
      <c r="C3" s="25">
        <f>C2/$C$2</f>
        <v>1</v>
      </c>
      <c r="D3" s="25">
        <f t="shared" ref="D3:F3" si="0">D2/$C$2</f>
        <v>0.57272727272727275</v>
      </c>
      <c r="E3" s="25">
        <f t="shared" si="0"/>
        <v>0.42727272727272725</v>
      </c>
      <c r="F3" s="25">
        <f t="shared" si="0"/>
        <v>0.13636363636363635</v>
      </c>
      <c r="G3" s="25">
        <f>G2/$C$2</f>
        <v>0.29090909090909089</v>
      </c>
      <c r="I3" s="25">
        <f>G2/$C$2</f>
        <v>0.29090909090909089</v>
      </c>
    </row>
    <row r="4" spans="1:9" x14ac:dyDescent="0.2">
      <c r="A4" s="18" t="s">
        <v>2521</v>
      </c>
      <c r="B4" s="11" t="s">
        <v>2854</v>
      </c>
      <c r="C4" s="19">
        <f>AVERAGE(Dataset[Number of Geospatial Figures])</f>
        <v>1.75</v>
      </c>
      <c r="D4" s="19">
        <f>AVERAGEIF(Dataset[Geospatial Data],FALSE,Dataset[Number of Geospatial Figures])</f>
        <v>3.1746031746031744E-2</v>
      </c>
      <c r="E4" s="19">
        <f>AVERAGEIF(Dataset[Geospatial Data],TRUE,Dataset[Number of Geospatial Figures])</f>
        <v>4.0531914893617023</v>
      </c>
      <c r="F4" s="19">
        <f>AVERAGEIF(Dataset[Data Only],TRUE,Dataset[Number of Geospatial Figures])</f>
        <v>2.7666666666666666</v>
      </c>
      <c r="G4" s="19">
        <f>AVERAGEIF(Dataset[Geospatial Analysis],TRUE,Dataset[Number of Geospatial Figures])</f>
        <v>4.65625</v>
      </c>
      <c r="I4" s="19">
        <f>AVERAGEIF(Dataset[Geospatial Analysis],FALSE,Dataset[Number of Geospatial Figures])</f>
        <v>0.55769230769230771</v>
      </c>
    </row>
    <row r="5" spans="1:9" x14ac:dyDescent="0.2">
      <c r="A5" s="18" t="s">
        <v>2522</v>
      </c>
      <c r="B5" s="11" t="s">
        <v>2854</v>
      </c>
      <c r="C5" s="25">
        <f>AVERAGE(Dataset[Geospatial Figures Percent])</f>
        <v>0.17648526128701339</v>
      </c>
      <c r="D5" s="25">
        <f>AVERAGEIF(Dataset[Geospatial Data],FALSE,Dataset[Geospatial Figures Percent])</f>
        <v>3.3890492223825558E-3</v>
      </c>
      <c r="E5" s="25">
        <f>AVERAGEIF(Dataset[Geospatial Data],TRUE,Dataset[Geospatial Figures Percent])</f>
        <v>0.40850784341619933</v>
      </c>
      <c r="F5" s="25">
        <f>AVERAGEIF(Dataset[Data Only],TRUE,Dataset[Geospatial Figures Percent])</f>
        <v>0.26875726154363921</v>
      </c>
      <c r="G5" s="25">
        <f>AVERAGEIF(Dataset[Geospatial Analysis],TRUE,Dataset[Geospatial Figures Percent])</f>
        <v>0.47401592866896192</v>
      </c>
      <c r="I5" s="25">
        <f>AVERAGEIF(Dataset[Geospatial Analysis],FALSE,Dataset[Geospatial Figures Percent])</f>
        <v>5.4421397745701157E-2</v>
      </c>
    </row>
    <row r="23" spans="1:7" x14ac:dyDescent="0.2">
      <c r="B23" s="17" t="s">
        <v>2844</v>
      </c>
      <c r="C23" s="60" t="s">
        <v>2517</v>
      </c>
      <c r="D23" s="61" t="s">
        <v>2516</v>
      </c>
      <c r="E23" s="62" t="s">
        <v>15</v>
      </c>
      <c r="F23" s="63" t="s">
        <v>2519</v>
      </c>
      <c r="G23" s="64" t="s">
        <v>16</v>
      </c>
    </row>
    <row r="24" spans="1:7" x14ac:dyDescent="0.2">
      <c r="A24" s="18" t="s">
        <v>2853</v>
      </c>
      <c r="B24" s="11">
        <f>COUNTIFS(Dataset[Conference Year],2019)</f>
        <v>247</v>
      </c>
      <c r="C24" s="11">
        <f>COUNTIFS(Dataset[Top 220],TRUE,Dataset[Conference Year],2019)</f>
        <v>83</v>
      </c>
      <c r="D24" s="11">
        <f>COUNTIFS(Dataset[Geospatial Data],FALSE,Dataset[Conference Year],2019)</f>
        <v>46</v>
      </c>
      <c r="E24" s="11">
        <f>COUNTIFS(Dataset[Geospatial Data],TRUE,Dataset[Conference Year],2019)</f>
        <v>37</v>
      </c>
      <c r="F24" s="11">
        <f>COUNTIFS(Dataset[Data Only],TRUE,Dataset[Conference Year],2019)</f>
        <v>14</v>
      </c>
      <c r="G24" s="11">
        <f>COUNTIFS(Dataset[Geospatial Analysis],TRUE,Dataset[Conference Year],2019)</f>
        <v>23</v>
      </c>
    </row>
    <row r="25" spans="1:7" x14ac:dyDescent="0.2">
      <c r="A25" s="18" t="s">
        <v>2852</v>
      </c>
      <c r="B25" s="11">
        <f>COUNTIFS(Dataset[Conference Year],2018)</f>
        <v>195</v>
      </c>
      <c r="C25" s="11">
        <f>COUNTIFS(Dataset[Top 220],TRUE,Dataset[Conference Year],2018)</f>
        <v>87</v>
      </c>
      <c r="D25" s="11">
        <f>COUNTIFS(Dataset[Geospatial Data],FALSE,Dataset[Conference Year],2018)</f>
        <v>52</v>
      </c>
      <c r="E25" s="11">
        <f>COUNTIFS(Dataset[Geospatial Data],TRUE,Dataset[Conference Year],2018)</f>
        <v>35</v>
      </c>
      <c r="F25" s="11">
        <f>COUNTIFS(Dataset[Geospatial Data],TRUE,Dataset[Conference Year],2018)</f>
        <v>35</v>
      </c>
      <c r="G25" s="11">
        <f>COUNTIFS(Dataset[Geospatial Analysis],TRUE,Dataset[Conference Year],2018)</f>
        <v>26</v>
      </c>
    </row>
    <row r="26" spans="1:7" x14ac:dyDescent="0.2">
      <c r="A26" s="18" t="s">
        <v>2851</v>
      </c>
      <c r="B26" s="11">
        <f>COUNTIFS(Dataset[Conference Year],2017)</f>
        <v>143</v>
      </c>
      <c r="C26" s="11">
        <f>COUNTIFS(Dataset[Top 220],TRUE,Dataset[Conference Year],2017)</f>
        <v>50</v>
      </c>
      <c r="D26" s="11">
        <f>COUNTIFS(Dataset[Geospatial Data],FALSE,Dataset[Conference Year],2017)</f>
        <v>28</v>
      </c>
      <c r="E26" s="11">
        <f>COUNTIFS(Dataset[Geospatial Data],TRUE,Dataset[Conference Year],2017)</f>
        <v>22</v>
      </c>
      <c r="F26" s="11">
        <f>COUNTIFS(Dataset[Geospatial Data],TRUE,Dataset[Conference Year],2017)</f>
        <v>22</v>
      </c>
      <c r="G26" s="11">
        <f>COUNTIFS(Dataset[Geospatial Analysis],TRUE,Dataset[Conference Year],2017)</f>
        <v>15</v>
      </c>
    </row>
    <row r="27" spans="1:7" x14ac:dyDescent="0.2">
      <c r="A27" s="18" t="s">
        <v>2857</v>
      </c>
      <c r="B27" s="25">
        <f>B24/$B$24</f>
        <v>1</v>
      </c>
      <c r="C27" s="25">
        <f t="shared" ref="C27:G27" si="1">C24/$B$24</f>
        <v>0.33603238866396762</v>
      </c>
      <c r="D27" s="25">
        <f t="shared" si="1"/>
        <v>0.18623481781376519</v>
      </c>
      <c r="E27" s="25">
        <f t="shared" si="1"/>
        <v>0.14979757085020243</v>
      </c>
      <c r="F27" s="25">
        <f t="shared" si="1"/>
        <v>5.6680161943319839E-2</v>
      </c>
      <c r="G27" s="25">
        <f t="shared" si="1"/>
        <v>9.3117408906882596E-2</v>
      </c>
    </row>
    <row r="28" spans="1:7" x14ac:dyDescent="0.2">
      <c r="A28" s="18" t="s">
        <v>2856</v>
      </c>
      <c r="B28" s="25">
        <f>B25/$B$25</f>
        <v>1</v>
      </c>
      <c r="C28" s="25">
        <f t="shared" ref="C28:G28" si="2">C25/$B$25</f>
        <v>0.44615384615384618</v>
      </c>
      <c r="D28" s="25">
        <f t="shared" si="2"/>
        <v>0.26666666666666666</v>
      </c>
      <c r="E28" s="25">
        <f t="shared" si="2"/>
        <v>0.17948717948717949</v>
      </c>
      <c r="F28" s="25">
        <f t="shared" si="2"/>
        <v>0.17948717948717949</v>
      </c>
      <c r="G28" s="25">
        <f t="shared" si="2"/>
        <v>0.13333333333333333</v>
      </c>
    </row>
    <row r="29" spans="1:7" x14ac:dyDescent="0.2">
      <c r="A29" s="18" t="s">
        <v>2855</v>
      </c>
      <c r="B29" s="25">
        <f>B26/$B$26</f>
        <v>1</v>
      </c>
      <c r="C29" s="25">
        <f t="shared" ref="C29:G29" si="3">C26/$B$26</f>
        <v>0.34965034965034963</v>
      </c>
      <c r="D29" s="25">
        <f t="shared" si="3"/>
        <v>0.19580419580419581</v>
      </c>
      <c r="E29" s="25">
        <f t="shared" si="3"/>
        <v>0.15384615384615385</v>
      </c>
      <c r="F29" s="25">
        <f t="shared" si="3"/>
        <v>0.15384615384615385</v>
      </c>
      <c r="G29" s="25">
        <f t="shared" si="3"/>
        <v>0.1048951048951049</v>
      </c>
    </row>
    <row r="45" spans="1:7" x14ac:dyDescent="0.2">
      <c r="B45" s="17" t="s">
        <v>2844</v>
      </c>
      <c r="C45" s="16" t="s">
        <v>2517</v>
      </c>
      <c r="D45" s="14" t="s">
        <v>2516</v>
      </c>
      <c r="E45" s="15" t="s">
        <v>15</v>
      </c>
      <c r="F45" s="28" t="s">
        <v>2519</v>
      </c>
      <c r="G45" s="26" t="s">
        <v>16</v>
      </c>
    </row>
    <row r="46" spans="1:7" x14ac:dyDescent="0.2">
      <c r="A46" s="18" t="s">
        <v>2518</v>
      </c>
      <c r="B46" s="11">
        <f>COUNT(Dataset[Word Count])</f>
        <v>585</v>
      </c>
      <c r="C46" s="11">
        <f>COUNTIF(Dataset[Top 220],TRUE)</f>
        <v>220</v>
      </c>
      <c r="D46" s="11">
        <f>COUNTIF(Dataset[Geospatial Data],FALSE)</f>
        <v>126</v>
      </c>
      <c r="E46" s="11">
        <f>COUNTIF(Dataset[Geospatial Data],TRUE)</f>
        <v>94</v>
      </c>
      <c r="F46" s="11">
        <f>COUNTIF(Dataset[Data Only],TRUE)</f>
        <v>30</v>
      </c>
      <c r="G46" s="11">
        <f>COUNTIF(Dataset[Geospatial Analysis],TRUE)</f>
        <v>64</v>
      </c>
    </row>
    <row r="47" spans="1:7" x14ac:dyDescent="0.2">
      <c r="A47" s="18" t="s">
        <v>2850</v>
      </c>
      <c r="B47" s="11" t="s">
        <v>2854</v>
      </c>
      <c r="C47" s="25">
        <f>C46/$C$2</f>
        <v>1</v>
      </c>
      <c r="D47" s="25">
        <f t="shared" ref="D47:G47" si="4">D46/$C$2</f>
        <v>0.57272727272727275</v>
      </c>
      <c r="E47" s="25">
        <f t="shared" si="4"/>
        <v>0.42727272727272725</v>
      </c>
      <c r="F47" s="25">
        <f t="shared" si="4"/>
        <v>0.13636363636363635</v>
      </c>
      <c r="G47" s="25">
        <f t="shared" si="4"/>
        <v>0.29090909090909089</v>
      </c>
    </row>
    <row r="48" spans="1:7" x14ac:dyDescent="0.2">
      <c r="A48" s="18" t="s">
        <v>2869</v>
      </c>
      <c r="B48" s="11" t="s">
        <v>2854</v>
      </c>
      <c r="C48" s="74">
        <f>COUNTIFS(Dataset[[#All],[Top 220]],TRUE,Dataset[[#All],[Geospatial Title]],TRUE)</f>
        <v>42</v>
      </c>
      <c r="D48" s="74">
        <f>COUNTIFS(Dataset[[#All],[Geospatial Data]],FALSE,Dataset[[#All],[Geospatial Title]],TRUE)</f>
        <v>2</v>
      </c>
      <c r="E48" s="74">
        <f>COUNTIFS(Dataset[[#All],[Geospatial Data]],TRUE,Dataset[[#All],[Geospatial Title]],TRUE)</f>
        <v>40</v>
      </c>
      <c r="F48" s="74">
        <f>COUNTIFS(Dataset[[#All],[Data Only]],TRUE,Dataset[[#All],[Geospatial Title]],TRUE)</f>
        <v>2</v>
      </c>
      <c r="G48" s="74">
        <f>COUNTIFS(Dataset[[#All],[Geospatial Analysis]],TRUE,Dataset[[#All],[Geospatial Title]],TRUE)</f>
        <v>38</v>
      </c>
    </row>
    <row r="49" spans="1:7" x14ac:dyDescent="0.2">
      <c r="A49" s="18" t="s">
        <v>2870</v>
      </c>
      <c r="B49" s="11" t="s">
        <v>2854</v>
      </c>
      <c r="C49" s="11">
        <v>94</v>
      </c>
      <c r="D49" s="11">
        <v>0</v>
      </c>
      <c r="E49" s="11">
        <v>94</v>
      </c>
      <c r="F49" s="11">
        <v>30</v>
      </c>
      <c r="G49" s="11">
        <v>64</v>
      </c>
    </row>
    <row r="98" spans="1:9" ht="15.75" x14ac:dyDescent="0.2">
      <c r="A98" s="117" t="s">
        <v>2524</v>
      </c>
      <c r="B98" s="117"/>
      <c r="C98" s="117"/>
      <c r="D98" s="117"/>
      <c r="E98" s="117"/>
      <c r="F98" s="117"/>
      <c r="G98" s="117"/>
      <c r="H98" s="117"/>
      <c r="I98" s="117"/>
    </row>
    <row r="99" spans="1:9" ht="15.75" x14ac:dyDescent="0.2">
      <c r="A99" s="23" t="s">
        <v>2481</v>
      </c>
      <c r="B99" s="23" t="s">
        <v>7</v>
      </c>
      <c r="C99" s="21" t="s">
        <v>14</v>
      </c>
      <c r="D99" s="22" t="s">
        <v>2505</v>
      </c>
      <c r="E99" s="22" t="s">
        <v>2506</v>
      </c>
      <c r="F99" s="20" t="s">
        <v>2523</v>
      </c>
      <c r="G99" s="22" t="s">
        <v>15</v>
      </c>
      <c r="H99" s="20" t="s">
        <v>2519</v>
      </c>
      <c r="I99" s="22" t="s">
        <v>16</v>
      </c>
    </row>
    <row r="100" spans="1:9" x14ac:dyDescent="0.2">
      <c r="A100" s="12" t="b">
        <v>1</v>
      </c>
      <c r="B100" s="12" t="s">
        <v>18</v>
      </c>
      <c r="C100" s="12" t="b">
        <v>0</v>
      </c>
      <c r="D100" s="12">
        <v>1</v>
      </c>
      <c r="E100" s="12">
        <v>7</v>
      </c>
      <c r="F100" s="24">
        <v>0.14285714285714285</v>
      </c>
      <c r="G100" s="12" t="b">
        <v>1</v>
      </c>
      <c r="H100" s="12" t="b">
        <v>1</v>
      </c>
      <c r="I100" s="12" t="b">
        <v>0</v>
      </c>
    </row>
    <row r="101" spans="1:9" x14ac:dyDescent="0.2">
      <c r="A101" s="12" t="b">
        <v>1</v>
      </c>
      <c r="B101" s="12" t="s">
        <v>39</v>
      </c>
      <c r="C101" s="12" t="b">
        <v>0</v>
      </c>
      <c r="D101" s="12">
        <v>0</v>
      </c>
      <c r="E101" s="12">
        <v>9</v>
      </c>
      <c r="F101" s="24">
        <v>0</v>
      </c>
      <c r="G101" s="12" t="b">
        <v>0</v>
      </c>
      <c r="H101" s="12" t="b">
        <v>0</v>
      </c>
      <c r="I101" s="12" t="b">
        <v>0</v>
      </c>
    </row>
    <row r="102" spans="1:9" x14ac:dyDescent="0.2">
      <c r="A102" s="12" t="b">
        <v>1</v>
      </c>
      <c r="B102" s="12" t="s">
        <v>66</v>
      </c>
      <c r="C102" s="12" t="b">
        <v>0</v>
      </c>
      <c r="D102" s="13">
        <v>1</v>
      </c>
      <c r="E102" s="12">
        <v>9</v>
      </c>
      <c r="F102" s="24">
        <v>0.1111111111111111</v>
      </c>
      <c r="G102" s="12" t="b">
        <v>1</v>
      </c>
      <c r="H102" s="12" t="b">
        <v>1</v>
      </c>
      <c r="I102" s="12" t="b">
        <v>0</v>
      </c>
    </row>
    <row r="103" spans="1:9" x14ac:dyDescent="0.2">
      <c r="A103" s="12" t="b">
        <v>1</v>
      </c>
      <c r="B103" s="12" t="s">
        <v>74</v>
      </c>
      <c r="C103" s="12" t="b">
        <v>0</v>
      </c>
      <c r="D103" s="12">
        <v>0</v>
      </c>
      <c r="E103" s="12">
        <v>1</v>
      </c>
      <c r="F103" s="24">
        <v>0</v>
      </c>
      <c r="G103" s="12" t="b">
        <v>0</v>
      </c>
      <c r="H103" s="12" t="b">
        <v>0</v>
      </c>
      <c r="I103" s="12" t="b">
        <v>0</v>
      </c>
    </row>
    <row r="104" spans="1:9" x14ac:dyDescent="0.2">
      <c r="A104" s="12" t="b">
        <v>1</v>
      </c>
      <c r="B104" s="12" t="s">
        <v>82</v>
      </c>
      <c r="C104" s="12" t="b">
        <v>0</v>
      </c>
      <c r="D104" s="12">
        <v>0</v>
      </c>
      <c r="E104" s="12">
        <v>15</v>
      </c>
      <c r="F104" s="24">
        <v>0</v>
      </c>
      <c r="G104" s="12" t="b">
        <v>0</v>
      </c>
      <c r="H104" s="12" t="b">
        <v>0</v>
      </c>
      <c r="I104" s="12" t="b">
        <v>0</v>
      </c>
    </row>
    <row r="105" spans="1:9" x14ac:dyDescent="0.2">
      <c r="A105" s="12" t="b">
        <v>1</v>
      </c>
      <c r="B105" s="12" t="s">
        <v>87</v>
      </c>
      <c r="C105" s="12" t="b">
        <v>0</v>
      </c>
      <c r="D105" s="12">
        <v>2</v>
      </c>
      <c r="E105" s="12">
        <v>11</v>
      </c>
      <c r="F105" s="24">
        <v>0.18181818181818182</v>
      </c>
      <c r="G105" s="12" t="b">
        <v>1</v>
      </c>
      <c r="H105" s="12" t="b">
        <v>1</v>
      </c>
      <c r="I105" s="13" t="b">
        <v>0</v>
      </c>
    </row>
    <row r="106" spans="1:9" x14ac:dyDescent="0.2">
      <c r="A106" s="12" t="b">
        <v>1</v>
      </c>
      <c r="B106" s="12" t="s">
        <v>163</v>
      </c>
      <c r="C106" s="12" t="b">
        <v>0</v>
      </c>
      <c r="D106" s="12">
        <v>10</v>
      </c>
      <c r="E106" s="12">
        <v>16</v>
      </c>
      <c r="F106" s="24">
        <v>0.625</v>
      </c>
      <c r="G106" s="12" t="b">
        <v>1</v>
      </c>
      <c r="H106" s="12" t="b">
        <v>0</v>
      </c>
      <c r="I106" s="12" t="b">
        <v>1</v>
      </c>
    </row>
    <row r="107" spans="1:9" x14ac:dyDescent="0.2">
      <c r="A107" s="12" t="b">
        <v>1</v>
      </c>
      <c r="B107" s="12" t="s">
        <v>171</v>
      </c>
      <c r="C107" s="12" t="b">
        <v>0</v>
      </c>
      <c r="D107" s="12">
        <v>0</v>
      </c>
      <c r="E107" s="12">
        <v>14</v>
      </c>
      <c r="F107" s="24">
        <v>0</v>
      </c>
      <c r="G107" s="12" t="b">
        <v>0</v>
      </c>
      <c r="H107" s="12" t="b">
        <v>0</v>
      </c>
      <c r="I107" s="12" t="b">
        <v>0</v>
      </c>
    </row>
    <row r="108" spans="1:9" x14ac:dyDescent="0.2">
      <c r="A108" s="12" t="b">
        <v>1</v>
      </c>
      <c r="B108" s="12" t="s">
        <v>179</v>
      </c>
      <c r="C108" s="12" t="b">
        <v>0</v>
      </c>
      <c r="D108" s="12">
        <v>0</v>
      </c>
      <c r="E108" s="13">
        <v>11</v>
      </c>
      <c r="F108" s="24">
        <v>0</v>
      </c>
      <c r="G108" s="12" t="b">
        <v>0</v>
      </c>
      <c r="H108" s="12" t="b">
        <v>0</v>
      </c>
      <c r="I108" s="12" t="b">
        <v>0</v>
      </c>
    </row>
    <row r="109" spans="1:9" x14ac:dyDescent="0.2">
      <c r="A109" s="12" t="b">
        <v>1</v>
      </c>
      <c r="B109" s="12" t="s">
        <v>192</v>
      </c>
      <c r="C109" s="12" t="b">
        <v>0</v>
      </c>
      <c r="D109" s="13">
        <v>2</v>
      </c>
      <c r="E109" s="12">
        <v>2</v>
      </c>
      <c r="F109" s="24">
        <v>1</v>
      </c>
      <c r="G109" s="12" t="b">
        <v>1</v>
      </c>
      <c r="H109" s="12" t="b">
        <v>0</v>
      </c>
      <c r="I109" s="12" t="b">
        <v>1</v>
      </c>
    </row>
    <row r="110" spans="1:9" x14ac:dyDescent="0.2">
      <c r="A110" s="12" t="b">
        <v>1</v>
      </c>
      <c r="B110" s="12" t="s">
        <v>225</v>
      </c>
      <c r="C110" s="12" t="b">
        <v>0</v>
      </c>
      <c r="D110" s="13">
        <v>0</v>
      </c>
      <c r="E110" s="12">
        <v>10</v>
      </c>
      <c r="F110" s="24">
        <v>0</v>
      </c>
      <c r="G110" s="13" t="b">
        <v>0</v>
      </c>
      <c r="H110" s="12" t="b">
        <v>0</v>
      </c>
      <c r="I110" s="12" t="b">
        <v>0</v>
      </c>
    </row>
    <row r="111" spans="1:9" x14ac:dyDescent="0.2">
      <c r="A111" s="12" t="b">
        <v>1</v>
      </c>
      <c r="B111" s="12" t="s">
        <v>229</v>
      </c>
      <c r="C111" s="12" t="b">
        <v>1</v>
      </c>
      <c r="D111" s="12">
        <v>1</v>
      </c>
      <c r="E111" s="12">
        <v>14</v>
      </c>
      <c r="F111" s="24">
        <v>7.1428571428571425E-2</v>
      </c>
      <c r="G111" s="12" t="b">
        <v>1</v>
      </c>
      <c r="H111" s="12" t="b">
        <v>0</v>
      </c>
      <c r="I111" s="12" t="b">
        <v>1</v>
      </c>
    </row>
    <row r="112" spans="1:9" x14ac:dyDescent="0.2">
      <c r="A112" s="12" t="b">
        <v>1</v>
      </c>
      <c r="B112" s="12" t="s">
        <v>233</v>
      </c>
      <c r="C112" s="12" t="b">
        <v>0</v>
      </c>
      <c r="D112" s="12">
        <v>0</v>
      </c>
      <c r="E112" s="13">
        <v>10</v>
      </c>
      <c r="F112" s="24">
        <v>0</v>
      </c>
      <c r="G112" s="12" t="b">
        <v>0</v>
      </c>
      <c r="H112" s="12" t="b">
        <v>0</v>
      </c>
      <c r="I112" s="12" t="b">
        <v>0</v>
      </c>
    </row>
    <row r="113" spans="1:9" x14ac:dyDescent="0.2">
      <c r="A113" s="12" t="b">
        <v>1</v>
      </c>
      <c r="B113" s="12" t="s">
        <v>266</v>
      </c>
      <c r="C113" s="12" t="b">
        <v>0</v>
      </c>
      <c r="D113" s="13">
        <v>3</v>
      </c>
      <c r="E113" s="12">
        <v>8</v>
      </c>
      <c r="F113" s="24">
        <v>0.375</v>
      </c>
      <c r="G113" s="13" t="b">
        <v>1</v>
      </c>
      <c r="H113" s="12" t="b">
        <v>0</v>
      </c>
      <c r="I113" s="13" t="b">
        <v>0</v>
      </c>
    </row>
    <row r="114" spans="1:9" x14ac:dyDescent="0.2">
      <c r="A114" s="12" t="b">
        <v>1</v>
      </c>
      <c r="B114" s="12" t="s">
        <v>275</v>
      </c>
      <c r="C114" s="12" t="b">
        <v>0</v>
      </c>
      <c r="D114" s="12">
        <v>0</v>
      </c>
      <c r="E114" s="13">
        <v>21</v>
      </c>
      <c r="F114" s="24">
        <v>0</v>
      </c>
      <c r="G114" s="13" t="b">
        <v>0</v>
      </c>
      <c r="H114" s="12" t="b">
        <v>0</v>
      </c>
      <c r="I114" s="12" t="b">
        <v>0</v>
      </c>
    </row>
    <row r="115" spans="1:9" x14ac:dyDescent="0.2">
      <c r="A115" s="12" t="b">
        <v>1</v>
      </c>
      <c r="B115" s="12" t="s">
        <v>279</v>
      </c>
      <c r="C115" s="12" t="b">
        <v>0</v>
      </c>
      <c r="D115" s="13">
        <v>2</v>
      </c>
      <c r="E115" s="13">
        <v>14</v>
      </c>
      <c r="F115" s="24">
        <v>0.14285714285714285</v>
      </c>
      <c r="G115" s="13" t="b">
        <v>1</v>
      </c>
      <c r="H115" s="12" t="b">
        <v>0</v>
      </c>
      <c r="I115" s="13" t="b">
        <v>1</v>
      </c>
    </row>
    <row r="116" spans="1:9" x14ac:dyDescent="0.2">
      <c r="A116" s="12" t="b">
        <v>1</v>
      </c>
      <c r="B116" s="12" t="s">
        <v>287</v>
      </c>
      <c r="C116" s="12" t="b">
        <v>0</v>
      </c>
      <c r="D116" s="12">
        <v>0</v>
      </c>
      <c r="E116" s="12">
        <v>5</v>
      </c>
      <c r="F116" s="24">
        <v>0</v>
      </c>
      <c r="G116" s="12" t="b">
        <v>0</v>
      </c>
      <c r="H116" s="12" t="b">
        <v>0</v>
      </c>
      <c r="I116" s="12" t="b">
        <v>0</v>
      </c>
    </row>
    <row r="117" spans="1:9" x14ac:dyDescent="0.2">
      <c r="A117" s="12" t="b">
        <v>1</v>
      </c>
      <c r="B117" s="12" t="s">
        <v>291</v>
      </c>
      <c r="C117" s="12" t="b">
        <v>0</v>
      </c>
      <c r="D117" s="13">
        <v>5</v>
      </c>
      <c r="E117" s="12">
        <v>8</v>
      </c>
      <c r="F117" s="24">
        <v>0.625</v>
      </c>
      <c r="G117" s="12" t="b">
        <v>1</v>
      </c>
      <c r="H117" s="12" t="b">
        <v>1</v>
      </c>
      <c r="I117" s="13" t="b">
        <v>0</v>
      </c>
    </row>
    <row r="118" spans="1:9" x14ac:dyDescent="0.2">
      <c r="A118" s="12" t="b">
        <v>1</v>
      </c>
      <c r="B118" s="12" t="s">
        <v>300</v>
      </c>
      <c r="C118" s="12" t="b">
        <v>0</v>
      </c>
      <c r="D118" s="12">
        <v>0</v>
      </c>
      <c r="E118" s="12">
        <v>10</v>
      </c>
      <c r="F118" s="24">
        <v>0</v>
      </c>
      <c r="G118" s="12" t="b">
        <v>0</v>
      </c>
      <c r="H118" s="12" t="b">
        <v>0</v>
      </c>
      <c r="I118" s="12" t="b">
        <v>0</v>
      </c>
    </row>
    <row r="119" spans="1:9" x14ac:dyDescent="0.2">
      <c r="A119" s="12" t="b">
        <v>1</v>
      </c>
      <c r="B119" s="12" t="s">
        <v>304</v>
      </c>
      <c r="C119" s="12" t="b">
        <v>0</v>
      </c>
      <c r="D119" s="12">
        <v>0</v>
      </c>
      <c r="E119" s="12">
        <v>9</v>
      </c>
      <c r="F119" s="24">
        <v>0</v>
      </c>
      <c r="G119" s="12" t="b">
        <v>0</v>
      </c>
      <c r="H119" s="12" t="b">
        <v>0</v>
      </c>
      <c r="I119" s="12" t="b">
        <v>0</v>
      </c>
    </row>
    <row r="120" spans="1:9" x14ac:dyDescent="0.2">
      <c r="A120" s="12" t="b">
        <v>1</v>
      </c>
      <c r="B120" s="12" t="s">
        <v>309</v>
      </c>
      <c r="C120" s="12" t="b">
        <v>0</v>
      </c>
      <c r="D120" s="12">
        <v>0</v>
      </c>
      <c r="E120" s="12">
        <v>10</v>
      </c>
      <c r="F120" s="24">
        <v>0</v>
      </c>
      <c r="G120" s="12" t="b">
        <v>0</v>
      </c>
      <c r="H120" s="12" t="b">
        <v>0</v>
      </c>
      <c r="I120" s="12" t="b">
        <v>0</v>
      </c>
    </row>
    <row r="121" spans="1:9" x14ac:dyDescent="0.2">
      <c r="A121" s="12" t="b">
        <v>1</v>
      </c>
      <c r="B121" s="12" t="s">
        <v>318</v>
      </c>
      <c r="C121" s="12" t="b">
        <v>0</v>
      </c>
      <c r="D121" s="12">
        <v>0</v>
      </c>
      <c r="E121" s="12">
        <v>5</v>
      </c>
      <c r="F121" s="24">
        <v>0</v>
      </c>
      <c r="G121" s="12" t="b">
        <v>0</v>
      </c>
      <c r="H121" s="12" t="b">
        <v>0</v>
      </c>
      <c r="I121" s="12" t="b">
        <v>0</v>
      </c>
    </row>
    <row r="122" spans="1:9" x14ac:dyDescent="0.2">
      <c r="A122" s="12" t="b">
        <v>1</v>
      </c>
      <c r="B122" s="12" t="s">
        <v>355</v>
      </c>
      <c r="C122" s="12" t="b">
        <v>1</v>
      </c>
      <c r="D122" s="13">
        <v>6</v>
      </c>
      <c r="E122" s="12">
        <v>10</v>
      </c>
      <c r="F122" s="24">
        <v>0.6</v>
      </c>
      <c r="G122" s="12" t="b">
        <v>1</v>
      </c>
      <c r="H122" s="12" t="b">
        <v>0</v>
      </c>
      <c r="I122" s="12" t="b">
        <v>1</v>
      </c>
    </row>
    <row r="123" spans="1:9" x14ac:dyDescent="0.2">
      <c r="A123" s="12" t="b">
        <v>1</v>
      </c>
      <c r="B123" s="12" t="s">
        <v>359</v>
      </c>
      <c r="C123" s="12" t="b">
        <v>0</v>
      </c>
      <c r="D123" s="12">
        <v>1</v>
      </c>
      <c r="E123" s="12">
        <v>5</v>
      </c>
      <c r="F123" s="24">
        <v>0.2</v>
      </c>
      <c r="G123" s="12" t="b">
        <v>1</v>
      </c>
      <c r="H123" s="12" t="b">
        <v>1</v>
      </c>
      <c r="I123" s="12" t="b">
        <v>0</v>
      </c>
    </row>
    <row r="124" spans="1:9" x14ac:dyDescent="0.2">
      <c r="A124" s="12" t="b">
        <v>1</v>
      </c>
      <c r="B124" s="12" t="s">
        <v>363</v>
      </c>
      <c r="C124" s="12" t="b">
        <v>0</v>
      </c>
      <c r="D124" s="12">
        <v>0</v>
      </c>
      <c r="E124" s="12">
        <v>7</v>
      </c>
      <c r="F124" s="24">
        <v>0</v>
      </c>
      <c r="G124" s="12" t="b">
        <v>0</v>
      </c>
      <c r="H124" s="12" t="b">
        <v>0</v>
      </c>
      <c r="I124" s="12" t="b">
        <v>0</v>
      </c>
    </row>
    <row r="125" spans="1:9" x14ac:dyDescent="0.2">
      <c r="A125" s="12" t="b">
        <v>1</v>
      </c>
      <c r="B125" s="12" t="s">
        <v>371</v>
      </c>
      <c r="C125" s="12" t="b">
        <v>1</v>
      </c>
      <c r="D125" s="12">
        <v>6</v>
      </c>
      <c r="E125" s="12">
        <v>12</v>
      </c>
      <c r="F125" s="24">
        <v>0.5</v>
      </c>
      <c r="G125" s="12" t="b">
        <v>1</v>
      </c>
      <c r="H125" s="12" t="b">
        <v>0</v>
      </c>
      <c r="I125" s="12" t="b">
        <v>1</v>
      </c>
    </row>
    <row r="126" spans="1:9" x14ac:dyDescent="0.2">
      <c r="A126" s="12" t="b">
        <v>1</v>
      </c>
      <c r="B126" s="12" t="s">
        <v>385</v>
      </c>
      <c r="C126" s="12" t="b">
        <v>0</v>
      </c>
      <c r="D126" s="13">
        <v>2</v>
      </c>
      <c r="E126" s="12">
        <v>7</v>
      </c>
      <c r="F126" s="24">
        <v>0.2857142857142857</v>
      </c>
      <c r="G126" s="12" t="b">
        <v>1</v>
      </c>
      <c r="H126" s="12" t="b">
        <v>1</v>
      </c>
      <c r="I126" s="12" t="b">
        <v>0</v>
      </c>
    </row>
    <row r="127" spans="1:9" x14ac:dyDescent="0.2">
      <c r="A127" s="12" t="b">
        <v>1</v>
      </c>
      <c r="B127" s="12" t="s">
        <v>401</v>
      </c>
      <c r="C127" s="12" t="b">
        <v>0</v>
      </c>
      <c r="D127" s="13">
        <v>2</v>
      </c>
      <c r="E127" s="12">
        <v>4</v>
      </c>
      <c r="F127" s="24">
        <v>0.5</v>
      </c>
      <c r="G127" s="12" t="b">
        <v>1</v>
      </c>
      <c r="H127" s="12" t="b">
        <v>1</v>
      </c>
      <c r="I127" s="12" t="b">
        <v>0</v>
      </c>
    </row>
    <row r="128" spans="1:9" x14ac:dyDescent="0.2">
      <c r="A128" s="12" t="b">
        <v>1</v>
      </c>
      <c r="B128" s="12" t="s">
        <v>431</v>
      </c>
      <c r="C128" s="12" t="b">
        <v>0</v>
      </c>
      <c r="D128" s="12">
        <v>0</v>
      </c>
      <c r="E128" s="12">
        <v>13</v>
      </c>
      <c r="F128" s="24">
        <v>0</v>
      </c>
      <c r="G128" s="13" t="b">
        <v>0</v>
      </c>
      <c r="H128" s="12" t="b">
        <v>0</v>
      </c>
      <c r="I128" s="12" t="b">
        <v>0</v>
      </c>
    </row>
    <row r="129" spans="1:9" x14ac:dyDescent="0.2">
      <c r="A129" s="12" t="b">
        <v>1</v>
      </c>
      <c r="B129" s="12" t="s">
        <v>435</v>
      </c>
      <c r="C129" s="12" t="b">
        <v>0</v>
      </c>
      <c r="D129" s="12">
        <v>0</v>
      </c>
      <c r="E129" s="12">
        <v>8</v>
      </c>
      <c r="F129" s="24">
        <v>0</v>
      </c>
      <c r="G129" s="12" t="b">
        <v>0</v>
      </c>
      <c r="H129" s="12" t="b">
        <v>0</v>
      </c>
      <c r="I129" s="12" t="b">
        <v>0</v>
      </c>
    </row>
    <row r="130" spans="1:9" x14ac:dyDescent="0.2">
      <c r="A130" s="12" t="b">
        <v>1</v>
      </c>
      <c r="B130" s="12" t="s">
        <v>456</v>
      </c>
      <c r="C130" s="12" t="b">
        <v>0</v>
      </c>
      <c r="D130" s="12">
        <v>0</v>
      </c>
      <c r="E130" s="12">
        <v>4</v>
      </c>
      <c r="F130" s="24">
        <v>0</v>
      </c>
      <c r="G130" s="12" t="b">
        <v>0</v>
      </c>
      <c r="H130" s="12" t="b">
        <v>0</v>
      </c>
      <c r="I130" s="12" t="b">
        <v>0</v>
      </c>
    </row>
    <row r="131" spans="1:9" x14ac:dyDescent="0.2">
      <c r="A131" s="12" t="b">
        <v>1</v>
      </c>
      <c r="B131" s="12" t="s">
        <v>460</v>
      </c>
      <c r="C131" s="12" t="b">
        <v>0</v>
      </c>
      <c r="D131" s="13">
        <v>3</v>
      </c>
      <c r="E131" s="12">
        <v>9</v>
      </c>
      <c r="F131" s="24">
        <v>0.33333333333333331</v>
      </c>
      <c r="G131" s="13" t="b">
        <v>1</v>
      </c>
      <c r="H131" s="12" t="b">
        <v>1</v>
      </c>
      <c r="I131" s="12" t="b">
        <v>0</v>
      </c>
    </row>
    <row r="132" spans="1:9" x14ac:dyDescent="0.2">
      <c r="A132" s="12" t="b">
        <v>1</v>
      </c>
      <c r="B132" s="12" t="s">
        <v>468</v>
      </c>
      <c r="C132" s="12" t="b">
        <v>0</v>
      </c>
      <c r="D132" s="13">
        <v>3</v>
      </c>
      <c r="E132" s="12">
        <v>12</v>
      </c>
      <c r="F132" s="24">
        <v>0.25</v>
      </c>
      <c r="G132" s="12" t="b">
        <v>1</v>
      </c>
      <c r="H132" s="12" t="b">
        <v>1</v>
      </c>
      <c r="I132" s="12" t="b">
        <v>0</v>
      </c>
    </row>
    <row r="133" spans="1:9" x14ac:dyDescent="0.2">
      <c r="A133" s="12" t="b">
        <v>1</v>
      </c>
      <c r="B133" s="12" t="s">
        <v>476</v>
      </c>
      <c r="C133" s="12" t="b">
        <v>0</v>
      </c>
      <c r="D133" s="12">
        <v>0</v>
      </c>
      <c r="E133" s="13">
        <v>12</v>
      </c>
      <c r="F133" s="24">
        <v>0</v>
      </c>
      <c r="G133" s="12" t="b">
        <v>0</v>
      </c>
      <c r="H133" s="12" t="b">
        <v>0</v>
      </c>
      <c r="I133" s="12" t="b">
        <v>0</v>
      </c>
    </row>
    <row r="134" spans="1:9" x14ac:dyDescent="0.2">
      <c r="A134" s="12" t="b">
        <v>1</v>
      </c>
      <c r="B134" s="12" t="s">
        <v>481</v>
      </c>
      <c r="C134" s="12" t="b">
        <v>0</v>
      </c>
      <c r="D134" s="12">
        <v>3</v>
      </c>
      <c r="E134" s="12">
        <v>10</v>
      </c>
      <c r="F134" s="24">
        <v>0.3</v>
      </c>
      <c r="G134" s="12" t="b">
        <v>1</v>
      </c>
      <c r="H134" s="12" t="b">
        <v>0</v>
      </c>
      <c r="I134" s="12" t="b">
        <v>1</v>
      </c>
    </row>
    <row r="135" spans="1:9" x14ac:dyDescent="0.2">
      <c r="A135" s="12" t="b">
        <v>1</v>
      </c>
      <c r="B135" s="12" t="s">
        <v>485</v>
      </c>
      <c r="C135" s="12" t="b">
        <v>1</v>
      </c>
      <c r="D135" s="12">
        <v>4</v>
      </c>
      <c r="E135" s="12">
        <v>8</v>
      </c>
      <c r="F135" s="24">
        <v>0.5</v>
      </c>
      <c r="G135" s="12" t="b">
        <v>1</v>
      </c>
      <c r="H135" s="12" t="b">
        <v>0</v>
      </c>
      <c r="I135" s="12" t="b">
        <v>1</v>
      </c>
    </row>
    <row r="136" spans="1:9" x14ac:dyDescent="0.2">
      <c r="A136" s="12" t="b">
        <v>1</v>
      </c>
      <c r="B136" s="12" t="s">
        <v>489</v>
      </c>
      <c r="C136" s="12" t="b">
        <v>0</v>
      </c>
      <c r="D136" s="12">
        <v>0</v>
      </c>
      <c r="E136" s="12">
        <v>9</v>
      </c>
      <c r="F136" s="24">
        <v>0</v>
      </c>
      <c r="G136" s="12" t="b">
        <v>0</v>
      </c>
      <c r="H136" s="12" t="b">
        <v>0</v>
      </c>
      <c r="I136" s="12" t="b">
        <v>0</v>
      </c>
    </row>
    <row r="137" spans="1:9" x14ac:dyDescent="0.2">
      <c r="A137" s="12" t="b">
        <v>1</v>
      </c>
      <c r="B137" s="12" t="s">
        <v>501</v>
      </c>
      <c r="C137" s="12" t="b">
        <v>1</v>
      </c>
      <c r="D137" s="13">
        <v>2</v>
      </c>
      <c r="E137" s="12">
        <v>8</v>
      </c>
      <c r="F137" s="24">
        <v>0.25</v>
      </c>
      <c r="G137" s="12" t="b">
        <v>1</v>
      </c>
      <c r="H137" s="12" t="b">
        <v>0</v>
      </c>
      <c r="I137" s="12" t="b">
        <v>1</v>
      </c>
    </row>
    <row r="138" spans="1:9" x14ac:dyDescent="0.2">
      <c r="A138" s="12" t="b">
        <v>1</v>
      </c>
      <c r="B138" s="12" t="s">
        <v>506</v>
      </c>
      <c r="C138" s="12" t="b">
        <v>0</v>
      </c>
      <c r="D138" s="13">
        <v>0</v>
      </c>
      <c r="E138" s="12">
        <v>12</v>
      </c>
      <c r="F138" s="24">
        <v>0</v>
      </c>
      <c r="G138" s="13" t="b">
        <v>0</v>
      </c>
      <c r="H138" s="12" t="b">
        <v>0</v>
      </c>
      <c r="I138" s="12" t="b">
        <v>0</v>
      </c>
    </row>
    <row r="139" spans="1:9" x14ac:dyDescent="0.2">
      <c r="A139" s="12" t="b">
        <v>1</v>
      </c>
      <c r="B139" s="12" t="s">
        <v>563</v>
      </c>
      <c r="C139" s="12" t="b">
        <v>0</v>
      </c>
      <c r="D139" s="12">
        <v>2</v>
      </c>
      <c r="E139" s="12">
        <v>12</v>
      </c>
      <c r="F139" s="24">
        <v>0.16666666666666666</v>
      </c>
      <c r="G139" s="12" t="b">
        <v>1</v>
      </c>
      <c r="H139" s="12" t="b">
        <v>1</v>
      </c>
      <c r="I139" s="12" t="b">
        <v>0</v>
      </c>
    </row>
    <row r="140" spans="1:9" x14ac:dyDescent="0.2">
      <c r="A140" s="12" t="b">
        <v>1</v>
      </c>
      <c r="B140" s="12" t="s">
        <v>568</v>
      </c>
      <c r="C140" s="12" t="b">
        <v>0</v>
      </c>
      <c r="D140" s="13">
        <v>2</v>
      </c>
      <c r="E140" s="12">
        <v>8</v>
      </c>
      <c r="F140" s="24">
        <v>0.25</v>
      </c>
      <c r="G140" s="12" t="b">
        <v>1</v>
      </c>
      <c r="H140" s="12" t="b">
        <v>1</v>
      </c>
      <c r="I140" s="13" t="b">
        <v>0</v>
      </c>
    </row>
    <row r="141" spans="1:9" x14ac:dyDescent="0.2">
      <c r="A141" s="12" t="b">
        <v>1</v>
      </c>
      <c r="B141" s="12" t="s">
        <v>572</v>
      </c>
      <c r="C141" s="12" t="b">
        <v>0</v>
      </c>
      <c r="D141" s="12">
        <v>0</v>
      </c>
      <c r="E141" s="12">
        <v>11</v>
      </c>
      <c r="F141" s="24">
        <v>0</v>
      </c>
      <c r="G141" s="12" t="b">
        <v>0</v>
      </c>
      <c r="H141" s="12" t="b">
        <v>0</v>
      </c>
      <c r="I141" s="12" t="b">
        <v>0</v>
      </c>
    </row>
    <row r="142" spans="1:9" x14ac:dyDescent="0.2">
      <c r="A142" s="12" t="b">
        <v>1</v>
      </c>
      <c r="B142" s="12" t="s">
        <v>584</v>
      </c>
      <c r="C142" s="12" t="b">
        <v>0</v>
      </c>
      <c r="D142" s="12">
        <v>0</v>
      </c>
      <c r="E142" s="12">
        <v>8</v>
      </c>
      <c r="F142" s="24">
        <v>0</v>
      </c>
      <c r="G142" s="12" t="b">
        <v>0</v>
      </c>
      <c r="H142" s="12" t="b">
        <v>0</v>
      </c>
      <c r="I142" s="12" t="b">
        <v>0</v>
      </c>
    </row>
    <row r="143" spans="1:9" x14ac:dyDescent="0.2">
      <c r="A143" s="12" t="b">
        <v>1</v>
      </c>
      <c r="B143" s="12" t="s">
        <v>605</v>
      </c>
      <c r="C143" s="12" t="b">
        <v>0</v>
      </c>
      <c r="D143" s="12">
        <v>0</v>
      </c>
      <c r="E143" s="12">
        <v>7</v>
      </c>
      <c r="F143" s="24">
        <v>0</v>
      </c>
      <c r="G143" s="12" t="b">
        <v>0</v>
      </c>
      <c r="H143" s="12" t="b">
        <v>0</v>
      </c>
      <c r="I143" s="12" t="b">
        <v>0</v>
      </c>
    </row>
    <row r="144" spans="1:9" x14ac:dyDescent="0.2">
      <c r="A144" s="12" t="b">
        <v>1</v>
      </c>
      <c r="B144" s="12" t="s">
        <v>634</v>
      </c>
      <c r="C144" s="12" t="b">
        <v>0</v>
      </c>
      <c r="D144" s="13">
        <v>6</v>
      </c>
      <c r="E144" s="12">
        <v>7</v>
      </c>
      <c r="F144" s="24">
        <v>0.8571428571428571</v>
      </c>
      <c r="G144" s="12" t="b">
        <v>1</v>
      </c>
      <c r="H144" s="12" t="b">
        <v>0</v>
      </c>
      <c r="I144" s="12" t="b">
        <v>1</v>
      </c>
    </row>
    <row r="145" spans="1:9" x14ac:dyDescent="0.2">
      <c r="A145" s="12" t="b">
        <v>1</v>
      </c>
      <c r="B145" s="12" t="s">
        <v>643</v>
      </c>
      <c r="C145" s="12" t="b">
        <v>0</v>
      </c>
      <c r="D145" s="13">
        <v>2</v>
      </c>
      <c r="E145" s="12">
        <v>7</v>
      </c>
      <c r="F145" s="24">
        <v>0.2857142857142857</v>
      </c>
      <c r="G145" s="12" t="b">
        <v>1</v>
      </c>
      <c r="H145" s="12" t="b">
        <v>0</v>
      </c>
      <c r="I145" s="12" t="b">
        <v>1</v>
      </c>
    </row>
    <row r="146" spans="1:9" x14ac:dyDescent="0.2">
      <c r="A146" s="12" t="b">
        <v>1</v>
      </c>
      <c r="B146" s="12" t="s">
        <v>664</v>
      </c>
      <c r="C146" s="12" t="b">
        <v>0</v>
      </c>
      <c r="D146" s="12">
        <v>0</v>
      </c>
      <c r="E146" s="12">
        <v>15</v>
      </c>
      <c r="F146" s="24">
        <v>0</v>
      </c>
      <c r="G146" s="12" t="b">
        <v>0</v>
      </c>
      <c r="H146" s="12" t="b">
        <v>0</v>
      </c>
      <c r="I146" s="12" t="b">
        <v>0</v>
      </c>
    </row>
    <row r="147" spans="1:9" x14ac:dyDescent="0.2">
      <c r="A147" s="12" t="b">
        <v>1</v>
      </c>
      <c r="B147" s="12" t="s">
        <v>672</v>
      </c>
      <c r="C147" s="12" t="b">
        <v>0</v>
      </c>
      <c r="D147" s="12">
        <v>0</v>
      </c>
      <c r="E147" s="12">
        <v>9</v>
      </c>
      <c r="F147" s="24">
        <v>0</v>
      </c>
      <c r="G147" s="12" t="b">
        <v>0</v>
      </c>
      <c r="H147" s="12" t="b">
        <v>0</v>
      </c>
      <c r="I147" s="12" t="b">
        <v>0</v>
      </c>
    </row>
    <row r="148" spans="1:9" x14ac:dyDescent="0.2">
      <c r="A148" s="12" t="b">
        <v>1</v>
      </c>
      <c r="B148" s="12" t="s">
        <v>700</v>
      </c>
      <c r="C148" s="12" t="b">
        <v>0</v>
      </c>
      <c r="D148" s="12">
        <v>0</v>
      </c>
      <c r="E148" s="12">
        <v>14</v>
      </c>
      <c r="F148" s="24">
        <v>0</v>
      </c>
      <c r="G148" s="12" t="b">
        <v>0</v>
      </c>
      <c r="H148" s="12" t="b">
        <v>0</v>
      </c>
      <c r="I148" s="12" t="b">
        <v>0</v>
      </c>
    </row>
    <row r="149" spans="1:9" x14ac:dyDescent="0.2">
      <c r="A149" s="12" t="b">
        <v>1</v>
      </c>
      <c r="B149" s="12" t="s">
        <v>717</v>
      </c>
      <c r="C149" s="12" t="b">
        <v>0</v>
      </c>
      <c r="D149" s="12">
        <v>0</v>
      </c>
      <c r="E149" s="12">
        <v>9</v>
      </c>
      <c r="F149" s="24">
        <v>0</v>
      </c>
      <c r="G149" s="12" t="b">
        <v>0</v>
      </c>
      <c r="H149" s="12" t="b">
        <v>0</v>
      </c>
      <c r="I149" s="12" t="b">
        <v>0</v>
      </c>
    </row>
    <row r="150" spans="1:9" x14ac:dyDescent="0.2">
      <c r="A150" s="12" t="b">
        <v>1</v>
      </c>
      <c r="B150" s="12" t="s">
        <v>746</v>
      </c>
      <c r="C150" s="12" t="b">
        <v>0</v>
      </c>
      <c r="D150" s="12">
        <v>0</v>
      </c>
      <c r="E150" s="13">
        <v>13</v>
      </c>
      <c r="F150" s="24">
        <v>0</v>
      </c>
      <c r="G150" s="12" t="b">
        <v>0</v>
      </c>
      <c r="H150" s="12" t="b">
        <v>0</v>
      </c>
      <c r="I150" s="12" t="b">
        <v>0</v>
      </c>
    </row>
    <row r="151" spans="1:9" x14ac:dyDescent="0.2">
      <c r="A151" s="12" t="b">
        <v>1</v>
      </c>
      <c r="B151" s="12" t="s">
        <v>750</v>
      </c>
      <c r="C151" s="12" t="b">
        <v>0</v>
      </c>
      <c r="D151" s="12">
        <v>0</v>
      </c>
      <c r="E151" s="13">
        <v>10</v>
      </c>
      <c r="F151" s="24">
        <v>0</v>
      </c>
      <c r="G151" s="12" t="b">
        <v>0</v>
      </c>
      <c r="H151" s="12" t="b">
        <v>0</v>
      </c>
      <c r="I151" s="12" t="b">
        <v>0</v>
      </c>
    </row>
    <row r="152" spans="1:9" x14ac:dyDescent="0.2">
      <c r="A152" s="12" t="b">
        <v>1</v>
      </c>
      <c r="B152" s="12" t="s">
        <v>754</v>
      </c>
      <c r="C152" s="12" t="b">
        <v>0</v>
      </c>
      <c r="D152" s="12">
        <v>1</v>
      </c>
      <c r="E152" s="12">
        <v>18</v>
      </c>
      <c r="F152" s="24">
        <v>5.5555555555555552E-2</v>
      </c>
      <c r="G152" s="12" t="b">
        <v>1</v>
      </c>
      <c r="H152" s="12" t="b">
        <v>0</v>
      </c>
      <c r="I152" s="13" t="b">
        <v>1</v>
      </c>
    </row>
    <row r="153" spans="1:9" x14ac:dyDescent="0.2">
      <c r="A153" s="12" t="b">
        <v>1</v>
      </c>
      <c r="B153" s="12" t="s">
        <v>758</v>
      </c>
      <c r="C153" s="12" t="b">
        <v>0</v>
      </c>
      <c r="D153" s="13">
        <v>7</v>
      </c>
      <c r="E153" s="12">
        <v>17</v>
      </c>
      <c r="F153" s="24">
        <v>0.41176470588235292</v>
      </c>
      <c r="G153" s="12" t="b">
        <v>1</v>
      </c>
      <c r="H153" s="12" t="b">
        <v>1</v>
      </c>
      <c r="I153" s="13" t="b">
        <v>0</v>
      </c>
    </row>
    <row r="154" spans="1:9" x14ac:dyDescent="0.2">
      <c r="A154" s="12" t="b">
        <v>1</v>
      </c>
      <c r="B154" s="12" t="s">
        <v>762</v>
      </c>
      <c r="C154" s="12" t="b">
        <v>0</v>
      </c>
      <c r="D154" s="13">
        <v>5</v>
      </c>
      <c r="E154" s="12">
        <v>7</v>
      </c>
      <c r="F154" s="24">
        <v>0.7142857142857143</v>
      </c>
      <c r="G154" s="12" t="b">
        <v>1</v>
      </c>
      <c r="H154" s="12" t="b">
        <v>0</v>
      </c>
      <c r="I154" s="12" t="b">
        <v>1</v>
      </c>
    </row>
    <row r="155" spans="1:9" x14ac:dyDescent="0.2">
      <c r="A155" s="12" t="b">
        <v>1</v>
      </c>
      <c r="B155" s="12" t="s">
        <v>766</v>
      </c>
      <c r="C155" s="12" t="b">
        <v>1</v>
      </c>
      <c r="D155" s="13">
        <v>6</v>
      </c>
      <c r="E155" s="12">
        <v>12</v>
      </c>
      <c r="F155" s="24">
        <v>0.5</v>
      </c>
      <c r="G155" s="12" t="b">
        <v>1</v>
      </c>
      <c r="H155" s="12" t="b">
        <v>0</v>
      </c>
      <c r="I155" s="12" t="b">
        <v>1</v>
      </c>
    </row>
    <row r="156" spans="1:9" x14ac:dyDescent="0.2">
      <c r="A156" s="12" t="b">
        <v>1</v>
      </c>
      <c r="B156" s="12" t="s">
        <v>771</v>
      </c>
      <c r="C156" s="12" t="b">
        <v>1</v>
      </c>
      <c r="D156" s="12">
        <v>3</v>
      </c>
      <c r="E156" s="12">
        <v>9</v>
      </c>
      <c r="F156" s="24">
        <v>0.33333333333333331</v>
      </c>
      <c r="G156" s="12" t="b">
        <v>1</v>
      </c>
      <c r="H156" s="12" t="b">
        <v>0</v>
      </c>
      <c r="I156" s="12" t="b">
        <v>1</v>
      </c>
    </row>
    <row r="157" spans="1:9" x14ac:dyDescent="0.2">
      <c r="A157" s="12" t="b">
        <v>1</v>
      </c>
      <c r="B157" s="12" t="s">
        <v>775</v>
      </c>
      <c r="C157" s="12" t="b">
        <v>1</v>
      </c>
      <c r="D157" s="12">
        <v>3</v>
      </c>
      <c r="E157" s="12">
        <v>13</v>
      </c>
      <c r="F157" s="24">
        <v>0.23076923076923078</v>
      </c>
      <c r="G157" s="12" t="b">
        <v>1</v>
      </c>
      <c r="H157" s="12" t="b">
        <v>0</v>
      </c>
      <c r="I157" s="13" t="b">
        <v>1</v>
      </c>
    </row>
    <row r="158" spans="1:9" x14ac:dyDescent="0.2">
      <c r="A158" s="12" t="b">
        <v>1</v>
      </c>
      <c r="B158" s="12" t="s">
        <v>779</v>
      </c>
      <c r="C158" s="12" t="b">
        <v>1</v>
      </c>
      <c r="D158" s="13">
        <v>3</v>
      </c>
      <c r="E158" s="12">
        <v>9</v>
      </c>
      <c r="F158" s="24">
        <v>0.33333333333333331</v>
      </c>
      <c r="G158" s="12" t="b">
        <v>1</v>
      </c>
      <c r="H158" s="12" t="b">
        <v>0</v>
      </c>
      <c r="I158" s="12" t="b">
        <v>1</v>
      </c>
    </row>
    <row r="159" spans="1:9" x14ac:dyDescent="0.2">
      <c r="A159" s="12" t="b">
        <v>1</v>
      </c>
      <c r="B159" s="12" t="s">
        <v>783</v>
      </c>
      <c r="C159" s="12" t="b">
        <v>0</v>
      </c>
      <c r="D159" s="13">
        <v>5</v>
      </c>
      <c r="E159" s="12">
        <v>11</v>
      </c>
      <c r="F159" s="24">
        <v>0.45454545454545453</v>
      </c>
      <c r="G159" s="12" t="b">
        <v>1</v>
      </c>
      <c r="H159" s="12" t="b">
        <v>0</v>
      </c>
      <c r="I159" s="12" t="b">
        <v>1</v>
      </c>
    </row>
    <row r="160" spans="1:9" x14ac:dyDescent="0.2">
      <c r="A160" s="12" t="b">
        <v>1</v>
      </c>
      <c r="B160" s="12" t="s">
        <v>788</v>
      </c>
      <c r="C160" s="12" t="b">
        <v>1</v>
      </c>
      <c r="D160" s="13">
        <v>6</v>
      </c>
      <c r="E160" s="12">
        <v>14</v>
      </c>
      <c r="F160" s="24">
        <v>0.42857142857142855</v>
      </c>
      <c r="G160" s="12" t="b">
        <v>1</v>
      </c>
      <c r="H160" s="12" t="b">
        <v>0</v>
      </c>
      <c r="I160" s="12" t="b">
        <v>1</v>
      </c>
    </row>
    <row r="161" spans="1:9" x14ac:dyDescent="0.2">
      <c r="A161" s="12" t="b">
        <v>1</v>
      </c>
      <c r="B161" s="12" t="s">
        <v>813</v>
      </c>
      <c r="C161" s="12" t="b">
        <v>0</v>
      </c>
      <c r="D161" s="13">
        <v>5</v>
      </c>
      <c r="E161" s="12">
        <v>12</v>
      </c>
      <c r="F161" s="24">
        <v>0.41666666666666669</v>
      </c>
      <c r="G161" s="12" t="b">
        <v>1</v>
      </c>
      <c r="H161" s="12" t="b">
        <v>0</v>
      </c>
      <c r="I161" s="12" t="b">
        <v>1</v>
      </c>
    </row>
    <row r="162" spans="1:9" x14ac:dyDescent="0.2">
      <c r="A162" s="12" t="b">
        <v>1</v>
      </c>
      <c r="B162" s="12" t="s">
        <v>842</v>
      </c>
      <c r="C162" s="12" t="b">
        <v>0</v>
      </c>
      <c r="D162" s="12">
        <v>0</v>
      </c>
      <c r="E162" s="12">
        <v>6</v>
      </c>
      <c r="F162" s="24">
        <v>0</v>
      </c>
      <c r="G162" s="12" t="b">
        <v>0</v>
      </c>
      <c r="H162" s="12" t="b">
        <v>0</v>
      </c>
      <c r="I162" s="12" t="b">
        <v>0</v>
      </c>
    </row>
    <row r="163" spans="1:9" x14ac:dyDescent="0.2">
      <c r="A163" s="12" t="b">
        <v>1</v>
      </c>
      <c r="B163" s="12" t="s">
        <v>851</v>
      </c>
      <c r="C163" s="12" t="b">
        <v>0</v>
      </c>
      <c r="D163" s="12">
        <v>0</v>
      </c>
      <c r="E163" s="12">
        <v>8</v>
      </c>
      <c r="F163" s="24">
        <v>0</v>
      </c>
      <c r="G163" s="12" t="b">
        <v>0</v>
      </c>
      <c r="H163" s="12" t="b">
        <v>0</v>
      </c>
      <c r="I163" s="12" t="b">
        <v>0</v>
      </c>
    </row>
    <row r="164" spans="1:9" x14ac:dyDescent="0.2">
      <c r="A164" s="12" t="b">
        <v>1</v>
      </c>
      <c r="B164" s="12" t="s">
        <v>859</v>
      </c>
      <c r="C164" s="12" t="b">
        <v>1</v>
      </c>
      <c r="D164" s="12">
        <v>1</v>
      </c>
      <c r="E164" s="12">
        <v>3</v>
      </c>
      <c r="F164" s="24">
        <v>0.33333333333333331</v>
      </c>
      <c r="G164" s="12" t="b">
        <v>1</v>
      </c>
      <c r="H164" s="12" t="b">
        <v>0</v>
      </c>
      <c r="I164" s="12" t="b">
        <v>1</v>
      </c>
    </row>
    <row r="165" spans="1:9" x14ac:dyDescent="0.2">
      <c r="A165" s="12" t="b">
        <v>1</v>
      </c>
      <c r="B165" s="12" t="s">
        <v>863</v>
      </c>
      <c r="C165" s="12" t="b">
        <v>0</v>
      </c>
      <c r="D165" s="12">
        <v>0</v>
      </c>
      <c r="E165" s="12">
        <v>5</v>
      </c>
      <c r="F165" s="24">
        <v>0</v>
      </c>
      <c r="G165" s="12" t="b">
        <v>0</v>
      </c>
      <c r="H165" s="12" t="b">
        <v>0</v>
      </c>
      <c r="I165" s="12" t="b">
        <v>0</v>
      </c>
    </row>
    <row r="166" spans="1:9" x14ac:dyDescent="0.2">
      <c r="A166" s="12" t="b">
        <v>1</v>
      </c>
      <c r="B166" s="12" t="s">
        <v>879</v>
      </c>
      <c r="C166" s="12" t="b">
        <v>0</v>
      </c>
      <c r="D166" s="12">
        <v>0</v>
      </c>
      <c r="E166" s="12">
        <v>11</v>
      </c>
      <c r="F166" s="24">
        <v>0</v>
      </c>
      <c r="G166" s="12" t="b">
        <v>0</v>
      </c>
      <c r="H166" s="12" t="b">
        <v>0</v>
      </c>
      <c r="I166" s="12" t="b">
        <v>0</v>
      </c>
    </row>
    <row r="167" spans="1:9" x14ac:dyDescent="0.2">
      <c r="A167" s="12" t="b">
        <v>1</v>
      </c>
      <c r="B167" s="12" t="s">
        <v>884</v>
      </c>
      <c r="C167" s="12" t="b">
        <v>0</v>
      </c>
      <c r="D167" s="12">
        <v>0</v>
      </c>
      <c r="E167" s="12">
        <v>6</v>
      </c>
      <c r="F167" s="24">
        <v>0</v>
      </c>
      <c r="G167" s="12" t="b">
        <v>0</v>
      </c>
      <c r="H167" s="12" t="b">
        <v>0</v>
      </c>
      <c r="I167" s="12" t="b">
        <v>0</v>
      </c>
    </row>
    <row r="168" spans="1:9" x14ac:dyDescent="0.2">
      <c r="A168" s="12" t="b">
        <v>1</v>
      </c>
      <c r="B168" s="12" t="s">
        <v>888</v>
      </c>
      <c r="C168" s="12" t="b">
        <v>0</v>
      </c>
      <c r="D168" s="12">
        <v>0</v>
      </c>
      <c r="E168" s="13">
        <v>11</v>
      </c>
      <c r="F168" s="24">
        <v>0</v>
      </c>
      <c r="G168" s="12" t="b">
        <v>0</v>
      </c>
      <c r="H168" s="12" t="b">
        <v>0</v>
      </c>
      <c r="I168" s="12" t="b">
        <v>0</v>
      </c>
    </row>
    <row r="169" spans="1:9" x14ac:dyDescent="0.2">
      <c r="A169" s="12" t="b">
        <v>1</v>
      </c>
      <c r="B169" s="12" t="s">
        <v>892</v>
      </c>
      <c r="C169" s="12" t="b">
        <v>0</v>
      </c>
      <c r="D169" s="12">
        <v>0</v>
      </c>
      <c r="E169" s="12">
        <v>7</v>
      </c>
      <c r="F169" s="24">
        <v>0</v>
      </c>
      <c r="G169" s="12" t="b">
        <v>0</v>
      </c>
      <c r="H169" s="12" t="b">
        <v>0</v>
      </c>
      <c r="I169" s="12" t="b">
        <v>0</v>
      </c>
    </row>
    <row r="170" spans="1:9" x14ac:dyDescent="0.2">
      <c r="A170" s="12" t="b">
        <v>1</v>
      </c>
      <c r="B170" s="12" t="s">
        <v>913</v>
      </c>
      <c r="C170" s="12" t="b">
        <v>0</v>
      </c>
      <c r="D170" s="12">
        <v>0</v>
      </c>
      <c r="E170" s="12">
        <v>7</v>
      </c>
      <c r="F170" s="24">
        <v>0</v>
      </c>
      <c r="G170" s="12" t="b">
        <v>1</v>
      </c>
      <c r="H170" s="12" t="b">
        <v>1</v>
      </c>
      <c r="I170" s="13" t="b">
        <v>0</v>
      </c>
    </row>
    <row r="171" spans="1:9" x14ac:dyDescent="0.2">
      <c r="A171" s="12" t="b">
        <v>1</v>
      </c>
      <c r="B171" s="12" t="s">
        <v>938</v>
      </c>
      <c r="C171" s="12" t="b">
        <v>0</v>
      </c>
      <c r="D171" s="12">
        <v>0</v>
      </c>
      <c r="E171" s="12">
        <v>7</v>
      </c>
      <c r="F171" s="24">
        <v>0</v>
      </c>
      <c r="G171" s="12" t="b">
        <v>0</v>
      </c>
      <c r="H171" s="12" t="b">
        <v>0</v>
      </c>
      <c r="I171" s="12" t="b">
        <v>0</v>
      </c>
    </row>
    <row r="172" spans="1:9" x14ac:dyDescent="0.2">
      <c r="A172" s="12" t="b">
        <v>1</v>
      </c>
      <c r="B172" s="12" t="s">
        <v>946</v>
      </c>
      <c r="C172" s="12" t="b">
        <v>0</v>
      </c>
      <c r="D172" s="12">
        <v>0</v>
      </c>
      <c r="E172" s="12">
        <v>9</v>
      </c>
      <c r="F172" s="24">
        <v>0</v>
      </c>
      <c r="G172" s="12" t="b">
        <v>0</v>
      </c>
      <c r="H172" s="12" t="b">
        <v>0</v>
      </c>
      <c r="I172" s="12" t="b">
        <v>0</v>
      </c>
    </row>
    <row r="173" spans="1:9" x14ac:dyDescent="0.2">
      <c r="A173" s="12" t="b">
        <v>1</v>
      </c>
      <c r="B173" s="12" t="s">
        <v>955</v>
      </c>
      <c r="C173" s="12" t="b">
        <v>0</v>
      </c>
      <c r="D173" s="12">
        <v>0</v>
      </c>
      <c r="E173" s="12">
        <v>10</v>
      </c>
      <c r="F173" s="24">
        <v>0</v>
      </c>
      <c r="G173" s="12" t="b">
        <v>0</v>
      </c>
      <c r="H173" s="12" t="b">
        <v>0</v>
      </c>
      <c r="I173" s="12" t="b">
        <v>0</v>
      </c>
    </row>
    <row r="174" spans="1:9" x14ac:dyDescent="0.2">
      <c r="A174" s="12" t="b">
        <v>1</v>
      </c>
      <c r="B174" s="12" t="s">
        <v>959</v>
      </c>
      <c r="C174" s="12" t="b">
        <v>1</v>
      </c>
      <c r="D174" s="12">
        <v>3</v>
      </c>
      <c r="E174" s="12">
        <v>8</v>
      </c>
      <c r="F174" s="24">
        <v>0.375</v>
      </c>
      <c r="G174" s="12" t="b">
        <v>1</v>
      </c>
      <c r="H174" s="12" t="b">
        <v>0</v>
      </c>
      <c r="I174" s="12" t="b">
        <v>1</v>
      </c>
    </row>
    <row r="175" spans="1:9" x14ac:dyDescent="0.2">
      <c r="A175" s="12" t="b">
        <v>1</v>
      </c>
      <c r="B175" s="12" t="s">
        <v>963</v>
      </c>
      <c r="C175" s="12" t="b">
        <v>0</v>
      </c>
      <c r="D175" s="12">
        <v>0</v>
      </c>
      <c r="E175" s="12">
        <v>5</v>
      </c>
      <c r="F175" s="24">
        <v>0</v>
      </c>
      <c r="G175" s="12" t="b">
        <v>0</v>
      </c>
      <c r="H175" s="12" t="b">
        <v>0</v>
      </c>
      <c r="I175" s="12" t="b">
        <v>0</v>
      </c>
    </row>
    <row r="176" spans="1:9" x14ac:dyDescent="0.2">
      <c r="A176" s="12" t="b">
        <v>1</v>
      </c>
      <c r="B176" s="12" t="s">
        <v>967</v>
      </c>
      <c r="C176" s="12" t="b">
        <v>0</v>
      </c>
      <c r="D176" s="12">
        <v>0</v>
      </c>
      <c r="E176" s="12">
        <v>13</v>
      </c>
      <c r="F176" s="24">
        <v>0</v>
      </c>
      <c r="G176" s="12" t="b">
        <v>0</v>
      </c>
      <c r="H176" s="12" t="b">
        <v>0</v>
      </c>
      <c r="I176" s="12" t="b">
        <v>0</v>
      </c>
    </row>
    <row r="177" spans="1:9" x14ac:dyDescent="0.2">
      <c r="A177" s="12" t="b">
        <v>1</v>
      </c>
      <c r="B177" s="12" t="s">
        <v>971</v>
      </c>
      <c r="C177" s="12" t="b">
        <v>0</v>
      </c>
      <c r="D177" s="12">
        <v>0</v>
      </c>
      <c r="E177" s="12">
        <v>10</v>
      </c>
      <c r="F177" s="24">
        <v>0</v>
      </c>
      <c r="G177" s="12" t="b">
        <v>0</v>
      </c>
      <c r="H177" s="12" t="b">
        <v>0</v>
      </c>
      <c r="I177" s="12" t="b">
        <v>0</v>
      </c>
    </row>
    <row r="178" spans="1:9" x14ac:dyDescent="0.2">
      <c r="A178" s="12" t="b">
        <v>1</v>
      </c>
      <c r="B178" s="12" t="s">
        <v>984</v>
      </c>
      <c r="C178" s="12" t="b">
        <v>0</v>
      </c>
      <c r="D178" s="12">
        <v>0</v>
      </c>
      <c r="E178" s="12">
        <v>12</v>
      </c>
      <c r="F178" s="24">
        <v>0</v>
      </c>
      <c r="G178" s="13" t="b">
        <v>0</v>
      </c>
      <c r="H178" s="12" t="b">
        <v>0</v>
      </c>
      <c r="I178" s="12" t="b">
        <v>0</v>
      </c>
    </row>
    <row r="179" spans="1:9" x14ac:dyDescent="0.2">
      <c r="A179" s="12" t="b">
        <v>1</v>
      </c>
      <c r="B179" s="12" t="s">
        <v>992</v>
      </c>
      <c r="C179" s="12" t="b">
        <v>0</v>
      </c>
      <c r="D179" s="12">
        <v>0</v>
      </c>
      <c r="E179" s="12">
        <v>11</v>
      </c>
      <c r="F179" s="24">
        <v>0</v>
      </c>
      <c r="G179" s="13" t="b">
        <v>0</v>
      </c>
      <c r="H179" s="12" t="b">
        <v>0</v>
      </c>
      <c r="I179" s="12" t="b">
        <v>0</v>
      </c>
    </row>
    <row r="180" spans="1:9" x14ac:dyDescent="0.2">
      <c r="A180" s="12" t="b">
        <v>1</v>
      </c>
      <c r="B180" s="12" t="s">
        <v>1002</v>
      </c>
      <c r="C180" s="12" t="b">
        <v>0</v>
      </c>
      <c r="D180" s="13">
        <v>0</v>
      </c>
      <c r="E180" s="12">
        <v>5</v>
      </c>
      <c r="F180" s="24">
        <v>0</v>
      </c>
      <c r="G180" s="13" t="b">
        <v>0</v>
      </c>
      <c r="H180" s="12" t="b">
        <v>0</v>
      </c>
      <c r="I180" s="12" t="b">
        <v>0</v>
      </c>
    </row>
    <row r="181" spans="1:9" x14ac:dyDescent="0.2">
      <c r="A181" s="12" t="b">
        <v>1</v>
      </c>
      <c r="B181" s="12" t="s">
        <v>1014</v>
      </c>
      <c r="C181" s="12" t="b">
        <v>0</v>
      </c>
      <c r="D181" s="12">
        <v>0</v>
      </c>
      <c r="E181" s="12">
        <v>5</v>
      </c>
      <c r="F181" s="24">
        <v>0</v>
      </c>
      <c r="G181" s="12" t="b">
        <v>0</v>
      </c>
      <c r="H181" s="12" t="b">
        <v>0</v>
      </c>
      <c r="I181" s="12" t="b">
        <v>0</v>
      </c>
    </row>
    <row r="182" spans="1:9" x14ac:dyDescent="0.2">
      <c r="A182" s="12" t="b">
        <v>1</v>
      </c>
      <c r="B182" s="12" t="s">
        <v>1039</v>
      </c>
      <c r="C182" s="12" t="b">
        <v>1</v>
      </c>
      <c r="D182" s="13">
        <v>3</v>
      </c>
      <c r="E182" s="12">
        <v>7</v>
      </c>
      <c r="F182" s="24">
        <v>0.42857142857142855</v>
      </c>
      <c r="G182" s="12" t="b">
        <v>1</v>
      </c>
      <c r="H182" s="12" t="b">
        <v>0</v>
      </c>
      <c r="I182" s="13" t="b">
        <v>1</v>
      </c>
    </row>
    <row r="183" spans="1:9" x14ac:dyDescent="0.2">
      <c r="A183" s="12" t="b">
        <v>1</v>
      </c>
      <c r="B183" s="12" t="s">
        <v>1055</v>
      </c>
      <c r="C183" s="12" t="b">
        <v>1</v>
      </c>
      <c r="D183" s="13">
        <v>4</v>
      </c>
      <c r="E183" s="12">
        <v>9</v>
      </c>
      <c r="F183" s="24">
        <v>0.44444444444444442</v>
      </c>
      <c r="G183" s="12" t="b">
        <v>1</v>
      </c>
      <c r="H183" s="12" t="b">
        <v>0</v>
      </c>
      <c r="I183" s="12" t="b">
        <v>1</v>
      </c>
    </row>
    <row r="184" spans="1:9" x14ac:dyDescent="0.2">
      <c r="A184" s="12" t="b">
        <v>1</v>
      </c>
      <c r="B184" s="12" t="s">
        <v>1069</v>
      </c>
      <c r="C184" s="12" t="b">
        <v>0</v>
      </c>
      <c r="D184" s="12">
        <v>0</v>
      </c>
      <c r="E184" s="12">
        <v>8</v>
      </c>
      <c r="F184" s="24">
        <v>0</v>
      </c>
      <c r="G184" s="12" t="b">
        <v>0</v>
      </c>
      <c r="H184" s="12" t="b">
        <v>0</v>
      </c>
      <c r="I184" s="12" t="b">
        <v>0</v>
      </c>
    </row>
    <row r="185" spans="1:9" x14ac:dyDescent="0.2">
      <c r="A185" s="12" t="b">
        <v>1</v>
      </c>
      <c r="B185" s="12" t="s">
        <v>1074</v>
      </c>
      <c r="C185" s="12" t="b">
        <v>0</v>
      </c>
      <c r="D185" s="12">
        <v>0</v>
      </c>
      <c r="E185" s="12">
        <v>9</v>
      </c>
      <c r="F185" s="24">
        <v>0</v>
      </c>
      <c r="G185" s="12" t="b">
        <v>0</v>
      </c>
      <c r="H185" s="12" t="b">
        <v>0</v>
      </c>
      <c r="I185" s="12" t="b">
        <v>0</v>
      </c>
    </row>
    <row r="186" spans="1:9" x14ac:dyDescent="0.2">
      <c r="A186" s="12" t="b">
        <v>1</v>
      </c>
      <c r="B186" s="12" t="s">
        <v>1078</v>
      </c>
      <c r="C186" s="12" t="b">
        <v>1</v>
      </c>
      <c r="D186" s="12">
        <v>4</v>
      </c>
      <c r="E186" s="12">
        <v>7</v>
      </c>
      <c r="F186" s="24">
        <v>0.5714285714285714</v>
      </c>
      <c r="G186" s="12" t="b">
        <v>1</v>
      </c>
      <c r="H186" s="12" t="b">
        <v>0</v>
      </c>
      <c r="I186" s="12" t="b">
        <v>1</v>
      </c>
    </row>
    <row r="187" spans="1:9" x14ac:dyDescent="0.2">
      <c r="A187" s="12" t="b">
        <v>1</v>
      </c>
      <c r="B187" s="12" t="s">
        <v>1082</v>
      </c>
      <c r="C187" s="12" t="b">
        <v>0</v>
      </c>
      <c r="D187" s="12">
        <v>2</v>
      </c>
      <c r="E187" s="12">
        <v>8</v>
      </c>
      <c r="F187" s="24">
        <v>0.25</v>
      </c>
      <c r="G187" s="12" t="b">
        <v>1</v>
      </c>
      <c r="H187" s="12" t="b">
        <v>0</v>
      </c>
      <c r="I187" s="12" t="b">
        <v>1</v>
      </c>
    </row>
    <row r="188" spans="1:9" x14ac:dyDescent="0.2">
      <c r="A188" s="12" t="b">
        <v>1</v>
      </c>
      <c r="B188" s="12" t="s">
        <v>1086</v>
      </c>
      <c r="C188" s="12" t="b">
        <v>0</v>
      </c>
      <c r="D188" s="12">
        <v>0</v>
      </c>
      <c r="E188" s="12">
        <v>12</v>
      </c>
      <c r="F188" s="24">
        <v>0</v>
      </c>
      <c r="G188" s="12" t="b">
        <v>0</v>
      </c>
      <c r="H188" s="12" t="b">
        <v>0</v>
      </c>
      <c r="I188" s="12" t="b">
        <v>0</v>
      </c>
    </row>
    <row r="189" spans="1:9" x14ac:dyDescent="0.2">
      <c r="A189" s="12" t="b">
        <v>1</v>
      </c>
      <c r="B189" s="12" t="s">
        <v>1090</v>
      </c>
      <c r="C189" s="12" t="b">
        <v>0</v>
      </c>
      <c r="D189" s="12">
        <v>0</v>
      </c>
      <c r="E189" s="12">
        <v>9</v>
      </c>
      <c r="F189" s="24">
        <v>0</v>
      </c>
      <c r="G189" s="12" t="b">
        <v>0</v>
      </c>
      <c r="H189" s="12" t="b">
        <v>0</v>
      </c>
      <c r="I189" s="12" t="b">
        <v>0</v>
      </c>
    </row>
    <row r="190" spans="1:9" x14ac:dyDescent="0.2">
      <c r="A190" s="12" t="b">
        <v>1</v>
      </c>
      <c r="B190" s="12" t="s">
        <v>1095</v>
      </c>
      <c r="C190" s="12" t="b">
        <v>0</v>
      </c>
      <c r="D190" s="12">
        <v>0</v>
      </c>
      <c r="E190" s="12">
        <v>10</v>
      </c>
      <c r="F190" s="24">
        <v>0</v>
      </c>
      <c r="G190" s="12" t="b">
        <v>0</v>
      </c>
      <c r="H190" s="12" t="b">
        <v>0</v>
      </c>
      <c r="I190" s="12" t="b">
        <v>0</v>
      </c>
    </row>
    <row r="191" spans="1:9" x14ac:dyDescent="0.2">
      <c r="A191" s="12" t="b">
        <v>1</v>
      </c>
      <c r="B191" s="12" t="s">
        <v>1098</v>
      </c>
      <c r="C191" s="12" t="b">
        <v>0</v>
      </c>
      <c r="D191" s="12">
        <v>0</v>
      </c>
      <c r="E191" s="12">
        <v>15</v>
      </c>
      <c r="F191" s="24">
        <v>0</v>
      </c>
      <c r="G191" s="12" t="b">
        <v>0</v>
      </c>
      <c r="H191" s="12" t="b">
        <v>0</v>
      </c>
      <c r="I191" s="12" t="b">
        <v>0</v>
      </c>
    </row>
    <row r="192" spans="1:9" x14ac:dyDescent="0.2">
      <c r="A192" s="12" t="b">
        <v>1</v>
      </c>
      <c r="B192" s="12" t="s">
        <v>1102</v>
      </c>
      <c r="C192" s="12" t="b">
        <v>0</v>
      </c>
      <c r="D192" s="12">
        <v>0</v>
      </c>
      <c r="E192" s="12">
        <v>8</v>
      </c>
      <c r="F192" s="24">
        <v>0</v>
      </c>
      <c r="G192" s="12" t="b">
        <v>0</v>
      </c>
      <c r="H192" s="12" t="b">
        <v>0</v>
      </c>
      <c r="I192" s="12" t="b">
        <v>0</v>
      </c>
    </row>
    <row r="193" spans="1:9" x14ac:dyDescent="0.2">
      <c r="A193" s="12" t="b">
        <v>1</v>
      </c>
      <c r="B193" s="12" t="s">
        <v>1119</v>
      </c>
      <c r="C193" s="12" t="b">
        <v>0</v>
      </c>
      <c r="D193" s="12">
        <v>0</v>
      </c>
      <c r="E193" s="12">
        <v>6</v>
      </c>
      <c r="F193" s="24">
        <v>0</v>
      </c>
      <c r="G193" s="12" t="b">
        <v>0</v>
      </c>
      <c r="H193" s="12" t="b">
        <v>0</v>
      </c>
      <c r="I193" s="12" t="b">
        <v>0</v>
      </c>
    </row>
    <row r="194" spans="1:9" x14ac:dyDescent="0.2">
      <c r="A194" s="12" t="b">
        <v>1</v>
      </c>
      <c r="B194" s="12" t="s">
        <v>1144</v>
      </c>
      <c r="C194" s="12" t="b">
        <v>0</v>
      </c>
      <c r="D194" s="13">
        <v>0</v>
      </c>
      <c r="E194" s="12">
        <v>14</v>
      </c>
      <c r="F194" s="24">
        <v>0</v>
      </c>
      <c r="G194" s="12" t="b">
        <v>0</v>
      </c>
      <c r="H194" s="12" t="b">
        <v>0</v>
      </c>
      <c r="I194" s="12" t="b">
        <v>0</v>
      </c>
    </row>
    <row r="195" spans="1:9" x14ac:dyDescent="0.2">
      <c r="A195" s="12" t="b">
        <v>1</v>
      </c>
      <c r="B195" s="12" t="s">
        <v>1153</v>
      </c>
      <c r="C195" s="12" t="b">
        <v>0</v>
      </c>
      <c r="D195" s="12">
        <v>0</v>
      </c>
      <c r="E195" s="13">
        <v>9</v>
      </c>
      <c r="F195" s="24">
        <v>0</v>
      </c>
      <c r="G195" s="12" t="b">
        <v>0</v>
      </c>
      <c r="H195" s="12" t="b">
        <v>0</v>
      </c>
      <c r="I195" s="12" t="b">
        <v>0</v>
      </c>
    </row>
    <row r="196" spans="1:9" x14ac:dyDescent="0.2">
      <c r="A196" s="12" t="b">
        <v>1</v>
      </c>
      <c r="B196" s="12" t="s">
        <v>1165</v>
      </c>
      <c r="C196" s="12" t="b">
        <v>1</v>
      </c>
      <c r="D196" s="12">
        <v>7</v>
      </c>
      <c r="E196" s="12">
        <v>7</v>
      </c>
      <c r="F196" s="24">
        <v>1</v>
      </c>
      <c r="G196" s="12" t="b">
        <v>1</v>
      </c>
      <c r="H196" s="12" t="b">
        <v>0</v>
      </c>
      <c r="I196" s="12" t="b">
        <v>1</v>
      </c>
    </row>
    <row r="197" spans="1:9" x14ac:dyDescent="0.2">
      <c r="A197" s="12" t="b">
        <v>1</v>
      </c>
      <c r="B197" s="12" t="s">
        <v>1170</v>
      </c>
      <c r="C197" s="12" t="b">
        <v>1</v>
      </c>
      <c r="D197" s="12">
        <v>10</v>
      </c>
      <c r="E197" s="12">
        <v>13</v>
      </c>
      <c r="F197" s="24">
        <v>0.76923076923076927</v>
      </c>
      <c r="G197" s="12" t="b">
        <v>1</v>
      </c>
      <c r="H197" s="12" t="b">
        <v>0</v>
      </c>
      <c r="I197" s="12" t="b">
        <v>1</v>
      </c>
    </row>
    <row r="198" spans="1:9" x14ac:dyDescent="0.2">
      <c r="A198" s="12" t="b">
        <v>1</v>
      </c>
      <c r="B198" s="12" t="s">
        <v>1174</v>
      </c>
      <c r="C198" s="12" t="b">
        <v>1</v>
      </c>
      <c r="D198" s="12">
        <v>0</v>
      </c>
      <c r="E198" s="13">
        <v>8</v>
      </c>
      <c r="F198" s="24">
        <v>0</v>
      </c>
      <c r="G198" s="12" t="b">
        <v>0</v>
      </c>
      <c r="H198" s="12" t="b">
        <v>0</v>
      </c>
      <c r="I198" s="12" t="b">
        <v>0</v>
      </c>
    </row>
    <row r="199" spans="1:9" x14ac:dyDescent="0.2">
      <c r="A199" s="12" t="b">
        <v>1</v>
      </c>
      <c r="B199" s="12" t="s">
        <v>1178</v>
      </c>
      <c r="C199" s="12" t="b">
        <v>1</v>
      </c>
      <c r="D199" s="13">
        <v>0</v>
      </c>
      <c r="E199" s="13">
        <v>8</v>
      </c>
      <c r="F199" s="24">
        <v>0</v>
      </c>
      <c r="G199" s="12" t="b">
        <v>0</v>
      </c>
      <c r="H199" s="12" t="b">
        <v>0</v>
      </c>
      <c r="I199" s="13" t="b">
        <v>0</v>
      </c>
    </row>
    <row r="200" spans="1:9" x14ac:dyDescent="0.2">
      <c r="A200" s="12" t="b">
        <v>1</v>
      </c>
      <c r="B200" s="12" t="s">
        <v>1183</v>
      </c>
      <c r="C200" s="12" t="b">
        <v>0</v>
      </c>
      <c r="D200" s="12">
        <v>1</v>
      </c>
      <c r="E200" s="12">
        <v>11</v>
      </c>
      <c r="F200" s="24">
        <v>9.0909090909090912E-2</v>
      </c>
      <c r="G200" s="13" t="b">
        <v>0</v>
      </c>
      <c r="H200" s="12" t="b">
        <v>0</v>
      </c>
      <c r="I200" s="12" t="b">
        <v>0</v>
      </c>
    </row>
    <row r="201" spans="1:9" x14ac:dyDescent="0.2">
      <c r="A201" s="12" t="b">
        <v>1</v>
      </c>
      <c r="B201" s="12" t="s">
        <v>1200</v>
      </c>
      <c r="C201" s="12" t="b">
        <v>0</v>
      </c>
      <c r="D201" s="12">
        <v>0</v>
      </c>
      <c r="E201" s="12">
        <v>10</v>
      </c>
      <c r="F201" s="24">
        <v>0</v>
      </c>
      <c r="G201" s="12" t="b">
        <v>0</v>
      </c>
      <c r="H201" s="12" t="b">
        <v>0</v>
      </c>
      <c r="I201" s="12" t="b">
        <v>0</v>
      </c>
    </row>
    <row r="202" spans="1:9" x14ac:dyDescent="0.2">
      <c r="A202" s="12" t="b">
        <v>1</v>
      </c>
      <c r="B202" s="12" t="s">
        <v>1213</v>
      </c>
      <c r="C202" s="12" t="b">
        <v>0</v>
      </c>
      <c r="D202" s="12">
        <v>0</v>
      </c>
      <c r="E202" s="12">
        <v>13</v>
      </c>
      <c r="F202" s="24">
        <v>0</v>
      </c>
      <c r="G202" s="12" t="b">
        <v>0</v>
      </c>
      <c r="H202" s="12" t="b">
        <v>0</v>
      </c>
      <c r="I202" s="12" t="b">
        <v>0</v>
      </c>
    </row>
    <row r="203" spans="1:9" x14ac:dyDescent="0.2">
      <c r="A203" s="12" t="b">
        <v>1</v>
      </c>
      <c r="B203" s="12" t="s">
        <v>1221</v>
      </c>
      <c r="C203" s="12" t="b">
        <v>0</v>
      </c>
      <c r="D203" s="12">
        <v>0</v>
      </c>
      <c r="E203" s="12">
        <v>16</v>
      </c>
      <c r="F203" s="24">
        <v>0</v>
      </c>
      <c r="G203" s="12" t="b">
        <v>0</v>
      </c>
      <c r="H203" s="12" t="b">
        <v>0</v>
      </c>
      <c r="I203" s="12" t="b">
        <v>0</v>
      </c>
    </row>
    <row r="204" spans="1:9" x14ac:dyDescent="0.2">
      <c r="A204" s="12" t="b">
        <v>1</v>
      </c>
      <c r="B204" s="12" t="s">
        <v>1225</v>
      </c>
      <c r="C204" s="12" t="b">
        <v>0</v>
      </c>
      <c r="D204" s="12">
        <v>10</v>
      </c>
      <c r="E204" s="12">
        <v>13</v>
      </c>
      <c r="F204" s="24">
        <v>0.76923076923076927</v>
      </c>
      <c r="G204" s="12" t="b">
        <v>1</v>
      </c>
      <c r="H204" s="12" t="b">
        <v>0</v>
      </c>
      <c r="I204" s="12" t="b">
        <v>1</v>
      </c>
    </row>
    <row r="205" spans="1:9" x14ac:dyDescent="0.2">
      <c r="A205" s="12" t="b">
        <v>1</v>
      </c>
      <c r="B205" s="12" t="s">
        <v>1234</v>
      </c>
      <c r="C205" s="12" t="b">
        <v>0</v>
      </c>
      <c r="D205" s="13">
        <v>4</v>
      </c>
      <c r="E205" s="12">
        <v>8</v>
      </c>
      <c r="F205" s="24">
        <v>0.5</v>
      </c>
      <c r="G205" s="12" t="b">
        <v>1</v>
      </c>
      <c r="H205" s="12" t="b">
        <v>0</v>
      </c>
      <c r="I205" s="12" t="b">
        <v>1</v>
      </c>
    </row>
    <row r="206" spans="1:9" x14ac:dyDescent="0.2">
      <c r="A206" s="12" t="b">
        <v>1</v>
      </c>
      <c r="B206" s="12" t="s">
        <v>1246</v>
      </c>
      <c r="C206" s="12" t="b">
        <v>0</v>
      </c>
      <c r="D206" s="12">
        <v>0</v>
      </c>
      <c r="E206" s="12">
        <v>13</v>
      </c>
      <c r="F206" s="24">
        <v>0</v>
      </c>
      <c r="G206" s="12" t="b">
        <v>0</v>
      </c>
      <c r="H206" s="12" t="b">
        <v>0</v>
      </c>
      <c r="I206" s="12" t="b">
        <v>0</v>
      </c>
    </row>
    <row r="207" spans="1:9" x14ac:dyDescent="0.2">
      <c r="A207" s="12" t="b">
        <v>1</v>
      </c>
      <c r="B207" s="12" t="s">
        <v>1263</v>
      </c>
      <c r="C207" s="12" t="b">
        <v>0</v>
      </c>
      <c r="D207" s="12">
        <v>0</v>
      </c>
      <c r="E207" s="12">
        <v>11</v>
      </c>
      <c r="F207" s="24">
        <v>0</v>
      </c>
      <c r="G207" s="12" t="b">
        <v>0</v>
      </c>
      <c r="H207" s="12" t="b">
        <v>0</v>
      </c>
      <c r="I207" s="12" t="b">
        <v>0</v>
      </c>
    </row>
    <row r="208" spans="1:9" x14ac:dyDescent="0.2">
      <c r="A208" s="12" t="b">
        <v>1</v>
      </c>
      <c r="B208" s="12" t="s">
        <v>1267</v>
      </c>
      <c r="C208" s="12" t="b">
        <v>0</v>
      </c>
      <c r="D208" s="12">
        <v>3</v>
      </c>
      <c r="E208" s="12">
        <v>7</v>
      </c>
      <c r="F208" s="24">
        <v>0.42857142857142855</v>
      </c>
      <c r="G208" s="12" t="b">
        <v>1</v>
      </c>
      <c r="H208" s="12" t="b">
        <v>1</v>
      </c>
      <c r="I208" s="13" t="b">
        <v>0</v>
      </c>
    </row>
    <row r="209" spans="1:9" x14ac:dyDescent="0.2">
      <c r="A209" s="12" t="b">
        <v>1</v>
      </c>
      <c r="B209" s="12" t="s">
        <v>1308</v>
      </c>
      <c r="C209" s="12" t="b">
        <v>1</v>
      </c>
      <c r="D209" s="13">
        <v>7</v>
      </c>
      <c r="E209" s="12">
        <v>9</v>
      </c>
      <c r="F209" s="24">
        <v>0.77777777777777779</v>
      </c>
      <c r="G209" s="12" t="b">
        <v>1</v>
      </c>
      <c r="H209" s="12" t="b">
        <v>0</v>
      </c>
      <c r="I209" s="12" t="b">
        <v>1</v>
      </c>
    </row>
    <row r="210" spans="1:9" x14ac:dyDescent="0.2">
      <c r="A210" s="12" t="b">
        <v>1</v>
      </c>
      <c r="B210" s="12" t="s">
        <v>1312</v>
      </c>
      <c r="C210" s="12" t="b">
        <v>1</v>
      </c>
      <c r="D210" s="12">
        <v>0</v>
      </c>
      <c r="E210" s="12">
        <v>3</v>
      </c>
      <c r="F210" s="24">
        <v>0</v>
      </c>
      <c r="G210" s="12" t="b">
        <v>1</v>
      </c>
      <c r="H210" s="12" t="b">
        <v>0</v>
      </c>
      <c r="I210" s="13" t="b">
        <v>1</v>
      </c>
    </row>
    <row r="211" spans="1:9" x14ac:dyDescent="0.2">
      <c r="A211" s="12" t="b">
        <v>1</v>
      </c>
      <c r="B211" s="12" t="s">
        <v>1316</v>
      </c>
      <c r="C211" s="12" t="b">
        <v>1</v>
      </c>
      <c r="D211" s="12">
        <v>7</v>
      </c>
      <c r="E211" s="12">
        <v>9</v>
      </c>
      <c r="F211" s="24">
        <v>0.77777777777777779</v>
      </c>
      <c r="G211" s="12" t="b">
        <v>1</v>
      </c>
      <c r="H211" s="12" t="b">
        <v>0</v>
      </c>
      <c r="I211" s="12" t="b">
        <v>1</v>
      </c>
    </row>
    <row r="212" spans="1:9" x14ac:dyDescent="0.2">
      <c r="A212" s="12" t="b">
        <v>1</v>
      </c>
      <c r="B212" s="12" t="s">
        <v>1320</v>
      </c>
      <c r="C212" s="12" t="b">
        <v>1</v>
      </c>
      <c r="D212" s="12">
        <v>2</v>
      </c>
      <c r="E212" s="12">
        <v>4</v>
      </c>
      <c r="F212" s="24">
        <v>0.5</v>
      </c>
      <c r="G212" s="12" t="b">
        <v>1</v>
      </c>
      <c r="H212" s="12" t="b">
        <v>0</v>
      </c>
      <c r="I212" s="12" t="b">
        <v>1</v>
      </c>
    </row>
    <row r="213" spans="1:9" x14ac:dyDescent="0.2">
      <c r="A213" s="12" t="b">
        <v>1</v>
      </c>
      <c r="B213" s="12" t="s">
        <v>1324</v>
      </c>
      <c r="C213" s="12" t="b">
        <v>0</v>
      </c>
      <c r="D213" s="12">
        <v>6</v>
      </c>
      <c r="E213" s="12">
        <v>8</v>
      </c>
      <c r="F213" s="24">
        <v>0.75</v>
      </c>
      <c r="G213" s="12" t="b">
        <v>1</v>
      </c>
      <c r="H213" s="12" t="b">
        <v>0</v>
      </c>
      <c r="I213" s="12" t="b">
        <v>1</v>
      </c>
    </row>
    <row r="214" spans="1:9" x14ac:dyDescent="0.2">
      <c r="A214" s="12" t="b">
        <v>1</v>
      </c>
      <c r="B214" s="12" t="s">
        <v>1332</v>
      </c>
      <c r="C214" s="12" t="b">
        <v>0</v>
      </c>
      <c r="D214" s="12">
        <v>0</v>
      </c>
      <c r="E214" s="12">
        <v>11</v>
      </c>
      <c r="F214" s="24">
        <v>0</v>
      </c>
      <c r="G214" s="12" t="b">
        <v>0</v>
      </c>
      <c r="H214" s="12" t="b">
        <v>0</v>
      </c>
      <c r="I214" s="12" t="b">
        <v>0</v>
      </c>
    </row>
    <row r="215" spans="1:9" x14ac:dyDescent="0.2">
      <c r="A215" s="12" t="b">
        <v>1</v>
      </c>
      <c r="B215" s="12" t="s">
        <v>1336</v>
      </c>
      <c r="C215" s="12" t="b">
        <v>0</v>
      </c>
      <c r="D215" s="12">
        <v>0</v>
      </c>
      <c r="E215" s="12">
        <v>8</v>
      </c>
      <c r="F215" s="24">
        <v>0</v>
      </c>
      <c r="G215" s="12" t="b">
        <v>0</v>
      </c>
      <c r="H215" s="12" t="b">
        <v>0</v>
      </c>
      <c r="I215" s="12" t="b">
        <v>0</v>
      </c>
    </row>
    <row r="216" spans="1:9" x14ac:dyDescent="0.2">
      <c r="A216" s="12" t="b">
        <v>1</v>
      </c>
      <c r="B216" s="12" t="s">
        <v>1340</v>
      </c>
      <c r="C216" s="12" t="b">
        <v>0</v>
      </c>
      <c r="D216" s="12">
        <v>0</v>
      </c>
      <c r="E216" s="12">
        <v>19</v>
      </c>
      <c r="F216" s="24">
        <v>0</v>
      </c>
      <c r="G216" s="12" t="b">
        <v>0</v>
      </c>
      <c r="H216" s="12" t="b">
        <v>0</v>
      </c>
      <c r="I216" s="12" t="b">
        <v>0</v>
      </c>
    </row>
    <row r="217" spans="1:9" x14ac:dyDescent="0.2">
      <c r="A217" s="12" t="b">
        <v>1</v>
      </c>
      <c r="B217" s="12" t="s">
        <v>1344</v>
      </c>
      <c r="C217" s="12" t="b">
        <v>0</v>
      </c>
      <c r="D217" s="12">
        <v>0</v>
      </c>
      <c r="E217" s="12">
        <v>15</v>
      </c>
      <c r="F217" s="24">
        <v>0</v>
      </c>
      <c r="G217" s="12" t="b">
        <v>0</v>
      </c>
      <c r="H217" s="12" t="b">
        <v>0</v>
      </c>
      <c r="I217" s="12" t="b">
        <v>0</v>
      </c>
    </row>
    <row r="218" spans="1:9" x14ac:dyDescent="0.2">
      <c r="A218" s="12" t="b">
        <v>1</v>
      </c>
      <c r="B218" s="12" t="s">
        <v>1348</v>
      </c>
      <c r="C218" s="12" t="b">
        <v>0</v>
      </c>
      <c r="D218" s="12">
        <v>0</v>
      </c>
      <c r="E218" s="12">
        <v>21</v>
      </c>
      <c r="F218" s="24">
        <v>0</v>
      </c>
      <c r="G218" s="12" t="b">
        <v>1</v>
      </c>
      <c r="H218" s="12" t="b">
        <v>1</v>
      </c>
      <c r="I218" s="12" t="b">
        <v>0</v>
      </c>
    </row>
    <row r="219" spans="1:9" x14ac:dyDescent="0.2">
      <c r="A219" s="12" t="b">
        <v>1</v>
      </c>
      <c r="B219" s="12" t="s">
        <v>1361</v>
      </c>
      <c r="C219" s="12" t="b">
        <v>0</v>
      </c>
      <c r="D219" s="12">
        <v>0</v>
      </c>
      <c r="E219" s="12">
        <v>8</v>
      </c>
      <c r="F219" s="24">
        <v>0</v>
      </c>
      <c r="G219" s="12" t="b">
        <v>0</v>
      </c>
      <c r="H219" s="12" t="b">
        <v>0</v>
      </c>
      <c r="I219" s="12" t="b">
        <v>0</v>
      </c>
    </row>
    <row r="220" spans="1:9" x14ac:dyDescent="0.2">
      <c r="A220" s="12" t="b">
        <v>1</v>
      </c>
      <c r="B220" s="12" t="s">
        <v>1366</v>
      </c>
      <c r="C220" s="12" t="b">
        <v>0</v>
      </c>
      <c r="D220" s="13">
        <v>2</v>
      </c>
      <c r="E220" s="12">
        <v>9</v>
      </c>
      <c r="F220" s="24">
        <v>0.22222222222222221</v>
      </c>
      <c r="G220" s="12" t="b">
        <v>1</v>
      </c>
      <c r="H220" s="12" t="b">
        <v>1</v>
      </c>
      <c r="I220" s="13" t="b">
        <v>0</v>
      </c>
    </row>
    <row r="221" spans="1:9" x14ac:dyDescent="0.2">
      <c r="A221" s="12" t="b">
        <v>1</v>
      </c>
      <c r="B221" s="12" t="s">
        <v>1396</v>
      </c>
      <c r="C221" s="12" t="b">
        <v>0</v>
      </c>
      <c r="D221" s="12">
        <v>0</v>
      </c>
      <c r="E221" s="12">
        <v>17</v>
      </c>
      <c r="F221" s="24">
        <v>0</v>
      </c>
      <c r="G221" s="12" t="b">
        <v>0</v>
      </c>
      <c r="H221" s="12" t="b">
        <v>0</v>
      </c>
      <c r="I221" s="12" t="b">
        <v>0</v>
      </c>
    </row>
    <row r="222" spans="1:9" x14ac:dyDescent="0.2">
      <c r="A222" s="12" t="b">
        <v>1</v>
      </c>
      <c r="B222" s="12" t="s">
        <v>1400</v>
      </c>
      <c r="C222" s="12" t="b">
        <v>1</v>
      </c>
      <c r="D222" s="12">
        <v>10</v>
      </c>
      <c r="E222" s="12">
        <v>12</v>
      </c>
      <c r="F222" s="24">
        <v>0.83333333333333337</v>
      </c>
      <c r="G222" s="12" t="b">
        <v>1</v>
      </c>
      <c r="H222" s="12" t="b">
        <v>0</v>
      </c>
      <c r="I222" s="12" t="b">
        <v>1</v>
      </c>
    </row>
    <row r="223" spans="1:9" x14ac:dyDescent="0.2">
      <c r="A223" s="12" t="b">
        <v>1</v>
      </c>
      <c r="B223" s="12" t="s">
        <v>1404</v>
      </c>
      <c r="C223" s="12" t="b">
        <v>1</v>
      </c>
      <c r="D223" s="13">
        <v>8</v>
      </c>
      <c r="E223" s="12">
        <v>13</v>
      </c>
      <c r="F223" s="24">
        <v>0.61538461538461542</v>
      </c>
      <c r="G223" s="12" t="b">
        <v>1</v>
      </c>
      <c r="H223" s="12" t="b">
        <v>0</v>
      </c>
      <c r="I223" s="12" t="b">
        <v>1</v>
      </c>
    </row>
    <row r="224" spans="1:9" x14ac:dyDescent="0.2">
      <c r="A224" s="12" t="b">
        <v>1</v>
      </c>
      <c r="B224" s="12" t="s">
        <v>1408</v>
      </c>
      <c r="C224" s="12" t="b">
        <v>1</v>
      </c>
      <c r="D224" s="12">
        <v>11</v>
      </c>
      <c r="E224" s="12">
        <v>13</v>
      </c>
      <c r="F224" s="24">
        <v>0.84615384615384615</v>
      </c>
      <c r="G224" s="12" t="b">
        <v>1</v>
      </c>
      <c r="H224" s="12" t="b">
        <v>0</v>
      </c>
      <c r="I224" s="12" t="b">
        <v>1</v>
      </c>
    </row>
    <row r="225" spans="1:9" x14ac:dyDescent="0.2">
      <c r="A225" s="12" t="b">
        <v>1</v>
      </c>
      <c r="B225" s="12" t="s">
        <v>1412</v>
      </c>
      <c r="C225" s="12" t="b">
        <v>0</v>
      </c>
      <c r="D225" s="12">
        <v>0</v>
      </c>
      <c r="E225" s="12">
        <v>8</v>
      </c>
      <c r="F225" s="24">
        <v>0</v>
      </c>
      <c r="G225" s="12" t="b">
        <v>0</v>
      </c>
      <c r="H225" s="12" t="b">
        <v>0</v>
      </c>
      <c r="I225" s="12" t="b">
        <v>0</v>
      </c>
    </row>
    <row r="226" spans="1:9" x14ac:dyDescent="0.2">
      <c r="A226" s="12" t="b">
        <v>1</v>
      </c>
      <c r="B226" s="12" t="s">
        <v>1425</v>
      </c>
      <c r="C226" s="12" t="b">
        <v>0</v>
      </c>
      <c r="D226" s="13">
        <v>11</v>
      </c>
      <c r="E226" s="13">
        <v>19</v>
      </c>
      <c r="F226" s="24">
        <v>0.57894736842105265</v>
      </c>
      <c r="G226" s="12" t="b">
        <v>1</v>
      </c>
      <c r="H226" s="12" t="b">
        <v>1</v>
      </c>
      <c r="I226" s="12" t="b">
        <v>0</v>
      </c>
    </row>
    <row r="227" spans="1:9" x14ac:dyDescent="0.2">
      <c r="A227" s="12" t="b">
        <v>1</v>
      </c>
      <c r="B227" s="12" t="s">
        <v>1433</v>
      </c>
      <c r="C227" s="12" t="b">
        <v>1</v>
      </c>
      <c r="D227" s="13">
        <v>3</v>
      </c>
      <c r="E227" s="12">
        <v>11</v>
      </c>
      <c r="F227" s="24">
        <v>0.27272727272727271</v>
      </c>
      <c r="G227" s="12" t="b">
        <v>1</v>
      </c>
      <c r="H227" s="12" t="b">
        <v>0</v>
      </c>
      <c r="I227" s="12" t="b">
        <v>1</v>
      </c>
    </row>
    <row r="228" spans="1:9" x14ac:dyDescent="0.2">
      <c r="A228" s="12" t="b">
        <v>1</v>
      </c>
      <c r="B228" s="12" t="s">
        <v>1438</v>
      </c>
      <c r="C228" s="12" t="b">
        <v>0</v>
      </c>
      <c r="D228" s="13">
        <v>4</v>
      </c>
      <c r="E228" s="12">
        <v>9</v>
      </c>
      <c r="F228" s="24">
        <v>0.44444444444444442</v>
      </c>
      <c r="G228" s="12" t="b">
        <v>1</v>
      </c>
      <c r="H228" s="12" t="b">
        <v>1</v>
      </c>
      <c r="I228" s="12" t="b">
        <v>0</v>
      </c>
    </row>
    <row r="229" spans="1:9" x14ac:dyDescent="0.2">
      <c r="A229" s="12" t="b">
        <v>1</v>
      </c>
      <c r="B229" s="12" t="s">
        <v>1442</v>
      </c>
      <c r="C229" s="12" t="b">
        <v>0</v>
      </c>
      <c r="D229" s="13">
        <v>3</v>
      </c>
      <c r="E229" s="12">
        <v>11</v>
      </c>
      <c r="F229" s="24">
        <v>0.27272727272727271</v>
      </c>
      <c r="G229" s="12" t="b">
        <v>1</v>
      </c>
      <c r="H229" s="12" t="b">
        <v>1</v>
      </c>
      <c r="I229" s="12" t="b">
        <v>0</v>
      </c>
    </row>
    <row r="230" spans="1:9" x14ac:dyDescent="0.2">
      <c r="A230" s="12" t="b">
        <v>1</v>
      </c>
      <c r="B230" s="12" t="s">
        <v>1446</v>
      </c>
      <c r="C230" s="12" t="b">
        <v>0</v>
      </c>
      <c r="D230" s="12">
        <v>0</v>
      </c>
      <c r="E230" s="12">
        <v>4</v>
      </c>
      <c r="F230" s="24">
        <v>0</v>
      </c>
      <c r="G230" s="12" t="b">
        <v>0</v>
      </c>
      <c r="H230" s="12" t="b">
        <v>0</v>
      </c>
      <c r="I230" s="12" t="b">
        <v>0</v>
      </c>
    </row>
    <row r="231" spans="1:9" x14ac:dyDescent="0.2">
      <c r="A231" s="12" t="b">
        <v>1</v>
      </c>
      <c r="B231" s="12" t="s">
        <v>1450</v>
      </c>
      <c r="C231" s="12" t="b">
        <v>0</v>
      </c>
      <c r="D231" s="13">
        <v>1</v>
      </c>
      <c r="E231" s="12">
        <v>9</v>
      </c>
      <c r="F231" s="24">
        <v>0.1111111111111111</v>
      </c>
      <c r="G231" s="12" t="b">
        <v>1</v>
      </c>
      <c r="H231" s="12" t="b">
        <v>1</v>
      </c>
      <c r="I231" s="12" t="b">
        <v>0</v>
      </c>
    </row>
    <row r="232" spans="1:9" x14ac:dyDescent="0.2">
      <c r="A232" s="12" t="b">
        <v>1</v>
      </c>
      <c r="B232" s="12" t="s">
        <v>1459</v>
      </c>
      <c r="C232" s="12" t="b">
        <v>0</v>
      </c>
      <c r="D232" s="12">
        <v>0</v>
      </c>
      <c r="E232" s="12">
        <v>12</v>
      </c>
      <c r="F232" s="24">
        <v>0</v>
      </c>
      <c r="G232" s="12" t="b">
        <v>0</v>
      </c>
      <c r="H232" s="12" t="b">
        <v>0</v>
      </c>
      <c r="I232" s="12" t="b">
        <v>0</v>
      </c>
    </row>
    <row r="233" spans="1:9" x14ac:dyDescent="0.2">
      <c r="A233" s="12" t="b">
        <v>1</v>
      </c>
      <c r="B233" s="12" t="s">
        <v>1463</v>
      </c>
      <c r="C233" s="12" t="b">
        <v>0</v>
      </c>
      <c r="D233" s="12">
        <v>0</v>
      </c>
      <c r="E233" s="12">
        <v>9</v>
      </c>
      <c r="F233" s="24">
        <v>0</v>
      </c>
      <c r="G233" s="12" t="b">
        <v>0</v>
      </c>
      <c r="H233" s="12" t="b">
        <v>0</v>
      </c>
      <c r="I233" s="12" t="b">
        <v>0</v>
      </c>
    </row>
    <row r="234" spans="1:9" x14ac:dyDescent="0.2">
      <c r="A234" s="12" t="b">
        <v>1</v>
      </c>
      <c r="B234" s="12" t="s">
        <v>1488</v>
      </c>
      <c r="C234" s="12" t="b">
        <v>0</v>
      </c>
      <c r="D234" s="12">
        <v>0</v>
      </c>
      <c r="E234" s="13">
        <v>8</v>
      </c>
      <c r="F234" s="24">
        <v>0</v>
      </c>
      <c r="G234" s="12" t="b">
        <v>0</v>
      </c>
      <c r="H234" s="12" t="b">
        <v>0</v>
      </c>
      <c r="I234" s="12" t="b">
        <v>0</v>
      </c>
    </row>
    <row r="235" spans="1:9" x14ac:dyDescent="0.2">
      <c r="A235" s="12" t="b">
        <v>1</v>
      </c>
      <c r="B235" s="12" t="s">
        <v>1539</v>
      </c>
      <c r="C235" s="12" t="b">
        <v>0</v>
      </c>
      <c r="D235" s="12">
        <v>1</v>
      </c>
      <c r="E235" s="12">
        <v>10</v>
      </c>
      <c r="F235" s="24">
        <v>0.1</v>
      </c>
      <c r="G235" s="12" t="b">
        <v>0</v>
      </c>
      <c r="H235" s="12" t="b">
        <v>0</v>
      </c>
      <c r="I235" s="12" t="b">
        <v>0</v>
      </c>
    </row>
    <row r="236" spans="1:9" x14ac:dyDescent="0.2">
      <c r="A236" s="12" t="b">
        <v>1</v>
      </c>
      <c r="B236" s="12" t="s">
        <v>1543</v>
      </c>
      <c r="C236" s="12" t="b">
        <v>0</v>
      </c>
      <c r="D236" s="12">
        <v>0</v>
      </c>
      <c r="E236" s="12">
        <v>16</v>
      </c>
      <c r="F236" s="24">
        <v>0</v>
      </c>
      <c r="G236" s="12" t="b">
        <v>0</v>
      </c>
      <c r="H236" s="12" t="b">
        <v>0</v>
      </c>
      <c r="I236" s="12" t="b">
        <v>0</v>
      </c>
    </row>
    <row r="237" spans="1:9" x14ac:dyDescent="0.2">
      <c r="A237" s="12" t="b">
        <v>1</v>
      </c>
      <c r="B237" s="12" t="s">
        <v>1547</v>
      </c>
      <c r="C237" s="12" t="b">
        <v>0</v>
      </c>
      <c r="D237" s="12">
        <v>0</v>
      </c>
      <c r="E237" s="12">
        <v>3</v>
      </c>
      <c r="F237" s="24">
        <v>0</v>
      </c>
      <c r="G237" s="12" t="b">
        <v>0</v>
      </c>
      <c r="H237" s="12" t="b">
        <v>0</v>
      </c>
      <c r="I237" s="12" t="b">
        <v>0</v>
      </c>
    </row>
    <row r="238" spans="1:9" x14ac:dyDescent="0.2">
      <c r="A238" s="12" t="b">
        <v>1</v>
      </c>
      <c r="B238" s="12" t="s">
        <v>1551</v>
      </c>
      <c r="C238" s="12" t="b">
        <v>0</v>
      </c>
      <c r="D238" s="12">
        <v>0</v>
      </c>
      <c r="E238" s="13">
        <v>17</v>
      </c>
      <c r="F238" s="24">
        <v>0</v>
      </c>
      <c r="G238" s="12" t="b">
        <v>0</v>
      </c>
      <c r="H238" s="12" t="b">
        <v>0</v>
      </c>
      <c r="I238" s="12" t="b">
        <v>0</v>
      </c>
    </row>
    <row r="239" spans="1:9" x14ac:dyDescent="0.2">
      <c r="A239" s="12" t="b">
        <v>1</v>
      </c>
      <c r="B239" s="12" t="s">
        <v>1571</v>
      </c>
      <c r="C239" s="12" t="b">
        <v>0</v>
      </c>
      <c r="D239" s="12">
        <v>0</v>
      </c>
      <c r="E239" s="12">
        <v>10</v>
      </c>
      <c r="F239" s="24">
        <v>0</v>
      </c>
      <c r="G239" s="12" t="b">
        <v>0</v>
      </c>
      <c r="H239" s="12" t="b">
        <v>0</v>
      </c>
      <c r="I239" s="12" t="b">
        <v>0</v>
      </c>
    </row>
    <row r="240" spans="1:9" x14ac:dyDescent="0.2">
      <c r="A240" s="12" t="b">
        <v>1</v>
      </c>
      <c r="B240" s="12" t="s">
        <v>1576</v>
      </c>
      <c r="C240" s="12" t="b">
        <v>0</v>
      </c>
      <c r="D240" s="13">
        <v>0</v>
      </c>
      <c r="E240" s="13">
        <v>9</v>
      </c>
      <c r="F240" s="24">
        <v>0</v>
      </c>
      <c r="G240" s="12" t="b">
        <v>0</v>
      </c>
      <c r="H240" s="12" t="b">
        <v>0</v>
      </c>
      <c r="I240" s="13" t="b">
        <v>0</v>
      </c>
    </row>
    <row r="241" spans="1:9" x14ac:dyDescent="0.2">
      <c r="A241" s="12" t="b">
        <v>1</v>
      </c>
      <c r="B241" s="12" t="s">
        <v>1589</v>
      </c>
      <c r="C241" s="12" t="b">
        <v>1</v>
      </c>
      <c r="D241" s="12">
        <v>7</v>
      </c>
      <c r="E241" s="12">
        <v>16</v>
      </c>
      <c r="F241" s="24">
        <v>0.4375</v>
      </c>
      <c r="G241" s="12" t="b">
        <v>1</v>
      </c>
      <c r="H241" s="12" t="b">
        <v>0</v>
      </c>
      <c r="I241" s="13" t="b">
        <v>1</v>
      </c>
    </row>
    <row r="242" spans="1:9" x14ac:dyDescent="0.2">
      <c r="A242" s="12" t="b">
        <v>1</v>
      </c>
      <c r="B242" s="12" t="s">
        <v>1602</v>
      </c>
      <c r="C242" s="12" t="b">
        <v>0</v>
      </c>
      <c r="D242" s="12">
        <v>0</v>
      </c>
      <c r="E242" s="12">
        <v>13</v>
      </c>
      <c r="F242" s="24">
        <v>0</v>
      </c>
      <c r="G242" s="12" t="b">
        <v>0</v>
      </c>
      <c r="H242" s="12" t="b">
        <v>0</v>
      </c>
      <c r="I242" s="12" t="b">
        <v>0</v>
      </c>
    </row>
    <row r="243" spans="1:9" x14ac:dyDescent="0.2">
      <c r="A243" s="12" t="b">
        <v>1</v>
      </c>
      <c r="B243" s="12" t="s">
        <v>1606</v>
      </c>
      <c r="C243" s="12" t="b">
        <v>0</v>
      </c>
      <c r="D243" s="12">
        <v>0</v>
      </c>
      <c r="E243" s="12">
        <v>10</v>
      </c>
      <c r="F243" s="24">
        <v>0</v>
      </c>
      <c r="G243" s="12" t="b">
        <v>0</v>
      </c>
      <c r="H243" s="12" t="b">
        <v>0</v>
      </c>
      <c r="I243" s="12" t="b">
        <v>0</v>
      </c>
    </row>
    <row r="244" spans="1:9" x14ac:dyDescent="0.2">
      <c r="A244" s="12" t="b">
        <v>1</v>
      </c>
      <c r="B244" s="12" t="s">
        <v>1618</v>
      </c>
      <c r="C244" s="12" t="b">
        <v>0</v>
      </c>
      <c r="D244" s="13">
        <v>1</v>
      </c>
      <c r="E244" s="12">
        <v>8</v>
      </c>
      <c r="F244" s="24">
        <v>0.125</v>
      </c>
      <c r="G244" s="12" t="b">
        <v>0</v>
      </c>
      <c r="H244" s="12" t="b">
        <v>0</v>
      </c>
      <c r="I244" s="12" t="b">
        <v>0</v>
      </c>
    </row>
    <row r="245" spans="1:9" x14ac:dyDescent="0.2">
      <c r="A245" s="12" t="b">
        <v>1</v>
      </c>
      <c r="B245" s="12" t="s">
        <v>1652</v>
      </c>
      <c r="C245" s="12" t="b">
        <v>1</v>
      </c>
      <c r="D245" s="13">
        <v>4</v>
      </c>
      <c r="E245" s="12">
        <v>5</v>
      </c>
      <c r="F245" s="24">
        <v>0.8</v>
      </c>
      <c r="G245" s="12" t="b">
        <v>1</v>
      </c>
      <c r="H245" s="12" t="b">
        <v>0</v>
      </c>
      <c r="I245" s="13" t="b">
        <v>1</v>
      </c>
    </row>
    <row r="246" spans="1:9" x14ac:dyDescent="0.2">
      <c r="A246" s="12" t="b">
        <v>1</v>
      </c>
      <c r="B246" s="12" t="s">
        <v>1656</v>
      </c>
      <c r="C246" s="12" t="b">
        <v>0</v>
      </c>
      <c r="D246" s="12">
        <v>0</v>
      </c>
      <c r="E246" s="12">
        <v>4</v>
      </c>
      <c r="F246" s="24">
        <v>0</v>
      </c>
      <c r="G246" s="12" t="b">
        <v>0</v>
      </c>
      <c r="H246" s="12" t="b">
        <v>0</v>
      </c>
      <c r="I246" s="12" t="b">
        <v>0</v>
      </c>
    </row>
    <row r="247" spans="1:9" x14ac:dyDescent="0.2">
      <c r="A247" s="12" t="b">
        <v>1</v>
      </c>
      <c r="B247" s="12" t="s">
        <v>1664</v>
      </c>
      <c r="C247" s="12" t="b">
        <v>0</v>
      </c>
      <c r="D247" s="12">
        <v>0</v>
      </c>
      <c r="E247" s="12">
        <v>4</v>
      </c>
      <c r="F247" s="24">
        <v>0</v>
      </c>
      <c r="G247" s="12" t="b">
        <v>0</v>
      </c>
      <c r="H247" s="12" t="b">
        <v>0</v>
      </c>
      <c r="I247" s="12" t="b">
        <v>0</v>
      </c>
    </row>
    <row r="248" spans="1:9" x14ac:dyDescent="0.2">
      <c r="A248" s="12" t="b">
        <v>1</v>
      </c>
      <c r="B248" s="12" t="s">
        <v>1672</v>
      </c>
      <c r="C248" s="12" t="b">
        <v>0</v>
      </c>
      <c r="D248" s="12">
        <v>3</v>
      </c>
      <c r="E248" s="12">
        <v>12</v>
      </c>
      <c r="F248" s="24">
        <v>0.25</v>
      </c>
      <c r="G248" s="12" t="b">
        <v>1</v>
      </c>
      <c r="H248" s="12" t="b">
        <v>0</v>
      </c>
      <c r="I248" s="12" t="b">
        <v>1</v>
      </c>
    </row>
    <row r="249" spans="1:9" x14ac:dyDescent="0.2">
      <c r="A249" s="12" t="b">
        <v>1</v>
      </c>
      <c r="B249" s="12" t="s">
        <v>1689</v>
      </c>
      <c r="C249" s="12" t="b">
        <v>0</v>
      </c>
      <c r="D249" s="13">
        <v>0</v>
      </c>
      <c r="E249" s="13">
        <v>15</v>
      </c>
      <c r="F249" s="24">
        <v>0</v>
      </c>
      <c r="G249" s="12" t="b">
        <v>0</v>
      </c>
      <c r="H249" s="12" t="b">
        <v>0</v>
      </c>
      <c r="I249" s="12" t="b">
        <v>0</v>
      </c>
    </row>
    <row r="250" spans="1:9" x14ac:dyDescent="0.2">
      <c r="A250" s="12" t="b">
        <v>1</v>
      </c>
      <c r="B250" s="12" t="s">
        <v>1698</v>
      </c>
      <c r="C250" s="12" t="b">
        <v>0</v>
      </c>
      <c r="D250" s="13">
        <v>0</v>
      </c>
      <c r="E250" s="12">
        <v>13</v>
      </c>
      <c r="F250" s="24">
        <v>0</v>
      </c>
      <c r="G250" s="12" t="b">
        <v>0</v>
      </c>
      <c r="H250" s="12" t="b">
        <v>0</v>
      </c>
      <c r="I250" s="12" t="b">
        <v>0</v>
      </c>
    </row>
    <row r="251" spans="1:9" x14ac:dyDescent="0.2">
      <c r="A251" s="12" t="b">
        <v>1</v>
      </c>
      <c r="B251" s="12" t="s">
        <v>1702</v>
      </c>
      <c r="C251" s="12" t="b">
        <v>1</v>
      </c>
      <c r="D251" s="12">
        <v>4</v>
      </c>
      <c r="E251" s="12">
        <v>7</v>
      </c>
      <c r="F251" s="24">
        <v>0.5714285714285714</v>
      </c>
      <c r="G251" s="12" t="b">
        <v>1</v>
      </c>
      <c r="H251" s="12" t="b">
        <v>0</v>
      </c>
      <c r="I251" s="12" t="b">
        <v>1</v>
      </c>
    </row>
    <row r="252" spans="1:9" x14ac:dyDescent="0.2">
      <c r="A252" s="12" t="b">
        <v>1</v>
      </c>
      <c r="B252" s="12" t="s">
        <v>1744</v>
      </c>
      <c r="C252" s="12" t="b">
        <v>1</v>
      </c>
      <c r="D252" s="13">
        <v>6</v>
      </c>
      <c r="E252" s="13">
        <v>7</v>
      </c>
      <c r="F252" s="24">
        <v>0.8571428571428571</v>
      </c>
      <c r="G252" s="12" t="b">
        <v>1</v>
      </c>
      <c r="H252" s="12" t="b">
        <v>0</v>
      </c>
      <c r="I252" s="12" t="b">
        <v>1</v>
      </c>
    </row>
    <row r="253" spans="1:9" x14ac:dyDescent="0.2">
      <c r="A253" s="12" t="b">
        <v>1</v>
      </c>
      <c r="B253" s="12" t="s">
        <v>1748</v>
      </c>
      <c r="C253" s="12" t="b">
        <v>0</v>
      </c>
      <c r="D253" s="13">
        <v>0</v>
      </c>
      <c r="E253" s="12">
        <v>4</v>
      </c>
      <c r="F253" s="24">
        <v>0</v>
      </c>
      <c r="G253" s="12" t="b">
        <v>0</v>
      </c>
      <c r="H253" s="12" t="b">
        <v>0</v>
      </c>
      <c r="I253" s="12" t="b">
        <v>0</v>
      </c>
    </row>
    <row r="254" spans="1:9" x14ac:dyDescent="0.2">
      <c r="A254" s="12" t="b">
        <v>1</v>
      </c>
      <c r="B254" s="12" t="s">
        <v>1763</v>
      </c>
      <c r="C254" s="12" t="b">
        <v>0</v>
      </c>
      <c r="D254" s="13">
        <v>0</v>
      </c>
      <c r="E254" s="12">
        <v>3</v>
      </c>
      <c r="F254" s="24">
        <v>0</v>
      </c>
      <c r="G254" s="12" t="b">
        <v>0</v>
      </c>
      <c r="H254" s="12" t="b">
        <v>0</v>
      </c>
      <c r="I254" s="12" t="b">
        <v>0</v>
      </c>
    </row>
    <row r="255" spans="1:9" x14ac:dyDescent="0.2">
      <c r="A255" s="12" t="b">
        <v>1</v>
      </c>
      <c r="B255" s="12" t="s">
        <v>1772</v>
      </c>
      <c r="C255" s="12" t="b">
        <v>0</v>
      </c>
      <c r="D255" s="13">
        <v>0</v>
      </c>
      <c r="E255" s="13">
        <v>12</v>
      </c>
      <c r="F255" s="24">
        <v>0</v>
      </c>
      <c r="G255" s="12" t="b">
        <v>0</v>
      </c>
      <c r="H255" s="12" t="b">
        <v>0</v>
      </c>
      <c r="I255" s="12" t="b">
        <v>0</v>
      </c>
    </row>
    <row r="256" spans="1:9" x14ac:dyDescent="0.2">
      <c r="A256" s="12" t="b">
        <v>1</v>
      </c>
      <c r="B256" s="12" t="s">
        <v>1776</v>
      </c>
      <c r="C256" s="12" t="b">
        <v>0</v>
      </c>
      <c r="D256" s="12">
        <v>0</v>
      </c>
      <c r="E256" s="12">
        <v>5</v>
      </c>
      <c r="F256" s="24">
        <v>0</v>
      </c>
      <c r="G256" s="12" t="b">
        <v>0</v>
      </c>
      <c r="H256" s="12" t="b">
        <v>0</v>
      </c>
      <c r="I256" s="12" t="b">
        <v>0</v>
      </c>
    </row>
    <row r="257" spans="1:9" x14ac:dyDescent="0.2">
      <c r="A257" s="12" t="b">
        <v>1</v>
      </c>
      <c r="B257" s="12" t="s">
        <v>1780</v>
      </c>
      <c r="C257" s="12" t="b">
        <v>0</v>
      </c>
      <c r="D257" s="12">
        <v>1</v>
      </c>
      <c r="E257" s="12">
        <v>9</v>
      </c>
      <c r="F257" s="24">
        <v>0.1111111111111111</v>
      </c>
      <c r="G257" s="13" t="b">
        <v>0</v>
      </c>
      <c r="H257" s="12" t="b">
        <v>0</v>
      </c>
      <c r="I257" s="13" t="b">
        <v>0</v>
      </c>
    </row>
    <row r="258" spans="1:9" x14ac:dyDescent="0.2">
      <c r="A258" s="12" t="b">
        <v>1</v>
      </c>
      <c r="B258" s="12" t="s">
        <v>1784</v>
      </c>
      <c r="C258" s="12" t="b">
        <v>0</v>
      </c>
      <c r="D258" s="12">
        <v>2</v>
      </c>
      <c r="E258" s="13">
        <v>11</v>
      </c>
      <c r="F258" s="24">
        <v>0.18181818181818182</v>
      </c>
      <c r="G258" s="12" t="b">
        <v>1</v>
      </c>
      <c r="H258" s="12" t="b">
        <v>0</v>
      </c>
      <c r="I258" s="13" t="b">
        <v>1</v>
      </c>
    </row>
    <row r="259" spans="1:9" x14ac:dyDescent="0.2">
      <c r="A259" s="12" t="b">
        <v>1</v>
      </c>
      <c r="B259" s="12" t="s">
        <v>1809</v>
      </c>
      <c r="C259" s="12" t="b">
        <v>1</v>
      </c>
      <c r="D259" s="13">
        <v>8</v>
      </c>
      <c r="E259" s="13">
        <v>13</v>
      </c>
      <c r="F259" s="24">
        <v>0.61538461538461542</v>
      </c>
      <c r="G259" s="12" t="b">
        <v>1</v>
      </c>
      <c r="H259" s="12" t="b">
        <v>1</v>
      </c>
      <c r="I259" s="13" t="b">
        <v>0</v>
      </c>
    </row>
    <row r="260" spans="1:9" x14ac:dyDescent="0.2">
      <c r="A260" s="12" t="b">
        <v>1</v>
      </c>
      <c r="B260" s="12" t="s">
        <v>1815</v>
      </c>
      <c r="C260" s="12" t="b">
        <v>0</v>
      </c>
      <c r="D260" s="12">
        <v>0</v>
      </c>
      <c r="E260" s="12">
        <v>9</v>
      </c>
      <c r="F260" s="24">
        <v>0</v>
      </c>
      <c r="G260" s="12" t="b">
        <v>0</v>
      </c>
      <c r="H260" s="12" t="b">
        <v>0</v>
      </c>
      <c r="I260" s="12" t="b">
        <v>0</v>
      </c>
    </row>
    <row r="261" spans="1:9" x14ac:dyDescent="0.2">
      <c r="A261" s="12" t="b">
        <v>1</v>
      </c>
      <c r="B261" s="12" t="s">
        <v>1819</v>
      </c>
      <c r="C261" s="12" t="b">
        <v>0</v>
      </c>
      <c r="D261" s="12">
        <v>0</v>
      </c>
      <c r="E261" s="12">
        <v>3</v>
      </c>
      <c r="F261" s="24">
        <v>0</v>
      </c>
      <c r="G261" s="12" t="b">
        <v>0</v>
      </c>
      <c r="H261" s="12" t="b">
        <v>0</v>
      </c>
      <c r="I261" s="12" t="b">
        <v>0</v>
      </c>
    </row>
    <row r="262" spans="1:9" x14ac:dyDescent="0.2">
      <c r="A262" s="12" t="b">
        <v>1</v>
      </c>
      <c r="B262" s="12" t="s">
        <v>1827</v>
      </c>
      <c r="C262" s="12" t="b">
        <v>0</v>
      </c>
      <c r="D262" s="12">
        <v>2</v>
      </c>
      <c r="E262" s="12">
        <v>3</v>
      </c>
      <c r="F262" s="24">
        <v>0.66666666666666663</v>
      </c>
      <c r="G262" s="13" t="b">
        <v>1</v>
      </c>
      <c r="H262" s="12" t="b">
        <v>0</v>
      </c>
      <c r="I262" s="12" t="b">
        <v>1</v>
      </c>
    </row>
    <row r="263" spans="1:9" x14ac:dyDescent="0.2">
      <c r="A263" s="12" t="b">
        <v>1</v>
      </c>
      <c r="B263" s="12" t="s">
        <v>1831</v>
      </c>
      <c r="C263" s="12" t="b">
        <v>1</v>
      </c>
      <c r="D263" s="13">
        <v>2</v>
      </c>
      <c r="E263" s="12">
        <v>13</v>
      </c>
      <c r="F263" s="24">
        <v>0.15384615384615385</v>
      </c>
      <c r="G263" s="12" t="b">
        <v>1</v>
      </c>
      <c r="H263" s="12" t="b">
        <v>1</v>
      </c>
      <c r="I263" s="13" t="b">
        <v>0</v>
      </c>
    </row>
    <row r="264" spans="1:9" x14ac:dyDescent="0.2">
      <c r="A264" s="12" t="b">
        <v>1</v>
      </c>
      <c r="B264" s="12" t="s">
        <v>1836</v>
      </c>
      <c r="C264" s="12" t="b">
        <v>1</v>
      </c>
      <c r="D264" s="13">
        <v>1</v>
      </c>
      <c r="E264" s="12">
        <v>15</v>
      </c>
      <c r="F264" s="24">
        <v>6.6666666666666666E-2</v>
      </c>
      <c r="G264" s="12" t="b">
        <v>1</v>
      </c>
      <c r="H264" s="12" t="b">
        <v>0</v>
      </c>
      <c r="I264" s="12" t="b">
        <v>1</v>
      </c>
    </row>
    <row r="265" spans="1:9" x14ac:dyDescent="0.2">
      <c r="A265" s="12" t="b">
        <v>1</v>
      </c>
      <c r="B265" s="12" t="s">
        <v>1840</v>
      </c>
      <c r="C265" s="12" t="b">
        <v>0</v>
      </c>
      <c r="D265" s="12">
        <v>0</v>
      </c>
      <c r="E265" s="12">
        <v>10</v>
      </c>
      <c r="F265" s="24">
        <v>0</v>
      </c>
      <c r="G265" s="12" t="b">
        <v>0</v>
      </c>
      <c r="H265" s="12" t="b">
        <v>0</v>
      </c>
      <c r="I265" s="12" t="b">
        <v>0</v>
      </c>
    </row>
    <row r="266" spans="1:9" x14ac:dyDescent="0.2">
      <c r="A266" s="12" t="b">
        <v>1</v>
      </c>
      <c r="B266" s="12" t="s">
        <v>1844</v>
      </c>
      <c r="C266" s="12" t="b">
        <v>1</v>
      </c>
      <c r="D266" s="13">
        <v>10</v>
      </c>
      <c r="E266" s="12">
        <v>18</v>
      </c>
      <c r="F266" s="24">
        <v>0.55555555555555558</v>
      </c>
      <c r="G266" s="12" t="b">
        <v>1</v>
      </c>
      <c r="H266" s="12" t="b">
        <v>0</v>
      </c>
      <c r="I266" s="12" t="b">
        <v>1</v>
      </c>
    </row>
    <row r="267" spans="1:9" x14ac:dyDescent="0.2">
      <c r="A267" s="12" t="b">
        <v>1</v>
      </c>
      <c r="B267" s="12" t="s">
        <v>1848</v>
      </c>
      <c r="C267" s="12" t="b">
        <v>0</v>
      </c>
      <c r="D267" s="12">
        <v>0</v>
      </c>
      <c r="E267" s="12">
        <v>13</v>
      </c>
      <c r="F267" s="24">
        <v>0</v>
      </c>
      <c r="G267" s="12" t="b">
        <v>0</v>
      </c>
      <c r="H267" s="12" t="b">
        <v>0</v>
      </c>
      <c r="I267" s="12" t="b">
        <v>0</v>
      </c>
    </row>
    <row r="268" spans="1:9" x14ac:dyDescent="0.2">
      <c r="A268" s="12" t="b">
        <v>1</v>
      </c>
      <c r="B268" s="12" t="s">
        <v>1865</v>
      </c>
      <c r="C268" s="12" t="b">
        <v>0</v>
      </c>
      <c r="D268" s="13">
        <v>2</v>
      </c>
      <c r="E268" s="12">
        <v>11</v>
      </c>
      <c r="F268" s="24">
        <v>0.18181818181818182</v>
      </c>
      <c r="G268" s="12" t="b">
        <v>1</v>
      </c>
      <c r="H268" s="12" t="b">
        <v>0</v>
      </c>
      <c r="I268" s="12" t="b">
        <v>1</v>
      </c>
    </row>
    <row r="269" spans="1:9" x14ac:dyDescent="0.2">
      <c r="A269" s="12" t="b">
        <v>1</v>
      </c>
      <c r="B269" s="12" t="s">
        <v>1869</v>
      </c>
      <c r="C269" s="12" t="b">
        <v>0</v>
      </c>
      <c r="D269" s="12">
        <v>0</v>
      </c>
      <c r="E269" s="12">
        <v>9</v>
      </c>
      <c r="F269" s="24">
        <v>0</v>
      </c>
      <c r="G269" s="12" t="b">
        <v>0</v>
      </c>
      <c r="H269" s="12" t="b">
        <v>0</v>
      </c>
      <c r="I269" s="12" t="b">
        <v>0</v>
      </c>
    </row>
    <row r="270" spans="1:9" x14ac:dyDescent="0.2">
      <c r="A270" s="12" t="b">
        <v>1</v>
      </c>
      <c r="B270" s="12" t="s">
        <v>1877</v>
      </c>
      <c r="C270" s="12" t="b">
        <v>0</v>
      </c>
      <c r="D270" s="12">
        <v>0</v>
      </c>
      <c r="E270" s="12">
        <v>6</v>
      </c>
      <c r="F270" s="24">
        <v>0</v>
      </c>
      <c r="G270" s="12" t="b">
        <v>0</v>
      </c>
      <c r="H270" s="12" t="b">
        <v>0</v>
      </c>
      <c r="I270" s="12" t="b">
        <v>0</v>
      </c>
    </row>
    <row r="271" spans="1:9" x14ac:dyDescent="0.2">
      <c r="A271" s="12" t="b">
        <v>1</v>
      </c>
      <c r="B271" s="12" t="s">
        <v>1881</v>
      </c>
      <c r="C271" s="12" t="b">
        <v>1</v>
      </c>
      <c r="D271" s="13">
        <v>4</v>
      </c>
      <c r="E271" s="12">
        <v>11</v>
      </c>
      <c r="F271" s="24">
        <v>0.36363636363636365</v>
      </c>
      <c r="G271" s="12" t="b">
        <v>1</v>
      </c>
      <c r="H271" s="12" t="b">
        <v>0</v>
      </c>
      <c r="I271" s="12" t="b">
        <v>1</v>
      </c>
    </row>
    <row r="272" spans="1:9" x14ac:dyDescent="0.2">
      <c r="A272" s="12" t="b">
        <v>1</v>
      </c>
      <c r="B272" s="12" t="s">
        <v>1890</v>
      </c>
      <c r="C272" s="12" t="b">
        <v>0</v>
      </c>
      <c r="D272" s="12">
        <v>0</v>
      </c>
      <c r="E272" s="13">
        <v>6</v>
      </c>
      <c r="F272" s="24">
        <v>0</v>
      </c>
      <c r="G272" s="12" t="b">
        <v>0</v>
      </c>
      <c r="H272" s="12" t="b">
        <v>0</v>
      </c>
      <c r="I272" s="12" t="b">
        <v>0</v>
      </c>
    </row>
    <row r="273" spans="1:9" x14ac:dyDescent="0.2">
      <c r="A273" s="12" t="b">
        <v>1</v>
      </c>
      <c r="B273" s="12" t="s">
        <v>1898</v>
      </c>
      <c r="C273" s="12" t="b">
        <v>0</v>
      </c>
      <c r="D273" s="12">
        <v>0</v>
      </c>
      <c r="E273" s="12">
        <v>6</v>
      </c>
      <c r="F273" s="24">
        <v>0</v>
      </c>
      <c r="G273" s="12" t="b">
        <v>0</v>
      </c>
      <c r="H273" s="12" t="b">
        <v>0</v>
      </c>
      <c r="I273" s="12" t="b">
        <v>0</v>
      </c>
    </row>
    <row r="274" spans="1:9" x14ac:dyDescent="0.2">
      <c r="A274" s="12" t="b">
        <v>1</v>
      </c>
      <c r="B274" s="12" t="s">
        <v>1902</v>
      </c>
      <c r="C274" s="12" t="b">
        <v>0</v>
      </c>
      <c r="D274" s="12">
        <v>6</v>
      </c>
      <c r="E274" s="13">
        <v>13</v>
      </c>
      <c r="F274" s="24">
        <v>0.46153846153846156</v>
      </c>
      <c r="G274" s="12" t="b">
        <v>1</v>
      </c>
      <c r="H274" s="12" t="b">
        <v>0</v>
      </c>
      <c r="I274" s="12" t="b">
        <v>1</v>
      </c>
    </row>
    <row r="275" spans="1:9" x14ac:dyDescent="0.2">
      <c r="A275" s="12" t="b">
        <v>1</v>
      </c>
      <c r="B275" s="12" t="s">
        <v>1915</v>
      </c>
      <c r="C275" s="12" t="b">
        <v>0</v>
      </c>
      <c r="D275" s="12">
        <v>1</v>
      </c>
      <c r="E275" s="13">
        <v>9</v>
      </c>
      <c r="F275" s="24">
        <v>0.1111111111111111</v>
      </c>
      <c r="G275" s="12" t="b">
        <v>1</v>
      </c>
      <c r="H275" s="12" t="b">
        <v>0</v>
      </c>
      <c r="I275" s="12" t="b">
        <v>1</v>
      </c>
    </row>
    <row r="276" spans="1:9" x14ac:dyDescent="0.2">
      <c r="A276" s="12" t="b">
        <v>1</v>
      </c>
      <c r="B276" s="12" t="s">
        <v>1932</v>
      </c>
      <c r="C276" s="12" t="b">
        <v>1</v>
      </c>
      <c r="D276" s="13">
        <v>5</v>
      </c>
      <c r="E276" s="12">
        <v>9</v>
      </c>
      <c r="F276" s="24">
        <v>0.55555555555555558</v>
      </c>
      <c r="G276" s="12" t="b">
        <v>1</v>
      </c>
      <c r="H276" s="12" t="b">
        <v>0</v>
      </c>
      <c r="I276" s="12" t="b">
        <v>1</v>
      </c>
    </row>
    <row r="277" spans="1:9" x14ac:dyDescent="0.2">
      <c r="A277" s="12" t="b">
        <v>1</v>
      </c>
      <c r="B277" s="12" t="s">
        <v>1936</v>
      </c>
      <c r="C277" s="12" t="b">
        <v>0</v>
      </c>
      <c r="D277" s="13">
        <v>10</v>
      </c>
      <c r="E277" s="12">
        <v>11</v>
      </c>
      <c r="F277" s="24">
        <v>0.90909090909090906</v>
      </c>
      <c r="G277" s="12" t="b">
        <v>1</v>
      </c>
      <c r="H277" s="12" t="b">
        <v>0</v>
      </c>
      <c r="I277" s="12" t="b">
        <v>1</v>
      </c>
    </row>
    <row r="278" spans="1:9" x14ac:dyDescent="0.2">
      <c r="A278" s="12" t="b">
        <v>1</v>
      </c>
      <c r="B278" s="12" t="s">
        <v>1940</v>
      </c>
      <c r="C278" s="12" t="b">
        <v>1</v>
      </c>
      <c r="D278" s="13">
        <v>9</v>
      </c>
      <c r="E278" s="12">
        <v>17</v>
      </c>
      <c r="F278" s="24">
        <v>0.52941176470588236</v>
      </c>
      <c r="G278" s="12" t="b">
        <v>1</v>
      </c>
      <c r="H278" s="12" t="b">
        <v>0</v>
      </c>
      <c r="I278" s="12" t="b">
        <v>1</v>
      </c>
    </row>
    <row r="279" spans="1:9" x14ac:dyDescent="0.2">
      <c r="A279" s="12" t="b">
        <v>1</v>
      </c>
      <c r="B279" s="12" t="s">
        <v>1944</v>
      </c>
      <c r="C279" s="12" t="b">
        <v>1</v>
      </c>
      <c r="D279" s="13">
        <v>11</v>
      </c>
      <c r="E279" s="12">
        <v>14</v>
      </c>
      <c r="F279" s="24">
        <v>0.7857142857142857</v>
      </c>
      <c r="G279" s="12" t="b">
        <v>1</v>
      </c>
      <c r="H279" s="12" t="b">
        <v>0</v>
      </c>
      <c r="I279" s="12" t="b">
        <v>1</v>
      </c>
    </row>
    <row r="280" spans="1:9" x14ac:dyDescent="0.2">
      <c r="A280" s="12" t="b">
        <v>1</v>
      </c>
      <c r="B280" s="12" t="s">
        <v>1954</v>
      </c>
      <c r="C280" s="12" t="b">
        <v>0</v>
      </c>
      <c r="D280" s="12">
        <v>0</v>
      </c>
      <c r="E280" s="12">
        <v>8</v>
      </c>
      <c r="F280" s="24">
        <v>0</v>
      </c>
      <c r="G280" s="13" t="b">
        <v>0</v>
      </c>
      <c r="H280" s="12" t="b">
        <v>0</v>
      </c>
      <c r="I280" s="12" t="b">
        <v>0</v>
      </c>
    </row>
    <row r="281" spans="1:9" x14ac:dyDescent="0.2">
      <c r="A281" s="12" t="b">
        <v>1</v>
      </c>
      <c r="B281" s="12" t="s">
        <v>1958</v>
      </c>
      <c r="C281" s="12" t="b">
        <v>0</v>
      </c>
      <c r="D281" s="12">
        <v>3</v>
      </c>
      <c r="E281" s="12">
        <v>13</v>
      </c>
      <c r="F281" s="24">
        <v>0.23076923076923078</v>
      </c>
      <c r="G281" s="12" t="b">
        <v>1</v>
      </c>
      <c r="H281" s="12" t="b">
        <v>1</v>
      </c>
      <c r="I281" s="12" t="b">
        <v>0</v>
      </c>
    </row>
    <row r="282" spans="1:9" x14ac:dyDescent="0.2">
      <c r="A282" s="12" t="b">
        <v>1</v>
      </c>
      <c r="B282" s="12" t="s">
        <v>1966</v>
      </c>
      <c r="C282" s="12" t="b">
        <v>0</v>
      </c>
      <c r="D282" s="13">
        <v>4</v>
      </c>
      <c r="E282" s="13">
        <v>16</v>
      </c>
      <c r="F282" s="24">
        <v>0.25</v>
      </c>
      <c r="G282" s="13" t="b">
        <v>1</v>
      </c>
      <c r="H282" s="12" t="b">
        <v>1</v>
      </c>
      <c r="I282" s="13" t="b">
        <v>0</v>
      </c>
    </row>
    <row r="283" spans="1:9" x14ac:dyDescent="0.2">
      <c r="A283" s="12" t="b">
        <v>1</v>
      </c>
      <c r="B283" s="12" t="s">
        <v>1979</v>
      </c>
      <c r="C283" s="12" t="b">
        <v>0</v>
      </c>
      <c r="D283" s="12">
        <v>0</v>
      </c>
      <c r="E283" s="13">
        <v>9</v>
      </c>
      <c r="F283" s="24">
        <v>0</v>
      </c>
      <c r="G283" s="12" t="b">
        <v>0</v>
      </c>
      <c r="H283" s="12" t="b">
        <v>0</v>
      </c>
      <c r="I283" s="12" t="b">
        <v>0</v>
      </c>
    </row>
    <row r="284" spans="1:9" x14ac:dyDescent="0.2">
      <c r="A284" s="12" t="b">
        <v>1</v>
      </c>
      <c r="B284" s="12" t="s">
        <v>2011</v>
      </c>
      <c r="C284" s="12" t="b">
        <v>0</v>
      </c>
      <c r="D284" s="12">
        <v>0</v>
      </c>
      <c r="E284" s="13">
        <v>4</v>
      </c>
      <c r="F284" s="24">
        <v>0</v>
      </c>
      <c r="G284" s="12" t="b">
        <v>0</v>
      </c>
      <c r="H284" s="12" t="b">
        <v>0</v>
      </c>
      <c r="I284" s="12" t="b">
        <v>0</v>
      </c>
    </row>
    <row r="285" spans="1:9" x14ac:dyDescent="0.2">
      <c r="A285" s="12" t="b">
        <v>1</v>
      </c>
      <c r="B285" s="12" t="s">
        <v>2037</v>
      </c>
      <c r="C285" s="12" t="b">
        <v>0</v>
      </c>
      <c r="D285" s="12">
        <v>0</v>
      </c>
      <c r="E285" s="12">
        <v>18</v>
      </c>
      <c r="F285" s="24">
        <v>0</v>
      </c>
      <c r="G285" s="12" t="b">
        <v>0</v>
      </c>
      <c r="H285" s="12" t="b">
        <v>0</v>
      </c>
      <c r="I285" s="12" t="b">
        <v>0</v>
      </c>
    </row>
    <row r="286" spans="1:9" x14ac:dyDescent="0.2">
      <c r="A286" s="12" t="b">
        <v>1</v>
      </c>
      <c r="B286" s="12" t="s">
        <v>2041</v>
      </c>
      <c r="C286" s="12" t="b">
        <v>0</v>
      </c>
      <c r="D286" s="12">
        <v>0</v>
      </c>
      <c r="E286" s="13">
        <v>12</v>
      </c>
      <c r="F286" s="24">
        <v>0</v>
      </c>
      <c r="G286" s="12" t="b">
        <v>0</v>
      </c>
      <c r="H286" s="12" t="b">
        <v>0</v>
      </c>
      <c r="I286" s="12" t="b">
        <v>0</v>
      </c>
    </row>
    <row r="287" spans="1:9" x14ac:dyDescent="0.2">
      <c r="A287" s="12" t="b">
        <v>1</v>
      </c>
      <c r="B287" s="12" t="s">
        <v>2049</v>
      </c>
      <c r="C287" s="12" t="b">
        <v>0</v>
      </c>
      <c r="D287" s="12">
        <v>0</v>
      </c>
      <c r="E287" s="12">
        <v>9</v>
      </c>
      <c r="F287" s="24">
        <v>0</v>
      </c>
      <c r="G287" s="12" t="b">
        <v>0</v>
      </c>
      <c r="H287" s="12" t="b">
        <v>0</v>
      </c>
      <c r="I287" s="12" t="b">
        <v>0</v>
      </c>
    </row>
    <row r="288" spans="1:9" x14ac:dyDescent="0.2">
      <c r="A288" s="12" t="b">
        <v>1</v>
      </c>
      <c r="B288" s="12" t="s">
        <v>2054</v>
      </c>
      <c r="C288" s="12" t="b">
        <v>0</v>
      </c>
      <c r="D288" s="12">
        <v>0</v>
      </c>
      <c r="E288" s="12">
        <v>9</v>
      </c>
      <c r="F288" s="24">
        <v>0</v>
      </c>
      <c r="G288" s="12" t="b">
        <v>0</v>
      </c>
      <c r="H288" s="12" t="b">
        <v>0</v>
      </c>
      <c r="I288" s="12" t="b">
        <v>0</v>
      </c>
    </row>
    <row r="289" spans="1:9" x14ac:dyDescent="0.2">
      <c r="A289" s="12" t="b">
        <v>1</v>
      </c>
      <c r="B289" s="12" t="s">
        <v>2062</v>
      </c>
      <c r="C289" s="12" t="b">
        <v>0</v>
      </c>
      <c r="D289" s="13">
        <v>1</v>
      </c>
      <c r="E289" s="12">
        <v>20</v>
      </c>
      <c r="F289" s="24">
        <v>0.05</v>
      </c>
      <c r="G289" s="12" t="b">
        <v>1</v>
      </c>
      <c r="H289" s="12" t="b">
        <v>1</v>
      </c>
      <c r="I289" s="12" t="b">
        <v>0</v>
      </c>
    </row>
    <row r="290" spans="1:9" x14ac:dyDescent="0.2">
      <c r="A290" s="12" t="b">
        <v>1</v>
      </c>
      <c r="B290" s="12" t="s">
        <v>2066</v>
      </c>
      <c r="C290" s="12" t="b">
        <v>0</v>
      </c>
      <c r="D290" s="12">
        <v>0</v>
      </c>
      <c r="E290" s="12">
        <v>16</v>
      </c>
      <c r="F290" s="24">
        <v>0</v>
      </c>
      <c r="G290" s="13" t="b">
        <v>0</v>
      </c>
      <c r="H290" s="12" t="b">
        <v>0</v>
      </c>
      <c r="I290" s="12" t="b">
        <v>0</v>
      </c>
    </row>
    <row r="291" spans="1:9" x14ac:dyDescent="0.2">
      <c r="A291" s="12" t="b">
        <v>1</v>
      </c>
      <c r="B291" s="12" t="s">
        <v>2070</v>
      </c>
      <c r="C291" s="12" t="b">
        <v>0</v>
      </c>
      <c r="D291" s="12">
        <v>0</v>
      </c>
      <c r="E291" s="12">
        <v>3</v>
      </c>
      <c r="F291" s="24">
        <v>0</v>
      </c>
      <c r="G291" s="12" t="b">
        <v>0</v>
      </c>
      <c r="H291" s="12" t="b">
        <v>0</v>
      </c>
      <c r="I291" s="12" t="b">
        <v>0</v>
      </c>
    </row>
    <row r="292" spans="1:9" x14ac:dyDescent="0.2">
      <c r="A292" s="12" t="b">
        <v>1</v>
      </c>
      <c r="B292" s="12" t="s">
        <v>2087</v>
      </c>
      <c r="C292" s="12" t="b">
        <v>0</v>
      </c>
      <c r="D292" s="12">
        <v>1</v>
      </c>
      <c r="E292" s="12">
        <v>7</v>
      </c>
      <c r="F292" s="24">
        <v>0.14285714285714285</v>
      </c>
      <c r="G292" s="12" t="b">
        <v>1</v>
      </c>
      <c r="H292" s="12" t="b">
        <v>1</v>
      </c>
      <c r="I292" s="12" t="b">
        <v>0</v>
      </c>
    </row>
    <row r="293" spans="1:9" x14ac:dyDescent="0.2">
      <c r="A293" s="12" t="b">
        <v>1</v>
      </c>
      <c r="B293" s="12" t="s">
        <v>2096</v>
      </c>
      <c r="C293" s="12" t="b">
        <v>0</v>
      </c>
      <c r="D293" s="12">
        <v>0</v>
      </c>
      <c r="E293" s="12">
        <v>7</v>
      </c>
      <c r="F293" s="24">
        <v>0</v>
      </c>
      <c r="G293" s="12" t="b">
        <v>0</v>
      </c>
      <c r="H293" s="12" t="b">
        <v>0</v>
      </c>
      <c r="I293" s="12" t="b">
        <v>0</v>
      </c>
    </row>
    <row r="294" spans="1:9" x14ac:dyDescent="0.2">
      <c r="A294" s="12" t="b">
        <v>1</v>
      </c>
      <c r="B294" s="12" t="s">
        <v>2100</v>
      </c>
      <c r="C294" s="12" t="b">
        <v>0</v>
      </c>
      <c r="D294" s="12">
        <v>4</v>
      </c>
      <c r="E294" s="13">
        <v>7</v>
      </c>
      <c r="F294" s="24">
        <v>0.5714285714285714</v>
      </c>
      <c r="G294" s="12" t="b">
        <v>1</v>
      </c>
      <c r="H294" s="12" t="b">
        <v>0</v>
      </c>
      <c r="I294" s="13" t="b">
        <v>1</v>
      </c>
    </row>
    <row r="295" spans="1:9" x14ac:dyDescent="0.2">
      <c r="A295" s="12" t="b">
        <v>1</v>
      </c>
      <c r="B295" s="12" t="s">
        <v>2117</v>
      </c>
      <c r="C295" s="12" t="b">
        <v>0</v>
      </c>
      <c r="D295" s="12">
        <v>0</v>
      </c>
      <c r="E295" s="12">
        <v>10</v>
      </c>
      <c r="F295" s="24">
        <v>0</v>
      </c>
      <c r="G295" s="12" t="b">
        <v>0</v>
      </c>
      <c r="H295" s="12" t="b">
        <v>0</v>
      </c>
      <c r="I295" s="12" t="b">
        <v>0</v>
      </c>
    </row>
    <row r="296" spans="1:9" x14ac:dyDescent="0.2">
      <c r="A296" s="12" t="b">
        <v>1</v>
      </c>
      <c r="B296" s="12" t="s">
        <v>2121</v>
      </c>
      <c r="C296" s="12" t="b">
        <v>0</v>
      </c>
      <c r="D296" s="12">
        <v>0</v>
      </c>
      <c r="E296" s="12">
        <v>6</v>
      </c>
      <c r="F296" s="24">
        <v>0</v>
      </c>
      <c r="G296" s="12" t="b">
        <v>0</v>
      </c>
      <c r="H296" s="12" t="b">
        <v>0</v>
      </c>
      <c r="I296" s="12" t="b">
        <v>0</v>
      </c>
    </row>
    <row r="297" spans="1:9" x14ac:dyDescent="0.2">
      <c r="A297" s="12" t="b">
        <v>1</v>
      </c>
      <c r="B297" s="12" t="s">
        <v>2151</v>
      </c>
      <c r="C297" s="12" t="b">
        <v>0</v>
      </c>
      <c r="D297" s="12">
        <v>3</v>
      </c>
      <c r="E297" s="12">
        <v>10</v>
      </c>
      <c r="F297" s="24">
        <v>0.3</v>
      </c>
      <c r="G297" s="12" t="b">
        <v>1</v>
      </c>
      <c r="H297" s="12" t="b">
        <v>1</v>
      </c>
      <c r="I297" s="12" t="b">
        <v>0</v>
      </c>
    </row>
    <row r="298" spans="1:9" x14ac:dyDescent="0.2">
      <c r="A298" s="12" t="b">
        <v>1</v>
      </c>
      <c r="B298" s="12" t="s">
        <v>2159</v>
      </c>
      <c r="C298" s="12" t="b">
        <v>0</v>
      </c>
      <c r="D298" s="13">
        <v>0</v>
      </c>
      <c r="E298" s="13">
        <v>14</v>
      </c>
      <c r="F298" s="24">
        <v>0</v>
      </c>
      <c r="G298" s="12" t="b">
        <v>0</v>
      </c>
      <c r="H298" s="12" t="b">
        <v>0</v>
      </c>
      <c r="I298" s="13" t="b">
        <v>0</v>
      </c>
    </row>
    <row r="299" spans="1:9" x14ac:dyDescent="0.2">
      <c r="A299" s="12" t="b">
        <v>1</v>
      </c>
      <c r="B299" s="12" t="s">
        <v>2189</v>
      </c>
      <c r="C299" s="12" t="b">
        <v>0</v>
      </c>
      <c r="D299" s="13">
        <v>2</v>
      </c>
      <c r="E299" s="13">
        <v>13</v>
      </c>
      <c r="F299" s="24">
        <v>0.15384615384615385</v>
      </c>
      <c r="G299" s="12" t="b">
        <v>1</v>
      </c>
      <c r="H299" s="12" t="b">
        <v>0</v>
      </c>
      <c r="I299" s="13" t="b">
        <v>1</v>
      </c>
    </row>
    <row r="300" spans="1:9" x14ac:dyDescent="0.2">
      <c r="A300" s="12" t="b">
        <v>1</v>
      </c>
      <c r="B300" s="12" t="s">
        <v>2194</v>
      </c>
      <c r="C300" s="12" t="b">
        <v>0</v>
      </c>
      <c r="D300" s="13">
        <v>0</v>
      </c>
      <c r="E300" s="12">
        <v>7</v>
      </c>
      <c r="F300" s="24">
        <v>0</v>
      </c>
      <c r="G300" s="13" t="b">
        <v>0</v>
      </c>
      <c r="H300" s="12" t="b">
        <v>0</v>
      </c>
      <c r="I300" s="13" t="b">
        <v>0</v>
      </c>
    </row>
    <row r="301" spans="1:9" x14ac:dyDescent="0.2">
      <c r="A301" s="12" t="b">
        <v>1</v>
      </c>
      <c r="B301" s="12" t="s">
        <v>2198</v>
      </c>
      <c r="C301" s="12" t="b">
        <v>0</v>
      </c>
      <c r="D301" s="12">
        <v>0</v>
      </c>
      <c r="E301" s="12">
        <v>12</v>
      </c>
      <c r="F301" s="24">
        <v>0</v>
      </c>
      <c r="G301" s="12" t="b">
        <v>0</v>
      </c>
      <c r="H301" s="12" t="b">
        <v>0</v>
      </c>
      <c r="I301" s="13" t="b">
        <v>0</v>
      </c>
    </row>
    <row r="302" spans="1:9" x14ac:dyDescent="0.2">
      <c r="A302" s="12" t="b">
        <v>1</v>
      </c>
      <c r="B302" s="12" t="s">
        <v>2215</v>
      </c>
      <c r="C302" s="12" t="b">
        <v>0</v>
      </c>
      <c r="D302" s="12">
        <v>0</v>
      </c>
      <c r="E302" s="12">
        <v>5</v>
      </c>
      <c r="F302" s="24">
        <v>0</v>
      </c>
      <c r="G302" s="12" t="b">
        <v>0</v>
      </c>
      <c r="H302" s="12" t="b">
        <v>0</v>
      </c>
      <c r="I302" s="12" t="b">
        <v>0</v>
      </c>
    </row>
    <row r="303" spans="1:9" x14ac:dyDescent="0.2">
      <c r="A303" s="12" t="b">
        <v>1</v>
      </c>
      <c r="B303" s="12" t="s">
        <v>2232</v>
      </c>
      <c r="C303" s="12" t="b">
        <v>0</v>
      </c>
      <c r="D303" s="12">
        <v>0</v>
      </c>
      <c r="E303" s="12">
        <v>10</v>
      </c>
      <c r="F303" s="24">
        <v>0</v>
      </c>
      <c r="G303" s="12" t="b">
        <v>0</v>
      </c>
      <c r="H303" s="12" t="b">
        <v>0</v>
      </c>
      <c r="I303" s="12" t="b">
        <v>0</v>
      </c>
    </row>
    <row r="304" spans="1:9" x14ac:dyDescent="0.2">
      <c r="A304" s="12" t="b">
        <v>1</v>
      </c>
      <c r="B304" s="12" t="s">
        <v>2249</v>
      </c>
      <c r="C304" s="12" t="b">
        <v>0</v>
      </c>
      <c r="D304" s="12">
        <v>0</v>
      </c>
      <c r="E304" s="13">
        <v>10</v>
      </c>
      <c r="F304" s="24">
        <v>0</v>
      </c>
      <c r="G304" s="12" t="b">
        <v>0</v>
      </c>
      <c r="H304" s="12" t="b">
        <v>0</v>
      </c>
      <c r="I304" s="12" t="b">
        <v>0</v>
      </c>
    </row>
    <row r="305" spans="1:9" x14ac:dyDescent="0.2">
      <c r="A305" s="12" t="b">
        <v>1</v>
      </c>
      <c r="B305" s="12" t="s">
        <v>2257</v>
      </c>
      <c r="C305" s="12" t="b">
        <v>0</v>
      </c>
      <c r="D305" s="13">
        <v>1</v>
      </c>
      <c r="E305" s="12">
        <v>9</v>
      </c>
      <c r="F305" s="24">
        <v>0.1111111111111111</v>
      </c>
      <c r="G305" s="13" t="b">
        <v>1</v>
      </c>
      <c r="H305" s="12" t="b">
        <v>0</v>
      </c>
      <c r="I305" s="13" t="b">
        <v>1</v>
      </c>
    </row>
    <row r="306" spans="1:9" x14ac:dyDescent="0.2">
      <c r="A306" s="12" t="b">
        <v>1</v>
      </c>
      <c r="B306" s="12" t="s">
        <v>2278</v>
      </c>
      <c r="C306" s="12" t="b">
        <v>0</v>
      </c>
      <c r="D306" s="12">
        <v>0</v>
      </c>
      <c r="E306" s="12">
        <v>10</v>
      </c>
      <c r="F306" s="24">
        <v>0</v>
      </c>
      <c r="G306" s="12" t="b">
        <v>0</v>
      </c>
      <c r="H306" s="12" t="b">
        <v>0</v>
      </c>
      <c r="I306" s="12" t="b">
        <v>0</v>
      </c>
    </row>
    <row r="307" spans="1:9" x14ac:dyDescent="0.2">
      <c r="A307" s="12" t="b">
        <v>1</v>
      </c>
      <c r="B307" s="12" t="s">
        <v>2308</v>
      </c>
      <c r="C307" s="12" t="b">
        <v>0</v>
      </c>
      <c r="D307" s="13">
        <v>1</v>
      </c>
      <c r="E307" s="12">
        <v>10</v>
      </c>
      <c r="F307" s="24">
        <v>0.1</v>
      </c>
      <c r="G307" s="12" t="b">
        <v>1</v>
      </c>
      <c r="H307" s="12" t="b">
        <v>0</v>
      </c>
      <c r="I307" s="13" t="b">
        <v>1</v>
      </c>
    </row>
    <row r="308" spans="1:9" x14ac:dyDescent="0.2">
      <c r="A308" s="12" t="b">
        <v>1</v>
      </c>
      <c r="B308" s="12" t="s">
        <v>2316</v>
      </c>
      <c r="C308" s="12" t="b">
        <v>0</v>
      </c>
      <c r="D308" s="12">
        <v>0</v>
      </c>
      <c r="E308" s="12">
        <v>8</v>
      </c>
      <c r="F308" s="24">
        <v>0</v>
      </c>
      <c r="G308" s="12" t="b">
        <v>0</v>
      </c>
      <c r="H308" s="12" t="b">
        <v>0</v>
      </c>
      <c r="I308" s="12" t="b">
        <v>0</v>
      </c>
    </row>
    <row r="309" spans="1:9" x14ac:dyDescent="0.2">
      <c r="A309" s="12" t="b">
        <v>1</v>
      </c>
      <c r="B309" s="12" t="s">
        <v>2367</v>
      </c>
      <c r="C309" s="12" t="b">
        <v>0</v>
      </c>
      <c r="D309" s="13">
        <v>3</v>
      </c>
      <c r="E309" s="12">
        <v>7</v>
      </c>
      <c r="F309" s="24">
        <v>0.42857142857142855</v>
      </c>
      <c r="G309" s="13" t="b">
        <v>1</v>
      </c>
      <c r="H309" s="12" t="b">
        <v>1</v>
      </c>
      <c r="I309" s="13" t="b">
        <v>0</v>
      </c>
    </row>
    <row r="310" spans="1:9" x14ac:dyDescent="0.2">
      <c r="A310" s="12" t="b">
        <v>1</v>
      </c>
      <c r="B310" s="12" t="s">
        <v>2375</v>
      </c>
      <c r="C310" s="12" t="b">
        <v>0</v>
      </c>
      <c r="D310" s="12">
        <v>0</v>
      </c>
      <c r="E310" s="13">
        <v>15</v>
      </c>
      <c r="F310" s="24">
        <v>0</v>
      </c>
      <c r="G310" s="12" t="b">
        <v>0</v>
      </c>
      <c r="H310" s="12" t="b">
        <v>0</v>
      </c>
      <c r="I310" s="12" t="b">
        <v>0</v>
      </c>
    </row>
    <row r="311" spans="1:9" x14ac:dyDescent="0.2">
      <c r="A311" s="12" t="b">
        <v>1</v>
      </c>
      <c r="B311" s="12" t="s">
        <v>2379</v>
      </c>
      <c r="C311" s="12" t="b">
        <v>1</v>
      </c>
      <c r="D311" s="13">
        <v>8</v>
      </c>
      <c r="E311" s="12">
        <v>16</v>
      </c>
      <c r="F311" s="24">
        <v>0.5</v>
      </c>
      <c r="G311" s="13" t="b">
        <v>1</v>
      </c>
      <c r="H311" s="12" t="b">
        <v>0</v>
      </c>
      <c r="I311" s="12" t="b">
        <v>1</v>
      </c>
    </row>
    <row r="312" spans="1:9" x14ac:dyDescent="0.2">
      <c r="A312" s="12" t="b">
        <v>1</v>
      </c>
      <c r="B312" s="12" t="s">
        <v>2388</v>
      </c>
      <c r="C312" s="12" t="b">
        <v>0</v>
      </c>
      <c r="D312" s="12">
        <v>0</v>
      </c>
      <c r="E312" s="12">
        <v>6</v>
      </c>
      <c r="F312" s="24">
        <v>0</v>
      </c>
      <c r="G312" s="12" t="b">
        <v>0</v>
      </c>
      <c r="H312" s="12" t="b">
        <v>0</v>
      </c>
      <c r="I312" s="12" t="b">
        <v>0</v>
      </c>
    </row>
    <row r="313" spans="1:9" x14ac:dyDescent="0.2">
      <c r="A313" s="12" t="b">
        <v>1</v>
      </c>
      <c r="B313" s="12" t="s">
        <v>2409</v>
      </c>
      <c r="C313" s="12" t="b">
        <v>0</v>
      </c>
      <c r="D313" s="13">
        <v>2</v>
      </c>
      <c r="E313" s="12">
        <v>7</v>
      </c>
      <c r="F313" s="24">
        <v>0.2857142857142857</v>
      </c>
      <c r="G313" s="12" t="b">
        <v>1</v>
      </c>
      <c r="H313" s="12" t="b">
        <v>0</v>
      </c>
      <c r="I313" s="12" t="b">
        <v>1</v>
      </c>
    </row>
    <row r="314" spans="1:9" x14ac:dyDescent="0.2">
      <c r="A314" s="12" t="b">
        <v>1</v>
      </c>
      <c r="B314" s="12" t="s">
        <v>2413</v>
      </c>
      <c r="C314" s="12" t="b">
        <v>0</v>
      </c>
      <c r="D314" s="12">
        <v>0</v>
      </c>
      <c r="E314" s="12">
        <v>9</v>
      </c>
      <c r="F314" s="24">
        <v>0</v>
      </c>
      <c r="G314" s="12" t="b">
        <v>1</v>
      </c>
      <c r="H314" s="12" t="b">
        <v>1</v>
      </c>
      <c r="I314" s="12" t="b">
        <v>0</v>
      </c>
    </row>
    <row r="315" spans="1:9" x14ac:dyDescent="0.2">
      <c r="A315" s="12" t="b">
        <v>1</v>
      </c>
      <c r="B315" s="12" t="s">
        <v>2422</v>
      </c>
      <c r="C315" s="12" t="b">
        <v>0</v>
      </c>
      <c r="D315" s="12">
        <v>0</v>
      </c>
      <c r="E315" s="12">
        <v>4</v>
      </c>
      <c r="F315" s="24">
        <v>0</v>
      </c>
      <c r="G315" s="13" t="b">
        <v>0</v>
      </c>
      <c r="H315" s="12" t="b">
        <v>0</v>
      </c>
      <c r="I315" s="12" t="b">
        <v>0</v>
      </c>
    </row>
    <row r="316" spans="1:9" x14ac:dyDescent="0.2">
      <c r="A316" s="12" t="b">
        <v>1</v>
      </c>
      <c r="B316" s="12" t="s">
        <v>2426</v>
      </c>
      <c r="C316" s="12" t="b">
        <v>0</v>
      </c>
      <c r="D316" s="12">
        <v>0</v>
      </c>
      <c r="E316" s="12">
        <v>9</v>
      </c>
      <c r="F316" s="24">
        <v>0</v>
      </c>
      <c r="G316" s="12" t="b">
        <v>0</v>
      </c>
      <c r="H316" s="12" t="b">
        <v>0</v>
      </c>
      <c r="I316" s="12" t="b">
        <v>0</v>
      </c>
    </row>
    <row r="317" spans="1:9" x14ac:dyDescent="0.2">
      <c r="A317" s="12" t="b">
        <v>1</v>
      </c>
      <c r="B317" s="12" t="s">
        <v>2430</v>
      </c>
      <c r="C317" s="12" t="b">
        <v>1</v>
      </c>
      <c r="D317" s="13">
        <v>3</v>
      </c>
      <c r="E317" s="12">
        <v>9</v>
      </c>
      <c r="F317" s="24">
        <v>0.33333333333333331</v>
      </c>
      <c r="G317" s="12" t="b">
        <v>1</v>
      </c>
      <c r="H317" s="12" t="b">
        <v>0</v>
      </c>
      <c r="I317" s="12" t="b">
        <v>1</v>
      </c>
    </row>
    <row r="318" spans="1:9" x14ac:dyDescent="0.2">
      <c r="A318" s="12" t="b">
        <v>1</v>
      </c>
      <c r="B318" s="12" t="s">
        <v>2443</v>
      </c>
      <c r="C318" s="12" t="b">
        <v>0</v>
      </c>
      <c r="D318" s="12">
        <v>0</v>
      </c>
      <c r="E318" s="12">
        <v>14</v>
      </c>
      <c r="F318" s="24">
        <v>0</v>
      </c>
      <c r="G318" s="13" t="b">
        <v>0</v>
      </c>
      <c r="H318" s="12" t="b">
        <v>0</v>
      </c>
      <c r="I318" s="12" t="b">
        <v>0</v>
      </c>
    </row>
    <row r="319" spans="1:9" x14ac:dyDescent="0.2">
      <c r="A319" s="12" t="b">
        <v>1</v>
      </c>
      <c r="B319" s="12" t="s">
        <v>2451</v>
      </c>
      <c r="C319" s="12" t="b">
        <v>1</v>
      </c>
      <c r="D319" s="12">
        <v>7</v>
      </c>
      <c r="E319" s="12">
        <v>12</v>
      </c>
      <c r="F319" s="24">
        <v>0.58333333333333337</v>
      </c>
      <c r="G319" s="12" t="b">
        <v>1</v>
      </c>
      <c r="H319" s="12" t="b">
        <v>0</v>
      </c>
      <c r="I319" s="12" t="b">
        <v>1</v>
      </c>
    </row>
    <row r="321" spans="1:9" ht="15.75" x14ac:dyDescent="0.2">
      <c r="A321" s="117" t="s">
        <v>2516</v>
      </c>
      <c r="B321" s="117"/>
      <c r="C321" s="117"/>
      <c r="D321" s="117"/>
      <c r="E321" s="117"/>
      <c r="F321" s="117"/>
      <c r="G321" s="117"/>
      <c r="H321" s="117"/>
      <c r="I321" s="117"/>
    </row>
    <row r="322" spans="1:9" ht="15.75" x14ac:dyDescent="0.2">
      <c r="A322" s="23" t="s">
        <v>2481</v>
      </c>
      <c r="B322" s="23" t="s">
        <v>7</v>
      </c>
      <c r="C322" s="21" t="s">
        <v>14</v>
      </c>
      <c r="D322" s="22" t="s">
        <v>2505</v>
      </c>
      <c r="E322" s="22" t="s">
        <v>2506</v>
      </c>
      <c r="F322" s="20" t="s">
        <v>2523</v>
      </c>
      <c r="G322" s="22" t="s">
        <v>15</v>
      </c>
      <c r="H322" s="20" t="s">
        <v>2519</v>
      </c>
      <c r="I322" s="22" t="s">
        <v>16</v>
      </c>
    </row>
    <row r="323" spans="1:9" x14ac:dyDescent="0.2">
      <c r="A323" s="12" t="b">
        <v>1</v>
      </c>
      <c r="B323" s="12" t="s">
        <v>39</v>
      </c>
      <c r="C323" s="12" t="b">
        <v>0</v>
      </c>
      <c r="D323" s="12">
        <v>0</v>
      </c>
      <c r="E323" s="12">
        <v>9</v>
      </c>
      <c r="F323" s="24">
        <v>0</v>
      </c>
      <c r="G323" s="12" t="b">
        <v>0</v>
      </c>
      <c r="H323" s="12" t="b">
        <v>0</v>
      </c>
      <c r="I323" s="12" t="b">
        <v>0</v>
      </c>
    </row>
    <row r="324" spans="1:9" x14ac:dyDescent="0.2">
      <c r="A324" s="12" t="b">
        <v>1</v>
      </c>
      <c r="B324" s="12" t="s">
        <v>74</v>
      </c>
      <c r="C324" s="12" t="b">
        <v>0</v>
      </c>
      <c r="D324" s="12">
        <v>0</v>
      </c>
      <c r="E324" s="12">
        <v>1</v>
      </c>
      <c r="F324" s="24">
        <v>0</v>
      </c>
      <c r="G324" s="12" t="b">
        <v>0</v>
      </c>
      <c r="H324" s="12" t="b">
        <v>0</v>
      </c>
      <c r="I324" s="12" t="b">
        <v>0</v>
      </c>
    </row>
    <row r="325" spans="1:9" x14ac:dyDescent="0.2">
      <c r="A325" s="12" t="b">
        <v>1</v>
      </c>
      <c r="B325" s="12" t="s">
        <v>82</v>
      </c>
      <c r="C325" s="12" t="b">
        <v>0</v>
      </c>
      <c r="D325" s="12">
        <v>0</v>
      </c>
      <c r="E325" s="12">
        <v>15</v>
      </c>
      <c r="F325" s="24">
        <v>0</v>
      </c>
      <c r="G325" s="12" t="b">
        <v>0</v>
      </c>
      <c r="H325" s="12" t="b">
        <v>0</v>
      </c>
      <c r="I325" s="12" t="b">
        <v>0</v>
      </c>
    </row>
    <row r="326" spans="1:9" x14ac:dyDescent="0.2">
      <c r="A326" s="12" t="b">
        <v>1</v>
      </c>
      <c r="B326" s="12" t="s">
        <v>171</v>
      </c>
      <c r="C326" s="12" t="b">
        <v>0</v>
      </c>
      <c r="D326" s="12">
        <v>0</v>
      </c>
      <c r="E326" s="12">
        <v>14</v>
      </c>
      <c r="F326" s="24">
        <v>0</v>
      </c>
      <c r="G326" s="12" t="b">
        <v>0</v>
      </c>
      <c r="H326" s="12" t="b">
        <v>0</v>
      </c>
      <c r="I326" s="12" t="b">
        <v>0</v>
      </c>
    </row>
    <row r="327" spans="1:9" x14ac:dyDescent="0.2">
      <c r="A327" s="12" t="b">
        <v>1</v>
      </c>
      <c r="B327" s="12" t="s">
        <v>179</v>
      </c>
      <c r="C327" s="12" t="b">
        <v>0</v>
      </c>
      <c r="D327" s="12">
        <v>0</v>
      </c>
      <c r="E327" s="13">
        <v>11</v>
      </c>
      <c r="F327" s="24">
        <v>0</v>
      </c>
      <c r="G327" s="12" t="b">
        <v>0</v>
      </c>
      <c r="H327" s="12" t="b">
        <v>0</v>
      </c>
      <c r="I327" s="12" t="b">
        <v>0</v>
      </c>
    </row>
    <row r="328" spans="1:9" x14ac:dyDescent="0.2">
      <c r="A328" s="12" t="b">
        <v>1</v>
      </c>
      <c r="B328" s="12" t="s">
        <v>225</v>
      </c>
      <c r="C328" s="12" t="b">
        <v>0</v>
      </c>
      <c r="D328" s="13">
        <v>0</v>
      </c>
      <c r="E328" s="12">
        <v>10</v>
      </c>
      <c r="F328" s="24">
        <v>0</v>
      </c>
      <c r="G328" s="13" t="b">
        <v>0</v>
      </c>
      <c r="H328" s="12" t="b">
        <v>0</v>
      </c>
      <c r="I328" s="12" t="b">
        <v>0</v>
      </c>
    </row>
    <row r="329" spans="1:9" x14ac:dyDescent="0.2">
      <c r="A329" s="12" t="b">
        <v>1</v>
      </c>
      <c r="B329" s="12" t="s">
        <v>233</v>
      </c>
      <c r="C329" s="12" t="b">
        <v>0</v>
      </c>
      <c r="D329" s="12">
        <v>0</v>
      </c>
      <c r="E329" s="13">
        <v>10</v>
      </c>
      <c r="F329" s="24">
        <v>0</v>
      </c>
      <c r="G329" s="12" t="b">
        <v>0</v>
      </c>
      <c r="H329" s="12" t="b">
        <v>0</v>
      </c>
      <c r="I329" s="12" t="b">
        <v>0</v>
      </c>
    </row>
    <row r="330" spans="1:9" x14ac:dyDescent="0.2">
      <c r="A330" s="12" t="b">
        <v>1</v>
      </c>
      <c r="B330" s="12" t="s">
        <v>266</v>
      </c>
      <c r="C330" s="12" t="b">
        <v>0</v>
      </c>
      <c r="D330" s="13">
        <v>0</v>
      </c>
      <c r="E330" s="12">
        <v>21</v>
      </c>
      <c r="F330" s="24">
        <v>0</v>
      </c>
      <c r="G330" s="13" t="b">
        <v>0</v>
      </c>
      <c r="H330" s="12" t="b">
        <v>0</v>
      </c>
      <c r="I330" s="13" t="b">
        <v>0</v>
      </c>
    </row>
    <row r="331" spans="1:9" x14ac:dyDescent="0.2">
      <c r="A331" s="12" t="b">
        <v>1</v>
      </c>
      <c r="B331" s="12" t="s">
        <v>275</v>
      </c>
      <c r="C331" s="12" t="b">
        <v>0</v>
      </c>
      <c r="D331" s="12">
        <v>0</v>
      </c>
      <c r="E331" s="13">
        <v>5</v>
      </c>
      <c r="F331" s="24">
        <v>0</v>
      </c>
      <c r="G331" s="13" t="b">
        <v>0</v>
      </c>
      <c r="H331" s="12" t="b">
        <v>0</v>
      </c>
      <c r="I331" s="12" t="b">
        <v>0</v>
      </c>
    </row>
    <row r="332" spans="1:9" x14ac:dyDescent="0.2">
      <c r="A332" s="12" t="b">
        <v>1</v>
      </c>
      <c r="B332" s="12" t="s">
        <v>287</v>
      </c>
      <c r="C332" s="12" t="b">
        <v>0</v>
      </c>
      <c r="D332" s="12">
        <v>0</v>
      </c>
      <c r="E332" s="12">
        <v>10</v>
      </c>
      <c r="F332" s="24">
        <v>0</v>
      </c>
      <c r="G332" s="12" t="b">
        <v>0</v>
      </c>
      <c r="H332" s="12" t="b">
        <v>0</v>
      </c>
      <c r="I332" s="12" t="b">
        <v>0</v>
      </c>
    </row>
    <row r="333" spans="1:9" x14ac:dyDescent="0.2">
      <c r="A333" s="12" t="b">
        <v>1</v>
      </c>
      <c r="B333" s="12" t="s">
        <v>300</v>
      </c>
      <c r="C333" s="12" t="b">
        <v>0</v>
      </c>
      <c r="D333" s="12">
        <v>0</v>
      </c>
      <c r="E333" s="12">
        <v>9</v>
      </c>
      <c r="F333" s="24">
        <v>0</v>
      </c>
      <c r="G333" s="12" t="b">
        <v>0</v>
      </c>
      <c r="H333" s="12" t="b">
        <v>0</v>
      </c>
      <c r="I333" s="12" t="b">
        <v>0</v>
      </c>
    </row>
    <row r="334" spans="1:9" x14ac:dyDescent="0.2">
      <c r="A334" s="12" t="b">
        <v>1</v>
      </c>
      <c r="B334" s="12" t="s">
        <v>304</v>
      </c>
      <c r="C334" s="12" t="b">
        <v>0</v>
      </c>
      <c r="D334" s="12">
        <v>0</v>
      </c>
      <c r="E334" s="12">
        <v>10</v>
      </c>
      <c r="F334" s="24">
        <v>0</v>
      </c>
      <c r="G334" s="12" t="b">
        <v>0</v>
      </c>
      <c r="H334" s="12" t="b">
        <v>0</v>
      </c>
      <c r="I334" s="12" t="b">
        <v>0</v>
      </c>
    </row>
    <row r="335" spans="1:9" x14ac:dyDescent="0.2">
      <c r="A335" s="12" t="b">
        <v>1</v>
      </c>
      <c r="B335" s="12" t="s">
        <v>309</v>
      </c>
      <c r="C335" s="12" t="b">
        <v>0</v>
      </c>
      <c r="D335" s="12">
        <v>0</v>
      </c>
      <c r="E335" s="12">
        <v>5</v>
      </c>
      <c r="F335" s="24">
        <v>0</v>
      </c>
      <c r="G335" s="12" t="b">
        <v>0</v>
      </c>
      <c r="H335" s="12" t="b">
        <v>0</v>
      </c>
      <c r="I335" s="12" t="b">
        <v>0</v>
      </c>
    </row>
    <row r="336" spans="1:9" x14ac:dyDescent="0.2">
      <c r="A336" s="12" t="b">
        <v>1</v>
      </c>
      <c r="B336" s="12" t="s">
        <v>318</v>
      </c>
      <c r="C336" s="12" t="b">
        <v>0</v>
      </c>
      <c r="D336" s="12">
        <v>0</v>
      </c>
      <c r="E336" s="12">
        <v>7</v>
      </c>
      <c r="F336" s="24">
        <v>0</v>
      </c>
      <c r="G336" s="12" t="b">
        <v>0</v>
      </c>
      <c r="H336" s="12" t="b">
        <v>0</v>
      </c>
      <c r="I336" s="12" t="b">
        <v>0</v>
      </c>
    </row>
    <row r="337" spans="1:9" x14ac:dyDescent="0.2">
      <c r="A337" s="12" t="b">
        <v>1</v>
      </c>
      <c r="B337" s="12" t="s">
        <v>363</v>
      </c>
      <c r="C337" s="12" t="b">
        <v>0</v>
      </c>
      <c r="D337" s="12">
        <v>0</v>
      </c>
      <c r="E337" s="12">
        <v>13</v>
      </c>
      <c r="F337" s="24">
        <v>0</v>
      </c>
      <c r="G337" s="12" t="b">
        <v>0</v>
      </c>
      <c r="H337" s="12" t="b">
        <v>0</v>
      </c>
      <c r="I337" s="12" t="b">
        <v>0</v>
      </c>
    </row>
    <row r="338" spans="1:9" x14ac:dyDescent="0.2">
      <c r="A338" s="12" t="b">
        <v>1</v>
      </c>
      <c r="B338" s="12" t="s">
        <v>431</v>
      </c>
      <c r="C338" s="12" t="b">
        <v>0</v>
      </c>
      <c r="D338" s="12">
        <v>0</v>
      </c>
      <c r="E338" s="12">
        <v>8</v>
      </c>
      <c r="F338" s="24">
        <v>0</v>
      </c>
      <c r="G338" s="13" t="b">
        <v>0</v>
      </c>
      <c r="H338" s="12" t="b">
        <v>0</v>
      </c>
      <c r="I338" s="12" t="b">
        <v>0</v>
      </c>
    </row>
    <row r="339" spans="1:9" x14ac:dyDescent="0.2">
      <c r="A339" s="12" t="b">
        <v>1</v>
      </c>
      <c r="B339" s="12" t="s">
        <v>435</v>
      </c>
      <c r="C339" s="12" t="b">
        <v>0</v>
      </c>
      <c r="D339" s="12">
        <v>0</v>
      </c>
      <c r="E339" s="12">
        <v>4</v>
      </c>
      <c r="F339" s="24">
        <v>0</v>
      </c>
      <c r="G339" s="12" t="b">
        <v>0</v>
      </c>
      <c r="H339" s="12" t="b">
        <v>0</v>
      </c>
      <c r="I339" s="12" t="b">
        <v>0</v>
      </c>
    </row>
    <row r="340" spans="1:9" x14ac:dyDescent="0.2">
      <c r="A340" s="12" t="b">
        <v>1</v>
      </c>
      <c r="B340" s="12" t="s">
        <v>456</v>
      </c>
      <c r="C340" s="12" t="b">
        <v>0</v>
      </c>
      <c r="D340" s="12">
        <v>0</v>
      </c>
      <c r="E340" s="12">
        <v>12</v>
      </c>
      <c r="F340" s="24">
        <v>0</v>
      </c>
      <c r="G340" s="12" t="b">
        <v>0</v>
      </c>
      <c r="H340" s="12" t="b">
        <v>0</v>
      </c>
      <c r="I340" s="12" t="b">
        <v>0</v>
      </c>
    </row>
    <row r="341" spans="1:9" x14ac:dyDescent="0.2">
      <c r="A341" s="12" t="b">
        <v>1</v>
      </c>
      <c r="B341" s="12" t="s">
        <v>476</v>
      </c>
      <c r="C341" s="12" t="b">
        <v>0</v>
      </c>
      <c r="D341" s="12">
        <v>0</v>
      </c>
      <c r="E341" s="13">
        <v>9</v>
      </c>
      <c r="F341" s="24">
        <v>0</v>
      </c>
      <c r="G341" s="12" t="b">
        <v>0</v>
      </c>
      <c r="H341" s="12" t="b">
        <v>0</v>
      </c>
      <c r="I341" s="12" t="b">
        <v>0</v>
      </c>
    </row>
    <row r="342" spans="1:9" x14ac:dyDescent="0.2">
      <c r="A342" s="12" t="b">
        <v>1</v>
      </c>
      <c r="B342" s="12" t="s">
        <v>489</v>
      </c>
      <c r="C342" s="12" t="b">
        <v>0</v>
      </c>
      <c r="D342" s="12">
        <v>0</v>
      </c>
      <c r="E342" s="12">
        <v>12</v>
      </c>
      <c r="F342" s="24">
        <v>0</v>
      </c>
      <c r="G342" s="12" t="b">
        <v>0</v>
      </c>
      <c r="H342" s="12" t="b">
        <v>0</v>
      </c>
      <c r="I342" s="12" t="b">
        <v>0</v>
      </c>
    </row>
    <row r="343" spans="1:9" x14ac:dyDescent="0.2">
      <c r="A343" s="12" t="b">
        <v>1</v>
      </c>
      <c r="B343" s="12" t="s">
        <v>506</v>
      </c>
      <c r="C343" s="12" t="b">
        <v>0</v>
      </c>
      <c r="D343" s="13">
        <v>0</v>
      </c>
      <c r="E343" s="12">
        <v>11</v>
      </c>
      <c r="F343" s="24">
        <v>0</v>
      </c>
      <c r="G343" s="13" t="b">
        <v>0</v>
      </c>
      <c r="H343" s="12" t="b">
        <v>0</v>
      </c>
      <c r="I343" s="12" t="b">
        <v>0</v>
      </c>
    </row>
    <row r="344" spans="1:9" x14ac:dyDescent="0.2">
      <c r="A344" s="12" t="b">
        <v>1</v>
      </c>
      <c r="B344" s="12" t="s">
        <v>572</v>
      </c>
      <c r="C344" s="12" t="b">
        <v>0</v>
      </c>
      <c r="D344" s="12">
        <v>0</v>
      </c>
      <c r="E344" s="12">
        <v>8</v>
      </c>
      <c r="F344" s="24">
        <v>0</v>
      </c>
      <c r="G344" s="12" t="b">
        <v>0</v>
      </c>
      <c r="H344" s="12" t="b">
        <v>0</v>
      </c>
      <c r="I344" s="12" t="b">
        <v>0</v>
      </c>
    </row>
    <row r="345" spans="1:9" x14ac:dyDescent="0.2">
      <c r="A345" s="12" t="b">
        <v>1</v>
      </c>
      <c r="B345" s="12" t="s">
        <v>584</v>
      </c>
      <c r="C345" s="12" t="b">
        <v>0</v>
      </c>
      <c r="D345" s="12">
        <v>0</v>
      </c>
      <c r="E345" s="12">
        <v>7</v>
      </c>
      <c r="F345" s="24">
        <v>0</v>
      </c>
      <c r="G345" s="12" t="b">
        <v>0</v>
      </c>
      <c r="H345" s="12" t="b">
        <v>0</v>
      </c>
      <c r="I345" s="12" t="b">
        <v>0</v>
      </c>
    </row>
    <row r="346" spans="1:9" x14ac:dyDescent="0.2">
      <c r="A346" s="12" t="b">
        <v>1</v>
      </c>
      <c r="B346" s="12" t="s">
        <v>605</v>
      </c>
      <c r="C346" s="12" t="b">
        <v>0</v>
      </c>
      <c r="D346" s="12">
        <v>0</v>
      </c>
      <c r="E346" s="12">
        <v>15</v>
      </c>
      <c r="F346" s="24">
        <v>0</v>
      </c>
      <c r="G346" s="12" t="b">
        <v>0</v>
      </c>
      <c r="H346" s="12" t="b">
        <v>0</v>
      </c>
      <c r="I346" s="12" t="b">
        <v>0</v>
      </c>
    </row>
    <row r="347" spans="1:9" x14ac:dyDescent="0.2">
      <c r="A347" s="12" t="b">
        <v>1</v>
      </c>
      <c r="B347" s="12" t="s">
        <v>664</v>
      </c>
      <c r="C347" s="12" t="b">
        <v>0</v>
      </c>
      <c r="D347" s="12">
        <v>0</v>
      </c>
      <c r="E347" s="12">
        <v>9</v>
      </c>
      <c r="F347" s="24">
        <v>0</v>
      </c>
      <c r="G347" s="12" t="b">
        <v>0</v>
      </c>
      <c r="H347" s="12" t="b">
        <v>0</v>
      </c>
      <c r="I347" s="12" t="b">
        <v>0</v>
      </c>
    </row>
    <row r="348" spans="1:9" x14ac:dyDescent="0.2">
      <c r="A348" s="12" t="b">
        <v>1</v>
      </c>
      <c r="B348" s="12" t="s">
        <v>672</v>
      </c>
      <c r="C348" s="12" t="b">
        <v>0</v>
      </c>
      <c r="D348" s="12">
        <v>0</v>
      </c>
      <c r="E348" s="12">
        <v>14</v>
      </c>
      <c r="F348" s="24">
        <v>0</v>
      </c>
      <c r="G348" s="12" t="b">
        <v>0</v>
      </c>
      <c r="H348" s="12" t="b">
        <v>0</v>
      </c>
      <c r="I348" s="12" t="b">
        <v>0</v>
      </c>
    </row>
    <row r="349" spans="1:9" x14ac:dyDescent="0.2">
      <c r="A349" s="12" t="b">
        <v>1</v>
      </c>
      <c r="B349" s="12" t="s">
        <v>700</v>
      </c>
      <c r="C349" s="12" t="b">
        <v>0</v>
      </c>
      <c r="D349" s="12">
        <v>0</v>
      </c>
      <c r="E349" s="12">
        <v>9</v>
      </c>
      <c r="F349" s="24">
        <v>0</v>
      </c>
      <c r="G349" s="12" t="b">
        <v>0</v>
      </c>
      <c r="H349" s="12" t="b">
        <v>0</v>
      </c>
      <c r="I349" s="12" t="b">
        <v>0</v>
      </c>
    </row>
    <row r="350" spans="1:9" x14ac:dyDescent="0.2">
      <c r="A350" s="12" t="b">
        <v>1</v>
      </c>
      <c r="B350" s="12" t="s">
        <v>717</v>
      </c>
      <c r="C350" s="12" t="b">
        <v>0</v>
      </c>
      <c r="D350" s="12">
        <v>0</v>
      </c>
      <c r="E350" s="12">
        <v>13</v>
      </c>
      <c r="F350" s="24">
        <v>0</v>
      </c>
      <c r="G350" s="12" t="b">
        <v>0</v>
      </c>
      <c r="H350" s="12" t="b">
        <v>0</v>
      </c>
      <c r="I350" s="12" t="b">
        <v>0</v>
      </c>
    </row>
    <row r="351" spans="1:9" x14ac:dyDescent="0.2">
      <c r="A351" s="12" t="b">
        <v>1</v>
      </c>
      <c r="B351" s="12" t="s">
        <v>746</v>
      </c>
      <c r="C351" s="12" t="b">
        <v>0</v>
      </c>
      <c r="D351" s="12">
        <v>0</v>
      </c>
      <c r="E351" s="13">
        <v>10</v>
      </c>
      <c r="F351" s="24">
        <v>0</v>
      </c>
      <c r="G351" s="12" t="b">
        <v>0</v>
      </c>
      <c r="H351" s="12" t="b">
        <v>0</v>
      </c>
      <c r="I351" s="12" t="b">
        <v>0</v>
      </c>
    </row>
    <row r="352" spans="1:9" x14ac:dyDescent="0.2">
      <c r="A352" s="12" t="b">
        <v>1</v>
      </c>
      <c r="B352" s="12" t="s">
        <v>750</v>
      </c>
      <c r="C352" s="12" t="b">
        <v>0</v>
      </c>
      <c r="D352" s="12">
        <v>0</v>
      </c>
      <c r="E352" s="13">
        <v>6</v>
      </c>
      <c r="F352" s="24">
        <v>0</v>
      </c>
      <c r="G352" s="12" t="b">
        <v>0</v>
      </c>
      <c r="H352" s="12" t="b">
        <v>0</v>
      </c>
      <c r="I352" s="12" t="b">
        <v>0</v>
      </c>
    </row>
    <row r="353" spans="1:9" x14ac:dyDescent="0.2">
      <c r="A353" s="12" t="b">
        <v>1</v>
      </c>
      <c r="B353" s="12" t="s">
        <v>842</v>
      </c>
      <c r="C353" s="12" t="b">
        <v>0</v>
      </c>
      <c r="D353" s="12">
        <v>0</v>
      </c>
      <c r="E353" s="12">
        <v>8</v>
      </c>
      <c r="F353" s="24">
        <v>0</v>
      </c>
      <c r="G353" s="12" t="b">
        <v>0</v>
      </c>
      <c r="H353" s="12" t="b">
        <v>0</v>
      </c>
      <c r="I353" s="12" t="b">
        <v>0</v>
      </c>
    </row>
    <row r="354" spans="1:9" x14ac:dyDescent="0.2">
      <c r="A354" s="12" t="b">
        <v>1</v>
      </c>
      <c r="B354" s="12" t="s">
        <v>851</v>
      </c>
      <c r="C354" s="12" t="b">
        <v>0</v>
      </c>
      <c r="D354" s="12">
        <v>0</v>
      </c>
      <c r="E354" s="12">
        <v>5</v>
      </c>
      <c r="F354" s="24">
        <v>0</v>
      </c>
      <c r="G354" s="12" t="b">
        <v>0</v>
      </c>
      <c r="H354" s="12" t="b">
        <v>0</v>
      </c>
      <c r="I354" s="12" t="b">
        <v>0</v>
      </c>
    </row>
    <row r="355" spans="1:9" x14ac:dyDescent="0.2">
      <c r="A355" s="12" t="b">
        <v>1</v>
      </c>
      <c r="B355" s="12" t="s">
        <v>863</v>
      </c>
      <c r="C355" s="12" t="b">
        <v>0</v>
      </c>
      <c r="D355" s="12">
        <v>0</v>
      </c>
      <c r="E355" s="12">
        <v>11</v>
      </c>
      <c r="F355" s="24">
        <v>0</v>
      </c>
      <c r="G355" s="12" t="b">
        <v>0</v>
      </c>
      <c r="H355" s="12" t="b">
        <v>0</v>
      </c>
      <c r="I355" s="12" t="b">
        <v>0</v>
      </c>
    </row>
    <row r="356" spans="1:9" x14ac:dyDescent="0.2">
      <c r="A356" s="12" t="b">
        <v>1</v>
      </c>
      <c r="B356" s="12" t="s">
        <v>879</v>
      </c>
      <c r="C356" s="12" t="b">
        <v>0</v>
      </c>
      <c r="D356" s="12">
        <v>0</v>
      </c>
      <c r="E356" s="12">
        <v>6</v>
      </c>
      <c r="F356" s="24">
        <v>0</v>
      </c>
      <c r="G356" s="12" t="b">
        <v>0</v>
      </c>
      <c r="H356" s="12" t="b">
        <v>0</v>
      </c>
      <c r="I356" s="12" t="b">
        <v>0</v>
      </c>
    </row>
    <row r="357" spans="1:9" x14ac:dyDescent="0.2">
      <c r="A357" s="12" t="b">
        <v>1</v>
      </c>
      <c r="B357" s="12" t="s">
        <v>884</v>
      </c>
      <c r="C357" s="12" t="b">
        <v>0</v>
      </c>
      <c r="D357" s="12">
        <v>0</v>
      </c>
      <c r="E357" s="12">
        <v>11</v>
      </c>
      <c r="F357" s="24">
        <v>0</v>
      </c>
      <c r="G357" s="12" t="b">
        <v>0</v>
      </c>
      <c r="H357" s="12" t="b">
        <v>0</v>
      </c>
      <c r="I357" s="12" t="b">
        <v>0</v>
      </c>
    </row>
    <row r="358" spans="1:9" x14ac:dyDescent="0.2">
      <c r="A358" s="12" t="b">
        <v>1</v>
      </c>
      <c r="B358" s="12" t="s">
        <v>888</v>
      </c>
      <c r="C358" s="12" t="b">
        <v>0</v>
      </c>
      <c r="D358" s="12">
        <v>0</v>
      </c>
      <c r="E358" s="13">
        <v>7</v>
      </c>
      <c r="F358" s="24">
        <v>0</v>
      </c>
      <c r="G358" s="12" t="b">
        <v>0</v>
      </c>
      <c r="H358" s="12" t="b">
        <v>0</v>
      </c>
      <c r="I358" s="12" t="b">
        <v>0</v>
      </c>
    </row>
    <row r="359" spans="1:9" x14ac:dyDescent="0.2">
      <c r="A359" s="12" t="b">
        <v>1</v>
      </c>
      <c r="B359" s="12" t="s">
        <v>892</v>
      </c>
      <c r="C359" s="12" t="b">
        <v>0</v>
      </c>
      <c r="D359" s="12">
        <v>0</v>
      </c>
      <c r="E359" s="12">
        <v>7</v>
      </c>
      <c r="F359" s="24">
        <v>0</v>
      </c>
      <c r="G359" s="12" t="b">
        <v>0</v>
      </c>
      <c r="H359" s="12" t="b">
        <v>0</v>
      </c>
      <c r="I359" s="12" t="b">
        <v>0</v>
      </c>
    </row>
    <row r="360" spans="1:9" x14ac:dyDescent="0.2">
      <c r="A360" s="12" t="b">
        <v>1</v>
      </c>
      <c r="B360" s="12" t="s">
        <v>938</v>
      </c>
      <c r="C360" s="12" t="b">
        <v>0</v>
      </c>
      <c r="D360" s="12">
        <v>0</v>
      </c>
      <c r="E360" s="12">
        <v>9</v>
      </c>
      <c r="F360" s="24">
        <v>0</v>
      </c>
      <c r="G360" s="12" t="b">
        <v>0</v>
      </c>
      <c r="H360" s="12" t="b">
        <v>0</v>
      </c>
      <c r="I360" s="12" t="b">
        <v>0</v>
      </c>
    </row>
    <row r="361" spans="1:9" x14ac:dyDescent="0.2">
      <c r="A361" s="12" t="b">
        <v>1</v>
      </c>
      <c r="B361" s="12" t="s">
        <v>946</v>
      </c>
      <c r="C361" s="12" t="b">
        <v>0</v>
      </c>
      <c r="D361" s="12">
        <v>0</v>
      </c>
      <c r="E361" s="12">
        <v>10</v>
      </c>
      <c r="F361" s="24">
        <v>0</v>
      </c>
      <c r="G361" s="12" t="b">
        <v>0</v>
      </c>
      <c r="H361" s="12" t="b">
        <v>0</v>
      </c>
      <c r="I361" s="12" t="b">
        <v>0</v>
      </c>
    </row>
    <row r="362" spans="1:9" x14ac:dyDescent="0.2">
      <c r="A362" s="12" t="b">
        <v>1</v>
      </c>
      <c r="B362" s="12" t="s">
        <v>955</v>
      </c>
      <c r="C362" s="12" t="b">
        <v>0</v>
      </c>
      <c r="D362" s="12">
        <v>0</v>
      </c>
      <c r="E362" s="12">
        <v>5</v>
      </c>
      <c r="F362" s="24">
        <v>0</v>
      </c>
      <c r="G362" s="12" t="b">
        <v>0</v>
      </c>
      <c r="H362" s="12" t="b">
        <v>0</v>
      </c>
      <c r="I362" s="12" t="b">
        <v>0</v>
      </c>
    </row>
    <row r="363" spans="1:9" x14ac:dyDescent="0.2">
      <c r="A363" s="12" t="b">
        <v>1</v>
      </c>
      <c r="B363" s="12" t="s">
        <v>963</v>
      </c>
      <c r="C363" s="12" t="b">
        <v>0</v>
      </c>
      <c r="D363" s="12">
        <v>0</v>
      </c>
      <c r="E363" s="12">
        <v>13</v>
      </c>
      <c r="F363" s="24">
        <v>0</v>
      </c>
      <c r="G363" s="12" t="b">
        <v>0</v>
      </c>
      <c r="H363" s="12" t="b">
        <v>0</v>
      </c>
      <c r="I363" s="12" t="b">
        <v>0</v>
      </c>
    </row>
    <row r="364" spans="1:9" x14ac:dyDescent="0.2">
      <c r="A364" s="12" t="b">
        <v>1</v>
      </c>
      <c r="B364" s="12" t="s">
        <v>967</v>
      </c>
      <c r="C364" s="12" t="b">
        <v>0</v>
      </c>
      <c r="D364" s="12">
        <v>0</v>
      </c>
      <c r="E364" s="12">
        <v>10</v>
      </c>
      <c r="F364" s="24">
        <v>0</v>
      </c>
      <c r="G364" s="12" t="b">
        <v>0</v>
      </c>
      <c r="H364" s="12" t="b">
        <v>0</v>
      </c>
      <c r="I364" s="12" t="b">
        <v>0</v>
      </c>
    </row>
    <row r="365" spans="1:9" x14ac:dyDescent="0.2">
      <c r="A365" s="12" t="b">
        <v>1</v>
      </c>
      <c r="B365" s="12" t="s">
        <v>971</v>
      </c>
      <c r="C365" s="12" t="b">
        <v>0</v>
      </c>
      <c r="D365" s="12">
        <v>0</v>
      </c>
      <c r="E365" s="12">
        <v>12</v>
      </c>
      <c r="F365" s="24">
        <v>0</v>
      </c>
      <c r="G365" s="12" t="b">
        <v>0</v>
      </c>
      <c r="H365" s="12" t="b">
        <v>0</v>
      </c>
      <c r="I365" s="12" t="b">
        <v>0</v>
      </c>
    </row>
    <row r="366" spans="1:9" x14ac:dyDescent="0.2">
      <c r="A366" s="12" t="b">
        <v>1</v>
      </c>
      <c r="B366" s="12" t="s">
        <v>984</v>
      </c>
      <c r="C366" s="12" t="b">
        <v>0</v>
      </c>
      <c r="D366" s="12">
        <v>0</v>
      </c>
      <c r="E366" s="12">
        <v>11</v>
      </c>
      <c r="F366" s="24">
        <v>0</v>
      </c>
      <c r="G366" s="13" t="b">
        <v>0</v>
      </c>
      <c r="H366" s="12" t="b">
        <v>0</v>
      </c>
      <c r="I366" s="12" t="b">
        <v>0</v>
      </c>
    </row>
    <row r="367" spans="1:9" x14ac:dyDescent="0.2">
      <c r="A367" s="12" t="b">
        <v>1</v>
      </c>
      <c r="B367" s="12" t="s">
        <v>992</v>
      </c>
      <c r="C367" s="12" t="b">
        <v>0</v>
      </c>
      <c r="D367" s="12">
        <v>0</v>
      </c>
      <c r="E367" s="12">
        <v>5</v>
      </c>
      <c r="F367" s="24">
        <v>0</v>
      </c>
      <c r="G367" s="13" t="b">
        <v>0</v>
      </c>
      <c r="H367" s="12" t="b">
        <v>0</v>
      </c>
      <c r="I367" s="12" t="b">
        <v>0</v>
      </c>
    </row>
    <row r="368" spans="1:9" x14ac:dyDescent="0.2">
      <c r="A368" s="12" t="b">
        <v>1</v>
      </c>
      <c r="B368" s="12" t="s">
        <v>1002</v>
      </c>
      <c r="C368" s="12" t="b">
        <v>0</v>
      </c>
      <c r="D368" s="13">
        <v>0</v>
      </c>
      <c r="E368" s="12">
        <v>5</v>
      </c>
      <c r="F368" s="24">
        <v>0</v>
      </c>
      <c r="G368" s="13" t="b">
        <v>0</v>
      </c>
      <c r="H368" s="12" t="b">
        <v>0</v>
      </c>
      <c r="I368" s="12" t="b">
        <v>0</v>
      </c>
    </row>
    <row r="369" spans="1:9" x14ac:dyDescent="0.2">
      <c r="A369" s="12" t="b">
        <v>1</v>
      </c>
      <c r="B369" s="12" t="s">
        <v>1014</v>
      </c>
      <c r="C369" s="12" t="b">
        <v>0</v>
      </c>
      <c r="D369" s="12">
        <v>0</v>
      </c>
      <c r="E369" s="12">
        <v>8</v>
      </c>
      <c r="F369" s="24">
        <v>0</v>
      </c>
      <c r="G369" s="12" t="b">
        <v>0</v>
      </c>
      <c r="H369" s="12" t="b">
        <v>0</v>
      </c>
      <c r="I369" s="12" t="b">
        <v>0</v>
      </c>
    </row>
    <row r="370" spans="1:9" x14ac:dyDescent="0.2">
      <c r="A370" s="12" t="b">
        <v>1</v>
      </c>
      <c r="B370" s="12" t="s">
        <v>1069</v>
      </c>
      <c r="C370" s="12" t="b">
        <v>0</v>
      </c>
      <c r="D370" s="12">
        <v>0</v>
      </c>
      <c r="E370" s="12">
        <v>9</v>
      </c>
      <c r="F370" s="24">
        <v>0</v>
      </c>
      <c r="G370" s="12" t="b">
        <v>0</v>
      </c>
      <c r="H370" s="12" t="b">
        <v>0</v>
      </c>
      <c r="I370" s="12" t="b">
        <v>0</v>
      </c>
    </row>
    <row r="371" spans="1:9" x14ac:dyDescent="0.2">
      <c r="A371" s="12" t="b">
        <v>1</v>
      </c>
      <c r="B371" s="12" t="s">
        <v>1074</v>
      </c>
      <c r="C371" s="12" t="b">
        <v>0</v>
      </c>
      <c r="D371" s="12">
        <v>0</v>
      </c>
      <c r="E371" s="12">
        <v>12</v>
      </c>
      <c r="F371" s="24">
        <v>0</v>
      </c>
      <c r="G371" s="12" t="b">
        <v>0</v>
      </c>
      <c r="H371" s="12" t="b">
        <v>0</v>
      </c>
      <c r="I371" s="12" t="b">
        <v>0</v>
      </c>
    </row>
    <row r="372" spans="1:9" x14ac:dyDescent="0.2">
      <c r="A372" s="12" t="b">
        <v>1</v>
      </c>
      <c r="B372" s="12" t="s">
        <v>1086</v>
      </c>
      <c r="C372" s="12" t="b">
        <v>0</v>
      </c>
      <c r="D372" s="12">
        <v>0</v>
      </c>
      <c r="E372" s="12">
        <v>9</v>
      </c>
      <c r="F372" s="24">
        <v>0</v>
      </c>
      <c r="G372" s="12" t="b">
        <v>0</v>
      </c>
      <c r="H372" s="12" t="b">
        <v>0</v>
      </c>
      <c r="I372" s="12" t="b">
        <v>0</v>
      </c>
    </row>
    <row r="373" spans="1:9" x14ac:dyDescent="0.2">
      <c r="A373" s="12" t="b">
        <v>1</v>
      </c>
      <c r="B373" s="12" t="s">
        <v>1090</v>
      </c>
      <c r="C373" s="12" t="b">
        <v>0</v>
      </c>
      <c r="D373" s="12">
        <v>0</v>
      </c>
      <c r="E373" s="12">
        <v>10</v>
      </c>
      <c r="F373" s="24">
        <v>0</v>
      </c>
      <c r="G373" s="12" t="b">
        <v>0</v>
      </c>
      <c r="H373" s="12" t="b">
        <v>0</v>
      </c>
      <c r="I373" s="12" t="b">
        <v>0</v>
      </c>
    </row>
    <row r="374" spans="1:9" x14ac:dyDescent="0.2">
      <c r="A374" s="12" t="b">
        <v>1</v>
      </c>
      <c r="B374" s="12" t="s">
        <v>1095</v>
      </c>
      <c r="C374" s="12" t="b">
        <v>0</v>
      </c>
      <c r="D374" s="12">
        <v>0</v>
      </c>
      <c r="E374" s="12">
        <v>15</v>
      </c>
      <c r="F374" s="24">
        <v>0</v>
      </c>
      <c r="G374" s="12" t="b">
        <v>0</v>
      </c>
      <c r="H374" s="12" t="b">
        <v>0</v>
      </c>
      <c r="I374" s="12" t="b">
        <v>0</v>
      </c>
    </row>
    <row r="375" spans="1:9" x14ac:dyDescent="0.2">
      <c r="A375" s="12" t="b">
        <v>1</v>
      </c>
      <c r="B375" s="12" t="s">
        <v>1098</v>
      </c>
      <c r="C375" s="12" t="b">
        <v>0</v>
      </c>
      <c r="D375" s="12">
        <v>0</v>
      </c>
      <c r="E375" s="12">
        <v>8</v>
      </c>
      <c r="F375" s="24">
        <v>0</v>
      </c>
      <c r="G375" s="12" t="b">
        <v>0</v>
      </c>
      <c r="H375" s="12" t="b">
        <v>0</v>
      </c>
      <c r="I375" s="12" t="b">
        <v>0</v>
      </c>
    </row>
    <row r="376" spans="1:9" x14ac:dyDescent="0.2">
      <c r="A376" s="12" t="b">
        <v>1</v>
      </c>
      <c r="B376" s="12" t="s">
        <v>1102</v>
      </c>
      <c r="C376" s="12" t="b">
        <v>0</v>
      </c>
      <c r="D376" s="12">
        <v>0</v>
      </c>
      <c r="E376" s="12">
        <v>6</v>
      </c>
      <c r="F376" s="24">
        <v>0</v>
      </c>
      <c r="G376" s="12" t="b">
        <v>0</v>
      </c>
      <c r="H376" s="12" t="b">
        <v>0</v>
      </c>
      <c r="I376" s="12" t="b">
        <v>0</v>
      </c>
    </row>
    <row r="377" spans="1:9" x14ac:dyDescent="0.2">
      <c r="A377" s="12" t="b">
        <v>1</v>
      </c>
      <c r="B377" s="12" t="s">
        <v>1119</v>
      </c>
      <c r="C377" s="12" t="b">
        <v>0</v>
      </c>
      <c r="D377" s="12">
        <v>0</v>
      </c>
      <c r="E377" s="12">
        <v>14</v>
      </c>
      <c r="F377" s="24">
        <v>0</v>
      </c>
      <c r="G377" s="12" t="b">
        <v>0</v>
      </c>
      <c r="H377" s="12" t="b">
        <v>0</v>
      </c>
      <c r="I377" s="12" t="b">
        <v>0</v>
      </c>
    </row>
    <row r="378" spans="1:9" x14ac:dyDescent="0.2">
      <c r="A378" s="12" t="b">
        <v>1</v>
      </c>
      <c r="B378" s="12" t="s">
        <v>1144</v>
      </c>
      <c r="C378" s="12" t="b">
        <v>0</v>
      </c>
      <c r="D378" s="13">
        <v>0</v>
      </c>
      <c r="E378" s="12">
        <v>9</v>
      </c>
      <c r="F378" s="24">
        <v>0</v>
      </c>
      <c r="G378" s="12" t="b">
        <v>0</v>
      </c>
      <c r="H378" s="12" t="b">
        <v>0</v>
      </c>
      <c r="I378" s="12" t="b">
        <v>0</v>
      </c>
    </row>
    <row r="379" spans="1:9" x14ac:dyDescent="0.2">
      <c r="A379" s="12" t="b">
        <v>1</v>
      </c>
      <c r="B379" s="12" t="s">
        <v>1153</v>
      </c>
      <c r="C379" s="12" t="b">
        <v>1</v>
      </c>
      <c r="D379" s="12">
        <v>0</v>
      </c>
      <c r="E379" s="13">
        <v>8</v>
      </c>
      <c r="F379" s="24">
        <v>0</v>
      </c>
      <c r="G379" s="12" t="b">
        <v>0</v>
      </c>
      <c r="H379" s="12" t="b">
        <v>0</v>
      </c>
      <c r="I379" s="12" t="b">
        <v>0</v>
      </c>
    </row>
    <row r="380" spans="1:9" x14ac:dyDescent="0.2">
      <c r="A380" s="12" t="b">
        <v>1</v>
      </c>
      <c r="B380" s="12" t="s">
        <v>1174</v>
      </c>
      <c r="C380" s="12" t="b">
        <v>1</v>
      </c>
      <c r="D380" s="12">
        <v>0</v>
      </c>
      <c r="E380" s="13">
        <v>8</v>
      </c>
      <c r="F380" s="24">
        <v>0</v>
      </c>
      <c r="G380" s="12" t="b">
        <v>0</v>
      </c>
      <c r="H380" s="12" t="b">
        <v>0</v>
      </c>
      <c r="I380" s="12" t="b">
        <v>0</v>
      </c>
    </row>
    <row r="381" spans="1:9" x14ac:dyDescent="0.2">
      <c r="A381" s="12" t="b">
        <v>1</v>
      </c>
      <c r="B381" s="12" t="s">
        <v>1178</v>
      </c>
      <c r="C381" s="12" t="b">
        <v>0</v>
      </c>
      <c r="D381" s="13">
        <v>1</v>
      </c>
      <c r="E381" s="13">
        <v>11</v>
      </c>
      <c r="F381" s="24">
        <v>9.0909090909090912E-2</v>
      </c>
      <c r="G381" s="12" t="b">
        <v>0</v>
      </c>
      <c r="H381" s="12" t="b">
        <v>0</v>
      </c>
      <c r="I381" s="13" t="b">
        <v>0</v>
      </c>
    </row>
    <row r="382" spans="1:9" x14ac:dyDescent="0.2">
      <c r="A382" s="12" t="b">
        <v>1</v>
      </c>
      <c r="B382" s="12" t="s">
        <v>1183</v>
      </c>
      <c r="C382" s="12" t="b">
        <v>0</v>
      </c>
      <c r="D382" s="12">
        <v>0</v>
      </c>
      <c r="E382" s="12">
        <v>10</v>
      </c>
      <c r="F382" s="24">
        <v>0</v>
      </c>
      <c r="G382" s="13" t="b">
        <v>0</v>
      </c>
      <c r="H382" s="12" t="b">
        <v>0</v>
      </c>
      <c r="I382" s="12" t="b">
        <v>0</v>
      </c>
    </row>
    <row r="383" spans="1:9" x14ac:dyDescent="0.2">
      <c r="A383" s="12" t="b">
        <v>1</v>
      </c>
      <c r="B383" s="12" t="s">
        <v>1200</v>
      </c>
      <c r="C383" s="12" t="b">
        <v>0</v>
      </c>
      <c r="D383" s="12">
        <v>0</v>
      </c>
      <c r="E383" s="12">
        <v>13</v>
      </c>
      <c r="F383" s="24">
        <v>0</v>
      </c>
      <c r="G383" s="12" t="b">
        <v>0</v>
      </c>
      <c r="H383" s="12" t="b">
        <v>0</v>
      </c>
      <c r="I383" s="12" t="b">
        <v>0</v>
      </c>
    </row>
    <row r="384" spans="1:9" x14ac:dyDescent="0.2">
      <c r="A384" s="12" t="b">
        <v>1</v>
      </c>
      <c r="B384" s="12" t="s">
        <v>1213</v>
      </c>
      <c r="C384" s="12" t="b">
        <v>0</v>
      </c>
      <c r="D384" s="12">
        <v>0</v>
      </c>
      <c r="E384" s="12">
        <v>16</v>
      </c>
      <c r="F384" s="24">
        <v>0</v>
      </c>
      <c r="G384" s="12" t="b">
        <v>0</v>
      </c>
      <c r="H384" s="12" t="b">
        <v>0</v>
      </c>
      <c r="I384" s="12" t="b">
        <v>0</v>
      </c>
    </row>
    <row r="385" spans="1:9" x14ac:dyDescent="0.2">
      <c r="A385" s="12" t="b">
        <v>1</v>
      </c>
      <c r="B385" s="12" t="s">
        <v>1221</v>
      </c>
      <c r="C385" s="12" t="b">
        <v>0</v>
      </c>
      <c r="D385" s="12">
        <v>0</v>
      </c>
      <c r="E385" s="12">
        <v>13</v>
      </c>
      <c r="F385" s="24">
        <v>0</v>
      </c>
      <c r="G385" s="12" t="b">
        <v>0</v>
      </c>
      <c r="H385" s="12" t="b">
        <v>0</v>
      </c>
      <c r="I385" s="12" t="b">
        <v>0</v>
      </c>
    </row>
    <row r="386" spans="1:9" x14ac:dyDescent="0.2">
      <c r="A386" s="12" t="b">
        <v>1</v>
      </c>
      <c r="B386" s="12" t="s">
        <v>1246</v>
      </c>
      <c r="C386" s="12" t="b">
        <v>0</v>
      </c>
      <c r="D386" s="12">
        <v>0</v>
      </c>
      <c r="E386" s="12">
        <v>11</v>
      </c>
      <c r="F386" s="24">
        <v>0</v>
      </c>
      <c r="G386" s="12" t="b">
        <v>0</v>
      </c>
      <c r="H386" s="12" t="b">
        <v>0</v>
      </c>
      <c r="I386" s="12" t="b">
        <v>0</v>
      </c>
    </row>
    <row r="387" spans="1:9" x14ac:dyDescent="0.2">
      <c r="A387" s="12" t="b">
        <v>1</v>
      </c>
      <c r="B387" s="12" t="s">
        <v>1263</v>
      </c>
      <c r="C387" s="12" t="b">
        <v>0</v>
      </c>
      <c r="D387" s="12">
        <v>0</v>
      </c>
      <c r="E387" s="12">
        <v>11</v>
      </c>
      <c r="F387" s="24">
        <v>0</v>
      </c>
      <c r="G387" s="12" t="b">
        <v>0</v>
      </c>
      <c r="H387" s="12" t="b">
        <v>0</v>
      </c>
      <c r="I387" s="12" t="b">
        <v>0</v>
      </c>
    </row>
    <row r="388" spans="1:9" x14ac:dyDescent="0.2">
      <c r="A388" s="12" t="b">
        <v>1</v>
      </c>
      <c r="B388" s="12" t="s">
        <v>1332</v>
      </c>
      <c r="C388" s="12" t="b">
        <v>0</v>
      </c>
      <c r="D388" s="12">
        <v>0</v>
      </c>
      <c r="E388" s="12">
        <v>8</v>
      </c>
      <c r="F388" s="24">
        <v>0</v>
      </c>
      <c r="G388" s="12" t="b">
        <v>0</v>
      </c>
      <c r="H388" s="12" t="b">
        <v>0</v>
      </c>
      <c r="I388" s="12" t="b">
        <v>0</v>
      </c>
    </row>
    <row r="389" spans="1:9" x14ac:dyDescent="0.2">
      <c r="A389" s="12" t="b">
        <v>1</v>
      </c>
      <c r="B389" s="12" t="s">
        <v>1336</v>
      </c>
      <c r="C389" s="12" t="b">
        <v>0</v>
      </c>
      <c r="D389" s="12">
        <v>0</v>
      </c>
      <c r="E389" s="12">
        <v>19</v>
      </c>
      <c r="F389" s="24">
        <v>0</v>
      </c>
      <c r="G389" s="12" t="b">
        <v>0</v>
      </c>
      <c r="H389" s="12" t="b">
        <v>0</v>
      </c>
      <c r="I389" s="12" t="b">
        <v>0</v>
      </c>
    </row>
    <row r="390" spans="1:9" x14ac:dyDescent="0.2">
      <c r="A390" s="12" t="b">
        <v>1</v>
      </c>
      <c r="B390" s="12" t="s">
        <v>1340</v>
      </c>
      <c r="C390" s="12" t="b">
        <v>0</v>
      </c>
      <c r="D390" s="12">
        <v>0</v>
      </c>
      <c r="E390" s="12">
        <v>15</v>
      </c>
      <c r="F390" s="24">
        <v>0</v>
      </c>
      <c r="G390" s="12" t="b">
        <v>0</v>
      </c>
      <c r="H390" s="12" t="b">
        <v>0</v>
      </c>
      <c r="I390" s="12" t="b">
        <v>0</v>
      </c>
    </row>
    <row r="391" spans="1:9" x14ac:dyDescent="0.2">
      <c r="A391" s="12" t="b">
        <v>1</v>
      </c>
      <c r="B391" s="12" t="s">
        <v>1344</v>
      </c>
      <c r="C391" s="12" t="b">
        <v>0</v>
      </c>
      <c r="D391" s="12">
        <v>0</v>
      </c>
      <c r="E391" s="12">
        <v>8</v>
      </c>
      <c r="F391" s="24">
        <v>0</v>
      </c>
      <c r="G391" s="12" t="b">
        <v>0</v>
      </c>
      <c r="H391" s="12" t="b">
        <v>0</v>
      </c>
      <c r="I391" s="12" t="b">
        <v>0</v>
      </c>
    </row>
    <row r="392" spans="1:9" x14ac:dyDescent="0.2">
      <c r="A392" s="12" t="b">
        <v>1</v>
      </c>
      <c r="B392" s="12" t="s">
        <v>1361</v>
      </c>
      <c r="C392" s="12" t="b">
        <v>0</v>
      </c>
      <c r="D392" s="12">
        <v>0</v>
      </c>
      <c r="E392" s="12">
        <v>17</v>
      </c>
      <c r="F392" s="24">
        <v>0</v>
      </c>
      <c r="G392" s="12" t="b">
        <v>0</v>
      </c>
      <c r="H392" s="12" t="b">
        <v>0</v>
      </c>
      <c r="I392" s="12" t="b">
        <v>0</v>
      </c>
    </row>
    <row r="393" spans="1:9" x14ac:dyDescent="0.2">
      <c r="A393" s="12" t="b">
        <v>1</v>
      </c>
      <c r="B393" s="12" t="s">
        <v>1396</v>
      </c>
      <c r="C393" s="12" t="b">
        <v>0</v>
      </c>
      <c r="D393" s="12">
        <v>0</v>
      </c>
      <c r="E393" s="12">
        <v>8</v>
      </c>
      <c r="F393" s="24">
        <v>0</v>
      </c>
      <c r="G393" s="12" t="b">
        <v>0</v>
      </c>
      <c r="H393" s="12" t="b">
        <v>0</v>
      </c>
      <c r="I393" s="12" t="b">
        <v>0</v>
      </c>
    </row>
    <row r="394" spans="1:9" x14ac:dyDescent="0.2">
      <c r="A394" s="12" t="b">
        <v>1</v>
      </c>
      <c r="B394" s="12" t="s">
        <v>1412</v>
      </c>
      <c r="C394" s="12" t="b">
        <v>0</v>
      </c>
      <c r="D394" s="12">
        <v>0</v>
      </c>
      <c r="E394" s="12">
        <v>4</v>
      </c>
      <c r="F394" s="24">
        <v>0</v>
      </c>
      <c r="G394" s="12" t="b">
        <v>0</v>
      </c>
      <c r="H394" s="12" t="b">
        <v>0</v>
      </c>
      <c r="I394" s="12" t="b">
        <v>0</v>
      </c>
    </row>
    <row r="395" spans="1:9" x14ac:dyDescent="0.2">
      <c r="A395" s="12" t="b">
        <v>1</v>
      </c>
      <c r="B395" s="12" t="s">
        <v>1446</v>
      </c>
      <c r="C395" s="12" t="b">
        <v>0</v>
      </c>
      <c r="D395" s="12">
        <v>0</v>
      </c>
      <c r="E395" s="12">
        <v>12</v>
      </c>
      <c r="F395" s="24">
        <v>0</v>
      </c>
      <c r="G395" s="12" t="b">
        <v>0</v>
      </c>
      <c r="H395" s="12" t="b">
        <v>0</v>
      </c>
      <c r="I395" s="12" t="b">
        <v>0</v>
      </c>
    </row>
    <row r="396" spans="1:9" x14ac:dyDescent="0.2">
      <c r="A396" s="12" t="b">
        <v>1</v>
      </c>
      <c r="B396" s="12" t="s">
        <v>1459</v>
      </c>
      <c r="C396" s="12" t="b">
        <v>0</v>
      </c>
      <c r="D396" s="12">
        <v>0</v>
      </c>
      <c r="E396" s="12">
        <v>9</v>
      </c>
      <c r="F396" s="24">
        <v>0</v>
      </c>
      <c r="G396" s="12" t="b">
        <v>0</v>
      </c>
      <c r="H396" s="12" t="b">
        <v>0</v>
      </c>
      <c r="I396" s="12" t="b">
        <v>0</v>
      </c>
    </row>
    <row r="397" spans="1:9" x14ac:dyDescent="0.2">
      <c r="A397" s="12" t="b">
        <v>1</v>
      </c>
      <c r="B397" s="12" t="s">
        <v>1463</v>
      </c>
      <c r="C397" s="12" t="b">
        <v>0</v>
      </c>
      <c r="D397" s="12">
        <v>0</v>
      </c>
      <c r="E397" s="12">
        <v>8</v>
      </c>
      <c r="F397" s="24">
        <v>0</v>
      </c>
      <c r="G397" s="12" t="b">
        <v>0</v>
      </c>
      <c r="H397" s="12" t="b">
        <v>0</v>
      </c>
      <c r="I397" s="12" t="b">
        <v>0</v>
      </c>
    </row>
    <row r="398" spans="1:9" x14ac:dyDescent="0.2">
      <c r="A398" s="12" t="b">
        <v>1</v>
      </c>
      <c r="B398" s="12" t="s">
        <v>1488</v>
      </c>
      <c r="C398" s="12" t="b">
        <v>0</v>
      </c>
      <c r="D398" s="12">
        <v>1</v>
      </c>
      <c r="E398" s="13">
        <v>10</v>
      </c>
      <c r="F398" s="24">
        <v>0.1</v>
      </c>
      <c r="G398" s="12" t="b">
        <v>0</v>
      </c>
      <c r="H398" s="12" t="b">
        <v>0</v>
      </c>
      <c r="I398" s="12" t="b">
        <v>0</v>
      </c>
    </row>
    <row r="399" spans="1:9" x14ac:dyDescent="0.2">
      <c r="A399" s="12" t="b">
        <v>1</v>
      </c>
      <c r="B399" s="12" t="s">
        <v>1539</v>
      </c>
      <c r="C399" s="12" t="b">
        <v>0</v>
      </c>
      <c r="D399" s="12">
        <v>0</v>
      </c>
      <c r="E399" s="12">
        <v>16</v>
      </c>
      <c r="F399" s="24">
        <v>0</v>
      </c>
      <c r="G399" s="12" t="b">
        <v>0</v>
      </c>
      <c r="H399" s="12" t="b">
        <v>0</v>
      </c>
      <c r="I399" s="12" t="b">
        <v>0</v>
      </c>
    </row>
    <row r="400" spans="1:9" x14ac:dyDescent="0.2">
      <c r="A400" s="12" t="b">
        <v>1</v>
      </c>
      <c r="B400" s="12" t="s">
        <v>1543</v>
      </c>
      <c r="C400" s="12" t="b">
        <v>0</v>
      </c>
      <c r="D400" s="12">
        <v>0</v>
      </c>
      <c r="E400" s="12">
        <v>3</v>
      </c>
      <c r="F400" s="24">
        <v>0</v>
      </c>
      <c r="G400" s="12" t="b">
        <v>0</v>
      </c>
      <c r="H400" s="12" t="b">
        <v>0</v>
      </c>
      <c r="I400" s="12" t="b">
        <v>0</v>
      </c>
    </row>
    <row r="401" spans="1:9" x14ac:dyDescent="0.2">
      <c r="A401" s="12" t="b">
        <v>1</v>
      </c>
      <c r="B401" s="12" t="s">
        <v>1547</v>
      </c>
      <c r="C401" s="12" t="b">
        <v>0</v>
      </c>
      <c r="D401" s="12">
        <v>0</v>
      </c>
      <c r="E401" s="12">
        <v>17</v>
      </c>
      <c r="F401" s="24">
        <v>0</v>
      </c>
      <c r="G401" s="12" t="b">
        <v>0</v>
      </c>
      <c r="H401" s="12" t="b">
        <v>0</v>
      </c>
      <c r="I401" s="12" t="b">
        <v>0</v>
      </c>
    </row>
    <row r="402" spans="1:9" x14ac:dyDescent="0.2">
      <c r="A402" s="12" t="b">
        <v>1</v>
      </c>
      <c r="B402" s="12" t="s">
        <v>1551</v>
      </c>
      <c r="C402" s="12" t="b">
        <v>0</v>
      </c>
      <c r="D402" s="12">
        <v>0</v>
      </c>
      <c r="E402" s="13">
        <v>10</v>
      </c>
      <c r="F402" s="24">
        <v>0</v>
      </c>
      <c r="G402" s="12" t="b">
        <v>0</v>
      </c>
      <c r="H402" s="12" t="b">
        <v>0</v>
      </c>
      <c r="I402" s="12" t="b">
        <v>0</v>
      </c>
    </row>
    <row r="403" spans="1:9" x14ac:dyDescent="0.2">
      <c r="A403" s="12" t="b">
        <v>1</v>
      </c>
      <c r="B403" s="12" t="s">
        <v>1571</v>
      </c>
      <c r="C403" s="12" t="b">
        <v>0</v>
      </c>
      <c r="D403" s="12">
        <v>0</v>
      </c>
      <c r="E403" s="12">
        <v>9</v>
      </c>
      <c r="F403" s="24">
        <v>0</v>
      </c>
      <c r="G403" s="12" t="b">
        <v>0</v>
      </c>
      <c r="H403" s="12" t="b">
        <v>0</v>
      </c>
      <c r="I403" s="12" t="b">
        <v>0</v>
      </c>
    </row>
    <row r="404" spans="1:9" x14ac:dyDescent="0.2">
      <c r="A404" s="12" t="b">
        <v>1</v>
      </c>
      <c r="B404" s="12" t="s">
        <v>1576</v>
      </c>
      <c r="C404" s="12" t="b">
        <v>0</v>
      </c>
      <c r="D404" s="13">
        <v>0</v>
      </c>
      <c r="E404" s="13">
        <v>13</v>
      </c>
      <c r="F404" s="24">
        <v>0</v>
      </c>
      <c r="G404" s="12" t="b">
        <v>0</v>
      </c>
      <c r="H404" s="12" t="b">
        <v>0</v>
      </c>
      <c r="I404" s="13" t="b">
        <v>0</v>
      </c>
    </row>
    <row r="405" spans="1:9" x14ac:dyDescent="0.2">
      <c r="A405" s="12" t="b">
        <v>1</v>
      </c>
      <c r="B405" s="12" t="s">
        <v>1602</v>
      </c>
      <c r="C405" s="12" t="b">
        <v>0</v>
      </c>
      <c r="D405" s="12">
        <v>0</v>
      </c>
      <c r="E405" s="12">
        <v>10</v>
      </c>
      <c r="F405" s="24">
        <v>0</v>
      </c>
      <c r="G405" s="12" t="b">
        <v>0</v>
      </c>
      <c r="H405" s="12" t="b">
        <v>0</v>
      </c>
      <c r="I405" s="12" t="b">
        <v>0</v>
      </c>
    </row>
    <row r="406" spans="1:9" x14ac:dyDescent="0.2">
      <c r="A406" s="12" t="b">
        <v>1</v>
      </c>
      <c r="B406" s="12" t="s">
        <v>1606</v>
      </c>
      <c r="C406" s="12" t="b">
        <v>0</v>
      </c>
      <c r="D406" s="12">
        <v>1</v>
      </c>
      <c r="E406" s="12">
        <v>8</v>
      </c>
      <c r="F406" s="24">
        <v>0.125</v>
      </c>
      <c r="G406" s="12" t="b">
        <v>0</v>
      </c>
      <c r="H406" s="12" t="b">
        <v>0</v>
      </c>
      <c r="I406" s="12" t="b">
        <v>0</v>
      </c>
    </row>
    <row r="407" spans="1:9" x14ac:dyDescent="0.2">
      <c r="A407" s="12" t="b">
        <v>1</v>
      </c>
      <c r="B407" s="12" t="s">
        <v>1618</v>
      </c>
      <c r="C407" s="12" t="b">
        <v>0</v>
      </c>
      <c r="D407" s="13">
        <v>0</v>
      </c>
      <c r="E407" s="12">
        <v>4</v>
      </c>
      <c r="F407" s="24">
        <v>0</v>
      </c>
      <c r="G407" s="12" t="b">
        <v>0</v>
      </c>
      <c r="H407" s="12" t="b">
        <v>0</v>
      </c>
      <c r="I407" s="12" t="b">
        <v>0</v>
      </c>
    </row>
    <row r="408" spans="1:9" x14ac:dyDescent="0.2">
      <c r="A408" s="12" t="b">
        <v>1</v>
      </c>
      <c r="B408" s="12" t="s">
        <v>1656</v>
      </c>
      <c r="C408" s="12" t="b">
        <v>0</v>
      </c>
      <c r="D408" s="12">
        <v>0</v>
      </c>
      <c r="E408" s="12">
        <v>4</v>
      </c>
      <c r="F408" s="24">
        <v>0</v>
      </c>
      <c r="G408" s="12" t="b">
        <v>0</v>
      </c>
      <c r="H408" s="12" t="b">
        <v>0</v>
      </c>
      <c r="I408" s="12" t="b">
        <v>0</v>
      </c>
    </row>
    <row r="409" spans="1:9" x14ac:dyDescent="0.2">
      <c r="A409" s="12" t="b">
        <v>1</v>
      </c>
      <c r="B409" s="12" t="s">
        <v>1664</v>
      </c>
      <c r="C409" s="12" t="b">
        <v>0</v>
      </c>
      <c r="D409" s="12">
        <v>0</v>
      </c>
      <c r="E409" s="12">
        <v>15</v>
      </c>
      <c r="F409" s="24">
        <v>0</v>
      </c>
      <c r="G409" s="12" t="b">
        <v>0</v>
      </c>
      <c r="H409" s="12" t="b">
        <v>0</v>
      </c>
      <c r="I409" s="12" t="b">
        <v>0</v>
      </c>
    </row>
    <row r="410" spans="1:9" x14ac:dyDescent="0.2">
      <c r="A410" s="12" t="b">
        <v>1</v>
      </c>
      <c r="B410" s="12" t="s">
        <v>1689</v>
      </c>
      <c r="C410" s="12" t="b">
        <v>0</v>
      </c>
      <c r="D410" s="13">
        <v>0</v>
      </c>
      <c r="E410" s="13">
        <v>13</v>
      </c>
      <c r="F410" s="24">
        <v>0</v>
      </c>
      <c r="G410" s="12" t="b">
        <v>0</v>
      </c>
      <c r="H410" s="12" t="b">
        <v>0</v>
      </c>
      <c r="I410" s="12" t="b">
        <v>0</v>
      </c>
    </row>
    <row r="411" spans="1:9" x14ac:dyDescent="0.2">
      <c r="A411" s="12" t="b">
        <v>1</v>
      </c>
      <c r="B411" s="12" t="s">
        <v>1698</v>
      </c>
      <c r="C411" s="12" t="b">
        <v>0</v>
      </c>
      <c r="D411" s="13">
        <v>0</v>
      </c>
      <c r="E411" s="12">
        <v>4</v>
      </c>
      <c r="F411" s="24">
        <v>0</v>
      </c>
      <c r="G411" s="12" t="b">
        <v>0</v>
      </c>
      <c r="H411" s="12" t="b">
        <v>0</v>
      </c>
      <c r="I411" s="12" t="b">
        <v>0</v>
      </c>
    </row>
    <row r="412" spans="1:9" x14ac:dyDescent="0.2">
      <c r="A412" s="12" t="b">
        <v>1</v>
      </c>
      <c r="B412" s="12" t="s">
        <v>1748</v>
      </c>
      <c r="C412" s="12" t="b">
        <v>0</v>
      </c>
      <c r="D412" s="13">
        <v>0</v>
      </c>
      <c r="E412" s="12">
        <v>3</v>
      </c>
      <c r="F412" s="24">
        <v>0</v>
      </c>
      <c r="G412" s="12" t="b">
        <v>0</v>
      </c>
      <c r="H412" s="12" t="b">
        <v>0</v>
      </c>
      <c r="I412" s="12" t="b">
        <v>0</v>
      </c>
    </row>
    <row r="413" spans="1:9" x14ac:dyDescent="0.2">
      <c r="A413" s="12" t="b">
        <v>1</v>
      </c>
      <c r="B413" s="12" t="s">
        <v>1763</v>
      </c>
      <c r="C413" s="12" t="b">
        <v>0</v>
      </c>
      <c r="D413" s="13">
        <v>0</v>
      </c>
      <c r="E413" s="12">
        <v>12</v>
      </c>
      <c r="F413" s="24">
        <v>0</v>
      </c>
      <c r="G413" s="12" t="b">
        <v>0</v>
      </c>
      <c r="H413" s="12" t="b">
        <v>0</v>
      </c>
      <c r="I413" s="12" t="b">
        <v>0</v>
      </c>
    </row>
    <row r="414" spans="1:9" x14ac:dyDescent="0.2">
      <c r="A414" s="12" t="b">
        <v>1</v>
      </c>
      <c r="B414" s="12" t="s">
        <v>1772</v>
      </c>
      <c r="C414" s="12" t="b">
        <v>0</v>
      </c>
      <c r="D414" s="13">
        <v>0</v>
      </c>
      <c r="E414" s="13">
        <v>5</v>
      </c>
      <c r="F414" s="24">
        <v>0</v>
      </c>
      <c r="G414" s="12" t="b">
        <v>0</v>
      </c>
      <c r="H414" s="12" t="b">
        <v>0</v>
      </c>
      <c r="I414" s="12" t="b">
        <v>0</v>
      </c>
    </row>
    <row r="415" spans="1:9" x14ac:dyDescent="0.2">
      <c r="A415" s="12" t="b">
        <v>1</v>
      </c>
      <c r="B415" s="12" t="s">
        <v>1776</v>
      </c>
      <c r="C415" s="12" t="b">
        <v>0</v>
      </c>
      <c r="D415" s="12">
        <v>1</v>
      </c>
      <c r="E415" s="12">
        <v>9</v>
      </c>
      <c r="F415" s="24">
        <v>0.1111111111111111</v>
      </c>
      <c r="G415" s="12" t="b">
        <v>0</v>
      </c>
      <c r="H415" s="12" t="b">
        <v>0</v>
      </c>
      <c r="I415" s="12" t="b">
        <v>0</v>
      </c>
    </row>
    <row r="416" spans="1:9" x14ac:dyDescent="0.2">
      <c r="A416" s="12" t="b">
        <v>1</v>
      </c>
      <c r="B416" s="12" t="s">
        <v>1780</v>
      </c>
      <c r="C416" s="12" t="b">
        <v>0</v>
      </c>
      <c r="D416" s="12">
        <v>0</v>
      </c>
      <c r="E416" s="12">
        <v>9</v>
      </c>
      <c r="F416" s="24">
        <v>0</v>
      </c>
      <c r="G416" s="13" t="b">
        <v>0</v>
      </c>
      <c r="H416" s="12" t="b">
        <v>0</v>
      </c>
      <c r="I416" s="13" t="b">
        <v>0</v>
      </c>
    </row>
    <row r="417" spans="1:9" x14ac:dyDescent="0.2">
      <c r="A417" s="12" t="b">
        <v>1</v>
      </c>
      <c r="B417" s="12" t="s">
        <v>1815</v>
      </c>
      <c r="C417" s="12" t="b">
        <v>0</v>
      </c>
      <c r="D417" s="12">
        <v>0</v>
      </c>
      <c r="E417" s="12">
        <v>3</v>
      </c>
      <c r="F417" s="24">
        <v>0</v>
      </c>
      <c r="G417" s="12" t="b">
        <v>0</v>
      </c>
      <c r="H417" s="12" t="b">
        <v>0</v>
      </c>
      <c r="I417" s="12" t="b">
        <v>0</v>
      </c>
    </row>
    <row r="418" spans="1:9" x14ac:dyDescent="0.2">
      <c r="A418" s="12" t="b">
        <v>1</v>
      </c>
      <c r="B418" s="12" t="s">
        <v>1819</v>
      </c>
      <c r="C418" s="12" t="b">
        <v>0</v>
      </c>
      <c r="D418" s="12">
        <v>0</v>
      </c>
      <c r="E418" s="12">
        <v>10</v>
      </c>
      <c r="F418" s="24">
        <v>0</v>
      </c>
      <c r="G418" s="12" t="b">
        <v>0</v>
      </c>
      <c r="H418" s="12" t="b">
        <v>0</v>
      </c>
      <c r="I418" s="12" t="b">
        <v>0</v>
      </c>
    </row>
    <row r="419" spans="1:9" x14ac:dyDescent="0.2">
      <c r="A419" s="12" t="b">
        <v>1</v>
      </c>
      <c r="B419" s="12" t="s">
        <v>1840</v>
      </c>
      <c r="C419" s="12" t="b">
        <v>0</v>
      </c>
      <c r="D419" s="12">
        <v>0</v>
      </c>
      <c r="E419" s="12">
        <v>13</v>
      </c>
      <c r="F419" s="24">
        <v>0</v>
      </c>
      <c r="G419" s="12" t="b">
        <v>0</v>
      </c>
      <c r="H419" s="12" t="b">
        <v>0</v>
      </c>
      <c r="I419" s="12" t="b">
        <v>0</v>
      </c>
    </row>
    <row r="420" spans="1:9" x14ac:dyDescent="0.2">
      <c r="A420" s="12" t="b">
        <v>1</v>
      </c>
      <c r="B420" s="12" t="s">
        <v>1848</v>
      </c>
      <c r="C420" s="12" t="b">
        <v>0</v>
      </c>
      <c r="D420" s="12">
        <v>0</v>
      </c>
      <c r="E420" s="12">
        <v>9</v>
      </c>
      <c r="F420" s="24">
        <v>0</v>
      </c>
      <c r="G420" s="12" t="b">
        <v>0</v>
      </c>
      <c r="H420" s="12" t="b">
        <v>0</v>
      </c>
      <c r="I420" s="12" t="b">
        <v>0</v>
      </c>
    </row>
    <row r="421" spans="1:9" x14ac:dyDescent="0.2">
      <c r="A421" s="12" t="b">
        <v>1</v>
      </c>
      <c r="B421" s="12" t="s">
        <v>1869</v>
      </c>
      <c r="C421" s="12" t="b">
        <v>0</v>
      </c>
      <c r="D421" s="12">
        <v>0</v>
      </c>
      <c r="E421" s="12">
        <v>6</v>
      </c>
      <c r="F421" s="24">
        <v>0</v>
      </c>
      <c r="G421" s="12" t="b">
        <v>0</v>
      </c>
      <c r="H421" s="12" t="b">
        <v>0</v>
      </c>
      <c r="I421" s="12" t="b">
        <v>0</v>
      </c>
    </row>
    <row r="422" spans="1:9" x14ac:dyDescent="0.2">
      <c r="A422" s="12" t="b">
        <v>1</v>
      </c>
      <c r="B422" s="12" t="s">
        <v>1877</v>
      </c>
      <c r="C422" s="12" t="b">
        <v>0</v>
      </c>
      <c r="D422" s="12">
        <v>0</v>
      </c>
      <c r="E422" s="12">
        <v>6</v>
      </c>
      <c r="F422" s="24">
        <v>0</v>
      </c>
      <c r="G422" s="12" t="b">
        <v>0</v>
      </c>
      <c r="H422" s="12" t="b">
        <v>0</v>
      </c>
      <c r="I422" s="12" t="b">
        <v>0</v>
      </c>
    </row>
    <row r="423" spans="1:9" x14ac:dyDescent="0.2">
      <c r="A423" s="12" t="b">
        <v>1</v>
      </c>
      <c r="B423" s="12" t="s">
        <v>1890</v>
      </c>
      <c r="C423" s="12" t="b">
        <v>0</v>
      </c>
      <c r="D423" s="12">
        <v>0</v>
      </c>
      <c r="E423" s="13">
        <v>6</v>
      </c>
      <c r="F423" s="24">
        <v>0</v>
      </c>
      <c r="G423" s="12" t="b">
        <v>0</v>
      </c>
      <c r="H423" s="12" t="b">
        <v>0</v>
      </c>
      <c r="I423" s="12" t="b">
        <v>0</v>
      </c>
    </row>
    <row r="424" spans="1:9" x14ac:dyDescent="0.2">
      <c r="A424" s="12" t="b">
        <v>1</v>
      </c>
      <c r="B424" s="12" t="s">
        <v>1898</v>
      </c>
      <c r="C424" s="12" t="b">
        <v>0</v>
      </c>
      <c r="D424" s="12">
        <v>0</v>
      </c>
      <c r="E424" s="12">
        <v>8</v>
      </c>
      <c r="F424" s="24">
        <v>0</v>
      </c>
      <c r="G424" s="12" t="b">
        <v>0</v>
      </c>
      <c r="H424" s="12" t="b">
        <v>0</v>
      </c>
      <c r="I424" s="12" t="b">
        <v>0</v>
      </c>
    </row>
    <row r="425" spans="1:9" x14ac:dyDescent="0.2">
      <c r="A425" s="12" t="b">
        <v>1</v>
      </c>
      <c r="B425" s="12" t="s">
        <v>1954</v>
      </c>
      <c r="C425" s="12" t="b">
        <v>0</v>
      </c>
      <c r="D425" s="12">
        <v>0</v>
      </c>
      <c r="E425" s="12">
        <v>9</v>
      </c>
      <c r="F425" s="24">
        <v>0</v>
      </c>
      <c r="G425" s="13" t="b">
        <v>0</v>
      </c>
      <c r="H425" s="12" t="b">
        <v>0</v>
      </c>
      <c r="I425" s="12" t="b">
        <v>0</v>
      </c>
    </row>
    <row r="426" spans="1:9" x14ac:dyDescent="0.2">
      <c r="A426" s="12" t="b">
        <v>1</v>
      </c>
      <c r="B426" s="12" t="s">
        <v>1979</v>
      </c>
      <c r="C426" s="12" t="b">
        <v>0</v>
      </c>
      <c r="D426" s="12">
        <v>0</v>
      </c>
      <c r="E426" s="13">
        <v>4</v>
      </c>
      <c r="F426" s="24">
        <v>0</v>
      </c>
      <c r="G426" s="12" t="b">
        <v>0</v>
      </c>
      <c r="H426" s="12" t="b">
        <v>0</v>
      </c>
      <c r="I426" s="12" t="b">
        <v>0</v>
      </c>
    </row>
    <row r="427" spans="1:9" x14ac:dyDescent="0.2">
      <c r="A427" s="12" t="b">
        <v>1</v>
      </c>
      <c r="B427" s="12" t="s">
        <v>2011</v>
      </c>
      <c r="C427" s="12" t="b">
        <v>0</v>
      </c>
      <c r="D427" s="12">
        <v>0</v>
      </c>
      <c r="E427" s="13">
        <v>18</v>
      </c>
      <c r="F427" s="24">
        <v>0</v>
      </c>
      <c r="G427" s="12" t="b">
        <v>0</v>
      </c>
      <c r="H427" s="12" t="b">
        <v>0</v>
      </c>
      <c r="I427" s="12" t="b">
        <v>0</v>
      </c>
    </row>
    <row r="428" spans="1:9" x14ac:dyDescent="0.2">
      <c r="A428" s="12" t="b">
        <v>1</v>
      </c>
      <c r="B428" s="12" t="s">
        <v>2037</v>
      </c>
      <c r="C428" s="12" t="b">
        <v>0</v>
      </c>
      <c r="D428" s="12">
        <v>0</v>
      </c>
      <c r="E428" s="12">
        <v>12</v>
      </c>
      <c r="F428" s="24">
        <v>0</v>
      </c>
      <c r="G428" s="12" t="b">
        <v>0</v>
      </c>
      <c r="H428" s="12" t="b">
        <v>0</v>
      </c>
      <c r="I428" s="12" t="b">
        <v>0</v>
      </c>
    </row>
    <row r="429" spans="1:9" x14ac:dyDescent="0.2">
      <c r="A429" s="12" t="b">
        <v>1</v>
      </c>
      <c r="B429" s="12" t="s">
        <v>2041</v>
      </c>
      <c r="C429" s="12" t="b">
        <v>0</v>
      </c>
      <c r="D429" s="12">
        <v>0</v>
      </c>
      <c r="E429" s="13">
        <v>9</v>
      </c>
      <c r="F429" s="24">
        <v>0</v>
      </c>
      <c r="G429" s="12" t="b">
        <v>0</v>
      </c>
      <c r="H429" s="12" t="b">
        <v>0</v>
      </c>
      <c r="I429" s="12" t="b">
        <v>0</v>
      </c>
    </row>
    <row r="430" spans="1:9" x14ac:dyDescent="0.2">
      <c r="A430" s="12" t="b">
        <v>1</v>
      </c>
      <c r="B430" s="12" t="s">
        <v>2049</v>
      </c>
      <c r="C430" s="12" t="b">
        <v>0</v>
      </c>
      <c r="D430" s="12">
        <v>0</v>
      </c>
      <c r="E430" s="12">
        <v>9</v>
      </c>
      <c r="F430" s="24">
        <v>0</v>
      </c>
      <c r="G430" s="12" t="b">
        <v>0</v>
      </c>
      <c r="H430" s="12" t="b">
        <v>0</v>
      </c>
      <c r="I430" s="12" t="b">
        <v>0</v>
      </c>
    </row>
    <row r="431" spans="1:9" x14ac:dyDescent="0.2">
      <c r="A431" s="12" t="b">
        <v>1</v>
      </c>
      <c r="B431" s="12" t="s">
        <v>2054</v>
      </c>
      <c r="C431" s="12" t="b">
        <v>0</v>
      </c>
      <c r="D431" s="12">
        <v>0</v>
      </c>
      <c r="E431" s="12">
        <v>16</v>
      </c>
      <c r="F431" s="24">
        <v>0</v>
      </c>
      <c r="G431" s="12" t="b">
        <v>0</v>
      </c>
      <c r="H431" s="12" t="b">
        <v>0</v>
      </c>
      <c r="I431" s="12" t="b">
        <v>0</v>
      </c>
    </row>
    <row r="432" spans="1:9" x14ac:dyDescent="0.2">
      <c r="A432" s="12" t="b">
        <v>1</v>
      </c>
      <c r="B432" s="12" t="s">
        <v>2066</v>
      </c>
      <c r="C432" s="12" t="b">
        <v>0</v>
      </c>
      <c r="D432" s="12">
        <v>0</v>
      </c>
      <c r="E432" s="12">
        <v>3</v>
      </c>
      <c r="F432" s="24">
        <v>0</v>
      </c>
      <c r="G432" s="13" t="b">
        <v>0</v>
      </c>
      <c r="H432" s="12" t="b">
        <v>0</v>
      </c>
      <c r="I432" s="12" t="b">
        <v>0</v>
      </c>
    </row>
    <row r="433" spans="1:9" x14ac:dyDescent="0.2">
      <c r="A433" s="12" t="b">
        <v>1</v>
      </c>
      <c r="B433" s="12" t="s">
        <v>2070</v>
      </c>
      <c r="C433" s="12" t="b">
        <v>0</v>
      </c>
      <c r="D433" s="12">
        <v>0</v>
      </c>
      <c r="E433" s="12">
        <v>7</v>
      </c>
      <c r="F433" s="24">
        <v>0</v>
      </c>
      <c r="G433" s="12" t="b">
        <v>0</v>
      </c>
      <c r="H433" s="12" t="b">
        <v>0</v>
      </c>
      <c r="I433" s="12" t="b">
        <v>0</v>
      </c>
    </row>
    <row r="434" spans="1:9" x14ac:dyDescent="0.2">
      <c r="A434" s="12" t="b">
        <v>1</v>
      </c>
      <c r="B434" s="12" t="s">
        <v>2096</v>
      </c>
      <c r="C434" s="12" t="b">
        <v>0</v>
      </c>
      <c r="D434" s="12">
        <v>0</v>
      </c>
      <c r="E434" s="12">
        <v>10</v>
      </c>
      <c r="F434" s="24">
        <v>0</v>
      </c>
      <c r="G434" s="12" t="b">
        <v>0</v>
      </c>
      <c r="H434" s="12" t="b">
        <v>0</v>
      </c>
      <c r="I434" s="12" t="b">
        <v>0</v>
      </c>
    </row>
    <row r="435" spans="1:9" x14ac:dyDescent="0.2">
      <c r="A435" s="12" t="b">
        <v>1</v>
      </c>
      <c r="B435" s="12" t="s">
        <v>2117</v>
      </c>
      <c r="C435" s="12" t="b">
        <v>0</v>
      </c>
      <c r="D435" s="12">
        <v>0</v>
      </c>
      <c r="E435" s="12">
        <v>6</v>
      </c>
      <c r="F435" s="24">
        <v>0</v>
      </c>
      <c r="G435" s="12" t="b">
        <v>0</v>
      </c>
      <c r="H435" s="12" t="b">
        <v>0</v>
      </c>
      <c r="I435" s="12" t="b">
        <v>0</v>
      </c>
    </row>
    <row r="436" spans="1:9" x14ac:dyDescent="0.2">
      <c r="A436" s="12" t="b">
        <v>1</v>
      </c>
      <c r="B436" s="12" t="s">
        <v>2121</v>
      </c>
      <c r="C436" s="12" t="b">
        <v>0</v>
      </c>
      <c r="D436" s="12">
        <v>0</v>
      </c>
      <c r="E436" s="12">
        <v>14</v>
      </c>
      <c r="F436" s="24">
        <v>0</v>
      </c>
      <c r="G436" s="12" t="b">
        <v>0</v>
      </c>
      <c r="H436" s="12" t="b">
        <v>0</v>
      </c>
      <c r="I436" s="12" t="b">
        <v>0</v>
      </c>
    </row>
    <row r="437" spans="1:9" x14ac:dyDescent="0.2">
      <c r="A437" s="12" t="b">
        <v>1</v>
      </c>
      <c r="B437" s="12" t="s">
        <v>2159</v>
      </c>
      <c r="C437" s="12" t="b">
        <v>0</v>
      </c>
      <c r="D437" s="13">
        <v>0</v>
      </c>
      <c r="E437" s="13">
        <v>7</v>
      </c>
      <c r="F437" s="24">
        <v>0</v>
      </c>
      <c r="G437" s="12" t="b">
        <v>0</v>
      </c>
      <c r="H437" s="12" t="b">
        <v>0</v>
      </c>
      <c r="I437" s="13" t="b">
        <v>0</v>
      </c>
    </row>
    <row r="438" spans="1:9" x14ac:dyDescent="0.2">
      <c r="A438" s="12" t="b">
        <v>1</v>
      </c>
      <c r="B438" s="12" t="s">
        <v>2194</v>
      </c>
      <c r="C438" s="12" t="b">
        <v>0</v>
      </c>
      <c r="D438" s="13">
        <v>0</v>
      </c>
      <c r="E438" s="12">
        <v>12</v>
      </c>
      <c r="F438" s="24">
        <v>0</v>
      </c>
      <c r="G438" s="13" t="b">
        <v>0</v>
      </c>
      <c r="H438" s="12" t="b">
        <v>0</v>
      </c>
      <c r="I438" s="13" t="b">
        <v>0</v>
      </c>
    </row>
    <row r="439" spans="1:9" x14ac:dyDescent="0.2">
      <c r="A439" s="12" t="b">
        <v>1</v>
      </c>
      <c r="B439" s="12" t="s">
        <v>2198</v>
      </c>
      <c r="C439" s="12" t="b">
        <v>0</v>
      </c>
      <c r="D439" s="12">
        <v>0</v>
      </c>
      <c r="E439" s="12">
        <v>5</v>
      </c>
      <c r="F439" s="24">
        <v>0</v>
      </c>
      <c r="G439" s="12" t="b">
        <v>0</v>
      </c>
      <c r="H439" s="12" t="b">
        <v>0</v>
      </c>
      <c r="I439" s="13" t="b">
        <v>0</v>
      </c>
    </row>
    <row r="440" spans="1:9" x14ac:dyDescent="0.2">
      <c r="A440" s="12" t="b">
        <v>1</v>
      </c>
      <c r="B440" s="12" t="s">
        <v>2215</v>
      </c>
      <c r="C440" s="12" t="b">
        <v>0</v>
      </c>
      <c r="D440" s="12">
        <v>0</v>
      </c>
      <c r="E440" s="12">
        <v>10</v>
      </c>
      <c r="F440" s="24">
        <v>0</v>
      </c>
      <c r="G440" s="12" t="b">
        <v>0</v>
      </c>
      <c r="H440" s="12" t="b">
        <v>0</v>
      </c>
      <c r="I440" s="12" t="b">
        <v>0</v>
      </c>
    </row>
    <row r="441" spans="1:9" x14ac:dyDescent="0.2">
      <c r="A441" s="12" t="b">
        <v>1</v>
      </c>
      <c r="B441" s="12" t="s">
        <v>2232</v>
      </c>
      <c r="C441" s="12" t="b">
        <v>0</v>
      </c>
      <c r="D441" s="12">
        <v>0</v>
      </c>
      <c r="E441" s="12">
        <v>10</v>
      </c>
      <c r="F441" s="24">
        <v>0</v>
      </c>
      <c r="G441" s="12" t="b">
        <v>0</v>
      </c>
      <c r="H441" s="12" t="b">
        <v>0</v>
      </c>
      <c r="I441" s="12" t="b">
        <v>0</v>
      </c>
    </row>
    <row r="442" spans="1:9" x14ac:dyDescent="0.2">
      <c r="A442" s="12" t="b">
        <v>1</v>
      </c>
      <c r="B442" s="12" t="s">
        <v>2249</v>
      </c>
      <c r="C442" s="12" t="b">
        <v>0</v>
      </c>
      <c r="D442" s="12">
        <v>0</v>
      </c>
      <c r="E442" s="13">
        <v>10</v>
      </c>
      <c r="F442" s="24">
        <v>0</v>
      </c>
      <c r="G442" s="12" t="b">
        <v>0</v>
      </c>
      <c r="H442" s="12" t="b">
        <v>0</v>
      </c>
      <c r="I442" s="12" t="b">
        <v>0</v>
      </c>
    </row>
    <row r="443" spans="1:9" x14ac:dyDescent="0.2">
      <c r="A443" s="12" t="b">
        <v>1</v>
      </c>
      <c r="B443" s="12" t="s">
        <v>2278</v>
      </c>
      <c r="C443" s="12" t="b">
        <v>0</v>
      </c>
      <c r="D443" s="12">
        <v>0</v>
      </c>
      <c r="E443" s="12">
        <v>8</v>
      </c>
      <c r="F443" s="24">
        <v>0</v>
      </c>
      <c r="G443" s="12" t="b">
        <v>0</v>
      </c>
      <c r="H443" s="12" t="b">
        <v>0</v>
      </c>
      <c r="I443" s="12" t="b">
        <v>0</v>
      </c>
    </row>
    <row r="444" spans="1:9" x14ac:dyDescent="0.2">
      <c r="A444" s="12" t="b">
        <v>1</v>
      </c>
      <c r="B444" s="12" t="s">
        <v>2316</v>
      </c>
      <c r="C444" s="12" t="b">
        <v>0</v>
      </c>
      <c r="D444" s="12">
        <v>0</v>
      </c>
      <c r="E444" s="12">
        <v>15</v>
      </c>
      <c r="F444" s="24">
        <v>0</v>
      </c>
      <c r="G444" s="12" t="b">
        <v>0</v>
      </c>
      <c r="H444" s="12" t="b">
        <v>0</v>
      </c>
      <c r="I444" s="12" t="b">
        <v>0</v>
      </c>
    </row>
    <row r="445" spans="1:9" x14ac:dyDescent="0.2">
      <c r="A445" s="12" t="b">
        <v>1</v>
      </c>
      <c r="B445" s="12" t="s">
        <v>2375</v>
      </c>
      <c r="C445" s="12" t="b">
        <v>0</v>
      </c>
      <c r="D445" s="12">
        <v>0</v>
      </c>
      <c r="E445" s="13">
        <v>6</v>
      </c>
      <c r="F445" s="24">
        <v>0</v>
      </c>
      <c r="G445" s="12" t="b">
        <v>0</v>
      </c>
      <c r="H445" s="12" t="b">
        <v>0</v>
      </c>
      <c r="I445" s="12" t="b">
        <v>0</v>
      </c>
    </row>
    <row r="446" spans="1:9" x14ac:dyDescent="0.2">
      <c r="A446" s="12" t="b">
        <v>1</v>
      </c>
      <c r="B446" s="12" t="s">
        <v>2388</v>
      </c>
      <c r="C446" s="12" t="b">
        <v>0</v>
      </c>
      <c r="D446" s="12">
        <v>0</v>
      </c>
      <c r="E446" s="12">
        <v>4</v>
      </c>
      <c r="F446" s="24">
        <v>0</v>
      </c>
      <c r="G446" s="12" t="b">
        <v>0</v>
      </c>
      <c r="H446" s="12" t="b">
        <v>0</v>
      </c>
      <c r="I446" s="12" t="b">
        <v>0</v>
      </c>
    </row>
    <row r="447" spans="1:9" x14ac:dyDescent="0.2">
      <c r="A447" s="12" t="b">
        <v>1</v>
      </c>
      <c r="B447" s="12" t="s">
        <v>2422</v>
      </c>
      <c r="C447" s="12" t="b">
        <v>0</v>
      </c>
      <c r="D447" s="12">
        <v>0</v>
      </c>
      <c r="E447" s="12">
        <v>9</v>
      </c>
      <c r="F447" s="24">
        <v>0</v>
      </c>
      <c r="G447" s="13" t="b">
        <v>0</v>
      </c>
      <c r="H447" s="12" t="b">
        <v>0</v>
      </c>
      <c r="I447" s="12" t="b">
        <v>0</v>
      </c>
    </row>
    <row r="448" spans="1:9" x14ac:dyDescent="0.2">
      <c r="A448" s="12" t="b">
        <v>1</v>
      </c>
      <c r="B448" s="12" t="s">
        <v>2426</v>
      </c>
      <c r="C448" s="12" t="b">
        <v>0</v>
      </c>
      <c r="D448" s="12">
        <v>0</v>
      </c>
      <c r="E448" s="12">
        <v>14</v>
      </c>
      <c r="F448" s="24">
        <v>0</v>
      </c>
      <c r="G448" s="12" t="b">
        <v>0</v>
      </c>
      <c r="H448" s="12" t="b">
        <v>0</v>
      </c>
      <c r="I448" s="12" t="b">
        <v>0</v>
      </c>
    </row>
    <row r="449" spans="1:9" x14ac:dyDescent="0.2">
      <c r="A449" s="12" t="b">
        <v>1</v>
      </c>
      <c r="B449" s="12" t="s">
        <v>2443</v>
      </c>
      <c r="C449" s="12" t="b">
        <v>0</v>
      </c>
      <c r="D449" s="12">
        <v>0</v>
      </c>
      <c r="E449" s="12">
        <v>14</v>
      </c>
      <c r="F449" s="24">
        <v>0</v>
      </c>
      <c r="G449" s="13" t="b">
        <v>0</v>
      </c>
      <c r="H449" s="12" t="b">
        <v>0</v>
      </c>
      <c r="I449" s="12" t="b">
        <v>0</v>
      </c>
    </row>
    <row r="451" spans="1:9" ht="15.75" x14ac:dyDescent="0.2">
      <c r="A451" s="117" t="s">
        <v>15</v>
      </c>
      <c r="B451" s="117"/>
      <c r="C451" s="117"/>
      <c r="D451" s="117"/>
      <c r="E451" s="117"/>
      <c r="F451" s="117"/>
      <c r="G451" s="117"/>
      <c r="H451" s="117"/>
      <c r="I451" s="117"/>
    </row>
    <row r="452" spans="1:9" ht="15.75" x14ac:dyDescent="0.2">
      <c r="A452" s="23" t="s">
        <v>2481</v>
      </c>
      <c r="B452" s="23" t="s">
        <v>7</v>
      </c>
      <c r="C452" s="21" t="s">
        <v>14</v>
      </c>
      <c r="D452" s="22" t="s">
        <v>2505</v>
      </c>
      <c r="E452" s="22" t="s">
        <v>2506</v>
      </c>
      <c r="F452" s="20" t="s">
        <v>2523</v>
      </c>
      <c r="G452" s="22" t="s">
        <v>15</v>
      </c>
      <c r="H452" s="20" t="s">
        <v>2519</v>
      </c>
      <c r="I452" s="22" t="s">
        <v>16</v>
      </c>
    </row>
    <row r="453" spans="1:9" x14ac:dyDescent="0.2">
      <c r="A453" s="12" t="b">
        <v>1</v>
      </c>
      <c r="B453" s="12" t="s">
        <v>18</v>
      </c>
      <c r="C453" s="12" t="b">
        <v>0</v>
      </c>
      <c r="D453" s="12">
        <v>1</v>
      </c>
      <c r="E453" s="12">
        <v>7</v>
      </c>
      <c r="F453" s="24">
        <v>0.14285714285714285</v>
      </c>
      <c r="G453" s="12" t="b">
        <v>1</v>
      </c>
      <c r="H453" s="12" t="b">
        <v>1</v>
      </c>
      <c r="I453" s="12" t="b">
        <v>0</v>
      </c>
    </row>
    <row r="454" spans="1:9" x14ac:dyDescent="0.2">
      <c r="A454" s="12" t="b">
        <v>1</v>
      </c>
      <c r="B454" s="12" t="s">
        <v>66</v>
      </c>
      <c r="C454" s="12" t="b">
        <v>0</v>
      </c>
      <c r="D454" s="13">
        <v>1</v>
      </c>
      <c r="E454" s="12">
        <v>9</v>
      </c>
      <c r="F454" s="24">
        <v>0.1111111111111111</v>
      </c>
      <c r="G454" s="12" t="b">
        <v>1</v>
      </c>
      <c r="H454" s="12" t="b">
        <v>1</v>
      </c>
      <c r="I454" s="12" t="b">
        <v>0</v>
      </c>
    </row>
    <row r="455" spans="1:9" x14ac:dyDescent="0.2">
      <c r="A455" s="12" t="b">
        <v>1</v>
      </c>
      <c r="B455" s="12" t="s">
        <v>87</v>
      </c>
      <c r="C455" s="12" t="b">
        <v>0</v>
      </c>
      <c r="D455" s="12">
        <v>2</v>
      </c>
      <c r="E455" s="12">
        <v>11</v>
      </c>
      <c r="F455" s="24">
        <v>0.18181818181818182</v>
      </c>
      <c r="G455" s="12" t="b">
        <v>1</v>
      </c>
      <c r="H455" s="12" t="b">
        <v>1</v>
      </c>
      <c r="I455" s="13" t="b">
        <v>0</v>
      </c>
    </row>
    <row r="456" spans="1:9" x14ac:dyDescent="0.2">
      <c r="A456" s="12" t="b">
        <v>1</v>
      </c>
      <c r="B456" s="12" t="s">
        <v>163</v>
      </c>
      <c r="C456" s="12" t="b">
        <v>0</v>
      </c>
      <c r="D456" s="12">
        <v>10</v>
      </c>
      <c r="E456" s="12">
        <v>16</v>
      </c>
      <c r="F456" s="24">
        <v>0.625</v>
      </c>
      <c r="G456" s="12" t="b">
        <v>1</v>
      </c>
      <c r="H456" s="12" t="b">
        <v>0</v>
      </c>
      <c r="I456" s="12" t="b">
        <v>1</v>
      </c>
    </row>
    <row r="457" spans="1:9" x14ac:dyDescent="0.2">
      <c r="A457" s="12" t="b">
        <v>1</v>
      </c>
      <c r="B457" s="12" t="s">
        <v>192</v>
      </c>
      <c r="C457" s="12" t="b">
        <v>0</v>
      </c>
      <c r="D457" s="13">
        <v>2</v>
      </c>
      <c r="E457" s="12">
        <v>2</v>
      </c>
      <c r="F457" s="24">
        <v>1</v>
      </c>
      <c r="G457" s="12" t="b">
        <v>1</v>
      </c>
      <c r="H457" s="12" t="b">
        <v>0</v>
      </c>
      <c r="I457" s="12" t="b">
        <v>1</v>
      </c>
    </row>
    <row r="458" spans="1:9" x14ac:dyDescent="0.2">
      <c r="A458" s="12" t="b">
        <v>1</v>
      </c>
      <c r="B458" s="12" t="s">
        <v>229</v>
      </c>
      <c r="C458" s="12" t="b">
        <v>1</v>
      </c>
      <c r="D458" s="12">
        <v>1</v>
      </c>
      <c r="E458" s="12">
        <v>14</v>
      </c>
      <c r="F458" s="24">
        <v>7.1428571428571425E-2</v>
      </c>
      <c r="G458" s="12" t="b">
        <v>1</v>
      </c>
      <c r="H458" s="12" t="b">
        <v>0</v>
      </c>
      <c r="I458" s="12" t="b">
        <v>1</v>
      </c>
    </row>
    <row r="459" spans="1:9" x14ac:dyDescent="0.2">
      <c r="A459" s="12" t="b">
        <v>1</v>
      </c>
      <c r="B459" s="12" t="s">
        <v>266</v>
      </c>
      <c r="C459" s="12" t="b">
        <v>0</v>
      </c>
      <c r="D459" s="13">
        <v>3</v>
      </c>
      <c r="E459" s="13">
        <v>8</v>
      </c>
      <c r="F459" s="24">
        <v>0.375</v>
      </c>
      <c r="G459" s="13" t="b">
        <v>1</v>
      </c>
      <c r="H459" s="12" t="b">
        <v>0</v>
      </c>
      <c r="I459" s="13" t="b">
        <v>0</v>
      </c>
    </row>
    <row r="460" spans="1:9" x14ac:dyDescent="0.2">
      <c r="A460" s="12" t="b">
        <v>1</v>
      </c>
      <c r="B460" s="12" t="s">
        <v>279</v>
      </c>
      <c r="C460" s="12" t="b">
        <v>0</v>
      </c>
      <c r="D460" s="13">
        <v>2</v>
      </c>
      <c r="E460" s="12">
        <v>14</v>
      </c>
      <c r="F460" s="24">
        <v>0.14285714285714285</v>
      </c>
      <c r="G460" s="12" t="b">
        <v>1</v>
      </c>
      <c r="H460" s="12" t="b">
        <v>0</v>
      </c>
      <c r="I460" s="13" t="b">
        <v>1</v>
      </c>
    </row>
    <row r="461" spans="1:9" x14ac:dyDescent="0.2">
      <c r="A461" s="12" t="b">
        <v>1</v>
      </c>
      <c r="B461" s="12" t="s">
        <v>291</v>
      </c>
      <c r="C461" s="12" t="b">
        <v>0</v>
      </c>
      <c r="D461" s="13">
        <v>5</v>
      </c>
      <c r="E461" s="12">
        <v>8</v>
      </c>
      <c r="F461" s="24">
        <v>0.625</v>
      </c>
      <c r="G461" s="12" t="b">
        <v>1</v>
      </c>
      <c r="H461" s="12" t="b">
        <v>1</v>
      </c>
      <c r="I461" s="12" t="b">
        <v>0</v>
      </c>
    </row>
    <row r="462" spans="1:9" x14ac:dyDescent="0.2">
      <c r="A462" s="12" t="b">
        <v>1</v>
      </c>
      <c r="B462" s="12" t="s">
        <v>355</v>
      </c>
      <c r="C462" s="12" t="b">
        <v>1</v>
      </c>
      <c r="D462" s="12">
        <v>6</v>
      </c>
      <c r="E462" s="12">
        <v>10</v>
      </c>
      <c r="F462" s="24">
        <v>0.6</v>
      </c>
      <c r="G462" s="12" t="b">
        <v>1</v>
      </c>
      <c r="H462" s="12" t="b">
        <v>0</v>
      </c>
      <c r="I462" s="12" t="b">
        <v>1</v>
      </c>
    </row>
    <row r="463" spans="1:9" x14ac:dyDescent="0.2">
      <c r="A463" s="12" t="b">
        <v>1</v>
      </c>
      <c r="B463" s="12" t="s">
        <v>359</v>
      </c>
      <c r="C463" s="12" t="b">
        <v>0</v>
      </c>
      <c r="D463" s="12">
        <v>1</v>
      </c>
      <c r="E463" s="12">
        <v>5</v>
      </c>
      <c r="F463" s="24">
        <v>0.2</v>
      </c>
      <c r="G463" s="12" t="b">
        <v>1</v>
      </c>
      <c r="H463" s="12" t="b">
        <v>1</v>
      </c>
      <c r="I463" s="12" t="b">
        <v>0</v>
      </c>
    </row>
    <row r="464" spans="1:9" x14ac:dyDescent="0.2">
      <c r="A464" s="12" t="b">
        <v>1</v>
      </c>
      <c r="B464" s="12" t="s">
        <v>371</v>
      </c>
      <c r="C464" s="12" t="b">
        <v>1</v>
      </c>
      <c r="D464" s="13">
        <v>6</v>
      </c>
      <c r="E464" s="12">
        <v>12</v>
      </c>
      <c r="F464" s="24">
        <v>0.5</v>
      </c>
      <c r="G464" s="12" t="b">
        <v>1</v>
      </c>
      <c r="H464" s="12" t="b">
        <v>0</v>
      </c>
      <c r="I464" s="12" t="b">
        <v>1</v>
      </c>
    </row>
    <row r="465" spans="1:9" x14ac:dyDescent="0.2">
      <c r="A465" s="12" t="b">
        <v>1</v>
      </c>
      <c r="B465" s="12" t="s">
        <v>385</v>
      </c>
      <c r="C465" s="12" t="b">
        <v>0</v>
      </c>
      <c r="D465" s="13">
        <v>2</v>
      </c>
      <c r="E465" s="12">
        <v>7</v>
      </c>
      <c r="F465" s="24">
        <v>0.2857142857142857</v>
      </c>
      <c r="G465" s="12" t="b">
        <v>1</v>
      </c>
      <c r="H465" s="12" t="b">
        <v>1</v>
      </c>
      <c r="I465" s="12" t="b">
        <v>0</v>
      </c>
    </row>
    <row r="466" spans="1:9" x14ac:dyDescent="0.2">
      <c r="A466" s="12" t="b">
        <v>1</v>
      </c>
      <c r="B466" s="12" t="s">
        <v>401</v>
      </c>
      <c r="C466" s="12" t="b">
        <v>0</v>
      </c>
      <c r="D466" s="13">
        <v>2</v>
      </c>
      <c r="E466" s="12">
        <v>4</v>
      </c>
      <c r="F466" s="24">
        <v>0.5</v>
      </c>
      <c r="G466" s="13" t="b">
        <v>1</v>
      </c>
      <c r="H466" s="12" t="b">
        <v>1</v>
      </c>
      <c r="I466" s="12" t="b">
        <v>0</v>
      </c>
    </row>
    <row r="467" spans="1:9" x14ac:dyDescent="0.2">
      <c r="A467" s="12" t="b">
        <v>1</v>
      </c>
      <c r="B467" s="12" t="s">
        <v>460</v>
      </c>
      <c r="C467" s="12" t="b">
        <v>0</v>
      </c>
      <c r="D467" s="13">
        <v>3</v>
      </c>
      <c r="E467" s="12">
        <v>9</v>
      </c>
      <c r="F467" s="24">
        <v>0.33333333333333331</v>
      </c>
      <c r="G467" s="12" t="b">
        <v>1</v>
      </c>
      <c r="H467" s="12" t="b">
        <v>1</v>
      </c>
      <c r="I467" s="12" t="b">
        <v>0</v>
      </c>
    </row>
    <row r="468" spans="1:9" x14ac:dyDescent="0.2">
      <c r="A468" s="12" t="b">
        <v>1</v>
      </c>
      <c r="B468" s="12" t="s">
        <v>468</v>
      </c>
      <c r="C468" s="12" t="b">
        <v>0</v>
      </c>
      <c r="D468" s="12">
        <v>3</v>
      </c>
      <c r="E468" s="12">
        <v>12</v>
      </c>
      <c r="F468" s="24">
        <v>0.25</v>
      </c>
      <c r="G468" s="12" t="b">
        <v>1</v>
      </c>
      <c r="H468" s="12" t="b">
        <v>1</v>
      </c>
      <c r="I468" s="12" t="b">
        <v>0</v>
      </c>
    </row>
    <row r="469" spans="1:9" x14ac:dyDescent="0.2">
      <c r="A469" s="12" t="b">
        <v>1</v>
      </c>
      <c r="B469" s="12" t="s">
        <v>481</v>
      </c>
      <c r="C469" s="12" t="b">
        <v>0</v>
      </c>
      <c r="D469" s="12">
        <v>3</v>
      </c>
      <c r="E469" s="12">
        <v>10</v>
      </c>
      <c r="F469" s="24">
        <v>0.3</v>
      </c>
      <c r="G469" s="12" t="b">
        <v>1</v>
      </c>
      <c r="H469" s="12" t="b">
        <v>0</v>
      </c>
      <c r="I469" s="12" t="b">
        <v>1</v>
      </c>
    </row>
    <row r="470" spans="1:9" x14ac:dyDescent="0.2">
      <c r="A470" s="12" t="b">
        <v>1</v>
      </c>
      <c r="B470" s="12" t="s">
        <v>485</v>
      </c>
      <c r="C470" s="12" t="b">
        <v>1</v>
      </c>
      <c r="D470" s="13">
        <v>4</v>
      </c>
      <c r="E470" s="12">
        <v>8</v>
      </c>
      <c r="F470" s="24">
        <v>0.5</v>
      </c>
      <c r="G470" s="12" t="b">
        <v>1</v>
      </c>
      <c r="H470" s="12" t="b">
        <v>0</v>
      </c>
      <c r="I470" s="12" t="b">
        <v>1</v>
      </c>
    </row>
    <row r="471" spans="1:9" x14ac:dyDescent="0.2">
      <c r="A471" s="12" t="b">
        <v>1</v>
      </c>
      <c r="B471" s="12" t="s">
        <v>501</v>
      </c>
      <c r="C471" s="12" t="b">
        <v>1</v>
      </c>
      <c r="D471" s="12">
        <v>2</v>
      </c>
      <c r="E471" s="12">
        <v>8</v>
      </c>
      <c r="F471" s="24">
        <v>0.25</v>
      </c>
      <c r="G471" s="12" t="b">
        <v>1</v>
      </c>
      <c r="H471" s="12" t="b">
        <v>0</v>
      </c>
      <c r="I471" s="12" t="b">
        <v>1</v>
      </c>
    </row>
    <row r="472" spans="1:9" x14ac:dyDescent="0.2">
      <c r="A472" s="12" t="b">
        <v>1</v>
      </c>
      <c r="B472" s="12" t="s">
        <v>563</v>
      </c>
      <c r="C472" s="12" t="b">
        <v>0</v>
      </c>
      <c r="D472" s="13">
        <v>2</v>
      </c>
      <c r="E472" s="12">
        <v>12</v>
      </c>
      <c r="F472" s="24">
        <v>0.16666666666666666</v>
      </c>
      <c r="G472" s="12" t="b">
        <v>1</v>
      </c>
      <c r="H472" s="12" t="b">
        <v>1</v>
      </c>
      <c r="I472" s="13" t="b">
        <v>0</v>
      </c>
    </row>
    <row r="473" spans="1:9" x14ac:dyDescent="0.2">
      <c r="A473" s="12" t="b">
        <v>1</v>
      </c>
      <c r="B473" s="12" t="s">
        <v>568</v>
      </c>
      <c r="C473" s="12" t="b">
        <v>0</v>
      </c>
      <c r="D473" s="13">
        <v>2</v>
      </c>
      <c r="E473" s="12">
        <v>8</v>
      </c>
      <c r="F473" s="24">
        <v>0.25</v>
      </c>
      <c r="G473" s="12" t="b">
        <v>1</v>
      </c>
      <c r="H473" s="12" t="b">
        <v>1</v>
      </c>
      <c r="I473" s="12" t="b">
        <v>0</v>
      </c>
    </row>
    <row r="474" spans="1:9" x14ac:dyDescent="0.2">
      <c r="A474" s="12" t="b">
        <v>1</v>
      </c>
      <c r="B474" s="12" t="s">
        <v>634</v>
      </c>
      <c r="C474" s="12" t="b">
        <v>0</v>
      </c>
      <c r="D474" s="13">
        <v>6</v>
      </c>
      <c r="E474" s="12">
        <v>7</v>
      </c>
      <c r="F474" s="24">
        <v>0.8571428571428571</v>
      </c>
      <c r="G474" s="12" t="b">
        <v>1</v>
      </c>
      <c r="H474" s="12" t="b">
        <v>0</v>
      </c>
      <c r="I474" s="12" t="b">
        <v>1</v>
      </c>
    </row>
    <row r="475" spans="1:9" x14ac:dyDescent="0.2">
      <c r="A475" s="12" t="b">
        <v>1</v>
      </c>
      <c r="B475" s="12" t="s">
        <v>643</v>
      </c>
      <c r="C475" s="12" t="b">
        <v>0</v>
      </c>
      <c r="D475" s="12">
        <v>2</v>
      </c>
      <c r="E475" s="12">
        <v>7</v>
      </c>
      <c r="F475" s="24">
        <v>0.2857142857142857</v>
      </c>
      <c r="G475" s="12" t="b">
        <v>1</v>
      </c>
      <c r="H475" s="12" t="b">
        <v>0</v>
      </c>
      <c r="I475" s="13" t="b">
        <v>1</v>
      </c>
    </row>
    <row r="476" spans="1:9" x14ac:dyDescent="0.2">
      <c r="A476" s="12" t="b">
        <v>1</v>
      </c>
      <c r="B476" s="12" t="s">
        <v>754</v>
      </c>
      <c r="C476" s="12" t="b">
        <v>0</v>
      </c>
      <c r="D476" s="13">
        <v>1</v>
      </c>
      <c r="E476" s="12">
        <v>18</v>
      </c>
      <c r="F476" s="24">
        <v>5.5555555555555552E-2</v>
      </c>
      <c r="G476" s="12" t="b">
        <v>1</v>
      </c>
      <c r="H476" s="12" t="b">
        <v>0</v>
      </c>
      <c r="I476" s="13" t="b">
        <v>1</v>
      </c>
    </row>
    <row r="477" spans="1:9" x14ac:dyDescent="0.2">
      <c r="A477" s="12" t="b">
        <v>1</v>
      </c>
      <c r="B477" s="12" t="s">
        <v>758</v>
      </c>
      <c r="C477" s="12" t="b">
        <v>0</v>
      </c>
      <c r="D477" s="13">
        <v>7</v>
      </c>
      <c r="E477" s="12">
        <v>17</v>
      </c>
      <c r="F477" s="24">
        <v>0.41176470588235292</v>
      </c>
      <c r="G477" s="12" t="b">
        <v>1</v>
      </c>
      <c r="H477" s="12" t="b">
        <v>1</v>
      </c>
      <c r="I477" s="12" t="b">
        <v>0</v>
      </c>
    </row>
    <row r="478" spans="1:9" x14ac:dyDescent="0.2">
      <c r="A478" s="12" t="b">
        <v>1</v>
      </c>
      <c r="B478" s="12" t="s">
        <v>762</v>
      </c>
      <c r="C478" s="12" t="b">
        <v>0</v>
      </c>
      <c r="D478" s="13">
        <v>5</v>
      </c>
      <c r="E478" s="12">
        <v>7</v>
      </c>
      <c r="F478" s="24">
        <v>0.7142857142857143</v>
      </c>
      <c r="G478" s="12" t="b">
        <v>1</v>
      </c>
      <c r="H478" s="12" t="b">
        <v>0</v>
      </c>
      <c r="I478" s="12" t="b">
        <v>1</v>
      </c>
    </row>
    <row r="479" spans="1:9" x14ac:dyDescent="0.2">
      <c r="A479" s="12" t="b">
        <v>1</v>
      </c>
      <c r="B479" s="12" t="s">
        <v>766</v>
      </c>
      <c r="C479" s="12" t="b">
        <v>1</v>
      </c>
      <c r="D479" s="12">
        <v>6</v>
      </c>
      <c r="E479" s="12">
        <v>12</v>
      </c>
      <c r="F479" s="24">
        <v>0.5</v>
      </c>
      <c r="G479" s="12" t="b">
        <v>1</v>
      </c>
      <c r="H479" s="12" t="b">
        <v>0</v>
      </c>
      <c r="I479" s="12" t="b">
        <v>1</v>
      </c>
    </row>
    <row r="480" spans="1:9" x14ac:dyDescent="0.2">
      <c r="A480" s="12" t="b">
        <v>1</v>
      </c>
      <c r="B480" s="12" t="s">
        <v>771</v>
      </c>
      <c r="C480" s="12" t="b">
        <v>1</v>
      </c>
      <c r="D480" s="12">
        <v>3</v>
      </c>
      <c r="E480" s="12">
        <v>9</v>
      </c>
      <c r="F480" s="24">
        <v>0.33333333333333331</v>
      </c>
      <c r="G480" s="12" t="b">
        <v>1</v>
      </c>
      <c r="H480" s="12" t="b">
        <v>0</v>
      </c>
      <c r="I480" s="13" t="b">
        <v>1</v>
      </c>
    </row>
    <row r="481" spans="1:9" x14ac:dyDescent="0.2">
      <c r="A481" s="12" t="b">
        <v>1</v>
      </c>
      <c r="B481" s="12" t="s">
        <v>775</v>
      </c>
      <c r="C481" s="12" t="b">
        <v>1</v>
      </c>
      <c r="D481" s="13">
        <v>3</v>
      </c>
      <c r="E481" s="12">
        <v>13</v>
      </c>
      <c r="F481" s="24">
        <v>0.23076923076923078</v>
      </c>
      <c r="G481" s="12" t="b">
        <v>1</v>
      </c>
      <c r="H481" s="12" t="b">
        <v>0</v>
      </c>
      <c r="I481" s="12" t="b">
        <v>1</v>
      </c>
    </row>
    <row r="482" spans="1:9" x14ac:dyDescent="0.2">
      <c r="A482" s="12" t="b">
        <v>1</v>
      </c>
      <c r="B482" s="12" t="s">
        <v>779</v>
      </c>
      <c r="C482" s="12" t="b">
        <v>1</v>
      </c>
      <c r="D482" s="13">
        <v>3</v>
      </c>
      <c r="E482" s="12">
        <v>9</v>
      </c>
      <c r="F482" s="24">
        <v>0.33333333333333331</v>
      </c>
      <c r="G482" s="12" t="b">
        <v>1</v>
      </c>
      <c r="H482" s="12" t="b">
        <v>0</v>
      </c>
      <c r="I482" s="12" t="b">
        <v>1</v>
      </c>
    </row>
    <row r="483" spans="1:9" x14ac:dyDescent="0.2">
      <c r="A483" s="12" t="b">
        <v>1</v>
      </c>
      <c r="B483" s="12" t="s">
        <v>783</v>
      </c>
      <c r="C483" s="12" t="b">
        <v>0</v>
      </c>
      <c r="D483" s="13">
        <v>5</v>
      </c>
      <c r="E483" s="12">
        <v>11</v>
      </c>
      <c r="F483" s="24">
        <v>0.45454545454545453</v>
      </c>
      <c r="G483" s="12" t="b">
        <v>1</v>
      </c>
      <c r="H483" s="12" t="b">
        <v>0</v>
      </c>
      <c r="I483" s="12" t="b">
        <v>1</v>
      </c>
    </row>
    <row r="484" spans="1:9" x14ac:dyDescent="0.2">
      <c r="A484" s="12" t="b">
        <v>1</v>
      </c>
      <c r="B484" s="12" t="s">
        <v>788</v>
      </c>
      <c r="C484" s="12" t="b">
        <v>1</v>
      </c>
      <c r="D484" s="13">
        <v>6</v>
      </c>
      <c r="E484" s="12">
        <v>14</v>
      </c>
      <c r="F484" s="24">
        <v>0.42857142857142855</v>
      </c>
      <c r="G484" s="12" t="b">
        <v>1</v>
      </c>
      <c r="H484" s="12" t="b">
        <v>0</v>
      </c>
      <c r="I484" s="12" t="b">
        <v>1</v>
      </c>
    </row>
    <row r="485" spans="1:9" x14ac:dyDescent="0.2">
      <c r="A485" s="12" t="b">
        <v>1</v>
      </c>
      <c r="B485" s="12" t="s">
        <v>813</v>
      </c>
      <c r="C485" s="12" t="b">
        <v>0</v>
      </c>
      <c r="D485" s="12">
        <v>5</v>
      </c>
      <c r="E485" s="12">
        <v>12</v>
      </c>
      <c r="F485" s="24">
        <v>0.41666666666666669</v>
      </c>
      <c r="G485" s="12" t="b">
        <v>1</v>
      </c>
      <c r="H485" s="12" t="b">
        <v>0</v>
      </c>
      <c r="I485" s="12" t="b">
        <v>1</v>
      </c>
    </row>
    <row r="486" spans="1:9" x14ac:dyDescent="0.2">
      <c r="A486" s="12" t="b">
        <v>1</v>
      </c>
      <c r="B486" s="12" t="s">
        <v>859</v>
      </c>
      <c r="C486" s="12" t="b">
        <v>1</v>
      </c>
      <c r="D486" s="12">
        <v>1</v>
      </c>
      <c r="E486" s="12">
        <v>3</v>
      </c>
      <c r="F486" s="24">
        <v>0.33333333333333331</v>
      </c>
      <c r="G486" s="12" t="b">
        <v>1</v>
      </c>
      <c r="H486" s="12" t="b">
        <v>0</v>
      </c>
      <c r="I486" s="13" t="b">
        <v>1</v>
      </c>
    </row>
    <row r="487" spans="1:9" x14ac:dyDescent="0.2">
      <c r="A487" s="12" t="b">
        <v>1</v>
      </c>
      <c r="B487" s="12" t="s">
        <v>913</v>
      </c>
      <c r="C487" s="12" t="b">
        <v>0</v>
      </c>
      <c r="D487" s="12">
        <v>0</v>
      </c>
      <c r="E487" s="12">
        <v>7</v>
      </c>
      <c r="F487" s="24">
        <v>0</v>
      </c>
      <c r="G487" s="12" t="b">
        <v>1</v>
      </c>
      <c r="H487" s="12" t="b">
        <v>1</v>
      </c>
      <c r="I487" s="12" t="b">
        <v>0</v>
      </c>
    </row>
    <row r="488" spans="1:9" x14ac:dyDescent="0.2">
      <c r="A488" s="12" t="b">
        <v>1</v>
      </c>
      <c r="B488" s="12" t="s">
        <v>959</v>
      </c>
      <c r="C488" s="12" t="b">
        <v>1</v>
      </c>
      <c r="D488" s="13">
        <v>3</v>
      </c>
      <c r="E488" s="12">
        <v>8</v>
      </c>
      <c r="F488" s="24">
        <v>0.375</v>
      </c>
      <c r="G488" s="12" t="b">
        <v>1</v>
      </c>
      <c r="H488" s="12" t="b">
        <v>0</v>
      </c>
      <c r="I488" s="13" t="b">
        <v>1</v>
      </c>
    </row>
    <row r="489" spans="1:9" x14ac:dyDescent="0.2">
      <c r="A489" s="12" t="b">
        <v>1</v>
      </c>
      <c r="B489" s="12" t="s">
        <v>1039</v>
      </c>
      <c r="C489" s="12" t="b">
        <v>1</v>
      </c>
      <c r="D489" s="13">
        <v>3</v>
      </c>
      <c r="E489" s="12">
        <v>7</v>
      </c>
      <c r="F489" s="24">
        <v>0.42857142857142855</v>
      </c>
      <c r="G489" s="12" t="b">
        <v>1</v>
      </c>
      <c r="H489" s="12" t="b">
        <v>0</v>
      </c>
      <c r="I489" s="12" t="b">
        <v>1</v>
      </c>
    </row>
    <row r="490" spans="1:9" x14ac:dyDescent="0.2">
      <c r="A490" s="12" t="b">
        <v>1</v>
      </c>
      <c r="B490" s="12" t="s">
        <v>1055</v>
      </c>
      <c r="C490" s="12" t="b">
        <v>1</v>
      </c>
      <c r="D490" s="12">
        <v>4</v>
      </c>
      <c r="E490" s="12">
        <v>9</v>
      </c>
      <c r="F490" s="24">
        <v>0.44444444444444442</v>
      </c>
      <c r="G490" s="12" t="b">
        <v>1</v>
      </c>
      <c r="H490" s="12" t="b">
        <v>0</v>
      </c>
      <c r="I490" s="12" t="b">
        <v>1</v>
      </c>
    </row>
    <row r="491" spans="1:9" x14ac:dyDescent="0.2">
      <c r="A491" s="12" t="b">
        <v>1</v>
      </c>
      <c r="B491" s="12" t="s">
        <v>1078</v>
      </c>
      <c r="C491" s="12" t="b">
        <v>1</v>
      </c>
      <c r="D491" s="12">
        <v>4</v>
      </c>
      <c r="E491" s="12">
        <v>7</v>
      </c>
      <c r="F491" s="24">
        <v>0.5714285714285714</v>
      </c>
      <c r="G491" s="12" t="b">
        <v>1</v>
      </c>
      <c r="H491" s="12" t="b">
        <v>0</v>
      </c>
      <c r="I491" s="12" t="b">
        <v>1</v>
      </c>
    </row>
    <row r="492" spans="1:9" x14ac:dyDescent="0.2">
      <c r="A492" s="12" t="b">
        <v>1</v>
      </c>
      <c r="B492" s="12" t="s">
        <v>1082</v>
      </c>
      <c r="C492" s="12" t="b">
        <v>0</v>
      </c>
      <c r="D492" s="12">
        <v>2</v>
      </c>
      <c r="E492" s="12">
        <v>8</v>
      </c>
      <c r="F492" s="24">
        <v>0.25</v>
      </c>
      <c r="G492" s="12" t="b">
        <v>1</v>
      </c>
      <c r="H492" s="12" t="b">
        <v>0</v>
      </c>
      <c r="I492" s="12" t="b">
        <v>1</v>
      </c>
    </row>
    <row r="493" spans="1:9" x14ac:dyDescent="0.2">
      <c r="A493" s="12" t="b">
        <v>1</v>
      </c>
      <c r="B493" s="12" t="s">
        <v>1165</v>
      </c>
      <c r="C493" s="12" t="b">
        <v>1</v>
      </c>
      <c r="D493" s="12">
        <v>7</v>
      </c>
      <c r="E493" s="12">
        <v>7</v>
      </c>
      <c r="F493" s="24">
        <v>1</v>
      </c>
      <c r="G493" s="12" t="b">
        <v>1</v>
      </c>
      <c r="H493" s="12" t="b">
        <v>0</v>
      </c>
      <c r="I493" s="12" t="b">
        <v>1</v>
      </c>
    </row>
    <row r="494" spans="1:9" x14ac:dyDescent="0.2">
      <c r="A494" s="12" t="b">
        <v>1</v>
      </c>
      <c r="B494" s="12" t="s">
        <v>1170</v>
      </c>
      <c r="C494" s="12" t="b">
        <v>1</v>
      </c>
      <c r="D494" s="12">
        <v>10</v>
      </c>
      <c r="E494" s="12">
        <v>13</v>
      </c>
      <c r="F494" s="24">
        <v>0.76923076923076927</v>
      </c>
      <c r="G494" s="12" t="b">
        <v>1</v>
      </c>
      <c r="H494" s="12" t="b">
        <v>0</v>
      </c>
      <c r="I494" s="12" t="b">
        <v>1</v>
      </c>
    </row>
    <row r="495" spans="1:9" x14ac:dyDescent="0.2">
      <c r="A495" s="12" t="b">
        <v>1</v>
      </c>
      <c r="B495" s="12" t="s">
        <v>1225</v>
      </c>
      <c r="C495" s="12" t="b">
        <v>0</v>
      </c>
      <c r="D495" s="13">
        <v>10</v>
      </c>
      <c r="E495" s="12">
        <v>13</v>
      </c>
      <c r="F495" s="24">
        <v>0.76923076923076927</v>
      </c>
      <c r="G495" s="12" t="b">
        <v>1</v>
      </c>
      <c r="H495" s="12" t="b">
        <v>0</v>
      </c>
      <c r="I495" s="12" t="b">
        <v>1</v>
      </c>
    </row>
    <row r="496" spans="1:9" x14ac:dyDescent="0.2">
      <c r="A496" s="12" t="b">
        <v>1</v>
      </c>
      <c r="B496" s="12" t="s">
        <v>1234</v>
      </c>
      <c r="C496" s="12" t="b">
        <v>0</v>
      </c>
      <c r="D496" s="12">
        <v>4</v>
      </c>
      <c r="E496" s="12">
        <v>8</v>
      </c>
      <c r="F496" s="24">
        <v>0.5</v>
      </c>
      <c r="G496" s="12" t="b">
        <v>1</v>
      </c>
      <c r="H496" s="12" t="b">
        <v>0</v>
      </c>
      <c r="I496" s="13" t="b">
        <v>1</v>
      </c>
    </row>
    <row r="497" spans="1:9" x14ac:dyDescent="0.2">
      <c r="A497" s="12" t="b">
        <v>1</v>
      </c>
      <c r="B497" s="12" t="s">
        <v>1267</v>
      </c>
      <c r="C497" s="12" t="b">
        <v>0</v>
      </c>
      <c r="D497" s="13">
        <v>3</v>
      </c>
      <c r="E497" s="12">
        <v>7</v>
      </c>
      <c r="F497" s="24">
        <v>0.42857142857142855</v>
      </c>
      <c r="G497" s="12" t="b">
        <v>1</v>
      </c>
      <c r="H497" s="12" t="b">
        <v>1</v>
      </c>
      <c r="I497" s="12" t="b">
        <v>0</v>
      </c>
    </row>
    <row r="498" spans="1:9" x14ac:dyDescent="0.2">
      <c r="A498" s="12" t="b">
        <v>1</v>
      </c>
      <c r="B498" s="12" t="s">
        <v>1308</v>
      </c>
      <c r="C498" s="12" t="b">
        <v>1</v>
      </c>
      <c r="D498" s="12">
        <v>7</v>
      </c>
      <c r="E498" s="12">
        <v>9</v>
      </c>
      <c r="F498" s="24">
        <v>0.77777777777777779</v>
      </c>
      <c r="G498" s="12" t="b">
        <v>1</v>
      </c>
      <c r="H498" s="12" t="b">
        <v>0</v>
      </c>
      <c r="I498" s="13" t="b">
        <v>1</v>
      </c>
    </row>
    <row r="499" spans="1:9" x14ac:dyDescent="0.2">
      <c r="A499" s="12" t="b">
        <v>1</v>
      </c>
      <c r="B499" s="12" t="s">
        <v>1312</v>
      </c>
      <c r="C499" s="12" t="b">
        <v>1</v>
      </c>
      <c r="D499" s="12">
        <v>0</v>
      </c>
      <c r="E499" s="12">
        <v>3</v>
      </c>
      <c r="F499" s="24">
        <v>0</v>
      </c>
      <c r="G499" s="12" t="b">
        <v>1</v>
      </c>
      <c r="H499" s="12" t="b">
        <v>0</v>
      </c>
      <c r="I499" s="12" t="b">
        <v>1</v>
      </c>
    </row>
    <row r="500" spans="1:9" x14ac:dyDescent="0.2">
      <c r="A500" s="12" t="b">
        <v>1</v>
      </c>
      <c r="B500" s="12" t="s">
        <v>1316</v>
      </c>
      <c r="C500" s="12" t="b">
        <v>1</v>
      </c>
      <c r="D500" s="12">
        <v>7</v>
      </c>
      <c r="E500" s="12">
        <v>9</v>
      </c>
      <c r="F500" s="24">
        <v>0.77777777777777779</v>
      </c>
      <c r="G500" s="12" t="b">
        <v>1</v>
      </c>
      <c r="H500" s="12" t="b">
        <v>0</v>
      </c>
      <c r="I500" s="12" t="b">
        <v>1</v>
      </c>
    </row>
    <row r="501" spans="1:9" x14ac:dyDescent="0.2">
      <c r="A501" s="12" t="b">
        <v>1</v>
      </c>
      <c r="B501" s="12" t="s">
        <v>1320</v>
      </c>
      <c r="C501" s="12" t="b">
        <v>1</v>
      </c>
      <c r="D501" s="12">
        <v>2</v>
      </c>
      <c r="E501" s="12">
        <v>4</v>
      </c>
      <c r="F501" s="24">
        <v>0.5</v>
      </c>
      <c r="G501" s="12" t="b">
        <v>1</v>
      </c>
      <c r="H501" s="12" t="b">
        <v>0</v>
      </c>
      <c r="I501" s="12" t="b">
        <v>1</v>
      </c>
    </row>
    <row r="502" spans="1:9" x14ac:dyDescent="0.2">
      <c r="A502" s="12" t="b">
        <v>1</v>
      </c>
      <c r="B502" s="12" t="s">
        <v>1324</v>
      </c>
      <c r="C502" s="12" t="b">
        <v>0</v>
      </c>
      <c r="D502" s="12">
        <v>6</v>
      </c>
      <c r="E502" s="12">
        <v>8</v>
      </c>
      <c r="F502" s="24">
        <v>0.75</v>
      </c>
      <c r="G502" s="12" t="b">
        <v>1</v>
      </c>
      <c r="H502" s="12" t="b">
        <v>0</v>
      </c>
      <c r="I502" s="12" t="b">
        <v>1</v>
      </c>
    </row>
    <row r="503" spans="1:9" x14ac:dyDescent="0.2">
      <c r="A503" s="12" t="b">
        <v>1</v>
      </c>
      <c r="B503" s="12" t="s">
        <v>1348</v>
      </c>
      <c r="C503" s="12" t="b">
        <v>0</v>
      </c>
      <c r="D503" s="13">
        <v>0</v>
      </c>
      <c r="E503" s="12">
        <v>21</v>
      </c>
      <c r="F503" s="24">
        <v>0</v>
      </c>
      <c r="G503" s="12" t="b">
        <v>1</v>
      </c>
      <c r="H503" s="12" t="b">
        <v>1</v>
      </c>
      <c r="I503" s="13" t="b">
        <v>0</v>
      </c>
    </row>
    <row r="504" spans="1:9" x14ac:dyDescent="0.2">
      <c r="A504" s="12" t="b">
        <v>1</v>
      </c>
      <c r="B504" s="12" t="s">
        <v>1366</v>
      </c>
      <c r="C504" s="12" t="b">
        <v>0</v>
      </c>
      <c r="D504" s="12">
        <v>2</v>
      </c>
      <c r="E504" s="12">
        <v>9</v>
      </c>
      <c r="F504" s="24">
        <v>0.22222222222222221</v>
      </c>
      <c r="G504" s="12" t="b">
        <v>1</v>
      </c>
      <c r="H504" s="12" t="b">
        <v>1</v>
      </c>
      <c r="I504" s="12" t="b">
        <v>0</v>
      </c>
    </row>
    <row r="505" spans="1:9" x14ac:dyDescent="0.2">
      <c r="A505" s="12" t="b">
        <v>1</v>
      </c>
      <c r="B505" s="12" t="s">
        <v>1400</v>
      </c>
      <c r="C505" s="12" t="b">
        <v>1</v>
      </c>
      <c r="D505" s="13">
        <v>10</v>
      </c>
      <c r="E505" s="12">
        <v>12</v>
      </c>
      <c r="F505" s="24">
        <v>0.83333333333333337</v>
      </c>
      <c r="G505" s="12" t="b">
        <v>1</v>
      </c>
      <c r="H505" s="12" t="b">
        <v>0</v>
      </c>
      <c r="I505" s="12" t="b">
        <v>1</v>
      </c>
    </row>
    <row r="506" spans="1:9" x14ac:dyDescent="0.2">
      <c r="A506" s="12" t="b">
        <v>1</v>
      </c>
      <c r="B506" s="12" t="s">
        <v>1404</v>
      </c>
      <c r="C506" s="12" t="b">
        <v>1</v>
      </c>
      <c r="D506" s="12">
        <v>8</v>
      </c>
      <c r="E506" s="12">
        <v>13</v>
      </c>
      <c r="F506" s="24">
        <v>0.61538461538461542</v>
      </c>
      <c r="G506" s="12" t="b">
        <v>1</v>
      </c>
      <c r="H506" s="12" t="b">
        <v>0</v>
      </c>
      <c r="I506" s="12" t="b">
        <v>1</v>
      </c>
    </row>
    <row r="507" spans="1:9" x14ac:dyDescent="0.2">
      <c r="A507" s="12" t="b">
        <v>1</v>
      </c>
      <c r="B507" s="12" t="s">
        <v>1408</v>
      </c>
      <c r="C507" s="12" t="b">
        <v>1</v>
      </c>
      <c r="D507" s="13">
        <v>11</v>
      </c>
      <c r="E507" s="13">
        <v>13</v>
      </c>
      <c r="F507" s="24">
        <v>0.84615384615384615</v>
      </c>
      <c r="G507" s="12" t="b">
        <v>1</v>
      </c>
      <c r="H507" s="12" t="b">
        <v>0</v>
      </c>
      <c r="I507" s="12" t="b">
        <v>1</v>
      </c>
    </row>
    <row r="508" spans="1:9" x14ac:dyDescent="0.2">
      <c r="A508" s="12" t="b">
        <v>1</v>
      </c>
      <c r="B508" s="12" t="s">
        <v>1425</v>
      </c>
      <c r="C508" s="12" t="b">
        <v>0</v>
      </c>
      <c r="D508" s="13">
        <v>11</v>
      </c>
      <c r="E508" s="12">
        <v>19</v>
      </c>
      <c r="F508" s="24">
        <v>0.57894736842105265</v>
      </c>
      <c r="G508" s="12" t="b">
        <v>1</v>
      </c>
      <c r="H508" s="12" t="b">
        <v>1</v>
      </c>
      <c r="I508" s="12" t="b">
        <v>0</v>
      </c>
    </row>
    <row r="509" spans="1:9" x14ac:dyDescent="0.2">
      <c r="A509" s="12" t="b">
        <v>1</v>
      </c>
      <c r="B509" s="12" t="s">
        <v>1433</v>
      </c>
      <c r="C509" s="12" t="b">
        <v>1</v>
      </c>
      <c r="D509" s="13">
        <v>3</v>
      </c>
      <c r="E509" s="12">
        <v>11</v>
      </c>
      <c r="F509" s="24">
        <v>0.27272727272727271</v>
      </c>
      <c r="G509" s="12" t="b">
        <v>1</v>
      </c>
      <c r="H509" s="12" t="b">
        <v>0</v>
      </c>
      <c r="I509" s="12" t="b">
        <v>1</v>
      </c>
    </row>
    <row r="510" spans="1:9" x14ac:dyDescent="0.2">
      <c r="A510" s="12" t="b">
        <v>1</v>
      </c>
      <c r="B510" s="12" t="s">
        <v>1438</v>
      </c>
      <c r="C510" s="12" t="b">
        <v>0</v>
      </c>
      <c r="D510" s="13">
        <v>4</v>
      </c>
      <c r="E510" s="12">
        <v>9</v>
      </c>
      <c r="F510" s="24">
        <v>0.44444444444444442</v>
      </c>
      <c r="G510" s="12" t="b">
        <v>1</v>
      </c>
      <c r="H510" s="12" t="b">
        <v>1</v>
      </c>
      <c r="I510" s="12" t="b">
        <v>0</v>
      </c>
    </row>
    <row r="511" spans="1:9" x14ac:dyDescent="0.2">
      <c r="A511" s="12" t="b">
        <v>1</v>
      </c>
      <c r="B511" s="12" t="s">
        <v>1442</v>
      </c>
      <c r="C511" s="12" t="b">
        <v>0</v>
      </c>
      <c r="D511" s="13">
        <v>3</v>
      </c>
      <c r="E511" s="12">
        <v>11</v>
      </c>
      <c r="F511" s="24">
        <v>0.27272727272727271</v>
      </c>
      <c r="G511" s="12" t="b">
        <v>1</v>
      </c>
      <c r="H511" s="12" t="b">
        <v>1</v>
      </c>
      <c r="I511" s="12" t="b">
        <v>0</v>
      </c>
    </row>
    <row r="512" spans="1:9" x14ac:dyDescent="0.2">
      <c r="A512" s="12" t="b">
        <v>1</v>
      </c>
      <c r="B512" s="12" t="s">
        <v>1450</v>
      </c>
      <c r="C512" s="12" t="b">
        <v>0</v>
      </c>
      <c r="D512" s="12">
        <v>1</v>
      </c>
      <c r="E512" s="12">
        <v>9</v>
      </c>
      <c r="F512" s="24">
        <v>0.1111111111111111</v>
      </c>
      <c r="G512" s="12" t="b">
        <v>1</v>
      </c>
      <c r="H512" s="12" t="b">
        <v>1</v>
      </c>
      <c r="I512" s="13" t="b">
        <v>0</v>
      </c>
    </row>
    <row r="513" spans="1:9" x14ac:dyDescent="0.2">
      <c r="A513" s="12" t="b">
        <v>1</v>
      </c>
      <c r="B513" s="12" t="s">
        <v>1589</v>
      </c>
      <c r="C513" s="12" t="b">
        <v>1</v>
      </c>
      <c r="D513" s="13">
        <v>7</v>
      </c>
      <c r="E513" s="12">
        <v>16</v>
      </c>
      <c r="F513" s="24">
        <v>0.4375</v>
      </c>
      <c r="G513" s="12" t="b">
        <v>1</v>
      </c>
      <c r="H513" s="12" t="b">
        <v>0</v>
      </c>
      <c r="I513" s="13" t="b">
        <v>1</v>
      </c>
    </row>
    <row r="514" spans="1:9" x14ac:dyDescent="0.2">
      <c r="A514" s="12" t="b">
        <v>1</v>
      </c>
      <c r="B514" s="12" t="s">
        <v>1652</v>
      </c>
      <c r="C514" s="12" t="b">
        <v>1</v>
      </c>
      <c r="D514" s="12">
        <v>4</v>
      </c>
      <c r="E514" s="12">
        <v>5</v>
      </c>
      <c r="F514" s="24">
        <v>0.8</v>
      </c>
      <c r="G514" s="12" t="b">
        <v>1</v>
      </c>
      <c r="H514" s="12" t="b">
        <v>0</v>
      </c>
      <c r="I514" s="12" t="b">
        <v>1</v>
      </c>
    </row>
    <row r="515" spans="1:9" x14ac:dyDescent="0.2">
      <c r="A515" s="12" t="b">
        <v>1</v>
      </c>
      <c r="B515" s="12" t="s">
        <v>1672</v>
      </c>
      <c r="C515" s="12" t="b">
        <v>0</v>
      </c>
      <c r="D515" s="12">
        <v>3</v>
      </c>
      <c r="E515" s="12">
        <v>12</v>
      </c>
      <c r="F515" s="24">
        <v>0.25</v>
      </c>
      <c r="G515" s="12" t="b">
        <v>1</v>
      </c>
      <c r="H515" s="12" t="b">
        <v>0</v>
      </c>
      <c r="I515" s="12" t="b">
        <v>1</v>
      </c>
    </row>
    <row r="516" spans="1:9" x14ac:dyDescent="0.2">
      <c r="A516" s="12" t="b">
        <v>1</v>
      </c>
      <c r="B516" s="12" t="s">
        <v>1702</v>
      </c>
      <c r="C516" s="12" t="b">
        <v>1</v>
      </c>
      <c r="D516" s="13">
        <v>4</v>
      </c>
      <c r="E516" s="13">
        <v>7</v>
      </c>
      <c r="F516" s="24">
        <v>0.5714285714285714</v>
      </c>
      <c r="G516" s="12" t="b">
        <v>1</v>
      </c>
      <c r="H516" s="12" t="b">
        <v>0</v>
      </c>
      <c r="I516" s="12" t="b">
        <v>1</v>
      </c>
    </row>
    <row r="517" spans="1:9" x14ac:dyDescent="0.2">
      <c r="A517" s="12" t="b">
        <v>1</v>
      </c>
      <c r="B517" s="12" t="s">
        <v>1744</v>
      </c>
      <c r="C517" s="12" t="b">
        <v>1</v>
      </c>
      <c r="D517" s="12">
        <v>6</v>
      </c>
      <c r="E517" s="13">
        <v>7</v>
      </c>
      <c r="F517" s="24">
        <v>0.8571428571428571</v>
      </c>
      <c r="G517" s="12" t="b">
        <v>1</v>
      </c>
      <c r="H517" s="12" t="b">
        <v>0</v>
      </c>
      <c r="I517" s="13" t="b">
        <v>1</v>
      </c>
    </row>
    <row r="518" spans="1:9" x14ac:dyDescent="0.2">
      <c r="A518" s="12" t="b">
        <v>1</v>
      </c>
      <c r="B518" s="12" t="s">
        <v>1784</v>
      </c>
      <c r="C518" s="12" t="b">
        <v>0</v>
      </c>
      <c r="D518" s="13">
        <v>2</v>
      </c>
      <c r="E518" s="13">
        <v>11</v>
      </c>
      <c r="F518" s="24">
        <v>0.18181818181818182</v>
      </c>
      <c r="G518" s="12" t="b">
        <v>1</v>
      </c>
      <c r="H518" s="12" t="b">
        <v>0</v>
      </c>
      <c r="I518" s="13" t="b">
        <v>1</v>
      </c>
    </row>
    <row r="519" spans="1:9" x14ac:dyDescent="0.2">
      <c r="A519" s="12" t="b">
        <v>1</v>
      </c>
      <c r="B519" s="12" t="s">
        <v>1809</v>
      </c>
      <c r="C519" s="12" t="b">
        <v>1</v>
      </c>
      <c r="D519" s="12">
        <v>8</v>
      </c>
      <c r="E519" s="12">
        <v>13</v>
      </c>
      <c r="F519" s="24">
        <v>0.61538461538461542</v>
      </c>
      <c r="G519" s="13" t="b">
        <v>1</v>
      </c>
      <c r="H519" s="12" t="b">
        <v>1</v>
      </c>
      <c r="I519" s="12" t="b">
        <v>0</v>
      </c>
    </row>
    <row r="520" spans="1:9" x14ac:dyDescent="0.2">
      <c r="A520" s="12" t="b">
        <v>1</v>
      </c>
      <c r="B520" s="12" t="s">
        <v>1827</v>
      </c>
      <c r="C520" s="12" t="b">
        <v>0</v>
      </c>
      <c r="D520" s="13">
        <v>2</v>
      </c>
      <c r="E520" s="12">
        <v>3</v>
      </c>
      <c r="F520" s="24">
        <v>0.66666666666666663</v>
      </c>
      <c r="G520" s="12" t="b">
        <v>1</v>
      </c>
      <c r="H520" s="12" t="b">
        <v>0</v>
      </c>
      <c r="I520" s="13" t="b">
        <v>1</v>
      </c>
    </row>
    <row r="521" spans="1:9" x14ac:dyDescent="0.2">
      <c r="A521" s="12" t="b">
        <v>1</v>
      </c>
      <c r="B521" s="12" t="s">
        <v>1831</v>
      </c>
      <c r="C521" s="12" t="b">
        <v>1</v>
      </c>
      <c r="D521" s="13">
        <v>2</v>
      </c>
      <c r="E521" s="12">
        <v>13</v>
      </c>
      <c r="F521" s="24">
        <v>0.15384615384615385</v>
      </c>
      <c r="G521" s="12" t="b">
        <v>1</v>
      </c>
      <c r="H521" s="12" t="b">
        <v>1</v>
      </c>
      <c r="I521" s="12" t="b">
        <v>0</v>
      </c>
    </row>
    <row r="522" spans="1:9" x14ac:dyDescent="0.2">
      <c r="A522" s="12" t="b">
        <v>1</v>
      </c>
      <c r="B522" s="12" t="s">
        <v>1836</v>
      </c>
      <c r="C522" s="12" t="b">
        <v>1</v>
      </c>
      <c r="D522" s="13">
        <v>1</v>
      </c>
      <c r="E522" s="12">
        <v>15</v>
      </c>
      <c r="F522" s="24">
        <v>6.6666666666666666E-2</v>
      </c>
      <c r="G522" s="12" t="b">
        <v>1</v>
      </c>
      <c r="H522" s="12" t="b">
        <v>0</v>
      </c>
      <c r="I522" s="12" t="b">
        <v>1</v>
      </c>
    </row>
    <row r="523" spans="1:9" x14ac:dyDescent="0.2">
      <c r="A523" s="12" t="b">
        <v>1</v>
      </c>
      <c r="B523" s="12" t="s">
        <v>1844</v>
      </c>
      <c r="C523" s="12" t="b">
        <v>1</v>
      </c>
      <c r="D523" s="13">
        <v>10</v>
      </c>
      <c r="E523" s="12">
        <v>18</v>
      </c>
      <c r="F523" s="24">
        <v>0.55555555555555558</v>
      </c>
      <c r="G523" s="12" t="b">
        <v>1</v>
      </c>
      <c r="H523" s="12" t="b">
        <v>0</v>
      </c>
      <c r="I523" s="12" t="b">
        <v>1</v>
      </c>
    </row>
    <row r="524" spans="1:9" x14ac:dyDescent="0.2">
      <c r="A524" s="12" t="b">
        <v>1</v>
      </c>
      <c r="B524" s="12" t="s">
        <v>1865</v>
      </c>
      <c r="C524" s="12" t="b">
        <v>0</v>
      </c>
      <c r="D524" s="13">
        <v>2</v>
      </c>
      <c r="E524" s="12">
        <v>11</v>
      </c>
      <c r="F524" s="24">
        <v>0.18181818181818182</v>
      </c>
      <c r="G524" s="12" t="b">
        <v>1</v>
      </c>
      <c r="H524" s="12" t="b">
        <v>0</v>
      </c>
      <c r="I524" s="12" t="b">
        <v>1</v>
      </c>
    </row>
    <row r="525" spans="1:9" x14ac:dyDescent="0.2">
      <c r="A525" s="12" t="b">
        <v>1</v>
      </c>
      <c r="B525" s="12" t="s">
        <v>1881</v>
      </c>
      <c r="C525" s="12" t="b">
        <v>1</v>
      </c>
      <c r="D525" s="12">
        <v>4</v>
      </c>
      <c r="E525" s="13">
        <v>11</v>
      </c>
      <c r="F525" s="24">
        <v>0.36363636363636365</v>
      </c>
      <c r="G525" s="12" t="b">
        <v>1</v>
      </c>
      <c r="H525" s="12" t="b">
        <v>0</v>
      </c>
      <c r="I525" s="12" t="b">
        <v>1</v>
      </c>
    </row>
    <row r="526" spans="1:9" x14ac:dyDescent="0.2">
      <c r="A526" s="12" t="b">
        <v>1</v>
      </c>
      <c r="B526" s="12" t="s">
        <v>1902</v>
      </c>
      <c r="C526" s="12" t="b">
        <v>0</v>
      </c>
      <c r="D526" s="12">
        <v>6</v>
      </c>
      <c r="E526" s="13">
        <v>13</v>
      </c>
      <c r="F526" s="24">
        <v>0.46153846153846156</v>
      </c>
      <c r="G526" s="12" t="b">
        <v>1</v>
      </c>
      <c r="H526" s="12" t="b">
        <v>0</v>
      </c>
      <c r="I526" s="12" t="b">
        <v>1</v>
      </c>
    </row>
    <row r="527" spans="1:9" x14ac:dyDescent="0.2">
      <c r="A527" s="12" t="b">
        <v>1</v>
      </c>
      <c r="B527" s="12" t="s">
        <v>1915</v>
      </c>
      <c r="C527" s="12" t="b">
        <v>0</v>
      </c>
      <c r="D527" s="13">
        <v>1</v>
      </c>
      <c r="E527" s="12">
        <v>9</v>
      </c>
      <c r="F527" s="24">
        <v>0.1111111111111111</v>
      </c>
      <c r="G527" s="12" t="b">
        <v>1</v>
      </c>
      <c r="H527" s="12" t="b">
        <v>0</v>
      </c>
      <c r="I527" s="12" t="b">
        <v>1</v>
      </c>
    </row>
    <row r="528" spans="1:9" x14ac:dyDescent="0.2">
      <c r="A528" s="12" t="b">
        <v>1</v>
      </c>
      <c r="B528" s="12" t="s">
        <v>1932</v>
      </c>
      <c r="C528" s="12" t="b">
        <v>1</v>
      </c>
      <c r="D528" s="13">
        <v>5</v>
      </c>
      <c r="E528" s="12">
        <v>9</v>
      </c>
      <c r="F528" s="24">
        <v>0.55555555555555558</v>
      </c>
      <c r="G528" s="12" t="b">
        <v>1</v>
      </c>
      <c r="H528" s="12" t="b">
        <v>0</v>
      </c>
      <c r="I528" s="12" t="b">
        <v>1</v>
      </c>
    </row>
    <row r="529" spans="1:9" x14ac:dyDescent="0.2">
      <c r="A529" s="12" t="b">
        <v>1</v>
      </c>
      <c r="B529" s="12" t="s">
        <v>1936</v>
      </c>
      <c r="C529" s="12" t="b">
        <v>0</v>
      </c>
      <c r="D529" s="13">
        <v>10</v>
      </c>
      <c r="E529" s="12">
        <v>11</v>
      </c>
      <c r="F529" s="24">
        <v>0.90909090909090906</v>
      </c>
      <c r="G529" s="12" t="b">
        <v>1</v>
      </c>
      <c r="H529" s="12" t="b">
        <v>0</v>
      </c>
      <c r="I529" s="12" t="b">
        <v>1</v>
      </c>
    </row>
    <row r="530" spans="1:9" x14ac:dyDescent="0.2">
      <c r="A530" s="12" t="b">
        <v>1</v>
      </c>
      <c r="B530" s="12" t="s">
        <v>1940</v>
      </c>
      <c r="C530" s="12" t="b">
        <v>1</v>
      </c>
      <c r="D530" s="13">
        <v>9</v>
      </c>
      <c r="E530" s="12">
        <v>17</v>
      </c>
      <c r="F530" s="24">
        <v>0.52941176470588236</v>
      </c>
      <c r="G530" s="12" t="b">
        <v>1</v>
      </c>
      <c r="H530" s="12" t="b">
        <v>0</v>
      </c>
      <c r="I530" s="12" t="b">
        <v>1</v>
      </c>
    </row>
    <row r="531" spans="1:9" x14ac:dyDescent="0.2">
      <c r="A531" s="12" t="b">
        <v>1</v>
      </c>
      <c r="B531" s="12" t="s">
        <v>1944</v>
      </c>
      <c r="C531" s="12" t="b">
        <v>1</v>
      </c>
      <c r="D531" s="12">
        <v>11</v>
      </c>
      <c r="E531" s="12">
        <v>14</v>
      </c>
      <c r="F531" s="24">
        <v>0.7857142857142857</v>
      </c>
      <c r="G531" s="12" t="b">
        <v>1</v>
      </c>
      <c r="H531" s="12" t="b">
        <v>0</v>
      </c>
      <c r="I531" s="12" t="b">
        <v>1</v>
      </c>
    </row>
    <row r="532" spans="1:9" x14ac:dyDescent="0.2">
      <c r="A532" s="12" t="b">
        <v>1</v>
      </c>
      <c r="B532" s="12" t="s">
        <v>1958</v>
      </c>
      <c r="C532" s="12" t="b">
        <v>0</v>
      </c>
      <c r="D532" s="13">
        <v>3</v>
      </c>
      <c r="E532" s="13">
        <v>13</v>
      </c>
      <c r="F532" s="24">
        <v>0.23076923076923078</v>
      </c>
      <c r="G532" s="13" t="b">
        <v>1</v>
      </c>
      <c r="H532" s="12" t="b">
        <v>1</v>
      </c>
      <c r="I532" s="13" t="b">
        <v>0</v>
      </c>
    </row>
    <row r="533" spans="1:9" x14ac:dyDescent="0.2">
      <c r="A533" s="12" t="b">
        <v>1</v>
      </c>
      <c r="B533" s="12" t="s">
        <v>1966</v>
      </c>
      <c r="C533" s="12" t="b">
        <v>0</v>
      </c>
      <c r="D533" s="13">
        <v>4</v>
      </c>
      <c r="E533" s="12">
        <v>16</v>
      </c>
      <c r="F533" s="24">
        <v>0.25</v>
      </c>
      <c r="G533" s="12" t="b">
        <v>1</v>
      </c>
      <c r="H533" s="12" t="b">
        <v>1</v>
      </c>
      <c r="I533" s="12" t="b">
        <v>0</v>
      </c>
    </row>
    <row r="534" spans="1:9" x14ac:dyDescent="0.2">
      <c r="A534" s="12" t="b">
        <v>1</v>
      </c>
      <c r="B534" s="12" t="s">
        <v>2062</v>
      </c>
      <c r="C534" s="12" t="b">
        <v>0</v>
      </c>
      <c r="D534" s="12">
        <v>1</v>
      </c>
      <c r="E534" s="12">
        <v>20</v>
      </c>
      <c r="F534" s="24">
        <v>0.05</v>
      </c>
      <c r="G534" s="12" t="b">
        <v>1</v>
      </c>
      <c r="H534" s="12" t="b">
        <v>1</v>
      </c>
      <c r="I534" s="12" t="b">
        <v>0</v>
      </c>
    </row>
    <row r="535" spans="1:9" x14ac:dyDescent="0.2">
      <c r="A535" s="12" t="b">
        <v>1</v>
      </c>
      <c r="B535" s="12" t="s">
        <v>2087</v>
      </c>
      <c r="C535" s="12" t="b">
        <v>0</v>
      </c>
      <c r="D535" s="12">
        <v>1</v>
      </c>
      <c r="E535" s="13">
        <v>7</v>
      </c>
      <c r="F535" s="24">
        <v>0.14285714285714285</v>
      </c>
      <c r="G535" s="12" t="b">
        <v>1</v>
      </c>
      <c r="H535" s="12" t="b">
        <v>1</v>
      </c>
      <c r="I535" s="13" t="b">
        <v>0</v>
      </c>
    </row>
    <row r="536" spans="1:9" x14ac:dyDescent="0.2">
      <c r="A536" s="12" t="b">
        <v>1</v>
      </c>
      <c r="B536" s="12" t="s">
        <v>2100</v>
      </c>
      <c r="C536" s="12" t="b">
        <v>0</v>
      </c>
      <c r="D536" s="12">
        <v>4</v>
      </c>
      <c r="E536" s="12">
        <v>7</v>
      </c>
      <c r="F536" s="24">
        <v>0.5714285714285714</v>
      </c>
      <c r="G536" s="12" t="b">
        <v>1</v>
      </c>
      <c r="H536" s="12" t="b">
        <v>0</v>
      </c>
      <c r="I536" s="12" t="b">
        <v>1</v>
      </c>
    </row>
    <row r="537" spans="1:9" x14ac:dyDescent="0.2">
      <c r="A537" s="12" t="b">
        <v>1</v>
      </c>
      <c r="B537" s="12" t="s">
        <v>2151</v>
      </c>
      <c r="C537" s="12" t="b">
        <v>0</v>
      </c>
      <c r="D537" s="13">
        <v>3</v>
      </c>
      <c r="E537" s="13">
        <v>10</v>
      </c>
      <c r="F537" s="24">
        <v>0.3</v>
      </c>
      <c r="G537" s="12" t="b">
        <v>1</v>
      </c>
      <c r="H537" s="12" t="b">
        <v>1</v>
      </c>
      <c r="I537" s="13" t="b">
        <v>0</v>
      </c>
    </row>
    <row r="538" spans="1:9" x14ac:dyDescent="0.2">
      <c r="A538" s="12" t="b">
        <v>1</v>
      </c>
      <c r="B538" s="12" t="s">
        <v>2189</v>
      </c>
      <c r="C538" s="12" t="b">
        <v>0</v>
      </c>
      <c r="D538" s="13">
        <v>2</v>
      </c>
      <c r="E538" s="12">
        <v>13</v>
      </c>
      <c r="F538" s="24">
        <v>0.15384615384615385</v>
      </c>
      <c r="G538" s="13" t="b">
        <v>1</v>
      </c>
      <c r="H538" s="12" t="b">
        <v>0</v>
      </c>
      <c r="I538" s="13" t="b">
        <v>1</v>
      </c>
    </row>
    <row r="539" spans="1:9" x14ac:dyDescent="0.2">
      <c r="A539" s="12" t="b">
        <v>1</v>
      </c>
      <c r="B539" s="12" t="s">
        <v>2257</v>
      </c>
      <c r="C539" s="12" t="b">
        <v>0</v>
      </c>
      <c r="D539" s="13">
        <v>1</v>
      </c>
      <c r="E539" s="12">
        <v>9</v>
      </c>
      <c r="F539" s="24">
        <v>0.1111111111111111</v>
      </c>
      <c r="G539" s="12" t="b">
        <v>1</v>
      </c>
      <c r="H539" s="12" t="b">
        <v>0</v>
      </c>
      <c r="I539" s="13" t="b">
        <v>1</v>
      </c>
    </row>
    <row r="540" spans="1:9" x14ac:dyDescent="0.2">
      <c r="A540" s="12" t="b">
        <v>1</v>
      </c>
      <c r="B540" s="12" t="s">
        <v>2308</v>
      </c>
      <c r="C540" s="12" t="b">
        <v>0</v>
      </c>
      <c r="D540" s="13">
        <v>1</v>
      </c>
      <c r="E540" s="12">
        <v>10</v>
      </c>
      <c r="F540" s="24">
        <v>0.1</v>
      </c>
      <c r="G540" s="13" t="b">
        <v>1</v>
      </c>
      <c r="H540" s="12" t="b">
        <v>0</v>
      </c>
      <c r="I540" s="13" t="b">
        <v>1</v>
      </c>
    </row>
    <row r="541" spans="1:9" x14ac:dyDescent="0.2">
      <c r="A541" s="12" t="b">
        <v>1</v>
      </c>
      <c r="B541" s="12" t="s">
        <v>2367</v>
      </c>
      <c r="C541" s="12" t="b">
        <v>0</v>
      </c>
      <c r="D541" s="13">
        <v>3</v>
      </c>
      <c r="E541" s="12">
        <v>7</v>
      </c>
      <c r="F541" s="24">
        <v>0.42857142857142855</v>
      </c>
      <c r="G541" s="13" t="b">
        <v>1</v>
      </c>
      <c r="H541" s="12" t="b">
        <v>1</v>
      </c>
      <c r="I541" s="12" t="b">
        <v>0</v>
      </c>
    </row>
    <row r="542" spans="1:9" x14ac:dyDescent="0.2">
      <c r="A542" s="12" t="b">
        <v>1</v>
      </c>
      <c r="B542" s="12" t="s">
        <v>2379</v>
      </c>
      <c r="C542" s="12" t="b">
        <v>1</v>
      </c>
      <c r="D542" s="13">
        <v>8</v>
      </c>
      <c r="E542" s="12">
        <v>16</v>
      </c>
      <c r="F542" s="24">
        <v>0.5</v>
      </c>
      <c r="G542" s="12" t="b">
        <v>1</v>
      </c>
      <c r="H542" s="12" t="b">
        <v>0</v>
      </c>
      <c r="I542" s="12" t="b">
        <v>1</v>
      </c>
    </row>
    <row r="543" spans="1:9" x14ac:dyDescent="0.2">
      <c r="A543" s="12" t="b">
        <v>1</v>
      </c>
      <c r="B543" s="12" t="s">
        <v>2409</v>
      </c>
      <c r="C543" s="12" t="b">
        <v>0</v>
      </c>
      <c r="D543" s="12">
        <v>2</v>
      </c>
      <c r="E543" s="12">
        <v>7</v>
      </c>
      <c r="F543" s="24">
        <v>0.2857142857142857</v>
      </c>
      <c r="G543" s="12" t="b">
        <v>1</v>
      </c>
      <c r="H543" s="12" t="b">
        <v>0</v>
      </c>
      <c r="I543" s="12" t="b">
        <v>1</v>
      </c>
    </row>
    <row r="544" spans="1:9" x14ac:dyDescent="0.2">
      <c r="A544" s="68" t="b">
        <v>1</v>
      </c>
      <c r="B544" s="68" t="s">
        <v>2413</v>
      </c>
      <c r="C544" s="68" t="b">
        <v>0</v>
      </c>
      <c r="D544" s="69">
        <v>0</v>
      </c>
      <c r="E544" s="68">
        <v>9</v>
      </c>
      <c r="F544" s="70">
        <v>0</v>
      </c>
      <c r="G544" s="68" t="b">
        <v>1</v>
      </c>
      <c r="H544" s="68" t="b">
        <v>1</v>
      </c>
      <c r="I544" s="68" t="b">
        <v>0</v>
      </c>
    </row>
    <row r="545" spans="1:9" x14ac:dyDescent="0.2">
      <c r="A545" s="71" t="b">
        <v>1</v>
      </c>
      <c r="B545" s="71" t="s">
        <v>2430</v>
      </c>
      <c r="C545" s="71" t="b">
        <v>1</v>
      </c>
      <c r="D545" s="71">
        <v>3</v>
      </c>
      <c r="E545" s="71">
        <v>9</v>
      </c>
      <c r="F545" s="72">
        <v>0.33333333333333331</v>
      </c>
      <c r="G545" s="71" t="b">
        <v>1</v>
      </c>
      <c r="H545" s="71" t="b">
        <v>0</v>
      </c>
      <c r="I545" s="71" t="b">
        <v>1</v>
      </c>
    </row>
    <row r="546" spans="1:9" x14ac:dyDescent="0.2">
      <c r="A546" s="11" t="b">
        <v>1</v>
      </c>
      <c r="B546" s="11" t="s">
        <v>2451</v>
      </c>
      <c r="C546" s="11" t="b">
        <v>1</v>
      </c>
      <c r="D546" s="11">
        <v>7</v>
      </c>
      <c r="E546" s="11">
        <v>12</v>
      </c>
      <c r="F546" s="11">
        <v>0.58333333333333337</v>
      </c>
      <c r="G546" s="11" t="b">
        <v>1</v>
      </c>
      <c r="H546" s="11" t="b">
        <v>0</v>
      </c>
      <c r="I546" s="11" t="b">
        <v>1</v>
      </c>
    </row>
    <row r="548" spans="1:9" ht="15.75" x14ac:dyDescent="0.2">
      <c r="A548" s="117" t="s">
        <v>2519</v>
      </c>
      <c r="B548" s="117"/>
      <c r="C548" s="117"/>
      <c r="D548" s="117"/>
      <c r="E548" s="117"/>
      <c r="F548" s="117"/>
      <c r="G548" s="117"/>
      <c r="H548" s="117"/>
      <c r="I548" s="117"/>
    </row>
    <row r="549" spans="1:9" ht="15.75" x14ac:dyDescent="0.2">
      <c r="A549" s="23" t="s">
        <v>2481</v>
      </c>
      <c r="B549" s="23" t="s">
        <v>7</v>
      </c>
      <c r="C549" s="21" t="s">
        <v>14</v>
      </c>
      <c r="D549" s="22" t="s">
        <v>2505</v>
      </c>
      <c r="E549" s="22" t="s">
        <v>2506</v>
      </c>
      <c r="F549" s="20" t="s">
        <v>2523</v>
      </c>
      <c r="G549" s="22" t="s">
        <v>15</v>
      </c>
      <c r="H549" s="20" t="s">
        <v>2519</v>
      </c>
      <c r="I549" s="22" t="s">
        <v>16</v>
      </c>
    </row>
    <row r="550" spans="1:9" x14ac:dyDescent="0.2">
      <c r="A550" s="12" t="b">
        <v>1</v>
      </c>
      <c r="B550" s="12" t="s">
        <v>18</v>
      </c>
      <c r="C550" s="12" t="b">
        <v>0</v>
      </c>
      <c r="D550" s="12">
        <v>1</v>
      </c>
      <c r="E550" s="12">
        <v>7</v>
      </c>
      <c r="F550" s="24">
        <v>0.14285714285714285</v>
      </c>
      <c r="G550" s="12" t="b">
        <v>1</v>
      </c>
      <c r="H550" s="12" t="b">
        <v>1</v>
      </c>
      <c r="I550" s="12" t="b">
        <v>0</v>
      </c>
    </row>
    <row r="551" spans="1:9" x14ac:dyDescent="0.2">
      <c r="A551" s="12" t="b">
        <v>1</v>
      </c>
      <c r="B551" s="12" t="s">
        <v>66</v>
      </c>
      <c r="C551" s="12" t="b">
        <v>0</v>
      </c>
      <c r="D551" s="13">
        <v>1</v>
      </c>
      <c r="E551" s="12">
        <v>9</v>
      </c>
      <c r="F551" s="24">
        <v>0.1111111111111111</v>
      </c>
      <c r="G551" s="12" t="b">
        <v>1</v>
      </c>
      <c r="H551" s="12" t="b">
        <v>1</v>
      </c>
      <c r="I551" s="12" t="b">
        <v>0</v>
      </c>
    </row>
    <row r="552" spans="1:9" x14ac:dyDescent="0.2">
      <c r="A552" s="12" t="b">
        <v>1</v>
      </c>
      <c r="B552" s="12" t="s">
        <v>87</v>
      </c>
      <c r="C552" s="12" t="b">
        <v>0</v>
      </c>
      <c r="D552" s="12">
        <v>2</v>
      </c>
      <c r="E552" s="12">
        <v>11</v>
      </c>
      <c r="F552" s="24">
        <v>0.18181818181818182</v>
      </c>
      <c r="G552" s="12" t="b">
        <v>1</v>
      </c>
      <c r="H552" s="12" t="b">
        <v>1</v>
      </c>
      <c r="I552" s="13" t="b">
        <v>0</v>
      </c>
    </row>
    <row r="553" spans="1:9" x14ac:dyDescent="0.2">
      <c r="A553" s="12" t="b">
        <v>1</v>
      </c>
      <c r="B553" s="12" t="s">
        <v>291</v>
      </c>
      <c r="C553" s="12" t="b">
        <v>0</v>
      </c>
      <c r="D553" s="13">
        <v>5</v>
      </c>
      <c r="E553" s="12">
        <v>8</v>
      </c>
      <c r="F553" s="24">
        <v>0.625</v>
      </c>
      <c r="G553" s="12" t="b">
        <v>1</v>
      </c>
      <c r="H553" s="12" t="b">
        <v>1</v>
      </c>
      <c r="I553" s="13" t="b">
        <v>0</v>
      </c>
    </row>
    <row r="554" spans="1:9" x14ac:dyDescent="0.2">
      <c r="A554" s="12" t="b">
        <v>1</v>
      </c>
      <c r="B554" s="12" t="s">
        <v>359</v>
      </c>
      <c r="C554" s="12" t="b">
        <v>0</v>
      </c>
      <c r="D554" s="12">
        <v>1</v>
      </c>
      <c r="E554" s="12">
        <v>5</v>
      </c>
      <c r="F554" s="24">
        <v>0.2</v>
      </c>
      <c r="G554" s="12" t="b">
        <v>1</v>
      </c>
      <c r="H554" s="12" t="b">
        <v>1</v>
      </c>
      <c r="I554" s="12" t="b">
        <v>0</v>
      </c>
    </row>
    <row r="555" spans="1:9" x14ac:dyDescent="0.2">
      <c r="A555" s="12" t="b">
        <v>1</v>
      </c>
      <c r="B555" s="12" t="s">
        <v>385</v>
      </c>
      <c r="C555" s="12" t="b">
        <v>0</v>
      </c>
      <c r="D555" s="13">
        <v>2</v>
      </c>
      <c r="E555" s="12">
        <v>7</v>
      </c>
      <c r="F555" s="24">
        <v>0.2857142857142857</v>
      </c>
      <c r="G555" s="12" t="b">
        <v>1</v>
      </c>
      <c r="H555" s="12" t="b">
        <v>1</v>
      </c>
      <c r="I555" s="12" t="b">
        <v>0</v>
      </c>
    </row>
    <row r="556" spans="1:9" x14ac:dyDescent="0.2">
      <c r="A556" s="12" t="b">
        <v>1</v>
      </c>
      <c r="B556" s="12" t="s">
        <v>401</v>
      </c>
      <c r="C556" s="12" t="b">
        <v>0</v>
      </c>
      <c r="D556" s="13">
        <v>2</v>
      </c>
      <c r="E556" s="12">
        <v>4</v>
      </c>
      <c r="F556" s="24">
        <v>0.5</v>
      </c>
      <c r="G556" s="12" t="b">
        <v>1</v>
      </c>
      <c r="H556" s="12" t="b">
        <v>1</v>
      </c>
      <c r="I556" s="12" t="b">
        <v>0</v>
      </c>
    </row>
    <row r="557" spans="1:9" x14ac:dyDescent="0.2">
      <c r="A557" s="12" t="b">
        <v>1</v>
      </c>
      <c r="B557" s="12" t="s">
        <v>460</v>
      </c>
      <c r="C557" s="12" t="b">
        <v>0</v>
      </c>
      <c r="D557" s="13">
        <v>3</v>
      </c>
      <c r="E557" s="12">
        <v>9</v>
      </c>
      <c r="F557" s="24">
        <v>0.33333333333333331</v>
      </c>
      <c r="G557" s="13" t="b">
        <v>1</v>
      </c>
      <c r="H557" s="12" t="b">
        <v>1</v>
      </c>
      <c r="I557" s="12" t="b">
        <v>0</v>
      </c>
    </row>
    <row r="558" spans="1:9" x14ac:dyDescent="0.2">
      <c r="A558" s="12" t="b">
        <v>1</v>
      </c>
      <c r="B558" s="12" t="s">
        <v>468</v>
      </c>
      <c r="C558" s="12" t="b">
        <v>0</v>
      </c>
      <c r="D558" s="13">
        <v>3</v>
      </c>
      <c r="E558" s="12">
        <v>12</v>
      </c>
      <c r="F558" s="24">
        <v>0.25</v>
      </c>
      <c r="G558" s="12" t="b">
        <v>1</v>
      </c>
      <c r="H558" s="12" t="b">
        <v>1</v>
      </c>
      <c r="I558" s="12" t="b">
        <v>0</v>
      </c>
    </row>
    <row r="559" spans="1:9" x14ac:dyDescent="0.2">
      <c r="A559" s="12" t="b">
        <v>1</v>
      </c>
      <c r="B559" s="12" t="s">
        <v>563</v>
      </c>
      <c r="C559" s="12" t="b">
        <v>0</v>
      </c>
      <c r="D559" s="12">
        <v>2</v>
      </c>
      <c r="E559" s="12">
        <v>12</v>
      </c>
      <c r="F559" s="24">
        <v>0.16666666666666666</v>
      </c>
      <c r="G559" s="12" t="b">
        <v>1</v>
      </c>
      <c r="H559" s="12" t="b">
        <v>1</v>
      </c>
      <c r="I559" s="12" t="b">
        <v>0</v>
      </c>
    </row>
    <row r="560" spans="1:9" x14ac:dyDescent="0.2">
      <c r="A560" s="12" t="b">
        <v>1</v>
      </c>
      <c r="B560" s="12" t="s">
        <v>568</v>
      </c>
      <c r="C560" s="12" t="b">
        <v>0</v>
      </c>
      <c r="D560" s="13">
        <v>2</v>
      </c>
      <c r="E560" s="12">
        <v>8</v>
      </c>
      <c r="F560" s="24">
        <v>0.25</v>
      </c>
      <c r="G560" s="12" t="b">
        <v>1</v>
      </c>
      <c r="H560" s="12" t="b">
        <v>1</v>
      </c>
      <c r="I560" s="13" t="b">
        <v>0</v>
      </c>
    </row>
    <row r="561" spans="1:9" x14ac:dyDescent="0.2">
      <c r="A561" s="12" t="b">
        <v>1</v>
      </c>
      <c r="B561" s="12" t="s">
        <v>758</v>
      </c>
      <c r="C561" s="12" t="b">
        <v>0</v>
      </c>
      <c r="D561" s="13">
        <v>7</v>
      </c>
      <c r="E561" s="12">
        <v>17</v>
      </c>
      <c r="F561" s="24">
        <v>0.41176470588235292</v>
      </c>
      <c r="G561" s="12" t="b">
        <v>1</v>
      </c>
      <c r="H561" s="12" t="b">
        <v>1</v>
      </c>
      <c r="I561" s="13" t="b">
        <v>0</v>
      </c>
    </row>
    <row r="562" spans="1:9" x14ac:dyDescent="0.2">
      <c r="A562" s="12" t="b">
        <v>1</v>
      </c>
      <c r="B562" s="12" t="s">
        <v>913</v>
      </c>
      <c r="C562" s="12" t="b">
        <v>0</v>
      </c>
      <c r="D562" s="12">
        <v>0</v>
      </c>
      <c r="E562" s="12">
        <v>7</v>
      </c>
      <c r="F562" s="24">
        <v>0</v>
      </c>
      <c r="G562" s="12" t="b">
        <v>1</v>
      </c>
      <c r="H562" s="12" t="b">
        <v>1</v>
      </c>
      <c r="I562" s="13" t="b">
        <v>0</v>
      </c>
    </row>
    <row r="563" spans="1:9" x14ac:dyDescent="0.2">
      <c r="A563" s="12" t="b">
        <v>1</v>
      </c>
      <c r="B563" s="12" t="s">
        <v>1267</v>
      </c>
      <c r="C563" s="12" t="b">
        <v>0</v>
      </c>
      <c r="D563" s="12">
        <v>3</v>
      </c>
      <c r="E563" s="12">
        <v>7</v>
      </c>
      <c r="F563" s="24">
        <v>0.42857142857142855</v>
      </c>
      <c r="G563" s="12" t="b">
        <v>1</v>
      </c>
      <c r="H563" s="12" t="b">
        <v>1</v>
      </c>
      <c r="I563" s="13" t="b">
        <v>0</v>
      </c>
    </row>
    <row r="564" spans="1:9" x14ac:dyDescent="0.2">
      <c r="A564" s="12" t="b">
        <v>1</v>
      </c>
      <c r="B564" s="12" t="s">
        <v>1348</v>
      </c>
      <c r="C564" s="12" t="b">
        <v>0</v>
      </c>
      <c r="D564" s="12">
        <v>0</v>
      </c>
      <c r="E564" s="12">
        <v>21</v>
      </c>
      <c r="F564" s="24">
        <v>0</v>
      </c>
      <c r="G564" s="12" t="b">
        <v>1</v>
      </c>
      <c r="H564" s="12" t="b">
        <v>1</v>
      </c>
      <c r="I564" s="12" t="b">
        <v>0</v>
      </c>
    </row>
    <row r="565" spans="1:9" x14ac:dyDescent="0.2">
      <c r="A565" s="12" t="b">
        <v>1</v>
      </c>
      <c r="B565" s="12" t="s">
        <v>1366</v>
      </c>
      <c r="C565" s="12" t="b">
        <v>0</v>
      </c>
      <c r="D565" s="13">
        <v>2</v>
      </c>
      <c r="E565" s="12">
        <v>9</v>
      </c>
      <c r="F565" s="24">
        <v>0.22222222222222221</v>
      </c>
      <c r="G565" s="12" t="b">
        <v>1</v>
      </c>
      <c r="H565" s="12" t="b">
        <v>1</v>
      </c>
      <c r="I565" s="13" t="b">
        <v>0</v>
      </c>
    </row>
    <row r="566" spans="1:9" x14ac:dyDescent="0.2">
      <c r="A566" s="12" t="b">
        <v>1</v>
      </c>
      <c r="B566" s="12" t="s">
        <v>1425</v>
      </c>
      <c r="C566" s="12" t="b">
        <v>0</v>
      </c>
      <c r="D566" s="13">
        <v>11</v>
      </c>
      <c r="E566" s="13">
        <v>19</v>
      </c>
      <c r="F566" s="24">
        <v>0.57894736842105265</v>
      </c>
      <c r="G566" s="12" t="b">
        <v>1</v>
      </c>
      <c r="H566" s="12" t="b">
        <v>1</v>
      </c>
      <c r="I566" s="12" t="b">
        <v>0</v>
      </c>
    </row>
    <row r="567" spans="1:9" x14ac:dyDescent="0.2">
      <c r="A567" s="12" t="b">
        <v>1</v>
      </c>
      <c r="B567" s="12" t="s">
        <v>1438</v>
      </c>
      <c r="C567" s="12" t="b">
        <v>0</v>
      </c>
      <c r="D567" s="13">
        <v>4</v>
      </c>
      <c r="E567" s="12">
        <v>9</v>
      </c>
      <c r="F567" s="24">
        <v>0.44444444444444442</v>
      </c>
      <c r="G567" s="12" t="b">
        <v>1</v>
      </c>
      <c r="H567" s="12" t="b">
        <v>1</v>
      </c>
      <c r="I567" s="12" t="b">
        <v>0</v>
      </c>
    </row>
    <row r="568" spans="1:9" x14ac:dyDescent="0.2">
      <c r="A568" s="12" t="b">
        <v>1</v>
      </c>
      <c r="B568" s="12" t="s">
        <v>1442</v>
      </c>
      <c r="C568" s="12" t="b">
        <v>0</v>
      </c>
      <c r="D568" s="13">
        <v>3</v>
      </c>
      <c r="E568" s="12">
        <v>11</v>
      </c>
      <c r="F568" s="24">
        <v>0.27272727272727271</v>
      </c>
      <c r="G568" s="12" t="b">
        <v>1</v>
      </c>
      <c r="H568" s="12" t="b">
        <v>1</v>
      </c>
      <c r="I568" s="12" t="b">
        <v>0</v>
      </c>
    </row>
    <row r="569" spans="1:9" x14ac:dyDescent="0.2">
      <c r="A569" s="12" t="b">
        <v>1</v>
      </c>
      <c r="B569" s="12" t="s">
        <v>1450</v>
      </c>
      <c r="C569" s="12" t="b">
        <v>0</v>
      </c>
      <c r="D569" s="13">
        <v>1</v>
      </c>
      <c r="E569" s="12">
        <v>9</v>
      </c>
      <c r="F569" s="24">
        <v>0.1111111111111111</v>
      </c>
      <c r="G569" s="12" t="b">
        <v>1</v>
      </c>
      <c r="H569" s="12" t="b">
        <v>1</v>
      </c>
      <c r="I569" s="12" t="b">
        <v>0</v>
      </c>
    </row>
    <row r="570" spans="1:9" x14ac:dyDescent="0.2">
      <c r="A570" s="12" t="b">
        <v>1</v>
      </c>
      <c r="B570" s="12" t="s">
        <v>1809</v>
      </c>
      <c r="C570" s="12" t="b">
        <v>1</v>
      </c>
      <c r="D570" s="13">
        <v>8</v>
      </c>
      <c r="E570" s="13">
        <v>13</v>
      </c>
      <c r="F570" s="24">
        <v>0.61538461538461542</v>
      </c>
      <c r="G570" s="12" t="b">
        <v>1</v>
      </c>
      <c r="H570" s="12" t="b">
        <v>1</v>
      </c>
      <c r="I570" s="13" t="b">
        <v>0</v>
      </c>
    </row>
    <row r="571" spans="1:9" x14ac:dyDescent="0.2">
      <c r="A571" s="12" t="b">
        <v>1</v>
      </c>
      <c r="B571" s="12" t="s">
        <v>1831</v>
      </c>
      <c r="C571" s="12" t="b">
        <v>1</v>
      </c>
      <c r="D571" s="13">
        <v>2</v>
      </c>
      <c r="E571" s="12">
        <v>13</v>
      </c>
      <c r="F571" s="24">
        <v>0.15384615384615385</v>
      </c>
      <c r="G571" s="12" t="b">
        <v>1</v>
      </c>
      <c r="H571" s="12" t="b">
        <v>1</v>
      </c>
      <c r="I571" s="13" t="b">
        <v>0</v>
      </c>
    </row>
    <row r="572" spans="1:9" x14ac:dyDescent="0.2">
      <c r="A572" s="12" t="b">
        <v>1</v>
      </c>
      <c r="B572" s="12" t="s">
        <v>1958</v>
      </c>
      <c r="C572" s="12" t="b">
        <v>0</v>
      </c>
      <c r="D572" s="12">
        <v>3</v>
      </c>
      <c r="E572" s="12">
        <v>13</v>
      </c>
      <c r="F572" s="24">
        <v>0.23076923076923078</v>
      </c>
      <c r="G572" s="12" t="b">
        <v>1</v>
      </c>
      <c r="H572" s="12" t="b">
        <v>1</v>
      </c>
      <c r="I572" s="12" t="b">
        <v>0</v>
      </c>
    </row>
    <row r="573" spans="1:9" x14ac:dyDescent="0.2">
      <c r="A573" s="12" t="b">
        <v>1</v>
      </c>
      <c r="B573" s="12" t="s">
        <v>1966</v>
      </c>
      <c r="C573" s="12" t="b">
        <v>0</v>
      </c>
      <c r="D573" s="13">
        <v>4</v>
      </c>
      <c r="E573" s="13">
        <v>16</v>
      </c>
      <c r="F573" s="24">
        <v>0.25</v>
      </c>
      <c r="G573" s="13" t="b">
        <v>1</v>
      </c>
      <c r="H573" s="12" t="b">
        <v>1</v>
      </c>
      <c r="I573" s="13" t="b">
        <v>0</v>
      </c>
    </row>
    <row r="574" spans="1:9" x14ac:dyDescent="0.2">
      <c r="A574" s="12" t="b">
        <v>1</v>
      </c>
      <c r="B574" s="12" t="s">
        <v>2062</v>
      </c>
      <c r="C574" s="12" t="b">
        <v>0</v>
      </c>
      <c r="D574" s="13">
        <v>1</v>
      </c>
      <c r="E574" s="12">
        <v>20</v>
      </c>
      <c r="F574" s="24">
        <v>0.05</v>
      </c>
      <c r="G574" s="12" t="b">
        <v>1</v>
      </c>
      <c r="H574" s="12" t="b">
        <v>1</v>
      </c>
      <c r="I574" s="12" t="b">
        <v>0</v>
      </c>
    </row>
    <row r="575" spans="1:9" x14ac:dyDescent="0.2">
      <c r="A575" s="12" t="b">
        <v>1</v>
      </c>
      <c r="B575" s="12" t="s">
        <v>2087</v>
      </c>
      <c r="C575" s="12" t="b">
        <v>0</v>
      </c>
      <c r="D575" s="12">
        <v>1</v>
      </c>
      <c r="E575" s="12">
        <v>7</v>
      </c>
      <c r="F575" s="24">
        <v>0.14285714285714285</v>
      </c>
      <c r="G575" s="12" t="b">
        <v>1</v>
      </c>
      <c r="H575" s="12" t="b">
        <v>1</v>
      </c>
      <c r="I575" s="12" t="b">
        <v>0</v>
      </c>
    </row>
    <row r="576" spans="1:9" x14ac:dyDescent="0.2">
      <c r="A576" s="12" t="b">
        <v>1</v>
      </c>
      <c r="B576" s="12" t="s">
        <v>2151</v>
      </c>
      <c r="C576" s="12" t="b">
        <v>0</v>
      </c>
      <c r="D576" s="12">
        <v>3</v>
      </c>
      <c r="E576" s="12">
        <v>10</v>
      </c>
      <c r="F576" s="24">
        <v>0.3</v>
      </c>
      <c r="G576" s="12" t="b">
        <v>1</v>
      </c>
      <c r="H576" s="12" t="b">
        <v>1</v>
      </c>
      <c r="I576" s="12" t="b">
        <v>0</v>
      </c>
    </row>
    <row r="577" spans="1:9" x14ac:dyDescent="0.2">
      <c r="A577" s="12" t="b">
        <v>1</v>
      </c>
      <c r="B577" s="12" t="s">
        <v>2367</v>
      </c>
      <c r="C577" s="12" t="b">
        <v>0</v>
      </c>
      <c r="D577" s="13">
        <v>3</v>
      </c>
      <c r="E577" s="12">
        <v>7</v>
      </c>
      <c r="F577" s="24">
        <v>0.42857142857142855</v>
      </c>
      <c r="G577" s="13" t="b">
        <v>1</v>
      </c>
      <c r="H577" s="12" t="b">
        <v>1</v>
      </c>
      <c r="I577" s="13" t="b">
        <v>0</v>
      </c>
    </row>
    <row r="578" spans="1:9" x14ac:dyDescent="0.2">
      <c r="A578" s="12" t="b">
        <v>1</v>
      </c>
      <c r="B578" s="12" t="s">
        <v>2413</v>
      </c>
      <c r="C578" s="12" t="b">
        <v>0</v>
      </c>
      <c r="D578" s="12">
        <v>0</v>
      </c>
      <c r="E578" s="12">
        <v>9</v>
      </c>
      <c r="F578" s="24">
        <v>0</v>
      </c>
      <c r="G578" s="12" t="b">
        <v>1</v>
      </c>
      <c r="H578" s="12" t="b">
        <v>1</v>
      </c>
      <c r="I578" s="12" t="b">
        <v>0</v>
      </c>
    </row>
    <row r="580" spans="1:9" ht="15.75" x14ac:dyDescent="0.2">
      <c r="A580" s="117" t="s">
        <v>16</v>
      </c>
      <c r="B580" s="117"/>
      <c r="C580" s="117"/>
      <c r="D580" s="117"/>
      <c r="E580" s="117"/>
      <c r="F580" s="117"/>
      <c r="G580" s="117"/>
      <c r="H580" s="117"/>
      <c r="I580" s="117"/>
    </row>
    <row r="581" spans="1:9" ht="15.75" x14ac:dyDescent="0.2">
      <c r="A581" s="23" t="s">
        <v>2481</v>
      </c>
      <c r="B581" s="23" t="s">
        <v>7</v>
      </c>
      <c r="C581" s="21" t="s">
        <v>14</v>
      </c>
      <c r="D581" s="22" t="s">
        <v>2505</v>
      </c>
      <c r="E581" s="22" t="s">
        <v>2506</v>
      </c>
      <c r="F581" s="20" t="s">
        <v>2523</v>
      </c>
      <c r="G581" s="22" t="s">
        <v>15</v>
      </c>
      <c r="H581" s="20" t="s">
        <v>2519</v>
      </c>
      <c r="I581" s="22" t="s">
        <v>16</v>
      </c>
    </row>
    <row r="582" spans="1:9" x14ac:dyDescent="0.2">
      <c r="A582" s="12" t="b">
        <v>1</v>
      </c>
      <c r="B582" s="12" t="s">
        <v>163</v>
      </c>
      <c r="C582" s="12" t="b">
        <v>0</v>
      </c>
      <c r="D582" s="12">
        <v>10</v>
      </c>
      <c r="E582" s="12">
        <v>16</v>
      </c>
      <c r="F582" s="24">
        <v>0.625</v>
      </c>
      <c r="G582" s="12" t="b">
        <v>1</v>
      </c>
      <c r="H582" s="12" t="b">
        <v>0</v>
      </c>
      <c r="I582" s="12" t="b">
        <v>1</v>
      </c>
    </row>
    <row r="583" spans="1:9" x14ac:dyDescent="0.2">
      <c r="A583" s="12" t="b">
        <v>1</v>
      </c>
      <c r="B583" s="12" t="s">
        <v>192</v>
      </c>
      <c r="C583" s="12" t="b">
        <v>0</v>
      </c>
      <c r="D583" s="13">
        <v>2</v>
      </c>
      <c r="E583" s="12">
        <v>2</v>
      </c>
      <c r="F583" s="24">
        <v>1</v>
      </c>
      <c r="G583" s="12" t="b">
        <v>1</v>
      </c>
      <c r="H583" s="12" t="b">
        <v>0</v>
      </c>
      <c r="I583" s="12" t="b">
        <v>1</v>
      </c>
    </row>
    <row r="584" spans="1:9" x14ac:dyDescent="0.2">
      <c r="A584" s="12" t="b">
        <v>1</v>
      </c>
      <c r="B584" s="12" t="s">
        <v>229</v>
      </c>
      <c r="C584" s="12" t="b">
        <v>1</v>
      </c>
      <c r="D584" s="12">
        <v>1</v>
      </c>
      <c r="E584" s="12">
        <v>14</v>
      </c>
      <c r="F584" s="24">
        <v>7.1428571428571425E-2</v>
      </c>
      <c r="G584" s="12" t="b">
        <v>1</v>
      </c>
      <c r="H584" s="12" t="b">
        <v>0</v>
      </c>
      <c r="I584" s="12" t="b">
        <v>1</v>
      </c>
    </row>
    <row r="585" spans="1:9" x14ac:dyDescent="0.2">
      <c r="A585" s="12" t="b">
        <v>1</v>
      </c>
      <c r="B585" s="12" t="s">
        <v>279</v>
      </c>
      <c r="C585" s="12" t="b">
        <v>0</v>
      </c>
      <c r="D585" s="13">
        <v>2</v>
      </c>
      <c r="E585" s="13">
        <v>14</v>
      </c>
      <c r="F585" s="24">
        <v>0.14285714285714285</v>
      </c>
      <c r="G585" s="13" t="b">
        <v>1</v>
      </c>
      <c r="H585" s="12" t="b">
        <v>0</v>
      </c>
      <c r="I585" s="13" t="b">
        <v>1</v>
      </c>
    </row>
    <row r="586" spans="1:9" x14ac:dyDescent="0.2">
      <c r="A586" s="12" t="b">
        <v>1</v>
      </c>
      <c r="B586" s="12" t="s">
        <v>355</v>
      </c>
      <c r="C586" s="12" t="b">
        <v>1</v>
      </c>
      <c r="D586" s="13">
        <v>6</v>
      </c>
      <c r="E586" s="12">
        <v>10</v>
      </c>
      <c r="F586" s="24">
        <v>0.6</v>
      </c>
      <c r="G586" s="12" t="b">
        <v>1</v>
      </c>
      <c r="H586" s="12" t="b">
        <v>0</v>
      </c>
      <c r="I586" s="12" t="b">
        <v>1</v>
      </c>
    </row>
    <row r="587" spans="1:9" x14ac:dyDescent="0.2">
      <c r="A587" s="12" t="b">
        <v>1</v>
      </c>
      <c r="B587" s="12" t="s">
        <v>371</v>
      </c>
      <c r="C587" s="12" t="b">
        <v>1</v>
      </c>
      <c r="D587" s="12">
        <v>6</v>
      </c>
      <c r="E587" s="12">
        <v>12</v>
      </c>
      <c r="F587" s="24">
        <v>0.5</v>
      </c>
      <c r="G587" s="12" t="b">
        <v>1</v>
      </c>
      <c r="H587" s="12" t="b">
        <v>0</v>
      </c>
      <c r="I587" s="12" t="b">
        <v>1</v>
      </c>
    </row>
    <row r="588" spans="1:9" x14ac:dyDescent="0.2">
      <c r="A588" s="12" t="b">
        <v>1</v>
      </c>
      <c r="B588" s="12" t="s">
        <v>481</v>
      </c>
      <c r="C588" s="12" t="b">
        <v>0</v>
      </c>
      <c r="D588" s="12">
        <v>3</v>
      </c>
      <c r="E588" s="12">
        <v>10</v>
      </c>
      <c r="F588" s="24">
        <v>0.3</v>
      </c>
      <c r="G588" s="12" t="b">
        <v>1</v>
      </c>
      <c r="H588" s="12" t="b">
        <v>0</v>
      </c>
      <c r="I588" s="12" t="b">
        <v>1</v>
      </c>
    </row>
    <row r="589" spans="1:9" x14ac:dyDescent="0.2">
      <c r="A589" s="12" t="b">
        <v>1</v>
      </c>
      <c r="B589" s="12" t="s">
        <v>485</v>
      </c>
      <c r="C589" s="12" t="b">
        <v>1</v>
      </c>
      <c r="D589" s="12">
        <v>4</v>
      </c>
      <c r="E589" s="12">
        <v>8</v>
      </c>
      <c r="F589" s="24">
        <v>0.5</v>
      </c>
      <c r="G589" s="12" t="b">
        <v>1</v>
      </c>
      <c r="H589" s="12" t="b">
        <v>0</v>
      </c>
      <c r="I589" s="12" t="b">
        <v>1</v>
      </c>
    </row>
    <row r="590" spans="1:9" x14ac:dyDescent="0.2">
      <c r="A590" s="12" t="b">
        <v>1</v>
      </c>
      <c r="B590" s="12" t="s">
        <v>501</v>
      </c>
      <c r="C590" s="12" t="b">
        <v>1</v>
      </c>
      <c r="D590" s="13">
        <v>2</v>
      </c>
      <c r="E590" s="12">
        <v>8</v>
      </c>
      <c r="F590" s="24">
        <v>0.25</v>
      </c>
      <c r="G590" s="12" t="b">
        <v>1</v>
      </c>
      <c r="H590" s="12" t="b">
        <v>0</v>
      </c>
      <c r="I590" s="12" t="b">
        <v>1</v>
      </c>
    </row>
    <row r="591" spans="1:9" x14ac:dyDescent="0.2">
      <c r="A591" s="12" t="b">
        <v>1</v>
      </c>
      <c r="B591" s="12" t="s">
        <v>634</v>
      </c>
      <c r="C591" s="12" t="b">
        <v>0</v>
      </c>
      <c r="D591" s="13">
        <v>6</v>
      </c>
      <c r="E591" s="12">
        <v>7</v>
      </c>
      <c r="F591" s="24">
        <v>0.8571428571428571</v>
      </c>
      <c r="G591" s="12" t="b">
        <v>1</v>
      </c>
      <c r="H591" s="12" t="b">
        <v>0</v>
      </c>
      <c r="I591" s="12" t="b">
        <v>1</v>
      </c>
    </row>
    <row r="592" spans="1:9" x14ac:dyDescent="0.2">
      <c r="A592" s="12" t="b">
        <v>1</v>
      </c>
      <c r="B592" s="12" t="s">
        <v>643</v>
      </c>
      <c r="C592" s="12" t="b">
        <v>0</v>
      </c>
      <c r="D592" s="13">
        <v>2</v>
      </c>
      <c r="E592" s="12">
        <v>7</v>
      </c>
      <c r="F592" s="24">
        <v>0.2857142857142857</v>
      </c>
      <c r="G592" s="12" t="b">
        <v>1</v>
      </c>
      <c r="H592" s="12" t="b">
        <v>0</v>
      </c>
      <c r="I592" s="12" t="b">
        <v>1</v>
      </c>
    </row>
    <row r="593" spans="1:9" x14ac:dyDescent="0.2">
      <c r="A593" s="12" t="b">
        <v>1</v>
      </c>
      <c r="B593" s="12" t="s">
        <v>754</v>
      </c>
      <c r="C593" s="12" t="b">
        <v>0</v>
      </c>
      <c r="D593" s="12">
        <v>1</v>
      </c>
      <c r="E593" s="12">
        <v>18</v>
      </c>
      <c r="F593" s="24">
        <v>5.5555555555555552E-2</v>
      </c>
      <c r="G593" s="12" t="b">
        <v>1</v>
      </c>
      <c r="H593" s="12" t="b">
        <v>0</v>
      </c>
      <c r="I593" s="13" t="b">
        <v>1</v>
      </c>
    </row>
    <row r="594" spans="1:9" x14ac:dyDescent="0.2">
      <c r="A594" s="12" t="b">
        <v>1</v>
      </c>
      <c r="B594" s="12" t="s">
        <v>762</v>
      </c>
      <c r="C594" s="12" t="b">
        <v>0</v>
      </c>
      <c r="D594" s="13">
        <v>5</v>
      </c>
      <c r="E594" s="12">
        <v>7</v>
      </c>
      <c r="F594" s="24">
        <v>0.7142857142857143</v>
      </c>
      <c r="G594" s="12" t="b">
        <v>1</v>
      </c>
      <c r="H594" s="12" t="b">
        <v>0</v>
      </c>
      <c r="I594" s="12" t="b">
        <v>1</v>
      </c>
    </row>
    <row r="595" spans="1:9" x14ac:dyDescent="0.2">
      <c r="A595" s="12" t="b">
        <v>1</v>
      </c>
      <c r="B595" s="12" t="s">
        <v>766</v>
      </c>
      <c r="C595" s="12" t="b">
        <v>1</v>
      </c>
      <c r="D595" s="13">
        <v>6</v>
      </c>
      <c r="E595" s="12">
        <v>12</v>
      </c>
      <c r="F595" s="24">
        <v>0.5</v>
      </c>
      <c r="G595" s="12" t="b">
        <v>1</v>
      </c>
      <c r="H595" s="12" t="b">
        <v>0</v>
      </c>
      <c r="I595" s="12" t="b">
        <v>1</v>
      </c>
    </row>
    <row r="596" spans="1:9" x14ac:dyDescent="0.2">
      <c r="A596" s="12" t="b">
        <v>1</v>
      </c>
      <c r="B596" s="12" t="s">
        <v>771</v>
      </c>
      <c r="C596" s="12" t="b">
        <v>1</v>
      </c>
      <c r="D596" s="12">
        <v>3</v>
      </c>
      <c r="E596" s="12">
        <v>9</v>
      </c>
      <c r="F596" s="24">
        <v>0.33333333333333331</v>
      </c>
      <c r="G596" s="12" t="b">
        <v>1</v>
      </c>
      <c r="H596" s="12" t="b">
        <v>0</v>
      </c>
      <c r="I596" s="12" t="b">
        <v>1</v>
      </c>
    </row>
    <row r="597" spans="1:9" x14ac:dyDescent="0.2">
      <c r="A597" s="12" t="b">
        <v>1</v>
      </c>
      <c r="B597" s="12" t="s">
        <v>775</v>
      </c>
      <c r="C597" s="12" t="b">
        <v>1</v>
      </c>
      <c r="D597" s="12">
        <v>3</v>
      </c>
      <c r="E597" s="12">
        <v>13</v>
      </c>
      <c r="F597" s="24">
        <v>0.23076923076923078</v>
      </c>
      <c r="G597" s="12" t="b">
        <v>1</v>
      </c>
      <c r="H597" s="12" t="b">
        <v>0</v>
      </c>
      <c r="I597" s="13" t="b">
        <v>1</v>
      </c>
    </row>
    <row r="598" spans="1:9" x14ac:dyDescent="0.2">
      <c r="A598" s="12" t="b">
        <v>1</v>
      </c>
      <c r="B598" s="12" t="s">
        <v>779</v>
      </c>
      <c r="C598" s="12" t="b">
        <v>1</v>
      </c>
      <c r="D598" s="13">
        <v>3</v>
      </c>
      <c r="E598" s="12">
        <v>9</v>
      </c>
      <c r="F598" s="24">
        <v>0.33333333333333331</v>
      </c>
      <c r="G598" s="12" t="b">
        <v>1</v>
      </c>
      <c r="H598" s="12" t="b">
        <v>0</v>
      </c>
      <c r="I598" s="12" t="b">
        <v>1</v>
      </c>
    </row>
    <row r="599" spans="1:9" x14ac:dyDescent="0.2">
      <c r="A599" s="12" t="b">
        <v>1</v>
      </c>
      <c r="B599" s="12" t="s">
        <v>783</v>
      </c>
      <c r="C599" s="12" t="b">
        <v>0</v>
      </c>
      <c r="D599" s="13">
        <v>5</v>
      </c>
      <c r="E599" s="12">
        <v>11</v>
      </c>
      <c r="F599" s="24">
        <v>0.45454545454545453</v>
      </c>
      <c r="G599" s="12" t="b">
        <v>1</v>
      </c>
      <c r="H599" s="12" t="b">
        <v>0</v>
      </c>
      <c r="I599" s="12" t="b">
        <v>1</v>
      </c>
    </row>
    <row r="600" spans="1:9" x14ac:dyDescent="0.2">
      <c r="A600" s="12" t="b">
        <v>1</v>
      </c>
      <c r="B600" s="12" t="s">
        <v>788</v>
      </c>
      <c r="C600" s="12" t="b">
        <v>1</v>
      </c>
      <c r="D600" s="13">
        <v>6</v>
      </c>
      <c r="E600" s="12">
        <v>14</v>
      </c>
      <c r="F600" s="24">
        <v>0.42857142857142855</v>
      </c>
      <c r="G600" s="12" t="b">
        <v>1</v>
      </c>
      <c r="H600" s="12" t="b">
        <v>0</v>
      </c>
      <c r="I600" s="12" t="b">
        <v>1</v>
      </c>
    </row>
    <row r="601" spans="1:9" x14ac:dyDescent="0.2">
      <c r="A601" s="12" t="b">
        <v>1</v>
      </c>
      <c r="B601" s="12" t="s">
        <v>813</v>
      </c>
      <c r="C601" s="12" t="b">
        <v>0</v>
      </c>
      <c r="D601" s="13">
        <v>5</v>
      </c>
      <c r="E601" s="12">
        <v>12</v>
      </c>
      <c r="F601" s="24">
        <v>0.41666666666666669</v>
      </c>
      <c r="G601" s="12" t="b">
        <v>1</v>
      </c>
      <c r="H601" s="12" t="b">
        <v>0</v>
      </c>
      <c r="I601" s="12" t="b">
        <v>1</v>
      </c>
    </row>
    <row r="602" spans="1:9" x14ac:dyDescent="0.2">
      <c r="A602" s="12" t="b">
        <v>1</v>
      </c>
      <c r="B602" s="12" t="s">
        <v>859</v>
      </c>
      <c r="C602" s="12" t="b">
        <v>1</v>
      </c>
      <c r="D602" s="12">
        <v>1</v>
      </c>
      <c r="E602" s="12">
        <v>3</v>
      </c>
      <c r="F602" s="24">
        <v>0.33333333333333331</v>
      </c>
      <c r="G602" s="12" t="b">
        <v>1</v>
      </c>
      <c r="H602" s="12" t="b">
        <v>0</v>
      </c>
      <c r="I602" s="12" t="b">
        <v>1</v>
      </c>
    </row>
    <row r="603" spans="1:9" x14ac:dyDescent="0.2">
      <c r="A603" s="12" t="b">
        <v>1</v>
      </c>
      <c r="B603" s="12" t="s">
        <v>959</v>
      </c>
      <c r="C603" s="12" t="b">
        <v>1</v>
      </c>
      <c r="D603" s="12">
        <v>3</v>
      </c>
      <c r="E603" s="12">
        <v>8</v>
      </c>
      <c r="F603" s="24">
        <v>0.375</v>
      </c>
      <c r="G603" s="12" t="b">
        <v>1</v>
      </c>
      <c r="H603" s="12" t="b">
        <v>0</v>
      </c>
      <c r="I603" s="12" t="b">
        <v>1</v>
      </c>
    </row>
    <row r="604" spans="1:9" x14ac:dyDescent="0.2">
      <c r="A604" s="12" t="b">
        <v>1</v>
      </c>
      <c r="B604" s="12" t="s">
        <v>1039</v>
      </c>
      <c r="C604" s="12" t="b">
        <v>1</v>
      </c>
      <c r="D604" s="13">
        <v>3</v>
      </c>
      <c r="E604" s="12">
        <v>7</v>
      </c>
      <c r="F604" s="24">
        <v>0.42857142857142855</v>
      </c>
      <c r="G604" s="12" t="b">
        <v>1</v>
      </c>
      <c r="H604" s="12" t="b">
        <v>0</v>
      </c>
      <c r="I604" s="13" t="b">
        <v>1</v>
      </c>
    </row>
    <row r="605" spans="1:9" x14ac:dyDescent="0.2">
      <c r="A605" s="12" t="b">
        <v>1</v>
      </c>
      <c r="B605" s="12" t="s">
        <v>1055</v>
      </c>
      <c r="C605" s="12" t="b">
        <v>1</v>
      </c>
      <c r="D605" s="13">
        <v>4</v>
      </c>
      <c r="E605" s="12">
        <v>9</v>
      </c>
      <c r="F605" s="24">
        <v>0.44444444444444442</v>
      </c>
      <c r="G605" s="12" t="b">
        <v>1</v>
      </c>
      <c r="H605" s="12" t="b">
        <v>0</v>
      </c>
      <c r="I605" s="12" t="b">
        <v>1</v>
      </c>
    </row>
    <row r="606" spans="1:9" x14ac:dyDescent="0.2">
      <c r="A606" s="12" t="b">
        <v>1</v>
      </c>
      <c r="B606" s="12" t="s">
        <v>1078</v>
      </c>
      <c r="C606" s="12" t="b">
        <v>1</v>
      </c>
      <c r="D606" s="12">
        <v>4</v>
      </c>
      <c r="E606" s="12">
        <v>7</v>
      </c>
      <c r="F606" s="24">
        <v>0.5714285714285714</v>
      </c>
      <c r="G606" s="12" t="b">
        <v>1</v>
      </c>
      <c r="H606" s="12" t="b">
        <v>0</v>
      </c>
      <c r="I606" s="12" t="b">
        <v>1</v>
      </c>
    </row>
    <row r="607" spans="1:9" x14ac:dyDescent="0.2">
      <c r="A607" s="12" t="b">
        <v>1</v>
      </c>
      <c r="B607" s="12" t="s">
        <v>1082</v>
      </c>
      <c r="C607" s="12" t="b">
        <v>0</v>
      </c>
      <c r="D607" s="12">
        <v>2</v>
      </c>
      <c r="E607" s="12">
        <v>8</v>
      </c>
      <c r="F607" s="24">
        <v>0.25</v>
      </c>
      <c r="G607" s="12" t="b">
        <v>1</v>
      </c>
      <c r="H607" s="12" t="b">
        <v>0</v>
      </c>
      <c r="I607" s="12" t="b">
        <v>1</v>
      </c>
    </row>
    <row r="608" spans="1:9" x14ac:dyDescent="0.2">
      <c r="A608" s="12" t="b">
        <v>1</v>
      </c>
      <c r="B608" s="12" t="s">
        <v>1165</v>
      </c>
      <c r="C608" s="12" t="b">
        <v>1</v>
      </c>
      <c r="D608" s="12">
        <v>7</v>
      </c>
      <c r="E608" s="12">
        <v>7</v>
      </c>
      <c r="F608" s="24">
        <v>1</v>
      </c>
      <c r="G608" s="12" t="b">
        <v>1</v>
      </c>
      <c r="H608" s="12" t="b">
        <v>0</v>
      </c>
      <c r="I608" s="12" t="b">
        <v>1</v>
      </c>
    </row>
    <row r="609" spans="1:9" x14ac:dyDescent="0.2">
      <c r="A609" s="12" t="b">
        <v>1</v>
      </c>
      <c r="B609" s="12" t="s">
        <v>1170</v>
      </c>
      <c r="C609" s="12" t="b">
        <v>1</v>
      </c>
      <c r="D609" s="12">
        <v>10</v>
      </c>
      <c r="E609" s="12">
        <v>13</v>
      </c>
      <c r="F609" s="24">
        <v>0.76923076923076927</v>
      </c>
      <c r="G609" s="12" t="b">
        <v>1</v>
      </c>
      <c r="H609" s="12" t="b">
        <v>0</v>
      </c>
      <c r="I609" s="12" t="b">
        <v>1</v>
      </c>
    </row>
    <row r="610" spans="1:9" x14ac:dyDescent="0.2">
      <c r="A610" s="12" t="b">
        <v>1</v>
      </c>
      <c r="B610" s="12" t="s">
        <v>1225</v>
      </c>
      <c r="C610" s="12" t="b">
        <v>0</v>
      </c>
      <c r="D610" s="12">
        <v>10</v>
      </c>
      <c r="E610" s="12">
        <v>13</v>
      </c>
      <c r="F610" s="24">
        <v>0.76923076923076927</v>
      </c>
      <c r="G610" s="12" t="b">
        <v>1</v>
      </c>
      <c r="H610" s="12" t="b">
        <v>0</v>
      </c>
      <c r="I610" s="12" t="b">
        <v>1</v>
      </c>
    </row>
    <row r="611" spans="1:9" x14ac:dyDescent="0.2">
      <c r="A611" s="12" t="b">
        <v>1</v>
      </c>
      <c r="B611" s="12" t="s">
        <v>1234</v>
      </c>
      <c r="C611" s="12" t="b">
        <v>0</v>
      </c>
      <c r="D611" s="13">
        <v>4</v>
      </c>
      <c r="E611" s="12">
        <v>8</v>
      </c>
      <c r="F611" s="24">
        <v>0.5</v>
      </c>
      <c r="G611" s="12" t="b">
        <v>1</v>
      </c>
      <c r="H611" s="12" t="b">
        <v>0</v>
      </c>
      <c r="I611" s="12" t="b">
        <v>1</v>
      </c>
    </row>
    <row r="612" spans="1:9" x14ac:dyDescent="0.2">
      <c r="A612" s="12" t="b">
        <v>1</v>
      </c>
      <c r="B612" s="12" t="s">
        <v>1308</v>
      </c>
      <c r="C612" s="12" t="b">
        <v>1</v>
      </c>
      <c r="D612" s="13">
        <v>7</v>
      </c>
      <c r="E612" s="12">
        <v>9</v>
      </c>
      <c r="F612" s="24">
        <v>0.77777777777777779</v>
      </c>
      <c r="G612" s="12" t="b">
        <v>1</v>
      </c>
      <c r="H612" s="12" t="b">
        <v>0</v>
      </c>
      <c r="I612" s="12" t="b">
        <v>1</v>
      </c>
    </row>
    <row r="613" spans="1:9" x14ac:dyDescent="0.2">
      <c r="A613" s="12" t="b">
        <v>1</v>
      </c>
      <c r="B613" s="12" t="s">
        <v>1312</v>
      </c>
      <c r="C613" s="12" t="b">
        <v>1</v>
      </c>
      <c r="D613" s="12">
        <v>0</v>
      </c>
      <c r="E613" s="12">
        <v>3</v>
      </c>
      <c r="F613" s="24">
        <v>0</v>
      </c>
      <c r="G613" s="12" t="b">
        <v>1</v>
      </c>
      <c r="H613" s="12" t="b">
        <v>0</v>
      </c>
      <c r="I613" s="13" t="b">
        <v>1</v>
      </c>
    </row>
    <row r="614" spans="1:9" x14ac:dyDescent="0.2">
      <c r="A614" s="12" t="b">
        <v>1</v>
      </c>
      <c r="B614" s="12" t="s">
        <v>1316</v>
      </c>
      <c r="C614" s="12" t="b">
        <v>1</v>
      </c>
      <c r="D614" s="12">
        <v>7</v>
      </c>
      <c r="E614" s="12">
        <v>9</v>
      </c>
      <c r="F614" s="24">
        <v>0.77777777777777779</v>
      </c>
      <c r="G614" s="12" t="b">
        <v>1</v>
      </c>
      <c r="H614" s="12" t="b">
        <v>0</v>
      </c>
      <c r="I614" s="12" t="b">
        <v>1</v>
      </c>
    </row>
    <row r="615" spans="1:9" x14ac:dyDescent="0.2">
      <c r="A615" s="12" t="b">
        <v>1</v>
      </c>
      <c r="B615" s="12" t="s">
        <v>1320</v>
      </c>
      <c r="C615" s="12" t="b">
        <v>1</v>
      </c>
      <c r="D615" s="12">
        <v>2</v>
      </c>
      <c r="E615" s="12">
        <v>4</v>
      </c>
      <c r="F615" s="24">
        <v>0.5</v>
      </c>
      <c r="G615" s="12" t="b">
        <v>1</v>
      </c>
      <c r="H615" s="12" t="b">
        <v>0</v>
      </c>
      <c r="I615" s="12" t="b">
        <v>1</v>
      </c>
    </row>
    <row r="616" spans="1:9" x14ac:dyDescent="0.2">
      <c r="A616" s="12" t="b">
        <v>1</v>
      </c>
      <c r="B616" s="12" t="s">
        <v>1324</v>
      </c>
      <c r="C616" s="12" t="b">
        <v>0</v>
      </c>
      <c r="D616" s="12">
        <v>6</v>
      </c>
      <c r="E616" s="12">
        <v>8</v>
      </c>
      <c r="F616" s="24">
        <v>0.75</v>
      </c>
      <c r="G616" s="12" t="b">
        <v>1</v>
      </c>
      <c r="H616" s="12" t="b">
        <v>0</v>
      </c>
      <c r="I616" s="12" t="b">
        <v>1</v>
      </c>
    </row>
    <row r="617" spans="1:9" x14ac:dyDescent="0.2">
      <c r="A617" s="12" t="b">
        <v>1</v>
      </c>
      <c r="B617" s="12" t="s">
        <v>1400</v>
      </c>
      <c r="C617" s="12" t="b">
        <v>1</v>
      </c>
      <c r="D617" s="12">
        <v>10</v>
      </c>
      <c r="E617" s="12">
        <v>12</v>
      </c>
      <c r="F617" s="24">
        <v>0.83333333333333337</v>
      </c>
      <c r="G617" s="12" t="b">
        <v>1</v>
      </c>
      <c r="H617" s="12" t="b">
        <v>0</v>
      </c>
      <c r="I617" s="12" t="b">
        <v>1</v>
      </c>
    </row>
    <row r="618" spans="1:9" x14ac:dyDescent="0.2">
      <c r="A618" s="12" t="b">
        <v>1</v>
      </c>
      <c r="B618" s="12" t="s">
        <v>1404</v>
      </c>
      <c r="C618" s="12" t="b">
        <v>1</v>
      </c>
      <c r="D618" s="13">
        <v>8</v>
      </c>
      <c r="E618" s="12">
        <v>13</v>
      </c>
      <c r="F618" s="24">
        <v>0.61538461538461542</v>
      </c>
      <c r="G618" s="12" t="b">
        <v>1</v>
      </c>
      <c r="H618" s="12" t="b">
        <v>0</v>
      </c>
      <c r="I618" s="12" t="b">
        <v>1</v>
      </c>
    </row>
    <row r="619" spans="1:9" x14ac:dyDescent="0.2">
      <c r="A619" s="12" t="b">
        <v>1</v>
      </c>
      <c r="B619" s="12" t="s">
        <v>1408</v>
      </c>
      <c r="C619" s="12" t="b">
        <v>1</v>
      </c>
      <c r="D619" s="12">
        <v>11</v>
      </c>
      <c r="E619" s="12">
        <v>13</v>
      </c>
      <c r="F619" s="24">
        <v>0.84615384615384615</v>
      </c>
      <c r="G619" s="12" t="b">
        <v>1</v>
      </c>
      <c r="H619" s="12" t="b">
        <v>0</v>
      </c>
      <c r="I619" s="12" t="b">
        <v>1</v>
      </c>
    </row>
    <row r="620" spans="1:9" x14ac:dyDescent="0.2">
      <c r="A620" s="12" t="b">
        <v>1</v>
      </c>
      <c r="B620" s="12" t="s">
        <v>1433</v>
      </c>
      <c r="C620" s="12" t="b">
        <v>1</v>
      </c>
      <c r="D620" s="13">
        <v>3</v>
      </c>
      <c r="E620" s="12">
        <v>11</v>
      </c>
      <c r="F620" s="24">
        <v>0.27272727272727271</v>
      </c>
      <c r="G620" s="12" t="b">
        <v>1</v>
      </c>
      <c r="H620" s="12" t="b">
        <v>0</v>
      </c>
      <c r="I620" s="12" t="b">
        <v>1</v>
      </c>
    </row>
    <row r="621" spans="1:9" x14ac:dyDescent="0.2">
      <c r="A621" s="12" t="b">
        <v>1</v>
      </c>
      <c r="B621" s="12" t="s">
        <v>1589</v>
      </c>
      <c r="C621" s="12" t="b">
        <v>1</v>
      </c>
      <c r="D621" s="12">
        <v>7</v>
      </c>
      <c r="E621" s="12">
        <v>16</v>
      </c>
      <c r="F621" s="24">
        <v>0.4375</v>
      </c>
      <c r="G621" s="12" t="b">
        <v>1</v>
      </c>
      <c r="H621" s="12" t="b">
        <v>0</v>
      </c>
      <c r="I621" s="13" t="b">
        <v>1</v>
      </c>
    </row>
    <row r="622" spans="1:9" x14ac:dyDescent="0.2">
      <c r="A622" s="12" t="b">
        <v>1</v>
      </c>
      <c r="B622" s="12" t="s">
        <v>1652</v>
      </c>
      <c r="C622" s="12" t="b">
        <v>1</v>
      </c>
      <c r="D622" s="13">
        <v>4</v>
      </c>
      <c r="E622" s="12">
        <v>5</v>
      </c>
      <c r="F622" s="24">
        <v>0.8</v>
      </c>
      <c r="G622" s="12" t="b">
        <v>1</v>
      </c>
      <c r="H622" s="12" t="b">
        <v>0</v>
      </c>
      <c r="I622" s="13" t="b">
        <v>1</v>
      </c>
    </row>
    <row r="623" spans="1:9" x14ac:dyDescent="0.2">
      <c r="A623" s="12" t="b">
        <v>1</v>
      </c>
      <c r="B623" s="12" t="s">
        <v>1672</v>
      </c>
      <c r="C623" s="12" t="b">
        <v>0</v>
      </c>
      <c r="D623" s="12">
        <v>3</v>
      </c>
      <c r="E623" s="12">
        <v>12</v>
      </c>
      <c r="F623" s="24">
        <v>0.25</v>
      </c>
      <c r="G623" s="12" t="b">
        <v>1</v>
      </c>
      <c r="H623" s="12" t="b">
        <v>0</v>
      </c>
      <c r="I623" s="12" t="b">
        <v>1</v>
      </c>
    </row>
    <row r="624" spans="1:9" x14ac:dyDescent="0.2">
      <c r="A624" s="12" t="b">
        <v>1</v>
      </c>
      <c r="B624" s="12" t="s">
        <v>1702</v>
      </c>
      <c r="C624" s="12" t="b">
        <v>1</v>
      </c>
      <c r="D624" s="12">
        <v>4</v>
      </c>
      <c r="E624" s="12">
        <v>7</v>
      </c>
      <c r="F624" s="24">
        <v>0.5714285714285714</v>
      </c>
      <c r="G624" s="12" t="b">
        <v>1</v>
      </c>
      <c r="H624" s="12" t="b">
        <v>0</v>
      </c>
      <c r="I624" s="12" t="b">
        <v>1</v>
      </c>
    </row>
    <row r="625" spans="1:9" x14ac:dyDescent="0.2">
      <c r="A625" s="12" t="b">
        <v>1</v>
      </c>
      <c r="B625" s="12" t="s">
        <v>1744</v>
      </c>
      <c r="C625" s="12" t="b">
        <v>1</v>
      </c>
      <c r="D625" s="13">
        <v>6</v>
      </c>
      <c r="E625" s="13">
        <v>7</v>
      </c>
      <c r="F625" s="24">
        <v>0.8571428571428571</v>
      </c>
      <c r="G625" s="12" t="b">
        <v>1</v>
      </c>
      <c r="H625" s="12" t="b">
        <v>0</v>
      </c>
      <c r="I625" s="12" t="b">
        <v>1</v>
      </c>
    </row>
    <row r="626" spans="1:9" x14ac:dyDescent="0.2">
      <c r="A626" s="12" t="b">
        <v>1</v>
      </c>
      <c r="B626" s="12" t="s">
        <v>1784</v>
      </c>
      <c r="C626" s="12" t="b">
        <v>0</v>
      </c>
      <c r="D626" s="12">
        <v>2</v>
      </c>
      <c r="E626" s="13">
        <v>11</v>
      </c>
      <c r="F626" s="24">
        <v>0.18181818181818182</v>
      </c>
      <c r="G626" s="12" t="b">
        <v>1</v>
      </c>
      <c r="H626" s="12" t="b">
        <v>0</v>
      </c>
      <c r="I626" s="13" t="b">
        <v>1</v>
      </c>
    </row>
    <row r="627" spans="1:9" x14ac:dyDescent="0.2">
      <c r="A627" s="12" t="b">
        <v>1</v>
      </c>
      <c r="B627" s="12" t="s">
        <v>1827</v>
      </c>
      <c r="C627" s="12" t="b">
        <v>0</v>
      </c>
      <c r="D627" s="12">
        <v>2</v>
      </c>
      <c r="E627" s="12">
        <v>3</v>
      </c>
      <c r="F627" s="24">
        <v>0.66666666666666663</v>
      </c>
      <c r="G627" s="13" t="b">
        <v>1</v>
      </c>
      <c r="H627" s="12" t="b">
        <v>0</v>
      </c>
      <c r="I627" s="12" t="b">
        <v>1</v>
      </c>
    </row>
    <row r="628" spans="1:9" x14ac:dyDescent="0.2">
      <c r="A628" s="12" t="b">
        <v>1</v>
      </c>
      <c r="B628" s="12" t="s">
        <v>1836</v>
      </c>
      <c r="C628" s="12" t="b">
        <v>1</v>
      </c>
      <c r="D628" s="13">
        <v>1</v>
      </c>
      <c r="E628" s="12">
        <v>15</v>
      </c>
      <c r="F628" s="24">
        <v>6.6666666666666666E-2</v>
      </c>
      <c r="G628" s="12" t="b">
        <v>1</v>
      </c>
      <c r="H628" s="12" t="b">
        <v>0</v>
      </c>
      <c r="I628" s="12" t="b">
        <v>1</v>
      </c>
    </row>
    <row r="629" spans="1:9" x14ac:dyDescent="0.2">
      <c r="A629" s="12" t="b">
        <v>1</v>
      </c>
      <c r="B629" s="12" t="s">
        <v>1844</v>
      </c>
      <c r="C629" s="12" t="b">
        <v>1</v>
      </c>
      <c r="D629" s="13">
        <v>10</v>
      </c>
      <c r="E629" s="12">
        <v>18</v>
      </c>
      <c r="F629" s="24">
        <v>0.55555555555555558</v>
      </c>
      <c r="G629" s="12" t="b">
        <v>1</v>
      </c>
      <c r="H629" s="12" t="b">
        <v>0</v>
      </c>
      <c r="I629" s="12" t="b">
        <v>1</v>
      </c>
    </row>
    <row r="630" spans="1:9" x14ac:dyDescent="0.2">
      <c r="A630" s="12" t="b">
        <v>1</v>
      </c>
      <c r="B630" s="12" t="s">
        <v>1865</v>
      </c>
      <c r="C630" s="12" t="b">
        <v>0</v>
      </c>
      <c r="D630" s="13">
        <v>2</v>
      </c>
      <c r="E630" s="12">
        <v>11</v>
      </c>
      <c r="F630" s="24">
        <v>0.18181818181818182</v>
      </c>
      <c r="G630" s="12" t="b">
        <v>1</v>
      </c>
      <c r="H630" s="12" t="b">
        <v>0</v>
      </c>
      <c r="I630" s="12" t="b">
        <v>1</v>
      </c>
    </row>
    <row r="631" spans="1:9" x14ac:dyDescent="0.2">
      <c r="A631" s="12" t="b">
        <v>1</v>
      </c>
      <c r="B631" s="12" t="s">
        <v>1881</v>
      </c>
      <c r="C631" s="12" t="b">
        <v>1</v>
      </c>
      <c r="D631" s="13">
        <v>4</v>
      </c>
      <c r="E631" s="12">
        <v>11</v>
      </c>
      <c r="F631" s="24">
        <v>0.36363636363636365</v>
      </c>
      <c r="G631" s="12" t="b">
        <v>1</v>
      </c>
      <c r="H631" s="12" t="b">
        <v>0</v>
      </c>
      <c r="I631" s="12" t="b">
        <v>1</v>
      </c>
    </row>
    <row r="632" spans="1:9" x14ac:dyDescent="0.2">
      <c r="A632" s="12" t="b">
        <v>1</v>
      </c>
      <c r="B632" s="12" t="s">
        <v>1902</v>
      </c>
      <c r="C632" s="12" t="b">
        <v>0</v>
      </c>
      <c r="D632" s="12">
        <v>6</v>
      </c>
      <c r="E632" s="13">
        <v>13</v>
      </c>
      <c r="F632" s="24">
        <v>0.46153846153846156</v>
      </c>
      <c r="G632" s="12" t="b">
        <v>1</v>
      </c>
      <c r="H632" s="12" t="b">
        <v>0</v>
      </c>
      <c r="I632" s="12" t="b">
        <v>1</v>
      </c>
    </row>
    <row r="633" spans="1:9" x14ac:dyDescent="0.2">
      <c r="A633" s="12" t="b">
        <v>1</v>
      </c>
      <c r="B633" s="12" t="s">
        <v>1915</v>
      </c>
      <c r="C633" s="12" t="b">
        <v>0</v>
      </c>
      <c r="D633" s="12">
        <v>1</v>
      </c>
      <c r="E633" s="13">
        <v>9</v>
      </c>
      <c r="F633" s="24">
        <v>0.1111111111111111</v>
      </c>
      <c r="G633" s="12" t="b">
        <v>1</v>
      </c>
      <c r="H633" s="12" t="b">
        <v>0</v>
      </c>
      <c r="I633" s="12" t="b">
        <v>1</v>
      </c>
    </row>
    <row r="634" spans="1:9" x14ac:dyDescent="0.2">
      <c r="A634" s="12" t="b">
        <v>1</v>
      </c>
      <c r="B634" s="12" t="s">
        <v>1932</v>
      </c>
      <c r="C634" s="12" t="b">
        <v>1</v>
      </c>
      <c r="D634" s="13">
        <v>5</v>
      </c>
      <c r="E634" s="12">
        <v>9</v>
      </c>
      <c r="F634" s="24">
        <v>0.55555555555555558</v>
      </c>
      <c r="G634" s="12" t="b">
        <v>1</v>
      </c>
      <c r="H634" s="12" t="b">
        <v>0</v>
      </c>
      <c r="I634" s="12" t="b">
        <v>1</v>
      </c>
    </row>
    <row r="635" spans="1:9" x14ac:dyDescent="0.2">
      <c r="A635" s="12" t="b">
        <v>1</v>
      </c>
      <c r="B635" s="12" t="s">
        <v>1936</v>
      </c>
      <c r="C635" s="12" t="b">
        <v>0</v>
      </c>
      <c r="D635" s="13">
        <v>10</v>
      </c>
      <c r="E635" s="12">
        <v>11</v>
      </c>
      <c r="F635" s="24">
        <v>0.90909090909090906</v>
      </c>
      <c r="G635" s="12" t="b">
        <v>1</v>
      </c>
      <c r="H635" s="12" t="b">
        <v>0</v>
      </c>
      <c r="I635" s="12" t="b">
        <v>1</v>
      </c>
    </row>
    <row r="636" spans="1:9" x14ac:dyDescent="0.2">
      <c r="A636" s="12" t="b">
        <v>1</v>
      </c>
      <c r="B636" s="12" t="s">
        <v>1940</v>
      </c>
      <c r="C636" s="12" t="b">
        <v>1</v>
      </c>
      <c r="D636" s="13">
        <v>9</v>
      </c>
      <c r="E636" s="12">
        <v>17</v>
      </c>
      <c r="F636" s="24">
        <v>0.52941176470588236</v>
      </c>
      <c r="G636" s="12" t="b">
        <v>1</v>
      </c>
      <c r="H636" s="12" t="b">
        <v>0</v>
      </c>
      <c r="I636" s="12" t="b">
        <v>1</v>
      </c>
    </row>
    <row r="637" spans="1:9" x14ac:dyDescent="0.2">
      <c r="A637" s="12" t="b">
        <v>1</v>
      </c>
      <c r="B637" s="12" t="s">
        <v>1944</v>
      </c>
      <c r="C637" s="12" t="b">
        <v>1</v>
      </c>
      <c r="D637" s="13">
        <v>11</v>
      </c>
      <c r="E637" s="12">
        <v>14</v>
      </c>
      <c r="F637" s="24">
        <v>0.7857142857142857</v>
      </c>
      <c r="G637" s="12" t="b">
        <v>1</v>
      </c>
      <c r="H637" s="12" t="b">
        <v>0</v>
      </c>
      <c r="I637" s="12" t="b">
        <v>1</v>
      </c>
    </row>
    <row r="638" spans="1:9" x14ac:dyDescent="0.2">
      <c r="A638" s="12" t="b">
        <v>1</v>
      </c>
      <c r="B638" s="12" t="s">
        <v>2100</v>
      </c>
      <c r="C638" s="12" t="b">
        <v>0</v>
      </c>
      <c r="D638" s="12">
        <v>4</v>
      </c>
      <c r="E638" s="13">
        <v>7</v>
      </c>
      <c r="F638" s="24">
        <v>0.5714285714285714</v>
      </c>
      <c r="G638" s="12" t="b">
        <v>1</v>
      </c>
      <c r="H638" s="12" t="b">
        <v>0</v>
      </c>
      <c r="I638" s="13" t="b">
        <v>1</v>
      </c>
    </row>
    <row r="639" spans="1:9" x14ac:dyDescent="0.2">
      <c r="A639" s="12" t="b">
        <v>1</v>
      </c>
      <c r="B639" s="12" t="s">
        <v>2189</v>
      </c>
      <c r="C639" s="12" t="b">
        <v>0</v>
      </c>
      <c r="D639" s="13">
        <v>2</v>
      </c>
      <c r="E639" s="13">
        <v>13</v>
      </c>
      <c r="F639" s="24">
        <v>0.15384615384615385</v>
      </c>
      <c r="G639" s="12" t="b">
        <v>1</v>
      </c>
      <c r="H639" s="12" t="b">
        <v>0</v>
      </c>
      <c r="I639" s="13" t="b">
        <v>1</v>
      </c>
    </row>
    <row r="640" spans="1:9" x14ac:dyDescent="0.2">
      <c r="A640" s="12" t="b">
        <v>1</v>
      </c>
      <c r="B640" s="12" t="s">
        <v>2257</v>
      </c>
      <c r="C640" s="12" t="b">
        <v>0</v>
      </c>
      <c r="D640" s="13">
        <v>1</v>
      </c>
      <c r="E640" s="12">
        <v>9</v>
      </c>
      <c r="F640" s="24">
        <v>0.1111111111111111</v>
      </c>
      <c r="G640" s="13" t="b">
        <v>1</v>
      </c>
      <c r="H640" s="12" t="b">
        <v>0</v>
      </c>
      <c r="I640" s="13" t="b">
        <v>1</v>
      </c>
    </row>
    <row r="641" spans="1:9" x14ac:dyDescent="0.2">
      <c r="A641" s="12" t="b">
        <v>1</v>
      </c>
      <c r="B641" s="12" t="s">
        <v>2308</v>
      </c>
      <c r="C641" s="12" t="b">
        <v>0</v>
      </c>
      <c r="D641" s="13">
        <v>1</v>
      </c>
      <c r="E641" s="12">
        <v>10</v>
      </c>
      <c r="F641" s="24">
        <v>0.1</v>
      </c>
      <c r="G641" s="12" t="b">
        <v>1</v>
      </c>
      <c r="H641" s="12" t="b">
        <v>0</v>
      </c>
      <c r="I641" s="13" t="b">
        <v>1</v>
      </c>
    </row>
    <row r="642" spans="1:9" x14ac:dyDescent="0.2">
      <c r="A642" s="12" t="b">
        <v>1</v>
      </c>
      <c r="B642" s="12" t="s">
        <v>2379</v>
      </c>
      <c r="C642" s="12" t="b">
        <v>1</v>
      </c>
      <c r="D642" s="13">
        <v>8</v>
      </c>
      <c r="E642" s="12">
        <v>16</v>
      </c>
      <c r="F642" s="24">
        <v>0.5</v>
      </c>
      <c r="G642" s="13" t="b">
        <v>1</v>
      </c>
      <c r="H642" s="12" t="b">
        <v>0</v>
      </c>
      <c r="I642" s="12" t="b">
        <v>1</v>
      </c>
    </row>
    <row r="643" spans="1:9" x14ac:dyDescent="0.2">
      <c r="A643" s="12" t="b">
        <v>1</v>
      </c>
      <c r="B643" s="12" t="s">
        <v>2409</v>
      </c>
      <c r="C643" s="12" t="b">
        <v>0</v>
      </c>
      <c r="D643" s="13">
        <v>2</v>
      </c>
      <c r="E643" s="12">
        <v>7</v>
      </c>
      <c r="F643" s="24">
        <v>0.2857142857142857</v>
      </c>
      <c r="G643" s="12" t="b">
        <v>1</v>
      </c>
      <c r="H643" s="12" t="b">
        <v>0</v>
      </c>
      <c r="I643" s="12" t="b">
        <v>1</v>
      </c>
    </row>
    <row r="644" spans="1:9" x14ac:dyDescent="0.2">
      <c r="A644" s="12" t="b">
        <v>1</v>
      </c>
      <c r="B644" s="12" t="s">
        <v>2430</v>
      </c>
      <c r="C644" s="12" t="b">
        <v>1</v>
      </c>
      <c r="D644" s="13">
        <v>3</v>
      </c>
      <c r="E644" s="12">
        <v>9</v>
      </c>
      <c r="F644" s="24">
        <v>0.33333333333333331</v>
      </c>
      <c r="G644" s="12" t="b">
        <v>1</v>
      </c>
      <c r="H644" s="12" t="b">
        <v>0</v>
      </c>
      <c r="I644" s="12" t="b">
        <v>1</v>
      </c>
    </row>
    <row r="645" spans="1:9" x14ac:dyDescent="0.2">
      <c r="A645" s="12" t="b">
        <v>1</v>
      </c>
      <c r="B645" s="12" t="s">
        <v>2451</v>
      </c>
      <c r="C645" s="12" t="b">
        <v>1</v>
      </c>
      <c r="D645" s="12">
        <v>7</v>
      </c>
      <c r="E645" s="12">
        <v>12</v>
      </c>
      <c r="F645" s="24">
        <v>0.58333333333333337</v>
      </c>
      <c r="G645" s="12" t="b">
        <v>1</v>
      </c>
      <c r="H645" s="12" t="b">
        <v>0</v>
      </c>
      <c r="I645" s="12" t="b">
        <v>1</v>
      </c>
    </row>
  </sheetData>
  <mergeCells count="5">
    <mergeCell ref="A98:I98"/>
    <mergeCell ref="A321:I321"/>
    <mergeCell ref="A451:I451"/>
    <mergeCell ref="A548:I548"/>
    <mergeCell ref="A580:I580"/>
  </mergeCells>
  <phoneticPr fontId="14" type="noConversion"/>
  <conditionalFormatting sqref="C100:F319 I100:I319">
    <cfRule type="containsText" dxfId="16" priority="15" operator="containsText" text="DISAGREEMENT">
      <formula>NOT(ISERROR(SEARCH(("DISAGREEMENT"),(C100))))</formula>
    </cfRule>
  </conditionalFormatting>
  <conditionalFormatting sqref="G238:G319 H110:H319 G100:H109">
    <cfRule type="containsText" dxfId="15" priority="14" operator="containsText" text="DISAGREEMENT">
      <formula>NOT(ISERROR(SEARCH(("DISAGREEMENT"),(G100))))</formula>
    </cfRule>
  </conditionalFormatting>
  <conditionalFormatting sqref="G110:G237">
    <cfRule type="containsText" dxfId="14" priority="13" operator="containsText" text="DISAGREEMENT">
      <formula>NOT(ISERROR(SEARCH(("DISAGREEMENT"),(G110))))</formula>
    </cfRule>
  </conditionalFormatting>
  <conditionalFormatting sqref="C323:F449 I323:I449">
    <cfRule type="containsText" dxfId="13" priority="12" operator="containsText" text="DISAGREEMENT">
      <formula>NOT(ISERROR(SEARCH(("DISAGREEMENT"),(C323))))</formula>
    </cfRule>
  </conditionalFormatting>
  <conditionalFormatting sqref="G402:G449 H328:H449 G323:H327">
    <cfRule type="containsText" dxfId="12" priority="11" operator="containsText" text="DISAGREEMENT">
      <formula>NOT(ISERROR(SEARCH(("DISAGREEMENT"),(G323))))</formula>
    </cfRule>
  </conditionalFormatting>
  <conditionalFormatting sqref="G328:G401">
    <cfRule type="containsText" dxfId="11" priority="10" operator="containsText" text="DISAGREEMENT">
      <formula>NOT(ISERROR(SEARCH(("DISAGREEMENT"),(G328))))</formula>
    </cfRule>
  </conditionalFormatting>
  <conditionalFormatting sqref="C453:F545 I453:I545">
    <cfRule type="containsText" dxfId="10" priority="9" operator="containsText" text="DISAGREEMENT">
      <formula>NOT(ISERROR(SEARCH(("DISAGREEMENT"),(C453))))</formula>
    </cfRule>
  </conditionalFormatting>
  <conditionalFormatting sqref="G512:G545 H458:H545 G453:H457">
    <cfRule type="containsText" dxfId="9" priority="8" operator="containsText" text="DISAGREEMENT">
      <formula>NOT(ISERROR(SEARCH(("DISAGREEMENT"),(G453))))</formula>
    </cfRule>
  </conditionalFormatting>
  <conditionalFormatting sqref="G458:G511">
    <cfRule type="containsText" dxfId="8" priority="7" operator="containsText" text="DISAGREEMENT">
      <formula>NOT(ISERROR(SEARCH(("DISAGREEMENT"),(G458))))</formula>
    </cfRule>
  </conditionalFormatting>
  <conditionalFormatting sqref="C550:F578 I550:I578">
    <cfRule type="containsText" dxfId="7" priority="6" operator="containsText" text="DISAGREEMENT">
      <formula>NOT(ISERROR(SEARCH(("DISAGREEMENT"),(C550))))</formula>
    </cfRule>
  </conditionalFormatting>
  <conditionalFormatting sqref="G570:G578 H553:H578 G550:H552">
    <cfRule type="containsText" dxfId="6" priority="5" operator="containsText" text="DISAGREEMENT">
      <formula>NOT(ISERROR(SEARCH(("DISAGREEMENT"),(G550))))</formula>
    </cfRule>
  </conditionalFormatting>
  <conditionalFormatting sqref="G553:G569">
    <cfRule type="containsText" dxfId="5" priority="4" operator="containsText" text="DISAGREEMENT">
      <formula>NOT(ISERROR(SEARCH(("DISAGREEMENT"),(G553))))</formula>
    </cfRule>
  </conditionalFormatting>
  <conditionalFormatting sqref="C582:F645 I582:I645">
    <cfRule type="containsText" dxfId="4" priority="3" operator="containsText" text="DISAGREEMENT">
      <formula>NOT(ISERROR(SEARCH(("DISAGREEMENT"),(C582))))</formula>
    </cfRule>
  </conditionalFormatting>
  <conditionalFormatting sqref="G621:G645 H584:H645 G582:H583">
    <cfRule type="containsText" dxfId="3" priority="2" operator="containsText" text="DISAGREEMENT">
      <formula>NOT(ISERROR(SEARCH(("DISAGREEMENT"),(G582))))</formula>
    </cfRule>
  </conditionalFormatting>
  <conditionalFormatting sqref="G584:G620">
    <cfRule type="containsText" dxfId="2" priority="1" operator="containsText" text="DISAGREEMENT">
      <formula>NOT(ISERROR(SEARCH(("DISAGREEMENT"),(G584))))</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DA56-D5F7-4CB0-8627-E8D78BF54F5F}">
  <dimension ref="A1:I156"/>
  <sheetViews>
    <sheetView zoomScaleNormal="100" workbookViewId="0"/>
  </sheetViews>
  <sheetFormatPr defaultRowHeight="15" x14ac:dyDescent="0.2"/>
  <cols>
    <col min="1" max="4" width="9.140625" style="27"/>
    <col min="5" max="5" width="10.85546875" style="27" bestFit="1" customWidth="1"/>
    <col min="6" max="16384" width="9.140625" style="27"/>
  </cols>
  <sheetData>
    <row r="1" spans="1:9" s="10" customFormat="1" x14ac:dyDescent="0.2">
      <c r="A1" s="17" t="s">
        <v>2526</v>
      </c>
      <c r="B1" s="17" t="s">
        <v>2527</v>
      </c>
      <c r="C1" s="17" t="s">
        <v>2528</v>
      </c>
      <c r="D1" s="31" t="s">
        <v>2844</v>
      </c>
      <c r="E1" s="16" t="s">
        <v>2517</v>
      </c>
      <c r="F1" s="14" t="s">
        <v>2516</v>
      </c>
      <c r="G1" s="15" t="s">
        <v>2520</v>
      </c>
      <c r="H1" s="28" t="s">
        <v>2519</v>
      </c>
      <c r="I1" s="26" t="s">
        <v>2845</v>
      </c>
    </row>
    <row r="2" spans="1:9" x14ac:dyDescent="0.2">
      <c r="A2" s="30">
        <f>0</f>
        <v>0</v>
      </c>
      <c r="B2" s="30">
        <v>0</v>
      </c>
      <c r="C2" s="47">
        <v>0</v>
      </c>
      <c r="D2" s="30">
        <f>COUNTIFS(Dataset[Word Count],A2,Dataset[Word Count],B2)</f>
        <v>37</v>
      </c>
      <c r="E2" s="30">
        <f>COUNTIFS(Dataset[Word Count],A2,Dataset[Word Count],B2,Dataset[Top 220],TRUE)</f>
        <v>0</v>
      </c>
      <c r="F2" s="30">
        <f>COUNTIFS(Dataset[Word Count],A2,Dataset[Word Count],B2,Dataset[Geospatial Data],FALSE)</f>
        <v>0</v>
      </c>
      <c r="G2" s="30">
        <f>COUNTIFS(Dataset[Word Count],A2,Dataset[Word Count],B2,Dataset[Geospatial Data],TRUE)</f>
        <v>0</v>
      </c>
      <c r="H2" s="30">
        <f>COUNTIFS(Dataset[Word Count],A2,Dataset[Word Count],B2,Dataset[Data Only],TRUE)</f>
        <v>0</v>
      </c>
      <c r="I2" s="30">
        <f>COUNTIFS(Dataset[Word Count],A2,Dataset[Word Count],B2,Dataset[Geospatial Analysis],TRUE)</f>
        <v>0</v>
      </c>
    </row>
    <row r="3" spans="1:9" x14ac:dyDescent="0.2">
      <c r="A3" s="30" t="s">
        <v>2529</v>
      </c>
      <c r="B3" s="30" t="s">
        <v>2530</v>
      </c>
      <c r="C3" s="47" t="s">
        <v>2531</v>
      </c>
      <c r="D3" s="30">
        <f>COUNTIFS(Dataset[Word Count],A3,Dataset[Word Count],B3)</f>
        <v>170</v>
      </c>
      <c r="E3" s="30">
        <f>COUNTIFS(Dataset[Word Count],A3,Dataset[Word Count],B3,Dataset[Top 220],TRUE)</f>
        <v>0</v>
      </c>
      <c r="F3" s="30">
        <f>COUNTIFS(Dataset[Word Count],A3,Dataset[Word Count],B3,Dataset[Geospatial Data],FALSE)</f>
        <v>0</v>
      </c>
      <c r="G3" s="30">
        <f>COUNTIFS(Dataset[Word Count],A3,Dataset[Word Count],B3,Dataset[Geospatial Data],TRUE)</f>
        <v>0</v>
      </c>
      <c r="H3" s="30">
        <f>COUNTIFS(Dataset[Word Count],A3,Dataset[Word Count],B3,Dataset[Data Only],TRUE)</f>
        <v>0</v>
      </c>
      <c r="I3" s="30">
        <f>COUNTIFS(Dataset[Word Count],A3,Dataset[Word Count],B3,Dataset[Geospatial Analysis],TRUE)</f>
        <v>0</v>
      </c>
    </row>
    <row r="4" spans="1:9" x14ac:dyDescent="0.2">
      <c r="A4" s="30" t="s">
        <v>2532</v>
      </c>
      <c r="B4" s="30" t="s">
        <v>2533</v>
      </c>
      <c r="C4" s="47" t="s">
        <v>2534</v>
      </c>
      <c r="D4" s="30">
        <f>COUNTIFS(Dataset[Word Count],A4,Dataset[Word Count],B4)</f>
        <v>110</v>
      </c>
      <c r="E4" s="30">
        <f>COUNTIFS(Dataset[Word Count],A4,Dataset[Word Count],B4,Dataset[Top 220],TRUE)</f>
        <v>0</v>
      </c>
      <c r="F4" s="30">
        <f>COUNTIFS(Dataset[Word Count],A4,Dataset[Word Count],B4,Dataset[Geospatial Data],FALSE)</f>
        <v>0</v>
      </c>
      <c r="G4" s="30">
        <f>COUNTIFS(Dataset[Word Count],A4,Dataset[Word Count],B4,Dataset[Geospatial Data],TRUE)</f>
        <v>0</v>
      </c>
      <c r="H4" s="30">
        <f>COUNTIFS(Dataset[Word Count],A4,Dataset[Word Count],B4,Dataset[Data Only],TRUE)</f>
        <v>0</v>
      </c>
      <c r="I4" s="30">
        <f>COUNTIFS(Dataset[Word Count],A4,Dataset[Word Count],B4,Dataset[Geospatial Analysis],TRUE)</f>
        <v>0</v>
      </c>
    </row>
    <row r="5" spans="1:9" x14ac:dyDescent="0.2">
      <c r="A5" s="30" t="s">
        <v>2535</v>
      </c>
      <c r="B5" s="30" t="s">
        <v>2536</v>
      </c>
      <c r="C5" s="47" t="s">
        <v>2537</v>
      </c>
      <c r="D5" s="30">
        <f>COUNTIFS(Dataset[Word Count],A5,Dataset[Word Count],B5)</f>
        <v>54</v>
      </c>
      <c r="E5" s="30">
        <f>COUNTIFS(Dataset[Word Count],A5,Dataset[Word Count],B5,Dataset[Top 220],TRUE)</f>
        <v>6</v>
      </c>
      <c r="F5" s="30">
        <f>COUNTIFS(Dataset[Word Count],A5,Dataset[Word Count],B5,Dataset[Geospatial Data],FALSE)</f>
        <v>5</v>
      </c>
      <c r="G5" s="30">
        <f>COUNTIFS(Dataset[Word Count],A5,Dataset[Word Count],B5,Dataset[Geospatial Data],TRUE)</f>
        <v>1</v>
      </c>
      <c r="H5" s="30">
        <f>COUNTIFS(Dataset[Word Count],A5,Dataset[Word Count],B5,Dataset[Data Only],TRUE)</f>
        <v>0</v>
      </c>
      <c r="I5" s="30">
        <f>COUNTIFS(Dataset[Word Count],A5,Dataset[Word Count],B5,Dataset[Geospatial Analysis],TRUE)</f>
        <v>1</v>
      </c>
    </row>
    <row r="6" spans="1:9" x14ac:dyDescent="0.2">
      <c r="A6" s="30" t="s">
        <v>2538</v>
      </c>
      <c r="B6" s="30" t="s">
        <v>2539</v>
      </c>
      <c r="C6" s="47" t="s">
        <v>2540</v>
      </c>
      <c r="D6" s="30">
        <f>COUNTIFS(Dataset[Word Count],A6,Dataset[Word Count],B6)</f>
        <v>42</v>
      </c>
      <c r="E6" s="30">
        <f>COUNTIFS(Dataset[Word Count],A6,Dataset[Word Count],B6,Dataset[Top 220],TRUE)</f>
        <v>42</v>
      </c>
      <c r="F6" s="30">
        <f>COUNTIFS(Dataset[Word Count],A6,Dataset[Word Count],B6,Dataset[Geospatial Data],FALSE)</f>
        <v>33</v>
      </c>
      <c r="G6" s="30">
        <f>COUNTIFS(Dataset[Word Count],A6,Dataset[Word Count],B6,Dataset[Geospatial Data],TRUE)</f>
        <v>9</v>
      </c>
      <c r="H6" s="30">
        <f>COUNTIFS(Dataset[Word Count],A6,Dataset[Word Count],B6,Dataset[Data Only],TRUE)</f>
        <v>8</v>
      </c>
      <c r="I6" s="30">
        <f>COUNTIFS(Dataset[Word Count],A6,Dataset[Word Count],B6,Dataset[Geospatial Analysis],TRUE)</f>
        <v>1</v>
      </c>
    </row>
    <row r="7" spans="1:9" x14ac:dyDescent="0.2">
      <c r="A7" s="30" t="s">
        <v>2541</v>
      </c>
      <c r="B7" s="30" t="s">
        <v>2542</v>
      </c>
      <c r="C7" s="47" t="s">
        <v>2543</v>
      </c>
      <c r="D7" s="30">
        <f>COUNTIFS(Dataset[Word Count],A7,Dataset[Word Count],B7)</f>
        <v>27</v>
      </c>
      <c r="E7" s="30">
        <f>COUNTIFS(Dataset[Word Count],A7,Dataset[Word Count],B7,Dataset[Top 220],TRUE)</f>
        <v>27</v>
      </c>
      <c r="F7" s="30">
        <f>COUNTIFS(Dataset[Word Count],A7,Dataset[Word Count],B7,Dataset[Geospatial Data],FALSE)</f>
        <v>18</v>
      </c>
      <c r="G7" s="30">
        <f>COUNTIFS(Dataset[Word Count],A7,Dataset[Word Count],B7,Dataset[Geospatial Data],TRUE)</f>
        <v>9</v>
      </c>
      <c r="H7" s="30">
        <f>COUNTIFS(Dataset[Word Count],A7,Dataset[Word Count],B7,Dataset[Data Only],TRUE)</f>
        <v>5</v>
      </c>
      <c r="I7" s="30">
        <f>COUNTIFS(Dataset[Word Count],A7,Dataset[Word Count],B7,Dataset[Geospatial Analysis],TRUE)</f>
        <v>4</v>
      </c>
    </row>
    <row r="8" spans="1:9" x14ac:dyDescent="0.2">
      <c r="A8" s="30" t="s">
        <v>2544</v>
      </c>
      <c r="B8" s="30" t="s">
        <v>2545</v>
      </c>
      <c r="C8" s="47" t="s">
        <v>2546</v>
      </c>
      <c r="D8" s="30">
        <f>COUNTIFS(Dataset[Word Count],A8,Dataset[Word Count],B8)</f>
        <v>30</v>
      </c>
      <c r="E8" s="30">
        <f>COUNTIFS(Dataset[Word Count],A8,Dataset[Word Count],B8,Dataset[Top 220],TRUE)</f>
        <v>30</v>
      </c>
      <c r="F8" s="30">
        <f>COUNTIFS(Dataset[Word Count],A8,Dataset[Word Count],B8,Dataset[Geospatial Data],FALSE)</f>
        <v>23</v>
      </c>
      <c r="G8" s="30">
        <f>COUNTIFS(Dataset[Word Count],A8,Dataset[Word Count],B8,Dataset[Geospatial Data],TRUE)</f>
        <v>7</v>
      </c>
      <c r="H8" s="30">
        <f>COUNTIFS(Dataset[Word Count],A8,Dataset[Word Count],B8,Dataset[Data Only],TRUE)</f>
        <v>3</v>
      </c>
      <c r="I8" s="30">
        <f>COUNTIFS(Dataset[Word Count],A8,Dataset[Word Count],B8,Dataset[Geospatial Analysis],TRUE)</f>
        <v>4</v>
      </c>
    </row>
    <row r="9" spans="1:9" x14ac:dyDescent="0.2">
      <c r="A9" s="30" t="s">
        <v>2547</v>
      </c>
      <c r="B9" s="30" t="s">
        <v>2548</v>
      </c>
      <c r="C9" s="47" t="s">
        <v>2549</v>
      </c>
      <c r="D9" s="30">
        <f>COUNTIFS(Dataset[Word Count],A9,Dataset[Word Count],B9)</f>
        <v>19</v>
      </c>
      <c r="E9" s="30">
        <f>COUNTIFS(Dataset[Word Count],A9,Dataset[Word Count],B9,Dataset[Top 220],TRUE)</f>
        <v>19</v>
      </c>
      <c r="F9" s="30">
        <f>COUNTIFS(Dataset[Word Count],A9,Dataset[Word Count],B9,Dataset[Geospatial Data],FALSE)</f>
        <v>9</v>
      </c>
      <c r="G9" s="30">
        <f>COUNTIFS(Dataset[Word Count],A9,Dataset[Word Count],B9,Dataset[Geospatial Data],TRUE)</f>
        <v>10</v>
      </c>
      <c r="H9" s="30">
        <f>COUNTIFS(Dataset[Word Count],A9,Dataset[Word Count],B9,Dataset[Data Only],TRUE)</f>
        <v>2</v>
      </c>
      <c r="I9" s="30">
        <f>COUNTIFS(Dataset[Word Count],A9,Dataset[Word Count],B9,Dataset[Geospatial Analysis],TRUE)</f>
        <v>8</v>
      </c>
    </row>
    <row r="10" spans="1:9" x14ac:dyDescent="0.2">
      <c r="A10" s="30" t="s">
        <v>2550</v>
      </c>
      <c r="B10" s="30" t="s">
        <v>2551</v>
      </c>
      <c r="C10" s="47" t="s">
        <v>2552</v>
      </c>
      <c r="D10" s="30">
        <f>COUNTIFS(Dataset[Word Count],A10,Dataset[Word Count],B10)</f>
        <v>10</v>
      </c>
      <c r="E10" s="30">
        <f>COUNTIFS(Dataset[Word Count],A10,Dataset[Word Count],B10,Dataset[Top 220],TRUE)</f>
        <v>10</v>
      </c>
      <c r="F10" s="30">
        <f>COUNTIFS(Dataset[Word Count],A10,Dataset[Word Count],B10,Dataset[Geospatial Data],FALSE)</f>
        <v>3</v>
      </c>
      <c r="G10" s="30">
        <f>COUNTIFS(Dataset[Word Count],A10,Dataset[Word Count],B10,Dataset[Geospatial Data],TRUE)</f>
        <v>7</v>
      </c>
      <c r="H10" s="30">
        <f>COUNTIFS(Dataset[Word Count],A10,Dataset[Word Count],B10,Dataset[Data Only],TRUE)</f>
        <v>5</v>
      </c>
      <c r="I10" s="30">
        <f>COUNTIFS(Dataset[Word Count],A10,Dataset[Word Count],B10,Dataset[Geospatial Analysis],TRUE)</f>
        <v>2</v>
      </c>
    </row>
    <row r="11" spans="1:9" x14ac:dyDescent="0.2">
      <c r="A11" s="30" t="s">
        <v>2553</v>
      </c>
      <c r="B11" s="30" t="s">
        <v>2554</v>
      </c>
      <c r="C11" s="47" t="s">
        <v>2555</v>
      </c>
      <c r="D11" s="30">
        <f>COUNTIFS(Dataset[Word Count],A11,Dataset[Word Count],B11)</f>
        <v>7</v>
      </c>
      <c r="E11" s="30">
        <f>COUNTIFS(Dataset[Word Count],A11,Dataset[Word Count],B11,Dataset[Top 220],TRUE)</f>
        <v>7</v>
      </c>
      <c r="F11" s="30">
        <f>COUNTIFS(Dataset[Word Count],A11,Dataset[Word Count],B11,Dataset[Geospatial Data],FALSE)</f>
        <v>3</v>
      </c>
      <c r="G11" s="30">
        <f>COUNTIFS(Dataset[Word Count],A11,Dataset[Word Count],B11,Dataset[Geospatial Data],TRUE)</f>
        <v>4</v>
      </c>
      <c r="H11" s="30">
        <f>COUNTIFS(Dataset[Word Count],A11,Dataset[Word Count],B11,Dataset[Data Only],TRUE)</f>
        <v>1</v>
      </c>
      <c r="I11" s="30">
        <f>COUNTIFS(Dataset[Word Count],A11,Dataset[Word Count],B11,Dataset[Geospatial Analysis],TRUE)</f>
        <v>3</v>
      </c>
    </row>
    <row r="12" spans="1:9" x14ac:dyDescent="0.2">
      <c r="A12" s="30" t="s">
        <v>2556</v>
      </c>
      <c r="B12" s="30" t="s">
        <v>2557</v>
      </c>
      <c r="C12" s="47" t="s">
        <v>2558</v>
      </c>
      <c r="D12" s="30">
        <f>COUNTIFS(Dataset[Word Count],A12,Dataset[Word Count],B12)</f>
        <v>7</v>
      </c>
      <c r="E12" s="30">
        <f>COUNTIFS(Dataset[Word Count],A12,Dataset[Word Count],B12,Dataset[Top 220],TRUE)</f>
        <v>7</v>
      </c>
      <c r="F12" s="30">
        <f>COUNTIFS(Dataset[Word Count],A12,Dataset[Word Count],B12,Dataset[Geospatial Data],FALSE)</f>
        <v>4</v>
      </c>
      <c r="G12" s="30">
        <f>COUNTIFS(Dataset[Word Count],A12,Dataset[Word Count],B12,Dataset[Geospatial Data],TRUE)</f>
        <v>3</v>
      </c>
      <c r="H12" s="30">
        <f>COUNTIFS(Dataset[Word Count],A12,Dataset[Word Count],B12,Dataset[Data Only],TRUE)</f>
        <v>1</v>
      </c>
      <c r="I12" s="30">
        <f>COUNTIFS(Dataset[Word Count],A12,Dataset[Word Count],B12,Dataset[Geospatial Analysis],TRUE)</f>
        <v>2</v>
      </c>
    </row>
    <row r="13" spans="1:9" x14ac:dyDescent="0.2">
      <c r="A13" s="30" t="s">
        <v>2559</v>
      </c>
      <c r="B13" s="30" t="s">
        <v>2560</v>
      </c>
      <c r="C13" s="47" t="s">
        <v>2561</v>
      </c>
      <c r="D13" s="30">
        <f>COUNTIFS(Dataset[Word Count],A13,Dataset[Word Count],B13)</f>
        <v>4</v>
      </c>
      <c r="E13" s="30">
        <f>COUNTIFS(Dataset[Word Count],A13,Dataset[Word Count],B13,Dataset[Top 220],TRUE)</f>
        <v>4</v>
      </c>
      <c r="F13" s="30">
        <f>COUNTIFS(Dataset[Word Count],A13,Dataset[Word Count],B13,Dataset[Geospatial Data],FALSE)</f>
        <v>3</v>
      </c>
      <c r="G13" s="30">
        <f>COUNTIFS(Dataset[Word Count],A13,Dataset[Word Count],B13,Dataset[Geospatial Data],TRUE)</f>
        <v>1</v>
      </c>
      <c r="H13" s="30">
        <f>COUNTIFS(Dataset[Word Count],A13,Dataset[Word Count],B13,Dataset[Data Only],TRUE)</f>
        <v>0</v>
      </c>
      <c r="I13" s="30">
        <f>COUNTIFS(Dataset[Word Count],A13,Dataset[Word Count],B13,Dataset[Geospatial Analysis],TRUE)</f>
        <v>1</v>
      </c>
    </row>
    <row r="14" spans="1:9" x14ac:dyDescent="0.2">
      <c r="A14" s="30" t="s">
        <v>2562</v>
      </c>
      <c r="B14" s="30" t="s">
        <v>2563</v>
      </c>
      <c r="C14" s="47" t="s">
        <v>2564</v>
      </c>
      <c r="D14" s="30">
        <f>COUNTIFS(Dataset[Word Count],A14,Dataset[Word Count],B14)</f>
        <v>9</v>
      </c>
      <c r="E14" s="30">
        <f>COUNTIFS(Dataset[Word Count],A14,Dataset[Word Count],B14,Dataset[Top 220],TRUE)</f>
        <v>9</v>
      </c>
      <c r="F14" s="30">
        <f>COUNTIFS(Dataset[Word Count],A14,Dataset[Word Count],B14,Dataset[Geospatial Data],FALSE)</f>
        <v>6</v>
      </c>
      <c r="G14" s="30">
        <f>COUNTIFS(Dataset[Word Count],A14,Dataset[Word Count],B14,Dataset[Geospatial Data],TRUE)</f>
        <v>3</v>
      </c>
      <c r="H14" s="30">
        <f>COUNTIFS(Dataset[Word Count],A14,Dataset[Word Count],B14,Dataset[Data Only],TRUE)</f>
        <v>1</v>
      </c>
      <c r="I14" s="30">
        <f>COUNTIFS(Dataset[Word Count],A14,Dataset[Word Count],B14,Dataset[Geospatial Analysis],TRUE)</f>
        <v>2</v>
      </c>
    </row>
    <row r="15" spans="1:9" x14ac:dyDescent="0.2">
      <c r="A15" s="30" t="s">
        <v>2565</v>
      </c>
      <c r="B15" s="30" t="s">
        <v>2566</v>
      </c>
      <c r="C15" s="47" t="s">
        <v>2567</v>
      </c>
      <c r="D15" s="30">
        <f>COUNTIFS(Dataset[Word Count],A15,Dataset[Word Count],B15)</f>
        <v>8</v>
      </c>
      <c r="E15" s="30">
        <f>COUNTIFS(Dataset[Word Count],A15,Dataset[Word Count],B15,Dataset[Top 220],TRUE)</f>
        <v>8</v>
      </c>
      <c r="F15" s="30">
        <f>COUNTIFS(Dataset[Word Count],A15,Dataset[Word Count],B15,Dataset[Geospatial Data],FALSE)</f>
        <v>3</v>
      </c>
      <c r="G15" s="30">
        <f>COUNTIFS(Dataset[Word Count],A15,Dataset[Word Count],B15,Dataset[Geospatial Data],TRUE)</f>
        <v>5</v>
      </c>
      <c r="H15" s="30">
        <f>COUNTIFS(Dataset[Word Count],A15,Dataset[Word Count],B15,Dataset[Data Only],TRUE)</f>
        <v>0</v>
      </c>
      <c r="I15" s="30">
        <f>COUNTIFS(Dataset[Word Count],A15,Dataset[Word Count],B15,Dataset[Geospatial Analysis],TRUE)</f>
        <v>5</v>
      </c>
    </row>
    <row r="16" spans="1:9" x14ac:dyDescent="0.2">
      <c r="A16" s="30" t="s">
        <v>2568</v>
      </c>
      <c r="B16" s="30" t="s">
        <v>2569</v>
      </c>
      <c r="C16" s="47" t="s">
        <v>2570</v>
      </c>
      <c r="D16" s="30">
        <f>COUNTIFS(Dataset[Word Count],A16,Dataset[Word Count],B16)</f>
        <v>8</v>
      </c>
      <c r="E16" s="30">
        <f>COUNTIFS(Dataset[Word Count],A16,Dataset[Word Count],B16,Dataset[Top 220],TRUE)</f>
        <v>8</v>
      </c>
      <c r="F16" s="30">
        <f>COUNTIFS(Dataset[Word Count],A16,Dataset[Word Count],B16,Dataset[Geospatial Data],FALSE)</f>
        <v>3</v>
      </c>
      <c r="G16" s="30">
        <f>COUNTIFS(Dataset[Word Count],A16,Dataset[Word Count],B16,Dataset[Geospatial Data],TRUE)</f>
        <v>5</v>
      </c>
      <c r="H16" s="30">
        <f>COUNTIFS(Dataset[Word Count],A16,Dataset[Word Count],B16,Dataset[Data Only],TRUE)</f>
        <v>2</v>
      </c>
      <c r="I16" s="30">
        <f>COUNTIFS(Dataset[Word Count],A16,Dataset[Word Count],B16,Dataset[Geospatial Analysis],TRUE)</f>
        <v>3</v>
      </c>
    </row>
    <row r="17" spans="1:9" x14ac:dyDescent="0.2">
      <c r="A17" s="30" t="s">
        <v>2571</v>
      </c>
      <c r="B17" s="30" t="s">
        <v>2572</v>
      </c>
      <c r="C17" s="47" t="s">
        <v>2573</v>
      </c>
      <c r="D17" s="30">
        <f>COUNTIFS(Dataset[Word Count],A17,Dataset[Word Count],B17)</f>
        <v>4</v>
      </c>
      <c r="E17" s="30">
        <f>COUNTIFS(Dataset[Word Count],A17,Dataset[Word Count],B17,Dataset[Top 220],TRUE)</f>
        <v>4</v>
      </c>
      <c r="F17" s="30">
        <f>COUNTIFS(Dataset[Word Count],A17,Dataset[Word Count],B17,Dataset[Geospatial Data],FALSE)</f>
        <v>1</v>
      </c>
      <c r="G17" s="30">
        <f>COUNTIFS(Dataset[Word Count],A17,Dataset[Word Count],B17,Dataset[Geospatial Data],TRUE)</f>
        <v>3</v>
      </c>
      <c r="H17" s="30">
        <f>COUNTIFS(Dataset[Word Count],A17,Dataset[Word Count],B17,Dataset[Data Only],TRUE)</f>
        <v>0</v>
      </c>
      <c r="I17" s="30">
        <f>COUNTIFS(Dataset[Word Count],A17,Dataset[Word Count],B17,Dataset[Geospatial Analysis],TRUE)</f>
        <v>3</v>
      </c>
    </row>
    <row r="18" spans="1:9" x14ac:dyDescent="0.2">
      <c r="A18" s="30" t="s">
        <v>2574</v>
      </c>
      <c r="B18" s="30" t="s">
        <v>2575</v>
      </c>
      <c r="C18" s="47" t="s">
        <v>2576</v>
      </c>
      <c r="D18" s="30">
        <f>COUNTIFS(Dataset[Word Count],A18,Dataset[Word Count],B18)</f>
        <v>7</v>
      </c>
      <c r="E18" s="30">
        <f>COUNTIFS(Dataset[Word Count],A18,Dataset[Word Count],B18,Dataset[Top 220],TRUE)</f>
        <v>7</v>
      </c>
      <c r="F18" s="30">
        <f>COUNTIFS(Dataset[Word Count],A18,Dataset[Word Count],B18,Dataset[Geospatial Data],FALSE)</f>
        <v>3</v>
      </c>
      <c r="G18" s="30">
        <f>COUNTIFS(Dataset[Word Count],A18,Dataset[Word Count],B18,Dataset[Geospatial Data],TRUE)</f>
        <v>4</v>
      </c>
      <c r="H18" s="30">
        <f>COUNTIFS(Dataset[Word Count],A18,Dataset[Word Count],B18,Dataset[Data Only],TRUE)</f>
        <v>1</v>
      </c>
      <c r="I18" s="30">
        <f>COUNTIFS(Dataset[Word Count],A18,Dataset[Word Count],B18,Dataset[Geospatial Analysis],TRUE)</f>
        <v>3</v>
      </c>
    </row>
    <row r="19" spans="1:9" x14ac:dyDescent="0.2">
      <c r="A19" s="30" t="s">
        <v>2577</v>
      </c>
      <c r="B19" s="30" t="s">
        <v>2578</v>
      </c>
      <c r="C19" s="47" t="s">
        <v>2579</v>
      </c>
      <c r="D19" s="30">
        <f>COUNTIFS(Dataset[Word Count],A19,Dataset[Word Count],B19)</f>
        <v>3</v>
      </c>
      <c r="E19" s="30">
        <f>COUNTIFS(Dataset[Word Count],A19,Dataset[Word Count],B19,Dataset[Top 220],TRUE)</f>
        <v>3</v>
      </c>
      <c r="F19" s="30">
        <f>COUNTIFS(Dataset[Word Count],A19,Dataset[Word Count],B19,Dataset[Geospatial Data],FALSE)</f>
        <v>1</v>
      </c>
      <c r="G19" s="30">
        <f>COUNTIFS(Dataset[Word Count],A19,Dataset[Word Count],B19,Dataset[Geospatial Data],TRUE)</f>
        <v>2</v>
      </c>
      <c r="H19" s="30">
        <f>COUNTIFS(Dataset[Word Count],A19,Dataset[Word Count],B19,Dataset[Data Only],TRUE)</f>
        <v>0</v>
      </c>
      <c r="I19" s="30">
        <f>COUNTIFS(Dataset[Word Count],A19,Dataset[Word Count],B19,Dataset[Geospatial Analysis],TRUE)</f>
        <v>2</v>
      </c>
    </row>
    <row r="20" spans="1:9" x14ac:dyDescent="0.2">
      <c r="A20" s="30" t="s">
        <v>2580</v>
      </c>
      <c r="B20" s="30" t="s">
        <v>2581</v>
      </c>
      <c r="C20" s="47" t="s">
        <v>2582</v>
      </c>
      <c r="D20" s="30">
        <f>COUNTIFS(Dataset[Word Count],A20,Dataset[Word Count],B20)</f>
        <v>2</v>
      </c>
      <c r="E20" s="30">
        <f>COUNTIFS(Dataset[Word Count],A20,Dataset[Word Count],B20,Dataset[Top 220],TRUE)</f>
        <v>2</v>
      </c>
      <c r="F20" s="30">
        <f>COUNTIFS(Dataset[Word Count],A20,Dataset[Word Count],B20,Dataset[Geospatial Data],FALSE)</f>
        <v>1</v>
      </c>
      <c r="G20" s="30">
        <f>COUNTIFS(Dataset[Word Count],A20,Dataset[Word Count],B20,Dataset[Geospatial Data],TRUE)</f>
        <v>1</v>
      </c>
      <c r="H20" s="30">
        <f>COUNTIFS(Dataset[Word Count],A20,Dataset[Word Count],B20,Dataset[Data Only],TRUE)</f>
        <v>0</v>
      </c>
      <c r="I20" s="30">
        <f>COUNTIFS(Dataset[Word Count],A20,Dataset[Word Count],B20,Dataset[Geospatial Analysis],TRUE)</f>
        <v>1</v>
      </c>
    </row>
    <row r="21" spans="1:9" x14ac:dyDescent="0.2">
      <c r="A21" s="30" t="s">
        <v>2583</v>
      </c>
      <c r="B21" s="30" t="s">
        <v>2584</v>
      </c>
      <c r="C21" s="47" t="s">
        <v>2585</v>
      </c>
      <c r="D21" s="30">
        <f>COUNTIFS(Dataset[Word Count],A21,Dataset[Word Count],B21)</f>
        <v>3</v>
      </c>
      <c r="E21" s="30">
        <f>COUNTIFS(Dataset[Word Count],A21,Dataset[Word Count],B21,Dataset[Top 220],TRUE)</f>
        <v>3</v>
      </c>
      <c r="F21" s="30">
        <f>COUNTIFS(Dataset[Word Count],A21,Dataset[Word Count],B21,Dataset[Geospatial Data],FALSE)</f>
        <v>0</v>
      </c>
      <c r="G21" s="30">
        <f>COUNTIFS(Dataset[Word Count],A21,Dataset[Word Count],B21,Dataset[Geospatial Data],TRUE)</f>
        <v>3</v>
      </c>
      <c r="H21" s="30">
        <f>COUNTIFS(Dataset[Word Count],A21,Dataset[Word Count],B21,Dataset[Data Only],TRUE)</f>
        <v>1</v>
      </c>
      <c r="I21" s="30">
        <f>COUNTIFS(Dataset[Word Count],A21,Dataset[Word Count],B21,Dataset[Geospatial Analysis],TRUE)</f>
        <v>2</v>
      </c>
    </row>
    <row r="22" spans="1:9" x14ac:dyDescent="0.2">
      <c r="A22" s="30" t="s">
        <v>2586</v>
      </c>
      <c r="B22" s="30" t="s">
        <v>2587</v>
      </c>
      <c r="C22" s="47" t="s">
        <v>2588</v>
      </c>
      <c r="D22" s="30">
        <f>COUNTIFS(Dataset[Word Count],A22,Dataset[Word Count],B22)</f>
        <v>1</v>
      </c>
      <c r="E22" s="30">
        <f>COUNTIFS(Dataset[Word Count],A22,Dataset[Word Count],B22,Dataset[Top 220],TRUE)</f>
        <v>1</v>
      </c>
      <c r="F22" s="30">
        <f>COUNTIFS(Dataset[Word Count],A22,Dataset[Word Count],B22,Dataset[Geospatial Data],FALSE)</f>
        <v>1</v>
      </c>
      <c r="G22" s="30">
        <f>COUNTIFS(Dataset[Word Count],A22,Dataset[Word Count],B22,Dataset[Geospatial Data],TRUE)</f>
        <v>0</v>
      </c>
      <c r="H22" s="30">
        <f>COUNTIFS(Dataset[Word Count],A22,Dataset[Word Count],B22,Dataset[Data Only],TRUE)</f>
        <v>0</v>
      </c>
      <c r="I22" s="30">
        <f>COUNTIFS(Dataset[Word Count],A22,Dataset[Word Count],B22,Dataset[Geospatial Analysis],TRUE)</f>
        <v>0</v>
      </c>
    </row>
    <row r="23" spans="1:9" x14ac:dyDescent="0.2">
      <c r="A23" s="30" t="s">
        <v>2589</v>
      </c>
      <c r="B23" s="30" t="s">
        <v>2590</v>
      </c>
      <c r="C23" s="47" t="s">
        <v>2591</v>
      </c>
      <c r="D23" s="30">
        <f>COUNTIFS(Dataset[Word Count],A23,Dataset[Word Count],B23)</f>
        <v>1</v>
      </c>
      <c r="E23" s="30">
        <f>COUNTIFS(Dataset[Word Count],A23,Dataset[Word Count],B23,Dataset[Top 220],TRUE)</f>
        <v>1</v>
      </c>
      <c r="F23" s="30">
        <f>COUNTIFS(Dataset[Word Count],A23,Dataset[Word Count],B23,Dataset[Geospatial Data],FALSE)</f>
        <v>0</v>
      </c>
      <c r="G23" s="30">
        <f>COUNTIFS(Dataset[Word Count],A23,Dataset[Word Count],B23,Dataset[Geospatial Data],TRUE)</f>
        <v>1</v>
      </c>
      <c r="H23" s="30">
        <f>COUNTIFS(Dataset[Word Count],A23,Dataset[Word Count],B23,Dataset[Data Only],TRUE)</f>
        <v>0</v>
      </c>
      <c r="I23" s="30">
        <f>COUNTIFS(Dataset[Word Count],A23,Dataset[Word Count],B23,Dataset[Geospatial Analysis],TRUE)</f>
        <v>1</v>
      </c>
    </row>
    <row r="24" spans="1:9" x14ac:dyDescent="0.2">
      <c r="A24" s="30" t="s">
        <v>2592</v>
      </c>
      <c r="B24" s="30" t="s">
        <v>2593</v>
      </c>
      <c r="C24" s="47" t="s">
        <v>2594</v>
      </c>
      <c r="D24" s="30">
        <f>COUNTIFS(Dataset[Word Count],A24,Dataset[Word Count],B24)</f>
        <v>1</v>
      </c>
      <c r="E24" s="30">
        <f>COUNTIFS(Dataset[Word Count],A24,Dataset[Word Count],B24,Dataset[Top 220],TRUE)</f>
        <v>1</v>
      </c>
      <c r="F24" s="30">
        <f>COUNTIFS(Dataset[Word Count],A24,Dataset[Word Count],B24,Dataset[Geospatial Data],FALSE)</f>
        <v>0</v>
      </c>
      <c r="G24" s="30">
        <f>COUNTIFS(Dataset[Word Count],A24,Dataset[Word Count],B24,Dataset[Geospatial Data],TRUE)</f>
        <v>1</v>
      </c>
      <c r="H24" s="30">
        <f>COUNTIFS(Dataset[Word Count],A24,Dataset[Word Count],B24,Dataset[Data Only],TRUE)</f>
        <v>0</v>
      </c>
      <c r="I24" s="30">
        <f>COUNTIFS(Dataset[Word Count],A24,Dataset[Word Count],B24,Dataset[Geospatial Analysis],TRUE)</f>
        <v>1</v>
      </c>
    </row>
    <row r="25" spans="1:9" x14ac:dyDescent="0.2">
      <c r="A25" s="30" t="s">
        <v>2595</v>
      </c>
      <c r="B25" s="30" t="s">
        <v>2596</v>
      </c>
      <c r="C25" s="47" t="s">
        <v>2597</v>
      </c>
      <c r="D25" s="30">
        <f>COUNTIFS(Dataset[Word Count],A25,Dataset[Word Count],B25)</f>
        <v>2</v>
      </c>
      <c r="E25" s="30">
        <f>COUNTIFS(Dataset[Word Count],A25,Dataset[Word Count],B25,Dataset[Top 220],TRUE)</f>
        <v>2</v>
      </c>
      <c r="F25" s="30">
        <f>COUNTIFS(Dataset[Word Count],A25,Dataset[Word Count],B25,Dataset[Geospatial Data],FALSE)</f>
        <v>0</v>
      </c>
      <c r="G25" s="30">
        <f>COUNTIFS(Dataset[Word Count],A25,Dataset[Word Count],B25,Dataset[Geospatial Data],TRUE)</f>
        <v>2</v>
      </c>
      <c r="H25" s="30">
        <f>COUNTIFS(Dataset[Word Count],A25,Dataset[Word Count],B25,Dataset[Data Only],TRUE)</f>
        <v>0</v>
      </c>
      <c r="I25" s="30">
        <f>COUNTIFS(Dataset[Word Count],A25,Dataset[Word Count],B25,Dataset[Geospatial Analysis],TRUE)</f>
        <v>2</v>
      </c>
    </row>
    <row r="26" spans="1:9" x14ac:dyDescent="0.2">
      <c r="A26" s="30" t="s">
        <v>2598</v>
      </c>
      <c r="B26" s="30" t="s">
        <v>2599</v>
      </c>
      <c r="C26" s="47" t="s">
        <v>2600</v>
      </c>
      <c r="D26" s="30">
        <f>COUNTIFS(Dataset[Word Count],A26,Dataset[Word Count],B26)</f>
        <v>1</v>
      </c>
      <c r="E26" s="30">
        <f>COUNTIFS(Dataset[Word Count],A26,Dataset[Word Count],B26,Dataset[Top 220],TRUE)</f>
        <v>1</v>
      </c>
      <c r="F26" s="30">
        <f>COUNTIFS(Dataset[Word Count],A26,Dataset[Word Count],B26,Dataset[Geospatial Data],FALSE)</f>
        <v>1</v>
      </c>
      <c r="G26" s="30">
        <f>COUNTIFS(Dataset[Word Count],A26,Dataset[Word Count],B26,Dataset[Geospatial Data],TRUE)</f>
        <v>0</v>
      </c>
      <c r="H26" s="30">
        <f>COUNTIFS(Dataset[Word Count],A26,Dataset[Word Count],B26,Dataset[Data Only],TRUE)</f>
        <v>0</v>
      </c>
      <c r="I26" s="30">
        <f>COUNTIFS(Dataset[Word Count],A26,Dataset[Word Count],B26,Dataset[Geospatial Analysis],TRUE)</f>
        <v>0</v>
      </c>
    </row>
    <row r="27" spans="1:9" x14ac:dyDescent="0.2">
      <c r="A27" s="30" t="s">
        <v>2601</v>
      </c>
      <c r="B27" s="30" t="s">
        <v>2602</v>
      </c>
      <c r="C27" s="47" t="s">
        <v>2603</v>
      </c>
      <c r="D27" s="30">
        <f>COUNTIFS(Dataset[Word Count],A27,Dataset[Word Count],B27)</f>
        <v>2</v>
      </c>
      <c r="E27" s="30">
        <f>COUNTIFS(Dataset[Word Count],A27,Dataset[Word Count],B27,Dataset[Top 220],TRUE)</f>
        <v>2</v>
      </c>
      <c r="F27" s="30">
        <f>COUNTIFS(Dataset[Word Count],A27,Dataset[Word Count],B27,Dataset[Geospatial Data],FALSE)</f>
        <v>1</v>
      </c>
      <c r="G27" s="30">
        <f>COUNTIFS(Dataset[Word Count],A27,Dataset[Word Count],B27,Dataset[Geospatial Data],TRUE)</f>
        <v>1</v>
      </c>
      <c r="H27" s="30">
        <f>COUNTIFS(Dataset[Word Count],A27,Dataset[Word Count],B27,Dataset[Data Only],TRUE)</f>
        <v>0</v>
      </c>
      <c r="I27" s="30">
        <f>COUNTIFS(Dataset[Word Count],A27,Dataset[Word Count],B27,Dataset[Geospatial Analysis],TRUE)</f>
        <v>1</v>
      </c>
    </row>
    <row r="28" spans="1:9" x14ac:dyDescent="0.2">
      <c r="A28" s="30" t="s">
        <v>2604</v>
      </c>
      <c r="B28" s="30" t="s">
        <v>2605</v>
      </c>
      <c r="C28" s="47" t="s">
        <v>2606</v>
      </c>
      <c r="D28" s="30">
        <f>COUNTIFS(Dataset[Word Count],A28,Dataset[Word Count],B28)</f>
        <v>0</v>
      </c>
      <c r="E28" s="30">
        <f>COUNTIFS(Dataset[Word Count],A28,Dataset[Word Count],B28,Dataset[Top 220],TRUE)</f>
        <v>0</v>
      </c>
      <c r="F28" s="30">
        <f>COUNTIFS(Dataset[Word Count],A28,Dataset[Word Count],B28,Dataset[Geospatial Data],FALSE)</f>
        <v>0</v>
      </c>
      <c r="G28" s="30">
        <f>COUNTIFS(Dataset[Word Count],A28,Dataset[Word Count],B28,Dataset[Geospatial Data],TRUE)</f>
        <v>0</v>
      </c>
      <c r="H28" s="30">
        <f>COUNTIFS(Dataset[Word Count],A28,Dataset[Word Count],B28,Dataset[Data Only],TRUE)</f>
        <v>0</v>
      </c>
      <c r="I28" s="30">
        <f>COUNTIFS(Dataset[Word Count],A28,Dataset[Word Count],B28,Dataset[Geospatial Analysis],TRUE)</f>
        <v>0</v>
      </c>
    </row>
    <row r="29" spans="1:9" x14ac:dyDescent="0.2">
      <c r="A29" s="30" t="s">
        <v>2607</v>
      </c>
      <c r="B29" s="30" t="s">
        <v>2608</v>
      </c>
      <c r="C29" s="47" t="s">
        <v>2609</v>
      </c>
      <c r="D29" s="30">
        <f>COUNTIFS(Dataset[Word Count],A29,Dataset[Word Count],B29)</f>
        <v>0</v>
      </c>
      <c r="E29" s="30">
        <f>COUNTIFS(Dataset[Word Count],A29,Dataset[Word Count],B29,Dataset[Top 220],TRUE)</f>
        <v>0</v>
      </c>
      <c r="F29" s="30">
        <f>COUNTIFS(Dataset[Word Count],A29,Dataset[Word Count],B29,Dataset[Geospatial Data],FALSE)</f>
        <v>0</v>
      </c>
      <c r="G29" s="30">
        <f>COUNTIFS(Dataset[Word Count],A29,Dataset[Word Count],B29,Dataset[Geospatial Data],TRUE)</f>
        <v>0</v>
      </c>
      <c r="H29" s="30">
        <f>COUNTIFS(Dataset[Word Count],A29,Dataset[Word Count],B29,Dataset[Data Only],TRUE)</f>
        <v>0</v>
      </c>
      <c r="I29" s="30">
        <f>COUNTIFS(Dataset[Word Count],A29,Dataset[Word Count],B29,Dataset[Geospatial Analysis],TRUE)</f>
        <v>0</v>
      </c>
    </row>
    <row r="30" spans="1:9" x14ac:dyDescent="0.2">
      <c r="A30" s="30" t="s">
        <v>2610</v>
      </c>
      <c r="B30" s="30" t="s">
        <v>2611</v>
      </c>
      <c r="C30" s="47" t="s">
        <v>2612</v>
      </c>
      <c r="D30" s="30">
        <f>COUNTIFS(Dataset[Word Count],A30,Dataset[Word Count],B30)</f>
        <v>3</v>
      </c>
      <c r="E30" s="30">
        <f>COUNTIFS(Dataset[Word Count],A30,Dataset[Word Count],B30,Dataset[Top 220],TRUE)</f>
        <v>3</v>
      </c>
      <c r="F30" s="30">
        <f>COUNTIFS(Dataset[Word Count],A30,Dataset[Word Count],B30,Dataset[Geospatial Data],FALSE)</f>
        <v>2</v>
      </c>
      <c r="G30" s="30">
        <f>COUNTIFS(Dataset[Word Count],A30,Dataset[Word Count],B30,Dataset[Geospatial Data],TRUE)</f>
        <v>1</v>
      </c>
      <c r="H30" s="30">
        <f>COUNTIFS(Dataset[Word Count],A30,Dataset[Word Count],B30,Dataset[Data Only],TRUE)</f>
        <v>0</v>
      </c>
      <c r="I30" s="30">
        <f>COUNTIFS(Dataset[Word Count],A30,Dataset[Word Count],B30,Dataset[Geospatial Analysis],TRUE)</f>
        <v>1</v>
      </c>
    </row>
    <row r="31" spans="1:9" x14ac:dyDescent="0.2">
      <c r="A31" s="30" t="s">
        <v>2613</v>
      </c>
      <c r="B31" s="30" t="s">
        <v>2614</v>
      </c>
      <c r="C31" s="47" t="s">
        <v>2615</v>
      </c>
      <c r="D31" s="30">
        <f>COUNTIFS(Dataset[Word Count],A31,Dataset[Word Count],B31)</f>
        <v>2</v>
      </c>
      <c r="E31" s="30">
        <f>COUNTIFS(Dataset[Word Count],A31,Dataset[Word Count],B31,Dataset[Top 220],TRUE)</f>
        <v>2</v>
      </c>
      <c r="F31" s="30">
        <f>COUNTIFS(Dataset[Word Count],A31,Dataset[Word Count],B31,Dataset[Geospatial Data],FALSE)</f>
        <v>1</v>
      </c>
      <c r="G31" s="30">
        <f>COUNTIFS(Dataset[Word Count],A31,Dataset[Word Count],B31,Dataset[Geospatial Data],TRUE)</f>
        <v>1</v>
      </c>
      <c r="H31" s="30">
        <f>COUNTIFS(Dataset[Word Count],A31,Dataset[Word Count],B31,Dataset[Data Only],TRUE)</f>
        <v>0</v>
      </c>
      <c r="I31" s="30">
        <f>COUNTIFS(Dataset[Word Count],A31,Dataset[Word Count],B31,Dataset[Geospatial Analysis],TRUE)</f>
        <v>1</v>
      </c>
    </row>
    <row r="32" spans="1:9" x14ac:dyDescent="0.2">
      <c r="A32" s="30" t="s">
        <v>2616</v>
      </c>
      <c r="B32" s="30" t="s">
        <v>2617</v>
      </c>
      <c r="C32" s="47" t="s">
        <v>2618</v>
      </c>
      <c r="D32" s="30">
        <f>COUNTIFS(Dataset[Word Count],A32,Dataset[Word Count],B32)</f>
        <v>1</v>
      </c>
      <c r="E32" s="30">
        <f>COUNTIFS(Dataset[Word Count],A32,Dataset[Word Count],B32,Dataset[Top 220],TRUE)</f>
        <v>1</v>
      </c>
      <c r="F32" s="30">
        <f>COUNTIFS(Dataset[Word Count],A32,Dataset[Word Count],B32,Dataset[Geospatial Data],FALSE)</f>
        <v>0</v>
      </c>
      <c r="G32" s="30">
        <f>COUNTIFS(Dataset[Word Count],A32,Dataset[Word Count],B32,Dataset[Geospatial Data],TRUE)</f>
        <v>1</v>
      </c>
      <c r="H32" s="30">
        <f>COUNTIFS(Dataset[Word Count],A32,Dataset[Word Count],B32,Dataset[Data Only],TRUE)</f>
        <v>0</v>
      </c>
      <c r="I32" s="30">
        <f>COUNTIFS(Dataset[Word Count],A32,Dataset[Word Count],B32,Dataset[Geospatial Analysis],TRUE)</f>
        <v>1</v>
      </c>
    </row>
    <row r="33" spans="1:9" x14ac:dyDescent="0.2">
      <c r="A33" s="30" t="s">
        <v>2619</v>
      </c>
      <c r="B33" s="30" t="s">
        <v>2620</v>
      </c>
      <c r="C33" s="47" t="s">
        <v>2621</v>
      </c>
      <c r="D33" s="30">
        <f>COUNTIFS(Dataset[Word Count],A33,Dataset[Word Count],B33)</f>
        <v>0</v>
      </c>
      <c r="E33" s="30">
        <f>COUNTIFS(Dataset[Word Count],A33,Dataset[Word Count],B33,Dataset[Top 220],TRUE)</f>
        <v>0</v>
      </c>
      <c r="F33" s="30">
        <f>COUNTIFS(Dataset[Word Count],A33,Dataset[Word Count],B33,Dataset[Geospatial Data],FALSE)</f>
        <v>0</v>
      </c>
      <c r="G33" s="30">
        <f>COUNTIFS(Dataset[Word Count],A33,Dataset[Word Count],B33,Dataset[Geospatial Data],TRUE)</f>
        <v>0</v>
      </c>
      <c r="H33" s="30">
        <f>COUNTIFS(Dataset[Word Count],A33,Dataset[Word Count],B33,Dataset[Data Only],TRUE)</f>
        <v>0</v>
      </c>
      <c r="I33" s="30">
        <f>COUNTIFS(Dataset[Word Count],A33,Dataset[Word Count],B33,Dataset[Geospatial Analysis],TRUE)</f>
        <v>0</v>
      </c>
    </row>
    <row r="34" spans="1:9" x14ac:dyDescent="0.2">
      <c r="A34" s="30" t="s">
        <v>2622</v>
      </c>
      <c r="B34" s="30" t="s">
        <v>2623</v>
      </c>
      <c r="C34" s="47" t="s">
        <v>2624</v>
      </c>
      <c r="D34" s="30">
        <f>COUNTIFS(Dataset[Word Count],A34,Dataset[Word Count],B34)</f>
        <v>0</v>
      </c>
      <c r="E34" s="30">
        <f>COUNTIFS(Dataset[Word Count],A34,Dataset[Word Count],B34,Dataset[Top 220],TRUE)</f>
        <v>0</v>
      </c>
      <c r="F34" s="30">
        <f>COUNTIFS(Dataset[Word Count],A34,Dataset[Word Count],B34,Dataset[Geospatial Data],FALSE)</f>
        <v>0</v>
      </c>
      <c r="G34" s="30">
        <f>COUNTIFS(Dataset[Word Count],A34,Dataset[Word Count],B34,Dataset[Geospatial Data],TRUE)</f>
        <v>0</v>
      </c>
      <c r="H34" s="30">
        <f>COUNTIFS(Dataset[Word Count],A34,Dataset[Word Count],B34,Dataset[Data Only],TRUE)</f>
        <v>0</v>
      </c>
      <c r="I34" s="30">
        <f>COUNTIFS(Dataset[Word Count],A34,Dataset[Word Count],B34,Dataset[Geospatial Analysis],TRUE)</f>
        <v>0</v>
      </c>
    </row>
    <row r="35" spans="1:9" x14ac:dyDescent="0.2">
      <c r="A35" s="30" t="s">
        <v>2625</v>
      </c>
      <c r="B35" s="30" t="s">
        <v>2626</v>
      </c>
      <c r="C35" s="47" t="s">
        <v>2627</v>
      </c>
      <c r="D35" s="30">
        <f>COUNTIFS(Dataset[Word Count],A35,Dataset[Word Count],B35)</f>
        <v>0</v>
      </c>
      <c r="E35" s="30">
        <f>COUNTIFS(Dataset[Word Count],A35,Dataset[Word Count],B35,Dataset[Top 220],TRUE)</f>
        <v>0</v>
      </c>
      <c r="F35" s="30">
        <f>COUNTIFS(Dataset[Word Count],A35,Dataset[Word Count],B35,Dataset[Geospatial Data],FALSE)</f>
        <v>0</v>
      </c>
      <c r="G35" s="30">
        <f>COUNTIFS(Dataset[Word Count],A35,Dataset[Word Count],B35,Dataset[Geospatial Data],TRUE)</f>
        <v>0</v>
      </c>
      <c r="H35" s="30">
        <f>COUNTIFS(Dataset[Word Count],A35,Dataset[Word Count],B35,Dataset[Data Only],TRUE)</f>
        <v>0</v>
      </c>
      <c r="I35" s="30">
        <f>COUNTIFS(Dataset[Word Count],A35,Dataset[Word Count],B35,Dataset[Geospatial Analysis],TRUE)</f>
        <v>0</v>
      </c>
    </row>
    <row r="36" spans="1:9" x14ac:dyDescent="0.2">
      <c r="A36" s="30" t="s">
        <v>2628</v>
      </c>
      <c r="B36" s="30" t="s">
        <v>2629</v>
      </c>
      <c r="C36" s="47" t="s">
        <v>2630</v>
      </c>
      <c r="D36" s="30">
        <f>COUNTIFS(Dataset[Word Count],A36,Dataset[Word Count],B36)</f>
        <v>1</v>
      </c>
      <c r="E36" s="30">
        <f>COUNTIFS(Dataset[Word Count],A36,Dataset[Word Count],B36,Dataset[Top 220],TRUE)</f>
        <v>1</v>
      </c>
      <c r="F36" s="30">
        <f>COUNTIFS(Dataset[Word Count],A36,Dataset[Word Count],B36,Dataset[Geospatial Data],FALSE)</f>
        <v>0</v>
      </c>
      <c r="G36" s="30">
        <f>COUNTIFS(Dataset[Word Count],A36,Dataset[Word Count],B36,Dataset[Geospatial Data],TRUE)</f>
        <v>1</v>
      </c>
      <c r="H36" s="30">
        <f>COUNTIFS(Dataset[Word Count],A36,Dataset[Word Count],B36,Dataset[Data Only],TRUE)</f>
        <v>0</v>
      </c>
      <c r="I36" s="30">
        <f>COUNTIFS(Dataset[Word Count],A36,Dataset[Word Count],B36,Dataset[Geospatial Analysis],TRUE)</f>
        <v>1</v>
      </c>
    </row>
    <row r="37" spans="1:9" x14ac:dyDescent="0.2">
      <c r="A37" s="30" t="s">
        <v>2631</v>
      </c>
      <c r="B37" s="30" t="s">
        <v>2632</v>
      </c>
      <c r="C37" s="47" t="s">
        <v>2633</v>
      </c>
      <c r="D37" s="30">
        <f>COUNTIFS(Dataset[Word Count],A37,Dataset[Word Count],B37)</f>
        <v>1</v>
      </c>
      <c r="E37" s="30">
        <f>COUNTIFS(Dataset[Word Count],A37,Dataset[Word Count],B37,Dataset[Top 220],TRUE)</f>
        <v>1</v>
      </c>
      <c r="F37" s="30">
        <f>COUNTIFS(Dataset[Word Count],A37,Dataset[Word Count],B37,Dataset[Geospatial Data],FALSE)</f>
        <v>1</v>
      </c>
      <c r="G37" s="30">
        <f>COUNTIFS(Dataset[Word Count],A37,Dataset[Word Count],B37,Dataset[Geospatial Data],TRUE)</f>
        <v>0</v>
      </c>
      <c r="H37" s="30">
        <f>COUNTIFS(Dataset[Word Count],A37,Dataset[Word Count],B37,Dataset[Data Only],TRUE)</f>
        <v>0</v>
      </c>
      <c r="I37" s="30">
        <f>COUNTIFS(Dataset[Word Count],A37,Dataset[Word Count],B37,Dataset[Geospatial Analysis],TRUE)</f>
        <v>0</v>
      </c>
    </row>
    <row r="38" spans="1:9" x14ac:dyDescent="0.2">
      <c r="A38" s="30" t="s">
        <v>2634</v>
      </c>
      <c r="B38" s="30" t="s">
        <v>2635</v>
      </c>
      <c r="C38" s="47" t="s">
        <v>2636</v>
      </c>
      <c r="D38" s="30">
        <f>COUNTIFS(Dataset[Word Count],A38,Dataset[Word Count],B38)</f>
        <v>0</v>
      </c>
      <c r="E38" s="30">
        <f>COUNTIFS(Dataset[Word Count],A38,Dataset[Word Count],B38,Dataset[Top 220],TRUE)</f>
        <v>0</v>
      </c>
      <c r="F38" s="30">
        <f>COUNTIFS(Dataset[Word Count],A38,Dataset[Word Count],B38,Dataset[Geospatial Data],FALSE)</f>
        <v>0</v>
      </c>
      <c r="G38" s="30">
        <f>COUNTIFS(Dataset[Word Count],A38,Dataset[Word Count],B38,Dataset[Geospatial Data],TRUE)</f>
        <v>0</v>
      </c>
      <c r="H38" s="30">
        <f>COUNTIFS(Dataset[Word Count],A38,Dataset[Word Count],B38,Dataset[Data Only],TRUE)</f>
        <v>0</v>
      </c>
      <c r="I38" s="30">
        <f>COUNTIFS(Dataset[Word Count],A38,Dataset[Word Count],B38,Dataset[Geospatial Analysis],TRUE)</f>
        <v>0</v>
      </c>
    </row>
    <row r="39" spans="1:9" x14ac:dyDescent="0.2">
      <c r="A39" s="30" t="s">
        <v>2637</v>
      </c>
      <c r="B39" s="30" t="s">
        <v>2638</v>
      </c>
      <c r="C39" s="47" t="s">
        <v>2639</v>
      </c>
      <c r="D39" s="30">
        <f>COUNTIFS(Dataset[Word Count],A39,Dataset[Word Count],B39)</f>
        <v>0</v>
      </c>
      <c r="E39" s="30">
        <f>COUNTIFS(Dataset[Word Count],A39,Dataset[Word Count],B39,Dataset[Top 220],TRUE)</f>
        <v>0</v>
      </c>
      <c r="F39" s="30">
        <f>COUNTIFS(Dataset[Word Count],A39,Dataset[Word Count],B39,Dataset[Geospatial Data],FALSE)</f>
        <v>0</v>
      </c>
      <c r="G39" s="30">
        <f>COUNTIFS(Dataset[Word Count],A39,Dataset[Word Count],B39,Dataset[Geospatial Data],TRUE)</f>
        <v>0</v>
      </c>
      <c r="H39" s="30">
        <f>COUNTIFS(Dataset[Word Count],A39,Dataset[Word Count],B39,Dataset[Data Only],TRUE)</f>
        <v>0</v>
      </c>
      <c r="I39" s="30">
        <f>COUNTIFS(Dataset[Word Count],A39,Dataset[Word Count],B39,Dataset[Geospatial Analysis],TRUE)</f>
        <v>0</v>
      </c>
    </row>
    <row r="40" spans="1:9" x14ac:dyDescent="0.2">
      <c r="A40" s="30" t="s">
        <v>2640</v>
      </c>
      <c r="B40" s="30" t="s">
        <v>2641</v>
      </c>
      <c r="C40" s="47" t="s">
        <v>2642</v>
      </c>
      <c r="D40" s="30">
        <f>COUNTIFS(Dataset[Word Count],A40,Dataset[Word Count],B40)</f>
        <v>1</v>
      </c>
      <c r="E40" s="30">
        <f>COUNTIFS(Dataset[Word Count],A40,Dataset[Word Count],B40,Dataset[Top 220],TRUE)</f>
        <v>1</v>
      </c>
      <c r="F40" s="30">
        <f>COUNTIFS(Dataset[Word Count],A40,Dataset[Word Count],B40,Dataset[Geospatial Data],FALSE)</f>
        <v>0</v>
      </c>
      <c r="G40" s="30">
        <f>COUNTIFS(Dataset[Word Count],A40,Dataset[Word Count],B40,Dataset[Geospatial Data],TRUE)</f>
        <v>1</v>
      </c>
      <c r="H40" s="30">
        <f>COUNTIFS(Dataset[Word Count],A40,Dataset[Word Count],B40,Dataset[Data Only],TRUE)</f>
        <v>0</v>
      </c>
      <c r="I40" s="30">
        <f>COUNTIFS(Dataset[Word Count],A40,Dataset[Word Count],B40,Dataset[Geospatial Analysis],TRUE)</f>
        <v>1</v>
      </c>
    </row>
    <row r="41" spans="1:9" x14ac:dyDescent="0.2">
      <c r="A41" s="30" t="s">
        <v>2643</v>
      </c>
      <c r="B41" s="30" t="s">
        <v>2644</v>
      </c>
      <c r="C41" s="47" t="s">
        <v>2645</v>
      </c>
      <c r="D41" s="30">
        <f>COUNTIFS(Dataset[Word Count],A41,Dataset[Word Count],B41)</f>
        <v>0</v>
      </c>
      <c r="E41" s="30">
        <f>COUNTIFS(Dataset[Word Count],A41,Dataset[Word Count],B41,Dataset[Top 220],TRUE)</f>
        <v>0</v>
      </c>
      <c r="F41" s="30">
        <f>COUNTIFS(Dataset[Word Count],A41,Dataset[Word Count],B41,Dataset[Geospatial Data],FALSE)</f>
        <v>0</v>
      </c>
      <c r="G41" s="30">
        <f>COUNTIFS(Dataset[Word Count],A41,Dataset[Word Count],B41,Dataset[Geospatial Data],TRUE)</f>
        <v>0</v>
      </c>
      <c r="H41" s="30">
        <f>COUNTIFS(Dataset[Word Count],A41,Dataset[Word Count],B41,Dataset[Data Only],TRUE)</f>
        <v>0</v>
      </c>
      <c r="I41" s="30">
        <f>COUNTIFS(Dataset[Word Count],A41,Dataset[Word Count],B41,Dataset[Geospatial Analysis],TRUE)</f>
        <v>0</v>
      </c>
    </row>
    <row r="42" spans="1:9" x14ac:dyDescent="0.2">
      <c r="A42" s="30" t="s">
        <v>2646</v>
      </c>
      <c r="B42" s="30" t="s">
        <v>2647</v>
      </c>
      <c r="C42" s="47" t="s">
        <v>2648</v>
      </c>
      <c r="D42" s="30">
        <f>COUNTIFS(Dataset[Word Count],A42,Dataset[Word Count],B42)</f>
        <v>0</v>
      </c>
      <c r="E42" s="30">
        <f>COUNTIFS(Dataset[Word Count],A42,Dataset[Word Count],B42,Dataset[Top 220],TRUE)</f>
        <v>0</v>
      </c>
      <c r="F42" s="30">
        <f>COUNTIFS(Dataset[Word Count],A42,Dataset[Word Count],B42,Dataset[Geospatial Data],FALSE)</f>
        <v>0</v>
      </c>
      <c r="G42" s="30">
        <f>COUNTIFS(Dataset[Word Count],A42,Dataset[Word Count],B42,Dataset[Geospatial Data],TRUE)</f>
        <v>0</v>
      </c>
      <c r="H42" s="30">
        <f>COUNTIFS(Dataset[Word Count],A42,Dataset[Word Count],B42,Dataset[Data Only],TRUE)</f>
        <v>0</v>
      </c>
      <c r="I42" s="30">
        <f>COUNTIFS(Dataset[Word Count],A42,Dataset[Word Count],B42,Dataset[Geospatial Analysis],TRUE)</f>
        <v>0</v>
      </c>
    </row>
    <row r="43" spans="1:9" x14ac:dyDescent="0.2">
      <c r="A43" s="30" t="s">
        <v>2649</v>
      </c>
      <c r="B43" s="30" t="s">
        <v>2650</v>
      </c>
      <c r="C43" s="47" t="s">
        <v>2651</v>
      </c>
      <c r="D43" s="30">
        <f>COUNTIFS(Dataset[Word Count],A43,Dataset[Word Count],B43)</f>
        <v>1</v>
      </c>
      <c r="E43" s="30">
        <f>COUNTIFS(Dataset[Word Count],A43,Dataset[Word Count],B43,Dataset[Top 220],TRUE)</f>
        <v>1</v>
      </c>
      <c r="F43" s="30">
        <f>COUNTIFS(Dataset[Word Count],A43,Dataset[Word Count],B43,Dataset[Geospatial Data],FALSE)</f>
        <v>0</v>
      </c>
      <c r="G43" s="30">
        <f>COUNTIFS(Dataset[Word Count],A43,Dataset[Word Count],B43,Dataset[Geospatial Data],TRUE)</f>
        <v>1</v>
      </c>
      <c r="H43" s="30">
        <f>COUNTIFS(Dataset[Word Count],A43,Dataset[Word Count],B43,Dataset[Data Only],TRUE)</f>
        <v>0</v>
      </c>
      <c r="I43" s="30">
        <f>COUNTIFS(Dataset[Word Count],A43,Dataset[Word Count],B43,Dataset[Geospatial Analysis],TRUE)</f>
        <v>1</v>
      </c>
    </row>
    <row r="44" spans="1:9" x14ac:dyDescent="0.2">
      <c r="A44" s="30" t="s">
        <v>2652</v>
      </c>
      <c r="B44" s="30" t="s">
        <v>2653</v>
      </c>
      <c r="C44" s="47" t="s">
        <v>2654</v>
      </c>
      <c r="D44" s="30">
        <f>COUNTIFS(Dataset[Word Count],A44,Dataset[Word Count],B44)</f>
        <v>1</v>
      </c>
      <c r="E44" s="30">
        <f>COUNTIFS(Dataset[Word Count],A44,Dataset[Word Count],B44,Dataset[Top 220],TRUE)</f>
        <v>1</v>
      </c>
      <c r="F44" s="30">
        <f>COUNTIFS(Dataset[Word Count],A44,Dataset[Word Count],B44,Dataset[Geospatial Data],FALSE)</f>
        <v>0</v>
      </c>
      <c r="G44" s="30">
        <f>COUNTIFS(Dataset[Word Count],A44,Dataset[Word Count],B44,Dataset[Geospatial Data],TRUE)</f>
        <v>1</v>
      </c>
      <c r="H44" s="30">
        <f>COUNTIFS(Dataset[Word Count],A44,Dataset[Word Count],B44,Dataset[Data Only],TRUE)</f>
        <v>0</v>
      </c>
      <c r="I44" s="30">
        <f>COUNTIFS(Dataset[Word Count],A44,Dataset[Word Count],B44,Dataset[Geospatial Analysis],TRUE)</f>
        <v>1</v>
      </c>
    </row>
    <row r="45" spans="1:9" x14ac:dyDescent="0.2">
      <c r="A45" s="30" t="s">
        <v>2655</v>
      </c>
      <c r="B45" s="30" t="s">
        <v>2656</v>
      </c>
      <c r="C45" s="47" t="s">
        <v>2657</v>
      </c>
      <c r="D45" s="30">
        <f>COUNTIFS(Dataset[Word Count],A45,Dataset[Word Count],B45)</f>
        <v>0</v>
      </c>
      <c r="E45" s="30">
        <f>COUNTIFS(Dataset[Word Count],A45,Dataset[Word Count],B45,Dataset[Top 220],TRUE)</f>
        <v>0</v>
      </c>
      <c r="F45" s="30">
        <f>COUNTIFS(Dataset[Word Count],A45,Dataset[Word Count],B45,Dataset[Geospatial Data],FALSE)</f>
        <v>0</v>
      </c>
      <c r="G45" s="30">
        <f>COUNTIFS(Dataset[Word Count],A45,Dataset[Word Count],B45,Dataset[Geospatial Data],TRUE)</f>
        <v>0</v>
      </c>
      <c r="H45" s="30">
        <f>COUNTIFS(Dataset[Word Count],A45,Dataset[Word Count],B45,Dataset[Data Only],TRUE)</f>
        <v>0</v>
      </c>
      <c r="I45" s="30">
        <f>COUNTIFS(Dataset[Word Count],A45,Dataset[Word Count],B45,Dataset[Geospatial Analysis],TRUE)</f>
        <v>0</v>
      </c>
    </row>
    <row r="46" spans="1:9" x14ac:dyDescent="0.2">
      <c r="A46" s="30" t="s">
        <v>2658</v>
      </c>
      <c r="B46" s="30" t="s">
        <v>2659</v>
      </c>
      <c r="C46" s="47" t="s">
        <v>2660</v>
      </c>
      <c r="D46" s="30">
        <f>COUNTIFS(Dataset[Word Count],A46,Dataset[Word Count],B46)</f>
        <v>0</v>
      </c>
      <c r="E46" s="30">
        <f>COUNTIFS(Dataset[Word Count],A46,Dataset[Word Count],B46,Dataset[Top 220],TRUE)</f>
        <v>0</v>
      </c>
      <c r="F46" s="30">
        <f>COUNTIFS(Dataset[Word Count],A46,Dataset[Word Count],B46,Dataset[Geospatial Data],FALSE)</f>
        <v>0</v>
      </c>
      <c r="G46" s="30">
        <f>COUNTIFS(Dataset[Word Count],A46,Dataset[Word Count],B46,Dataset[Geospatial Data],TRUE)</f>
        <v>0</v>
      </c>
      <c r="H46" s="30">
        <f>COUNTIFS(Dataset[Word Count],A46,Dataset[Word Count],B46,Dataset[Data Only],TRUE)</f>
        <v>0</v>
      </c>
      <c r="I46" s="30">
        <f>COUNTIFS(Dataset[Word Count],A46,Dataset[Word Count],B46,Dataset[Geospatial Analysis],TRUE)</f>
        <v>0</v>
      </c>
    </row>
    <row r="47" spans="1:9" x14ac:dyDescent="0.2">
      <c r="A47" s="30" t="s">
        <v>2661</v>
      </c>
      <c r="B47" s="30" t="s">
        <v>2662</v>
      </c>
      <c r="C47" s="47" t="s">
        <v>2663</v>
      </c>
      <c r="D47" s="30">
        <f>COUNTIFS(Dataset[Word Count],A47,Dataset[Word Count],B47)</f>
        <v>0</v>
      </c>
      <c r="E47" s="30">
        <f>COUNTIFS(Dataset[Word Count],A47,Dataset[Word Count],B47,Dataset[Top 220],TRUE)</f>
        <v>0</v>
      </c>
      <c r="F47" s="30">
        <f>COUNTIFS(Dataset[Word Count],A47,Dataset[Word Count],B47,Dataset[Geospatial Data],FALSE)</f>
        <v>0</v>
      </c>
      <c r="G47" s="30">
        <f>COUNTIFS(Dataset[Word Count],A47,Dataset[Word Count],B47,Dataset[Geospatial Data],TRUE)</f>
        <v>0</v>
      </c>
      <c r="H47" s="30">
        <f>COUNTIFS(Dataset[Word Count],A47,Dataset[Word Count],B47,Dataset[Data Only],TRUE)</f>
        <v>0</v>
      </c>
      <c r="I47" s="30">
        <f>COUNTIFS(Dataset[Word Count],A47,Dataset[Word Count],B47,Dataset[Geospatial Analysis],TRUE)</f>
        <v>0</v>
      </c>
    </row>
    <row r="48" spans="1:9" x14ac:dyDescent="0.2">
      <c r="A48" s="30" t="s">
        <v>2664</v>
      </c>
      <c r="B48" s="30" t="s">
        <v>2665</v>
      </c>
      <c r="C48" s="47" t="s">
        <v>2666</v>
      </c>
      <c r="D48" s="30">
        <f>COUNTIFS(Dataset[Word Count],A48,Dataset[Word Count],B48)</f>
        <v>0</v>
      </c>
      <c r="E48" s="30">
        <f>COUNTIFS(Dataset[Word Count],A48,Dataset[Word Count],B48,Dataset[Top 220],TRUE)</f>
        <v>0</v>
      </c>
      <c r="F48" s="30">
        <f>COUNTIFS(Dataset[Word Count],A48,Dataset[Word Count],B48,Dataset[Geospatial Data],FALSE)</f>
        <v>0</v>
      </c>
      <c r="G48" s="30">
        <f>COUNTIFS(Dataset[Word Count],A48,Dataset[Word Count],B48,Dataset[Geospatial Data],TRUE)</f>
        <v>0</v>
      </c>
      <c r="H48" s="30">
        <f>COUNTIFS(Dataset[Word Count],A48,Dataset[Word Count],B48,Dataset[Data Only],TRUE)</f>
        <v>0</v>
      </c>
      <c r="I48" s="30">
        <f>COUNTIFS(Dataset[Word Count],A48,Dataset[Word Count],B48,Dataset[Geospatial Analysis],TRUE)</f>
        <v>0</v>
      </c>
    </row>
    <row r="49" spans="1:9" x14ac:dyDescent="0.2">
      <c r="A49" s="30" t="s">
        <v>2667</v>
      </c>
      <c r="B49" s="30" t="s">
        <v>2668</v>
      </c>
      <c r="C49" s="47" t="s">
        <v>2669</v>
      </c>
      <c r="D49" s="30">
        <f>COUNTIFS(Dataset[Word Count],A49,Dataset[Word Count],B49)</f>
        <v>0</v>
      </c>
      <c r="E49" s="30">
        <f>COUNTIFS(Dataset[Word Count],A49,Dataset[Word Count],B49,Dataset[Top 220],TRUE)</f>
        <v>0</v>
      </c>
      <c r="F49" s="30">
        <f>COUNTIFS(Dataset[Word Count],A49,Dataset[Word Count],B49,Dataset[Geospatial Data],FALSE)</f>
        <v>0</v>
      </c>
      <c r="G49" s="30">
        <f>COUNTIFS(Dataset[Word Count],A49,Dataset[Word Count],B49,Dataset[Geospatial Data],TRUE)</f>
        <v>0</v>
      </c>
      <c r="H49" s="30">
        <f>COUNTIFS(Dataset[Word Count],A49,Dataset[Word Count],B49,Dataset[Data Only],TRUE)</f>
        <v>0</v>
      </c>
      <c r="I49" s="30">
        <f>COUNTIFS(Dataset[Word Count],A49,Dataset[Word Count],B49,Dataset[Geospatial Analysis],TRUE)</f>
        <v>0</v>
      </c>
    </row>
    <row r="50" spans="1:9" x14ac:dyDescent="0.2">
      <c r="A50" s="30" t="s">
        <v>2670</v>
      </c>
      <c r="B50" s="30" t="s">
        <v>2671</v>
      </c>
      <c r="C50" s="47" t="s">
        <v>2672</v>
      </c>
      <c r="D50" s="30">
        <f>COUNTIFS(Dataset[Word Count],A50,Dataset[Word Count],B50)</f>
        <v>0</v>
      </c>
      <c r="E50" s="30">
        <f>COUNTIFS(Dataset[Word Count],A50,Dataset[Word Count],B50,Dataset[Top 220],TRUE)</f>
        <v>0</v>
      </c>
      <c r="F50" s="30">
        <f>COUNTIFS(Dataset[Word Count],A50,Dataset[Word Count],B50,Dataset[Geospatial Data],FALSE)</f>
        <v>0</v>
      </c>
      <c r="G50" s="30">
        <f>COUNTIFS(Dataset[Word Count],A50,Dataset[Word Count],B50,Dataset[Geospatial Data],TRUE)</f>
        <v>0</v>
      </c>
      <c r="H50" s="30">
        <f>COUNTIFS(Dataset[Word Count],A50,Dataset[Word Count],B50,Dataset[Data Only],TRUE)</f>
        <v>0</v>
      </c>
      <c r="I50" s="30">
        <f>COUNTIFS(Dataset[Word Count],A50,Dataset[Word Count],B50,Dataset[Geospatial Analysis],TRUE)</f>
        <v>0</v>
      </c>
    </row>
    <row r="51" spans="1:9" x14ac:dyDescent="0.2">
      <c r="A51" s="30" t="s">
        <v>2673</v>
      </c>
      <c r="B51" s="30" t="s">
        <v>2674</v>
      </c>
      <c r="C51" s="47" t="s">
        <v>2675</v>
      </c>
      <c r="D51" s="30">
        <f>COUNTIFS(Dataset[Word Count],A51,Dataset[Word Count],B51)</f>
        <v>1</v>
      </c>
      <c r="E51" s="30">
        <f>COUNTIFS(Dataset[Word Count],A51,Dataset[Word Count],B51,Dataset[Top 220],TRUE)</f>
        <v>1</v>
      </c>
      <c r="F51" s="30">
        <f>COUNTIFS(Dataset[Word Count],A51,Dataset[Word Count],B51,Dataset[Geospatial Data],FALSE)</f>
        <v>0</v>
      </c>
      <c r="G51" s="30">
        <f>COUNTIFS(Dataset[Word Count],A51,Dataset[Word Count],B51,Dataset[Geospatial Data],TRUE)</f>
        <v>1</v>
      </c>
      <c r="H51" s="30">
        <f>COUNTIFS(Dataset[Word Count],A51,Dataset[Word Count],B51,Dataset[Data Only],TRUE)</f>
        <v>0</v>
      </c>
      <c r="I51" s="30">
        <f>COUNTIFS(Dataset[Word Count],A51,Dataset[Word Count],B51,Dataset[Geospatial Analysis],TRUE)</f>
        <v>1</v>
      </c>
    </row>
    <row r="52" spans="1:9" x14ac:dyDescent="0.2">
      <c r="A52" s="30" t="s">
        <v>2676</v>
      </c>
      <c r="B52" s="30" t="s">
        <v>2677</v>
      </c>
      <c r="C52" s="47" t="s">
        <v>2678</v>
      </c>
      <c r="D52" s="30">
        <f>COUNTIFS(Dataset[Word Count],A52,Dataset[Word Count],B52)</f>
        <v>1</v>
      </c>
      <c r="E52" s="30">
        <f>COUNTIFS(Dataset[Word Count],A52,Dataset[Word Count],B52,Dataset[Top 220],TRUE)</f>
        <v>1</v>
      </c>
      <c r="F52" s="30">
        <f>COUNTIFS(Dataset[Word Count],A52,Dataset[Word Count],B52,Dataset[Geospatial Data],FALSE)</f>
        <v>0</v>
      </c>
      <c r="G52" s="30">
        <f>COUNTIFS(Dataset[Word Count],A52,Dataset[Word Count],B52,Dataset[Geospatial Data],TRUE)</f>
        <v>1</v>
      </c>
      <c r="H52" s="30">
        <f>COUNTIFS(Dataset[Word Count],A52,Dataset[Word Count],B52,Dataset[Data Only],TRUE)</f>
        <v>0</v>
      </c>
      <c r="I52" s="30">
        <f>COUNTIFS(Dataset[Word Count],A52,Dataset[Word Count],B52,Dataset[Geospatial Analysis],TRUE)</f>
        <v>1</v>
      </c>
    </row>
    <row r="53" spans="1:9" x14ac:dyDescent="0.2">
      <c r="A53" s="30" t="s">
        <v>2679</v>
      </c>
      <c r="B53" s="30" t="s">
        <v>2680</v>
      </c>
      <c r="C53" s="47" t="s">
        <v>2681</v>
      </c>
      <c r="D53" s="30">
        <f>COUNTIFS(Dataset[Word Count],A53,Dataset[Word Count],B53)</f>
        <v>0</v>
      </c>
      <c r="E53" s="30">
        <f>COUNTIFS(Dataset[Word Count],A53,Dataset[Word Count],B53,Dataset[Top 220],TRUE)</f>
        <v>0</v>
      </c>
      <c r="F53" s="30">
        <f>COUNTIFS(Dataset[Word Count],A53,Dataset[Word Count],B53,Dataset[Geospatial Data],FALSE)</f>
        <v>0</v>
      </c>
      <c r="G53" s="30">
        <f>COUNTIFS(Dataset[Word Count],A53,Dataset[Word Count],B53,Dataset[Geospatial Data],TRUE)</f>
        <v>0</v>
      </c>
      <c r="H53" s="30">
        <f>COUNTIFS(Dataset[Word Count],A53,Dataset[Word Count],B53,Dataset[Data Only],TRUE)</f>
        <v>0</v>
      </c>
      <c r="I53" s="30">
        <f>COUNTIFS(Dataset[Word Count],A53,Dataset[Word Count],B53,Dataset[Geospatial Analysis],TRUE)</f>
        <v>0</v>
      </c>
    </row>
    <row r="54" spans="1:9" x14ac:dyDescent="0.2">
      <c r="A54" s="30" t="s">
        <v>2682</v>
      </c>
      <c r="B54" s="30" t="s">
        <v>2683</v>
      </c>
      <c r="C54" s="47" t="s">
        <v>2684</v>
      </c>
      <c r="D54" s="30">
        <f>COUNTIFS(Dataset[Word Count],A54,Dataset[Word Count],B54)</f>
        <v>0</v>
      </c>
      <c r="E54" s="30">
        <f>COUNTIFS(Dataset[Word Count],A54,Dataset[Word Count],B54,Dataset[Top 220],TRUE)</f>
        <v>0</v>
      </c>
      <c r="F54" s="30">
        <f>COUNTIFS(Dataset[Word Count],A54,Dataset[Word Count],B54,Dataset[Geospatial Data],FALSE)</f>
        <v>0</v>
      </c>
      <c r="G54" s="30">
        <f>COUNTIFS(Dataset[Word Count],A54,Dataset[Word Count],B54,Dataset[Geospatial Data],TRUE)</f>
        <v>0</v>
      </c>
      <c r="H54" s="30">
        <f>COUNTIFS(Dataset[Word Count],A54,Dataset[Word Count],B54,Dataset[Data Only],TRUE)</f>
        <v>0</v>
      </c>
      <c r="I54" s="30">
        <f>COUNTIFS(Dataset[Word Count],A54,Dataset[Word Count],B54,Dataset[Geospatial Analysis],TRUE)</f>
        <v>0</v>
      </c>
    </row>
    <row r="55" spans="1:9" x14ac:dyDescent="0.2">
      <c r="A55" s="30" t="s">
        <v>2685</v>
      </c>
      <c r="B55" s="30" t="s">
        <v>2686</v>
      </c>
      <c r="C55" s="47" t="s">
        <v>2687</v>
      </c>
      <c r="D55" s="30">
        <f>COUNTIFS(Dataset[Word Count],A55,Dataset[Word Count],B55)</f>
        <v>1</v>
      </c>
      <c r="E55" s="30">
        <f>COUNTIFS(Dataset[Word Count],A55,Dataset[Word Count],B55,Dataset[Top 220],TRUE)</f>
        <v>1</v>
      </c>
      <c r="F55" s="30">
        <f>COUNTIFS(Dataset[Word Count],A55,Dataset[Word Count],B55,Dataset[Geospatial Data],FALSE)</f>
        <v>0</v>
      </c>
      <c r="G55" s="30">
        <f>COUNTIFS(Dataset[Word Count],A55,Dataset[Word Count],B55,Dataset[Geospatial Data],TRUE)</f>
        <v>1</v>
      </c>
      <c r="H55" s="30">
        <f>COUNTIFS(Dataset[Word Count],A55,Dataset[Word Count],B55,Dataset[Data Only],TRUE)</f>
        <v>0</v>
      </c>
      <c r="I55" s="30">
        <f>COUNTIFS(Dataset[Word Count],A55,Dataset[Word Count],B55,Dataset[Geospatial Analysis],TRUE)</f>
        <v>1</v>
      </c>
    </row>
    <row r="56" spans="1:9" x14ac:dyDescent="0.2">
      <c r="A56" s="30" t="s">
        <v>2688</v>
      </c>
      <c r="B56" s="30" t="s">
        <v>2689</v>
      </c>
      <c r="C56" s="47" t="s">
        <v>2690</v>
      </c>
      <c r="D56" s="30">
        <f>COUNTIFS(Dataset[Word Count],A56,Dataset[Word Count],B56)</f>
        <v>0</v>
      </c>
      <c r="E56" s="30">
        <f>COUNTIFS(Dataset[Word Count],A56,Dataset[Word Count],B56,Dataset[Top 220],TRUE)</f>
        <v>0</v>
      </c>
      <c r="F56" s="30">
        <f>COUNTIFS(Dataset[Word Count],A56,Dataset[Word Count],B56,Dataset[Geospatial Data],FALSE)</f>
        <v>0</v>
      </c>
      <c r="G56" s="30">
        <f>COUNTIFS(Dataset[Word Count],A56,Dataset[Word Count],B56,Dataset[Geospatial Data],TRUE)</f>
        <v>0</v>
      </c>
      <c r="H56" s="30">
        <f>COUNTIFS(Dataset[Word Count],A56,Dataset[Word Count],B56,Dataset[Data Only],TRUE)</f>
        <v>0</v>
      </c>
      <c r="I56" s="30">
        <f>COUNTIFS(Dataset[Word Count],A56,Dataset[Word Count],B56,Dataset[Geospatial Analysis],TRUE)</f>
        <v>0</v>
      </c>
    </row>
    <row r="57" spans="1:9" x14ac:dyDescent="0.2">
      <c r="A57" s="30" t="s">
        <v>2691</v>
      </c>
      <c r="B57" s="30" t="s">
        <v>2692</v>
      </c>
      <c r="C57" s="47" t="s">
        <v>2693</v>
      </c>
      <c r="D57" s="30">
        <f>COUNTIFS(Dataset[Word Count],A57,Dataset[Word Count],B57)</f>
        <v>0</v>
      </c>
      <c r="E57" s="30">
        <f>COUNTIFS(Dataset[Word Count],A57,Dataset[Word Count],B57,Dataset[Top 220],TRUE)</f>
        <v>0</v>
      </c>
      <c r="F57" s="30">
        <f>COUNTIFS(Dataset[Word Count],A57,Dataset[Word Count],B57,Dataset[Geospatial Data],FALSE)</f>
        <v>0</v>
      </c>
      <c r="G57" s="30">
        <f>COUNTIFS(Dataset[Word Count],A57,Dataset[Word Count],B57,Dataset[Geospatial Data],TRUE)</f>
        <v>0</v>
      </c>
      <c r="H57" s="30">
        <f>COUNTIFS(Dataset[Word Count],A57,Dataset[Word Count],B57,Dataset[Data Only],TRUE)</f>
        <v>0</v>
      </c>
      <c r="I57" s="30">
        <f>COUNTIFS(Dataset[Word Count],A57,Dataset[Word Count],B57,Dataset[Geospatial Analysis],TRUE)</f>
        <v>0</v>
      </c>
    </row>
    <row r="58" spans="1:9" x14ac:dyDescent="0.2">
      <c r="A58" s="30" t="s">
        <v>2694</v>
      </c>
      <c r="B58" s="30" t="s">
        <v>2695</v>
      </c>
      <c r="C58" s="47" t="s">
        <v>2696</v>
      </c>
      <c r="D58" s="30">
        <f>COUNTIFS(Dataset[Word Count],A58,Dataset[Word Count],B58)</f>
        <v>0</v>
      </c>
      <c r="E58" s="30">
        <f>COUNTIFS(Dataset[Word Count],A58,Dataset[Word Count],B58,Dataset[Top 220],TRUE)</f>
        <v>0</v>
      </c>
      <c r="F58" s="30">
        <f>COUNTIFS(Dataset[Word Count],A58,Dataset[Word Count],B58,Dataset[Geospatial Data],FALSE)</f>
        <v>0</v>
      </c>
      <c r="G58" s="30">
        <f>COUNTIFS(Dataset[Word Count],A58,Dataset[Word Count],B58,Dataset[Geospatial Data],TRUE)</f>
        <v>0</v>
      </c>
      <c r="H58" s="30">
        <f>COUNTIFS(Dataset[Word Count],A58,Dataset[Word Count],B58,Dataset[Data Only],TRUE)</f>
        <v>0</v>
      </c>
      <c r="I58" s="30">
        <f>COUNTIFS(Dataset[Word Count],A58,Dataset[Word Count],B58,Dataset[Geospatial Analysis],TRUE)</f>
        <v>0</v>
      </c>
    </row>
    <row r="59" spans="1:9" x14ac:dyDescent="0.2">
      <c r="A59" s="30" t="s">
        <v>2697</v>
      </c>
      <c r="B59" s="30" t="s">
        <v>2698</v>
      </c>
      <c r="C59" s="47" t="s">
        <v>2699</v>
      </c>
      <c r="D59" s="30">
        <f>COUNTIFS(Dataset[Word Count],A59,Dataset[Word Count],B59)</f>
        <v>0</v>
      </c>
      <c r="E59" s="30">
        <f>COUNTIFS(Dataset[Word Count],A59,Dataset[Word Count],B59,Dataset[Top 220],TRUE)</f>
        <v>0</v>
      </c>
      <c r="F59" s="30">
        <f>COUNTIFS(Dataset[Word Count],A59,Dataset[Word Count],B59,Dataset[Geospatial Data],FALSE)</f>
        <v>0</v>
      </c>
      <c r="G59" s="30">
        <f>COUNTIFS(Dataset[Word Count],A59,Dataset[Word Count],B59,Dataset[Geospatial Data],TRUE)</f>
        <v>0</v>
      </c>
      <c r="H59" s="30">
        <f>COUNTIFS(Dataset[Word Count],A59,Dataset[Word Count],B59,Dataset[Data Only],TRUE)</f>
        <v>0</v>
      </c>
      <c r="I59" s="30">
        <f>COUNTIFS(Dataset[Word Count],A59,Dataset[Word Count],B59,Dataset[Geospatial Analysis],TRUE)</f>
        <v>0</v>
      </c>
    </row>
    <row r="60" spans="1:9" x14ac:dyDescent="0.2">
      <c r="A60" s="30" t="s">
        <v>2700</v>
      </c>
      <c r="B60" s="30" t="s">
        <v>2701</v>
      </c>
      <c r="C60" s="47" t="s">
        <v>2702</v>
      </c>
      <c r="D60" s="30">
        <f>COUNTIFS(Dataset[Word Count],A60,Dataset[Word Count],B60)</f>
        <v>0</v>
      </c>
      <c r="E60" s="30">
        <f>COUNTIFS(Dataset[Word Count],A60,Dataset[Word Count],B60,Dataset[Top 220],TRUE)</f>
        <v>0</v>
      </c>
      <c r="F60" s="30">
        <f>COUNTIFS(Dataset[Word Count],A60,Dataset[Word Count],B60,Dataset[Geospatial Data],FALSE)</f>
        <v>0</v>
      </c>
      <c r="G60" s="30">
        <f>COUNTIFS(Dataset[Word Count],A60,Dataset[Word Count],B60,Dataset[Geospatial Data],TRUE)</f>
        <v>0</v>
      </c>
      <c r="H60" s="30">
        <f>COUNTIFS(Dataset[Word Count],A60,Dataset[Word Count],B60,Dataset[Data Only],TRUE)</f>
        <v>0</v>
      </c>
      <c r="I60" s="30">
        <f>COUNTIFS(Dataset[Word Count],A60,Dataset[Word Count],B60,Dataset[Geospatial Analysis],TRUE)</f>
        <v>0</v>
      </c>
    </row>
    <row r="61" spans="1:9" x14ac:dyDescent="0.2">
      <c r="A61" s="30" t="s">
        <v>2703</v>
      </c>
      <c r="B61" s="30" t="s">
        <v>2704</v>
      </c>
      <c r="C61" s="47" t="s">
        <v>2705</v>
      </c>
      <c r="D61" s="30">
        <f>COUNTIFS(Dataset[Word Count],A61,Dataset[Word Count],B61)</f>
        <v>0</v>
      </c>
      <c r="E61" s="30">
        <f>COUNTIFS(Dataset[Word Count],A61,Dataset[Word Count],B61,Dataset[Top 220],TRUE)</f>
        <v>0</v>
      </c>
      <c r="F61" s="30">
        <f>COUNTIFS(Dataset[Word Count],A61,Dataset[Word Count],B61,Dataset[Geospatial Data],FALSE)</f>
        <v>0</v>
      </c>
      <c r="G61" s="30">
        <f>COUNTIFS(Dataset[Word Count],A61,Dataset[Word Count],B61,Dataset[Geospatial Data],TRUE)</f>
        <v>0</v>
      </c>
      <c r="H61" s="30">
        <f>COUNTIFS(Dataset[Word Count],A61,Dataset[Word Count],B61,Dataset[Data Only],TRUE)</f>
        <v>0</v>
      </c>
      <c r="I61" s="30">
        <f>COUNTIFS(Dataset[Word Count],A61,Dataset[Word Count],B61,Dataset[Geospatial Analysis],TRUE)</f>
        <v>0</v>
      </c>
    </row>
    <row r="62" spans="1:9" x14ac:dyDescent="0.2">
      <c r="A62" s="30" t="s">
        <v>2706</v>
      </c>
      <c r="B62" s="30" t="s">
        <v>2707</v>
      </c>
      <c r="C62" s="47" t="s">
        <v>2708</v>
      </c>
      <c r="D62" s="30">
        <f>COUNTIFS(Dataset[Word Count],A62,Dataset[Word Count],B62)</f>
        <v>0</v>
      </c>
      <c r="E62" s="30">
        <f>COUNTIFS(Dataset[Word Count],A62,Dataset[Word Count],B62,Dataset[Top 220],TRUE)</f>
        <v>0</v>
      </c>
      <c r="F62" s="30">
        <f>COUNTIFS(Dataset[Word Count],A62,Dataset[Word Count],B62,Dataset[Geospatial Data],FALSE)</f>
        <v>0</v>
      </c>
      <c r="G62" s="30">
        <f>COUNTIFS(Dataset[Word Count],A62,Dataset[Word Count],B62,Dataset[Geospatial Data],TRUE)</f>
        <v>0</v>
      </c>
      <c r="H62" s="30">
        <f>COUNTIFS(Dataset[Word Count],A62,Dataset[Word Count],B62,Dataset[Data Only],TRUE)</f>
        <v>0</v>
      </c>
      <c r="I62" s="30">
        <f>COUNTIFS(Dataset[Word Count],A62,Dataset[Word Count],B62,Dataset[Geospatial Analysis],TRUE)</f>
        <v>0</v>
      </c>
    </row>
    <row r="63" spans="1:9" x14ac:dyDescent="0.2">
      <c r="A63" s="30" t="s">
        <v>2709</v>
      </c>
      <c r="B63" s="30" t="s">
        <v>2710</v>
      </c>
      <c r="C63" s="47" t="s">
        <v>2711</v>
      </c>
      <c r="D63" s="30">
        <f>COUNTIFS(Dataset[Word Count],A63,Dataset[Word Count],B63)</f>
        <v>0</v>
      </c>
      <c r="E63" s="30">
        <f>COUNTIFS(Dataset[Word Count],A63,Dataset[Word Count],B63,Dataset[Top 220],TRUE)</f>
        <v>0</v>
      </c>
      <c r="F63" s="30">
        <f>COUNTIFS(Dataset[Word Count],A63,Dataset[Word Count],B63,Dataset[Geospatial Data],FALSE)</f>
        <v>0</v>
      </c>
      <c r="G63" s="30">
        <f>COUNTIFS(Dataset[Word Count],A63,Dataset[Word Count],B63,Dataset[Geospatial Data],TRUE)</f>
        <v>0</v>
      </c>
      <c r="H63" s="30">
        <f>COUNTIFS(Dataset[Word Count],A63,Dataset[Word Count],B63,Dataset[Data Only],TRUE)</f>
        <v>0</v>
      </c>
      <c r="I63" s="30">
        <f>COUNTIFS(Dataset[Word Count],A63,Dataset[Word Count],B63,Dataset[Geospatial Analysis],TRUE)</f>
        <v>0</v>
      </c>
    </row>
    <row r="64" spans="1:9" x14ac:dyDescent="0.2">
      <c r="A64" s="30" t="s">
        <v>2712</v>
      </c>
      <c r="B64" s="30" t="s">
        <v>2713</v>
      </c>
      <c r="C64" s="47" t="s">
        <v>2714</v>
      </c>
      <c r="D64" s="30">
        <f>COUNTIFS(Dataset[Word Count],A64,Dataset[Word Count],B64)</f>
        <v>0</v>
      </c>
      <c r="E64" s="30">
        <f>COUNTIFS(Dataset[Word Count],A64,Dataset[Word Count],B64,Dataset[Top 220],TRUE)</f>
        <v>0</v>
      </c>
      <c r="F64" s="30">
        <f>COUNTIFS(Dataset[Word Count],A64,Dataset[Word Count],B64,Dataset[Geospatial Data],FALSE)</f>
        <v>0</v>
      </c>
      <c r="G64" s="30">
        <f>COUNTIFS(Dataset[Word Count],A64,Dataset[Word Count],B64,Dataset[Geospatial Data],TRUE)</f>
        <v>0</v>
      </c>
      <c r="H64" s="30">
        <f>COUNTIFS(Dataset[Word Count],A64,Dataset[Word Count],B64,Dataset[Data Only],TRUE)</f>
        <v>0</v>
      </c>
      <c r="I64" s="30">
        <f>COUNTIFS(Dataset[Word Count],A64,Dataset[Word Count],B64,Dataset[Geospatial Analysis],TRUE)</f>
        <v>0</v>
      </c>
    </row>
    <row r="65" spans="1:9" x14ac:dyDescent="0.2">
      <c r="A65" s="30" t="s">
        <v>2715</v>
      </c>
      <c r="B65" s="30" t="s">
        <v>2716</v>
      </c>
      <c r="C65" s="47" t="s">
        <v>2717</v>
      </c>
      <c r="D65" s="30">
        <f>COUNTIFS(Dataset[Word Count],A65,Dataset[Word Count],B65)</f>
        <v>0</v>
      </c>
      <c r="E65" s="30">
        <f>COUNTIFS(Dataset[Word Count],A65,Dataset[Word Count],B65,Dataset[Top 220],TRUE)</f>
        <v>0</v>
      </c>
      <c r="F65" s="30">
        <f>COUNTIFS(Dataset[Word Count],A65,Dataset[Word Count],B65,Dataset[Geospatial Data],FALSE)</f>
        <v>0</v>
      </c>
      <c r="G65" s="30">
        <f>COUNTIFS(Dataset[Word Count],A65,Dataset[Word Count],B65,Dataset[Geospatial Data],TRUE)</f>
        <v>0</v>
      </c>
      <c r="H65" s="30">
        <f>COUNTIFS(Dataset[Word Count],A65,Dataset[Word Count],B65,Dataset[Data Only],TRUE)</f>
        <v>0</v>
      </c>
      <c r="I65" s="30">
        <f>COUNTIFS(Dataset[Word Count],A65,Dataset[Word Count],B65,Dataset[Geospatial Analysis],TRUE)</f>
        <v>0</v>
      </c>
    </row>
    <row r="66" spans="1:9" x14ac:dyDescent="0.2">
      <c r="A66" s="30" t="s">
        <v>2718</v>
      </c>
      <c r="B66" s="30" t="s">
        <v>2719</v>
      </c>
      <c r="C66" s="47" t="s">
        <v>2720</v>
      </c>
      <c r="D66" s="30">
        <f>COUNTIFS(Dataset[Word Count],A66,Dataset[Word Count],B66)</f>
        <v>0</v>
      </c>
      <c r="E66" s="30">
        <f>COUNTIFS(Dataset[Word Count],A66,Dataset[Word Count],B66,Dataset[Top 220],TRUE)</f>
        <v>0</v>
      </c>
      <c r="F66" s="30">
        <f>COUNTIFS(Dataset[Word Count],A66,Dataset[Word Count],B66,Dataset[Geospatial Data],FALSE)</f>
        <v>0</v>
      </c>
      <c r="G66" s="30">
        <f>COUNTIFS(Dataset[Word Count],A66,Dataset[Word Count],B66,Dataset[Geospatial Data],TRUE)</f>
        <v>0</v>
      </c>
      <c r="H66" s="30">
        <f>COUNTIFS(Dataset[Word Count],A66,Dataset[Word Count],B66,Dataset[Data Only],TRUE)</f>
        <v>0</v>
      </c>
      <c r="I66" s="30">
        <f>COUNTIFS(Dataset[Word Count],A66,Dataset[Word Count],B66,Dataset[Geospatial Analysis],TRUE)</f>
        <v>0</v>
      </c>
    </row>
    <row r="67" spans="1:9" x14ac:dyDescent="0.2">
      <c r="A67" s="30" t="s">
        <v>2721</v>
      </c>
      <c r="B67" s="30" t="s">
        <v>2722</v>
      </c>
      <c r="C67" s="47" t="s">
        <v>2723</v>
      </c>
      <c r="D67" s="30">
        <f>COUNTIFS(Dataset[Word Count],A67,Dataset[Word Count],B67)</f>
        <v>0</v>
      </c>
      <c r="E67" s="30">
        <f>COUNTIFS(Dataset[Word Count],A67,Dataset[Word Count],B67,Dataset[Top 220],TRUE)</f>
        <v>0</v>
      </c>
      <c r="F67" s="30">
        <f>COUNTIFS(Dataset[Word Count],A67,Dataset[Word Count],B67,Dataset[Geospatial Data],FALSE)</f>
        <v>0</v>
      </c>
      <c r="G67" s="30">
        <f>COUNTIFS(Dataset[Word Count],A67,Dataset[Word Count],B67,Dataset[Geospatial Data],TRUE)</f>
        <v>0</v>
      </c>
      <c r="H67" s="30">
        <f>COUNTIFS(Dataset[Word Count],A67,Dataset[Word Count],B67,Dataset[Data Only],TRUE)</f>
        <v>0</v>
      </c>
      <c r="I67" s="30">
        <f>COUNTIFS(Dataset[Word Count],A67,Dataset[Word Count],B67,Dataset[Geospatial Analysis],TRUE)</f>
        <v>0</v>
      </c>
    </row>
    <row r="68" spans="1:9" x14ac:dyDescent="0.2">
      <c r="A68" s="30" t="s">
        <v>2724</v>
      </c>
      <c r="B68" s="30" t="s">
        <v>2725</v>
      </c>
      <c r="C68" s="47" t="s">
        <v>2726</v>
      </c>
      <c r="D68" s="30">
        <f>COUNTIFS(Dataset[Word Count],A68,Dataset[Word Count],B68)</f>
        <v>1</v>
      </c>
      <c r="E68" s="30">
        <f>COUNTIFS(Dataset[Word Count],A68,Dataset[Word Count],B68,Dataset[Top 220],TRUE)</f>
        <v>1</v>
      </c>
      <c r="F68" s="30">
        <f>COUNTIFS(Dataset[Word Count],A68,Dataset[Word Count],B68,Dataset[Geospatial Data],FALSE)</f>
        <v>0</v>
      </c>
      <c r="G68" s="30">
        <f>COUNTIFS(Dataset[Word Count],A68,Dataset[Word Count],B68,Dataset[Geospatial Data],TRUE)</f>
        <v>1</v>
      </c>
      <c r="H68" s="30">
        <f>COUNTIFS(Dataset[Word Count],A68,Dataset[Word Count],B68,Dataset[Data Only],TRUE)</f>
        <v>0</v>
      </c>
      <c r="I68" s="30">
        <f>COUNTIFS(Dataset[Word Count],A68,Dataset[Word Count],B68,Dataset[Geospatial Analysis],TRUE)</f>
        <v>1</v>
      </c>
    </row>
    <row r="69" spans="1:9" x14ac:dyDescent="0.2">
      <c r="A69" s="30" t="s">
        <v>2727</v>
      </c>
      <c r="B69" s="30" t="s">
        <v>2728</v>
      </c>
      <c r="C69" s="47" t="s">
        <v>2729</v>
      </c>
      <c r="D69" s="30">
        <f>COUNTIFS(Dataset[Word Count],A69,Dataset[Word Count],B69)</f>
        <v>0</v>
      </c>
      <c r="E69" s="30">
        <f>COUNTIFS(Dataset[Word Count],A69,Dataset[Word Count],B69,Dataset[Top 220],TRUE)</f>
        <v>0</v>
      </c>
      <c r="F69" s="30">
        <f>COUNTIFS(Dataset[Word Count],A69,Dataset[Word Count],B69,Dataset[Geospatial Data],FALSE)</f>
        <v>0</v>
      </c>
      <c r="G69" s="30">
        <f>COUNTIFS(Dataset[Word Count],A69,Dataset[Word Count],B69,Dataset[Geospatial Data],TRUE)</f>
        <v>0</v>
      </c>
      <c r="H69" s="30">
        <f>COUNTIFS(Dataset[Word Count],A69,Dataset[Word Count],B69,Dataset[Data Only],TRUE)</f>
        <v>0</v>
      </c>
      <c r="I69" s="30">
        <f>COUNTIFS(Dataset[Word Count],A69,Dataset[Word Count],B69,Dataset[Geospatial Analysis],TRUE)</f>
        <v>0</v>
      </c>
    </row>
    <row r="70" spans="1:9" x14ac:dyDescent="0.2">
      <c r="A70" s="30" t="s">
        <v>2730</v>
      </c>
      <c r="B70" s="30" t="s">
        <v>2731</v>
      </c>
      <c r="C70" s="47" t="s">
        <v>2732</v>
      </c>
      <c r="D70" s="30">
        <f>COUNTIFS(Dataset[Word Count],A70,Dataset[Word Count],B70)</f>
        <v>0</v>
      </c>
      <c r="E70" s="30">
        <f>COUNTIFS(Dataset[Word Count],A70,Dataset[Word Count],B70,Dataset[Top 220],TRUE)</f>
        <v>0</v>
      </c>
      <c r="F70" s="30">
        <f>COUNTIFS(Dataset[Word Count],A70,Dataset[Word Count],B70,Dataset[Geospatial Data],FALSE)</f>
        <v>0</v>
      </c>
      <c r="G70" s="30">
        <f>COUNTIFS(Dataset[Word Count],A70,Dataset[Word Count],B70,Dataset[Geospatial Data],TRUE)</f>
        <v>0</v>
      </c>
      <c r="H70" s="30">
        <f>COUNTIFS(Dataset[Word Count],A70,Dataset[Word Count],B70,Dataset[Data Only],TRUE)</f>
        <v>0</v>
      </c>
      <c r="I70" s="30">
        <f>COUNTIFS(Dataset[Word Count],A70,Dataset[Word Count],B70,Dataset[Geospatial Analysis],TRUE)</f>
        <v>0</v>
      </c>
    </row>
    <row r="71" spans="1:9" x14ac:dyDescent="0.2">
      <c r="A71" s="30" t="s">
        <v>2733</v>
      </c>
      <c r="B71" s="30" t="s">
        <v>2734</v>
      </c>
      <c r="C71" s="47" t="s">
        <v>2735</v>
      </c>
      <c r="D71" s="30">
        <f>COUNTIFS(Dataset[Word Count],A71,Dataset[Word Count],B71)</f>
        <v>0</v>
      </c>
      <c r="E71" s="30">
        <f>COUNTIFS(Dataset[Word Count],A71,Dataset[Word Count],B71,Dataset[Top 220],TRUE)</f>
        <v>0</v>
      </c>
      <c r="F71" s="30">
        <f>COUNTIFS(Dataset[Word Count],A71,Dataset[Word Count],B71,Dataset[Geospatial Data],FALSE)</f>
        <v>0</v>
      </c>
      <c r="G71" s="30">
        <f>COUNTIFS(Dataset[Word Count],A71,Dataset[Word Count],B71,Dataset[Geospatial Data],TRUE)</f>
        <v>0</v>
      </c>
      <c r="H71" s="30">
        <f>COUNTIFS(Dataset[Word Count],A71,Dataset[Word Count],B71,Dataset[Data Only],TRUE)</f>
        <v>0</v>
      </c>
      <c r="I71" s="30">
        <f>COUNTIFS(Dataset[Word Count],A71,Dataset[Word Count],B71,Dataset[Geospatial Analysis],TRUE)</f>
        <v>0</v>
      </c>
    </row>
    <row r="72" spans="1:9" x14ac:dyDescent="0.2">
      <c r="A72" s="30" t="s">
        <v>2736</v>
      </c>
      <c r="B72" s="30" t="s">
        <v>2737</v>
      </c>
      <c r="C72" s="47" t="s">
        <v>2738</v>
      </c>
      <c r="D72" s="30">
        <f>COUNTIFS(Dataset[Word Count],A72,Dataset[Word Count],B72)</f>
        <v>0</v>
      </c>
      <c r="E72" s="30">
        <f>COUNTIFS(Dataset[Word Count],A72,Dataset[Word Count],B72,Dataset[Top 220],TRUE)</f>
        <v>0</v>
      </c>
      <c r="F72" s="30">
        <f>COUNTIFS(Dataset[Word Count],A72,Dataset[Word Count],B72,Dataset[Geospatial Data],FALSE)</f>
        <v>0</v>
      </c>
      <c r="G72" s="30">
        <f>COUNTIFS(Dataset[Word Count],A72,Dataset[Word Count],B72,Dataset[Geospatial Data],TRUE)</f>
        <v>0</v>
      </c>
      <c r="H72" s="30">
        <f>COUNTIFS(Dataset[Word Count],A72,Dataset[Word Count],B72,Dataset[Data Only],TRUE)</f>
        <v>0</v>
      </c>
      <c r="I72" s="30">
        <f>COUNTIFS(Dataset[Word Count],A72,Dataset[Word Count],B72,Dataset[Geospatial Analysis],TRUE)</f>
        <v>0</v>
      </c>
    </row>
    <row r="73" spans="1:9" x14ac:dyDescent="0.2">
      <c r="A73" s="30" t="s">
        <v>2739</v>
      </c>
      <c r="B73" s="30" t="s">
        <v>2740</v>
      </c>
      <c r="C73" s="47" t="s">
        <v>2741</v>
      </c>
      <c r="D73" s="30">
        <f>COUNTIFS(Dataset[Word Count],A73,Dataset[Word Count],B73)</f>
        <v>0</v>
      </c>
      <c r="E73" s="30">
        <f>COUNTIFS(Dataset[Word Count],A73,Dataset[Word Count],B73,Dataset[Top 220],TRUE)</f>
        <v>0</v>
      </c>
      <c r="F73" s="30">
        <f>COUNTIFS(Dataset[Word Count],A73,Dataset[Word Count],B73,Dataset[Geospatial Data],FALSE)</f>
        <v>0</v>
      </c>
      <c r="G73" s="30">
        <f>COUNTIFS(Dataset[Word Count],A73,Dataset[Word Count],B73,Dataset[Geospatial Data],TRUE)</f>
        <v>0</v>
      </c>
      <c r="H73" s="30">
        <f>COUNTIFS(Dataset[Word Count],A73,Dataset[Word Count],B73,Dataset[Data Only],TRUE)</f>
        <v>0</v>
      </c>
      <c r="I73" s="30">
        <f>COUNTIFS(Dataset[Word Count],A73,Dataset[Word Count],B73,Dataset[Geospatial Analysis],TRUE)</f>
        <v>0</v>
      </c>
    </row>
    <row r="74" spans="1:9" x14ac:dyDescent="0.2">
      <c r="A74" s="30" t="s">
        <v>2742</v>
      </c>
      <c r="B74" s="30" t="s">
        <v>2743</v>
      </c>
      <c r="C74" s="47" t="s">
        <v>2744</v>
      </c>
      <c r="D74" s="30">
        <f>COUNTIFS(Dataset[Word Count],A74,Dataset[Word Count],B74)</f>
        <v>0</v>
      </c>
      <c r="E74" s="30">
        <f>COUNTIFS(Dataset[Word Count],A74,Dataset[Word Count],B74,Dataset[Top 220],TRUE)</f>
        <v>0</v>
      </c>
      <c r="F74" s="30">
        <f>COUNTIFS(Dataset[Word Count],A74,Dataset[Word Count],B74,Dataset[Geospatial Data],FALSE)</f>
        <v>0</v>
      </c>
      <c r="G74" s="30">
        <f>COUNTIFS(Dataset[Word Count],A74,Dataset[Word Count],B74,Dataset[Geospatial Data],TRUE)</f>
        <v>0</v>
      </c>
      <c r="H74" s="30">
        <f>COUNTIFS(Dataset[Word Count],A74,Dataset[Word Count],B74,Dataset[Data Only],TRUE)</f>
        <v>0</v>
      </c>
      <c r="I74" s="30">
        <f>COUNTIFS(Dataset[Word Count],A74,Dataset[Word Count],B74,Dataset[Geospatial Analysis],TRUE)</f>
        <v>0</v>
      </c>
    </row>
    <row r="75" spans="1:9" x14ac:dyDescent="0.2">
      <c r="A75" s="30" t="s">
        <v>2745</v>
      </c>
      <c r="B75" s="30" t="s">
        <v>2746</v>
      </c>
      <c r="C75" s="47" t="s">
        <v>2747</v>
      </c>
      <c r="D75" s="30">
        <f>COUNTIFS(Dataset[Word Count],A75,Dataset[Word Count],B75)</f>
        <v>0</v>
      </c>
      <c r="E75" s="30">
        <f>COUNTIFS(Dataset[Word Count],A75,Dataset[Word Count],B75,Dataset[Top 220],TRUE)</f>
        <v>0</v>
      </c>
      <c r="F75" s="30">
        <f>COUNTIFS(Dataset[Word Count],A75,Dataset[Word Count],B75,Dataset[Geospatial Data],FALSE)</f>
        <v>0</v>
      </c>
      <c r="G75" s="30">
        <f>COUNTIFS(Dataset[Word Count],A75,Dataset[Word Count],B75,Dataset[Geospatial Data],TRUE)</f>
        <v>0</v>
      </c>
      <c r="H75" s="30">
        <f>COUNTIFS(Dataset[Word Count],A75,Dataset[Word Count],B75,Dataset[Data Only],TRUE)</f>
        <v>0</v>
      </c>
      <c r="I75" s="30">
        <f>COUNTIFS(Dataset[Word Count],A75,Dataset[Word Count],B75,Dataset[Geospatial Analysis],TRUE)</f>
        <v>0</v>
      </c>
    </row>
    <row r="76" spans="1:9" x14ac:dyDescent="0.2">
      <c r="A76" s="30" t="s">
        <v>2748</v>
      </c>
      <c r="B76" s="30" t="s">
        <v>2749</v>
      </c>
      <c r="C76" s="47" t="s">
        <v>2750</v>
      </c>
      <c r="D76" s="30">
        <f>COUNTIFS(Dataset[Word Count],A76,Dataset[Word Count],B76)</f>
        <v>0</v>
      </c>
      <c r="E76" s="30">
        <f>COUNTIFS(Dataset[Word Count],A76,Dataset[Word Count],B76,Dataset[Top 220],TRUE)</f>
        <v>0</v>
      </c>
      <c r="F76" s="30">
        <f>COUNTIFS(Dataset[Word Count],A76,Dataset[Word Count],B76,Dataset[Geospatial Data],FALSE)</f>
        <v>0</v>
      </c>
      <c r="G76" s="30">
        <f>COUNTIFS(Dataset[Word Count],A76,Dataset[Word Count],B76,Dataset[Geospatial Data],TRUE)</f>
        <v>0</v>
      </c>
      <c r="H76" s="30">
        <f>COUNTIFS(Dataset[Word Count],A76,Dataset[Word Count],B76,Dataset[Data Only],TRUE)</f>
        <v>0</v>
      </c>
      <c r="I76" s="30">
        <f>COUNTIFS(Dataset[Word Count],A76,Dataset[Word Count],B76,Dataset[Geospatial Analysis],TRUE)</f>
        <v>0</v>
      </c>
    </row>
    <row r="77" spans="1:9" x14ac:dyDescent="0.2">
      <c r="A77" s="30" t="s">
        <v>2751</v>
      </c>
      <c r="B77" s="30" t="s">
        <v>2752</v>
      </c>
      <c r="C77" s="47" t="s">
        <v>2753</v>
      </c>
      <c r="D77" s="30">
        <f>COUNTIFS(Dataset[Word Count],A77,Dataset[Word Count],B77)</f>
        <v>0</v>
      </c>
      <c r="E77" s="30">
        <f>COUNTIFS(Dataset[Word Count],A77,Dataset[Word Count],B77,Dataset[Top 220],TRUE)</f>
        <v>0</v>
      </c>
      <c r="F77" s="30">
        <f>COUNTIFS(Dataset[Word Count],A77,Dataset[Word Count],B77,Dataset[Geospatial Data],FALSE)</f>
        <v>0</v>
      </c>
      <c r="G77" s="30">
        <f>COUNTIFS(Dataset[Word Count],A77,Dataset[Word Count],B77,Dataset[Geospatial Data],TRUE)</f>
        <v>0</v>
      </c>
      <c r="H77" s="30">
        <f>COUNTIFS(Dataset[Word Count],A77,Dataset[Word Count],B77,Dataset[Data Only],TRUE)</f>
        <v>0</v>
      </c>
      <c r="I77" s="30">
        <f>COUNTIFS(Dataset[Word Count],A77,Dataset[Word Count],B77,Dataset[Geospatial Analysis],TRUE)</f>
        <v>0</v>
      </c>
    </row>
    <row r="78" spans="1:9" x14ac:dyDescent="0.2">
      <c r="A78" s="30" t="s">
        <v>2754</v>
      </c>
      <c r="B78" s="30" t="s">
        <v>2755</v>
      </c>
      <c r="C78" s="47" t="s">
        <v>2756</v>
      </c>
      <c r="D78" s="30">
        <f>COUNTIFS(Dataset[Word Count],A78,Dataset[Word Count],B78)</f>
        <v>0</v>
      </c>
      <c r="E78" s="30">
        <f>COUNTIFS(Dataset[Word Count],A78,Dataset[Word Count],B78,Dataset[Top 220],TRUE)</f>
        <v>0</v>
      </c>
      <c r="F78" s="30">
        <f>COUNTIFS(Dataset[Word Count],A78,Dataset[Word Count],B78,Dataset[Geospatial Data],FALSE)</f>
        <v>0</v>
      </c>
      <c r="G78" s="30">
        <f>COUNTIFS(Dataset[Word Count],A78,Dataset[Word Count],B78,Dataset[Geospatial Data],TRUE)</f>
        <v>0</v>
      </c>
      <c r="H78" s="30">
        <f>COUNTIFS(Dataset[Word Count],A78,Dataset[Word Count],B78,Dataset[Data Only],TRUE)</f>
        <v>0</v>
      </c>
      <c r="I78" s="30">
        <f>COUNTIFS(Dataset[Word Count],A78,Dataset[Word Count],B78,Dataset[Geospatial Analysis],TRUE)</f>
        <v>0</v>
      </c>
    </row>
    <row r="79" spans="1:9" x14ac:dyDescent="0.2">
      <c r="A79" s="30" t="s">
        <v>2757</v>
      </c>
      <c r="B79" s="30" t="s">
        <v>2758</v>
      </c>
      <c r="C79" s="47" t="s">
        <v>2759</v>
      </c>
      <c r="D79" s="30">
        <f>COUNTIFS(Dataset[Word Count],A79,Dataset[Word Count],B79)</f>
        <v>0</v>
      </c>
      <c r="E79" s="30">
        <f>COUNTIFS(Dataset[Word Count],A79,Dataset[Word Count],B79,Dataset[Top 220],TRUE)</f>
        <v>0</v>
      </c>
      <c r="F79" s="30">
        <f>COUNTIFS(Dataset[Word Count],A79,Dataset[Word Count],B79,Dataset[Geospatial Data],FALSE)</f>
        <v>0</v>
      </c>
      <c r="G79" s="30">
        <f>COUNTIFS(Dataset[Word Count],A79,Dataset[Word Count],B79,Dataset[Geospatial Data],TRUE)</f>
        <v>0</v>
      </c>
      <c r="H79" s="30">
        <f>COUNTIFS(Dataset[Word Count],A79,Dataset[Word Count],B79,Dataset[Data Only],TRUE)</f>
        <v>0</v>
      </c>
      <c r="I79" s="30">
        <f>COUNTIFS(Dataset[Word Count],A79,Dataset[Word Count],B79,Dataset[Geospatial Analysis],TRUE)</f>
        <v>0</v>
      </c>
    </row>
    <row r="80" spans="1:9" x14ac:dyDescent="0.2">
      <c r="A80" s="30" t="s">
        <v>2760</v>
      </c>
      <c r="B80" s="30" t="s">
        <v>2761</v>
      </c>
      <c r="C80" s="47" t="s">
        <v>2762</v>
      </c>
      <c r="D80" s="30">
        <f>COUNTIFS(Dataset[Word Count],A80,Dataset[Word Count],B80)</f>
        <v>0</v>
      </c>
      <c r="E80" s="30">
        <f>COUNTIFS(Dataset[Word Count],A80,Dataset[Word Count],B80,Dataset[Top 220],TRUE)</f>
        <v>0</v>
      </c>
      <c r="F80" s="30">
        <f>COUNTIFS(Dataset[Word Count],A80,Dataset[Word Count],B80,Dataset[Geospatial Data],FALSE)</f>
        <v>0</v>
      </c>
      <c r="G80" s="30">
        <f>COUNTIFS(Dataset[Word Count],A80,Dataset[Word Count],B80,Dataset[Geospatial Data],TRUE)</f>
        <v>0</v>
      </c>
      <c r="H80" s="30">
        <f>COUNTIFS(Dataset[Word Count],A80,Dataset[Word Count],B80,Dataset[Data Only],TRUE)</f>
        <v>0</v>
      </c>
      <c r="I80" s="30">
        <f>COUNTIFS(Dataset[Word Count],A80,Dataset[Word Count],B80,Dataset[Geospatial Analysis],TRUE)</f>
        <v>0</v>
      </c>
    </row>
    <row r="81" spans="1:9" x14ac:dyDescent="0.2">
      <c r="A81" s="30" t="s">
        <v>2763</v>
      </c>
      <c r="B81" s="30" t="s">
        <v>2764</v>
      </c>
      <c r="C81" s="47" t="s">
        <v>2765</v>
      </c>
      <c r="D81" s="30">
        <f>COUNTIFS(Dataset[Word Count],A81,Dataset[Word Count],B81)</f>
        <v>0</v>
      </c>
      <c r="E81" s="30">
        <f>COUNTIFS(Dataset[Word Count],A81,Dataset[Word Count],B81,Dataset[Top 220],TRUE)</f>
        <v>0</v>
      </c>
      <c r="F81" s="30">
        <f>COUNTIFS(Dataset[Word Count],A81,Dataset[Word Count],B81,Dataset[Geospatial Data],FALSE)</f>
        <v>0</v>
      </c>
      <c r="G81" s="30">
        <f>COUNTIFS(Dataset[Word Count],A81,Dataset[Word Count],B81,Dataset[Geospatial Data],TRUE)</f>
        <v>0</v>
      </c>
      <c r="H81" s="30">
        <f>COUNTIFS(Dataset[Word Count],A81,Dataset[Word Count],B81,Dataset[Data Only],TRUE)</f>
        <v>0</v>
      </c>
      <c r="I81" s="30">
        <f>COUNTIFS(Dataset[Word Count],A81,Dataset[Word Count],B81,Dataset[Geospatial Analysis],TRUE)</f>
        <v>0</v>
      </c>
    </row>
    <row r="82" spans="1:9" x14ac:dyDescent="0.2">
      <c r="A82" s="30" t="s">
        <v>2766</v>
      </c>
      <c r="B82" s="30" t="s">
        <v>2767</v>
      </c>
      <c r="C82" s="47" t="s">
        <v>2768</v>
      </c>
      <c r="D82" s="30">
        <f>COUNTIFS(Dataset[Word Count],A82,Dataset[Word Count],B82)</f>
        <v>0</v>
      </c>
      <c r="E82" s="30">
        <f>COUNTIFS(Dataset[Word Count],A82,Dataset[Word Count],B82,Dataset[Top 220],TRUE)</f>
        <v>0</v>
      </c>
      <c r="F82" s="30">
        <f>COUNTIFS(Dataset[Word Count],A82,Dataset[Word Count],B82,Dataset[Geospatial Data],FALSE)</f>
        <v>0</v>
      </c>
      <c r="G82" s="30">
        <f>COUNTIFS(Dataset[Word Count],A82,Dataset[Word Count],B82,Dataset[Geospatial Data],TRUE)</f>
        <v>0</v>
      </c>
      <c r="H82" s="30">
        <f>COUNTIFS(Dataset[Word Count],A82,Dataset[Word Count],B82,Dataset[Data Only],TRUE)</f>
        <v>0</v>
      </c>
      <c r="I82" s="30">
        <f>COUNTIFS(Dataset[Word Count],A82,Dataset[Word Count],B82,Dataset[Geospatial Analysis],TRUE)</f>
        <v>0</v>
      </c>
    </row>
    <row r="83" spans="1:9" x14ac:dyDescent="0.2">
      <c r="A83" s="30" t="s">
        <v>2769</v>
      </c>
      <c r="B83" s="30" t="s">
        <v>2770</v>
      </c>
      <c r="C83" s="47" t="s">
        <v>2771</v>
      </c>
      <c r="D83" s="30">
        <f>COUNTIFS(Dataset[Word Count],A83,Dataset[Word Count],B83)</f>
        <v>0</v>
      </c>
      <c r="E83" s="30">
        <f>COUNTIFS(Dataset[Word Count],A83,Dataset[Word Count],B83,Dataset[Top 220],TRUE)</f>
        <v>0</v>
      </c>
      <c r="F83" s="30">
        <f>COUNTIFS(Dataset[Word Count],A83,Dataset[Word Count],B83,Dataset[Geospatial Data],FALSE)</f>
        <v>0</v>
      </c>
      <c r="G83" s="30">
        <f>COUNTIFS(Dataset[Word Count],A83,Dataset[Word Count],B83,Dataset[Geospatial Data],TRUE)</f>
        <v>0</v>
      </c>
      <c r="H83" s="30">
        <f>COUNTIFS(Dataset[Word Count],A83,Dataset[Word Count],B83,Dataset[Data Only],TRUE)</f>
        <v>0</v>
      </c>
      <c r="I83" s="30">
        <f>COUNTIFS(Dataset[Word Count],A83,Dataset[Word Count],B83,Dataset[Geospatial Analysis],TRUE)</f>
        <v>0</v>
      </c>
    </row>
    <row r="84" spans="1:9" x14ac:dyDescent="0.2">
      <c r="A84" s="30" t="s">
        <v>2772</v>
      </c>
      <c r="B84" s="30" t="s">
        <v>2773</v>
      </c>
      <c r="C84" s="47" t="s">
        <v>2774</v>
      </c>
      <c r="D84" s="30">
        <f>COUNTIFS(Dataset[Word Count],A84,Dataset[Word Count],B84)</f>
        <v>0</v>
      </c>
      <c r="E84" s="30">
        <f>COUNTIFS(Dataset[Word Count],A84,Dataset[Word Count],B84,Dataset[Top 220],TRUE)</f>
        <v>0</v>
      </c>
      <c r="F84" s="30">
        <f>COUNTIFS(Dataset[Word Count],A84,Dataset[Word Count],B84,Dataset[Geospatial Data],FALSE)</f>
        <v>0</v>
      </c>
      <c r="G84" s="30">
        <f>COUNTIFS(Dataset[Word Count],A84,Dataset[Word Count],B84,Dataset[Geospatial Data],TRUE)</f>
        <v>0</v>
      </c>
      <c r="H84" s="30">
        <f>COUNTIFS(Dataset[Word Count],A84,Dataset[Word Count],B84,Dataset[Data Only],TRUE)</f>
        <v>0</v>
      </c>
      <c r="I84" s="30">
        <f>COUNTIFS(Dataset[Word Count],A84,Dataset[Word Count],B84,Dataset[Geospatial Analysis],TRUE)</f>
        <v>0</v>
      </c>
    </row>
    <row r="85" spans="1:9" x14ac:dyDescent="0.2">
      <c r="A85" s="30" t="s">
        <v>2775</v>
      </c>
      <c r="B85" s="30" t="s">
        <v>2776</v>
      </c>
      <c r="C85" s="47" t="s">
        <v>2777</v>
      </c>
      <c r="D85" s="30">
        <f>COUNTIFS(Dataset[Word Count],A85,Dataset[Word Count],B85)</f>
        <v>0</v>
      </c>
      <c r="E85" s="30">
        <f>COUNTIFS(Dataset[Word Count],A85,Dataset[Word Count],B85,Dataset[Top 220],TRUE)</f>
        <v>0</v>
      </c>
      <c r="F85" s="30">
        <f>COUNTIFS(Dataset[Word Count],A85,Dataset[Word Count],B85,Dataset[Geospatial Data],FALSE)</f>
        <v>0</v>
      </c>
      <c r="G85" s="30">
        <f>COUNTIFS(Dataset[Word Count],A85,Dataset[Word Count],B85,Dataset[Geospatial Data],TRUE)</f>
        <v>0</v>
      </c>
      <c r="H85" s="30">
        <f>COUNTIFS(Dataset[Word Count],A85,Dataset[Word Count],B85,Dataset[Data Only],TRUE)</f>
        <v>0</v>
      </c>
      <c r="I85" s="30">
        <f>COUNTIFS(Dataset[Word Count],A85,Dataset[Word Count],B85,Dataset[Geospatial Analysis],TRUE)</f>
        <v>0</v>
      </c>
    </row>
    <row r="86" spans="1:9" x14ac:dyDescent="0.2">
      <c r="A86" s="30" t="s">
        <v>2778</v>
      </c>
      <c r="B86" s="30" t="s">
        <v>2779</v>
      </c>
      <c r="C86" s="47" t="s">
        <v>2780</v>
      </c>
      <c r="D86" s="30">
        <f>COUNTIFS(Dataset[Word Count],A86,Dataset[Word Count],B86)</f>
        <v>0</v>
      </c>
      <c r="E86" s="30">
        <f>COUNTIFS(Dataset[Word Count],A86,Dataset[Word Count],B86,Dataset[Top 220],TRUE)</f>
        <v>0</v>
      </c>
      <c r="F86" s="30">
        <f>COUNTIFS(Dataset[Word Count],A86,Dataset[Word Count],B86,Dataset[Geospatial Data],FALSE)</f>
        <v>0</v>
      </c>
      <c r="G86" s="30">
        <f>COUNTIFS(Dataset[Word Count],A86,Dataset[Word Count],B86,Dataset[Geospatial Data],TRUE)</f>
        <v>0</v>
      </c>
      <c r="H86" s="30">
        <f>COUNTIFS(Dataset[Word Count],A86,Dataset[Word Count],B86,Dataset[Data Only],TRUE)</f>
        <v>0</v>
      </c>
      <c r="I86" s="30">
        <f>COUNTIFS(Dataset[Word Count],A86,Dataset[Word Count],B86,Dataset[Geospatial Analysis],TRUE)</f>
        <v>0</v>
      </c>
    </row>
    <row r="87" spans="1:9" x14ac:dyDescent="0.2">
      <c r="A87" s="30" t="s">
        <v>2781</v>
      </c>
      <c r="B87" s="30" t="s">
        <v>2782</v>
      </c>
      <c r="C87" s="47" t="s">
        <v>2783</v>
      </c>
      <c r="D87" s="30">
        <f>COUNTIFS(Dataset[Word Count],A87,Dataset[Word Count],B87)</f>
        <v>0</v>
      </c>
      <c r="E87" s="30">
        <f>COUNTIFS(Dataset[Word Count],A87,Dataset[Word Count],B87,Dataset[Top 220],TRUE)</f>
        <v>0</v>
      </c>
      <c r="F87" s="30">
        <f>COUNTIFS(Dataset[Word Count],A87,Dataset[Word Count],B87,Dataset[Geospatial Data],FALSE)</f>
        <v>0</v>
      </c>
      <c r="G87" s="30">
        <f>COUNTIFS(Dataset[Word Count],A87,Dataset[Word Count],B87,Dataset[Geospatial Data],TRUE)</f>
        <v>0</v>
      </c>
      <c r="H87" s="30">
        <f>COUNTIFS(Dataset[Word Count],A87,Dataset[Word Count],B87,Dataset[Data Only],TRUE)</f>
        <v>0</v>
      </c>
      <c r="I87" s="30">
        <f>COUNTIFS(Dataset[Word Count],A87,Dataset[Word Count],B87,Dataset[Geospatial Analysis],TRUE)</f>
        <v>0</v>
      </c>
    </row>
    <row r="88" spans="1:9" x14ac:dyDescent="0.2">
      <c r="A88" s="30" t="s">
        <v>2784</v>
      </c>
      <c r="B88" s="30" t="s">
        <v>2785</v>
      </c>
      <c r="C88" s="47" t="s">
        <v>2786</v>
      </c>
      <c r="D88" s="30">
        <f>COUNTIFS(Dataset[Word Count],A88,Dataset[Word Count],B88)</f>
        <v>0</v>
      </c>
      <c r="E88" s="30">
        <f>COUNTIFS(Dataset[Word Count],A88,Dataset[Word Count],B88,Dataset[Top 220],TRUE)</f>
        <v>0</v>
      </c>
      <c r="F88" s="30">
        <f>COUNTIFS(Dataset[Word Count],A88,Dataset[Word Count],B88,Dataset[Geospatial Data],FALSE)</f>
        <v>0</v>
      </c>
      <c r="G88" s="30">
        <f>COUNTIFS(Dataset[Word Count],A88,Dataset[Word Count],B88,Dataset[Geospatial Data],TRUE)</f>
        <v>0</v>
      </c>
      <c r="H88" s="30">
        <f>COUNTIFS(Dataset[Word Count],A88,Dataset[Word Count],B88,Dataset[Data Only],TRUE)</f>
        <v>0</v>
      </c>
      <c r="I88" s="30">
        <f>COUNTIFS(Dataset[Word Count],A88,Dataset[Word Count],B88,Dataset[Geospatial Analysis],TRUE)</f>
        <v>0</v>
      </c>
    </row>
    <row r="89" spans="1:9" x14ac:dyDescent="0.2">
      <c r="A89" s="30" t="s">
        <v>2787</v>
      </c>
      <c r="B89" s="30" t="s">
        <v>2788</v>
      </c>
      <c r="C89" s="47" t="s">
        <v>2789</v>
      </c>
      <c r="D89" s="30">
        <f>COUNTIFS(Dataset[Word Count],A89,Dataset[Word Count],B89)</f>
        <v>0</v>
      </c>
      <c r="E89" s="30">
        <f>COUNTIFS(Dataset[Word Count],A89,Dataset[Word Count],B89,Dataset[Top 220],TRUE)</f>
        <v>0</v>
      </c>
      <c r="F89" s="30">
        <f>COUNTIFS(Dataset[Word Count],A89,Dataset[Word Count],B89,Dataset[Geospatial Data],FALSE)</f>
        <v>0</v>
      </c>
      <c r="G89" s="30">
        <f>COUNTIFS(Dataset[Word Count],A89,Dataset[Word Count],B89,Dataset[Geospatial Data],TRUE)</f>
        <v>0</v>
      </c>
      <c r="H89" s="30">
        <f>COUNTIFS(Dataset[Word Count],A89,Dataset[Word Count],B89,Dataset[Data Only],TRUE)</f>
        <v>0</v>
      </c>
      <c r="I89" s="30">
        <f>COUNTIFS(Dataset[Word Count],A89,Dataset[Word Count],B89,Dataset[Geospatial Analysis],TRUE)</f>
        <v>0</v>
      </c>
    </row>
    <row r="90" spans="1:9" x14ac:dyDescent="0.2">
      <c r="A90" s="30" t="s">
        <v>2790</v>
      </c>
      <c r="B90" s="30" t="s">
        <v>2791</v>
      </c>
      <c r="C90" s="47" t="s">
        <v>2792</v>
      </c>
      <c r="D90" s="30">
        <f>COUNTIFS(Dataset[Word Count],A90,Dataset[Word Count],B90)</f>
        <v>0</v>
      </c>
      <c r="E90" s="30">
        <f>COUNTIFS(Dataset[Word Count],A90,Dataset[Word Count],B90,Dataset[Top 220],TRUE)</f>
        <v>0</v>
      </c>
      <c r="F90" s="30">
        <f>COUNTIFS(Dataset[Word Count],A90,Dataset[Word Count],B90,Dataset[Geospatial Data],FALSE)</f>
        <v>0</v>
      </c>
      <c r="G90" s="30">
        <f>COUNTIFS(Dataset[Word Count],A90,Dataset[Word Count],B90,Dataset[Geospatial Data],TRUE)</f>
        <v>0</v>
      </c>
      <c r="H90" s="30">
        <f>COUNTIFS(Dataset[Word Count],A90,Dataset[Word Count],B90,Dataset[Data Only],TRUE)</f>
        <v>0</v>
      </c>
      <c r="I90" s="30">
        <f>COUNTIFS(Dataset[Word Count],A90,Dataset[Word Count],B90,Dataset[Geospatial Analysis],TRUE)</f>
        <v>0</v>
      </c>
    </row>
    <row r="91" spans="1:9" x14ac:dyDescent="0.2">
      <c r="A91" s="30" t="s">
        <v>2793</v>
      </c>
      <c r="B91" s="30" t="s">
        <v>2794</v>
      </c>
      <c r="C91" s="47" t="s">
        <v>2795</v>
      </c>
      <c r="D91" s="30">
        <f>COUNTIFS(Dataset[Word Count],A91,Dataset[Word Count],B91)</f>
        <v>0</v>
      </c>
      <c r="E91" s="30">
        <f>COUNTIFS(Dataset[Word Count],A91,Dataset[Word Count],B91,Dataset[Top 220],TRUE)</f>
        <v>0</v>
      </c>
      <c r="F91" s="30">
        <f>COUNTIFS(Dataset[Word Count],A91,Dataset[Word Count],B91,Dataset[Geospatial Data],FALSE)</f>
        <v>0</v>
      </c>
      <c r="G91" s="30">
        <f>COUNTIFS(Dataset[Word Count],A91,Dataset[Word Count],B91,Dataset[Geospatial Data],TRUE)</f>
        <v>0</v>
      </c>
      <c r="H91" s="30">
        <f>COUNTIFS(Dataset[Word Count],A91,Dataset[Word Count],B91,Dataset[Data Only],TRUE)</f>
        <v>0</v>
      </c>
      <c r="I91" s="30">
        <f>COUNTIFS(Dataset[Word Count],A91,Dataset[Word Count],B91,Dataset[Geospatial Analysis],TRUE)</f>
        <v>0</v>
      </c>
    </row>
    <row r="92" spans="1:9" x14ac:dyDescent="0.2">
      <c r="A92" s="30" t="s">
        <v>2796</v>
      </c>
      <c r="B92" s="30" t="s">
        <v>2797</v>
      </c>
      <c r="C92" s="47" t="s">
        <v>2798</v>
      </c>
      <c r="D92" s="30">
        <f>COUNTIFS(Dataset[Word Count],A92,Dataset[Word Count],B92)</f>
        <v>0</v>
      </c>
      <c r="E92" s="30">
        <f>COUNTIFS(Dataset[Word Count],A92,Dataset[Word Count],B92,Dataset[Top 220],TRUE)</f>
        <v>0</v>
      </c>
      <c r="F92" s="30">
        <f>COUNTIFS(Dataset[Word Count],A92,Dataset[Word Count],B92,Dataset[Geospatial Data],FALSE)</f>
        <v>0</v>
      </c>
      <c r="G92" s="30">
        <f>COUNTIFS(Dataset[Word Count],A92,Dataset[Word Count],B92,Dataset[Geospatial Data],TRUE)</f>
        <v>0</v>
      </c>
      <c r="H92" s="30">
        <f>COUNTIFS(Dataset[Word Count],A92,Dataset[Word Count],B92,Dataset[Data Only],TRUE)</f>
        <v>0</v>
      </c>
      <c r="I92" s="30">
        <f>COUNTIFS(Dataset[Word Count],A92,Dataset[Word Count],B92,Dataset[Geospatial Analysis],TRUE)</f>
        <v>0</v>
      </c>
    </row>
    <row r="93" spans="1:9" x14ac:dyDescent="0.2">
      <c r="A93" s="30" t="s">
        <v>2799</v>
      </c>
      <c r="B93" s="30" t="s">
        <v>2800</v>
      </c>
      <c r="C93" s="47" t="s">
        <v>2801</v>
      </c>
      <c r="D93" s="30">
        <f>COUNTIFS(Dataset[Word Count],A93,Dataset[Word Count],B93)</f>
        <v>0</v>
      </c>
      <c r="E93" s="30">
        <f>COUNTIFS(Dataset[Word Count],A93,Dataset[Word Count],B93,Dataset[Top 220],TRUE)</f>
        <v>0</v>
      </c>
      <c r="F93" s="30">
        <f>COUNTIFS(Dataset[Word Count],A93,Dataset[Word Count],B93,Dataset[Geospatial Data],FALSE)</f>
        <v>0</v>
      </c>
      <c r="G93" s="30">
        <f>COUNTIFS(Dataset[Word Count],A93,Dataset[Word Count],B93,Dataset[Geospatial Data],TRUE)</f>
        <v>0</v>
      </c>
      <c r="H93" s="30">
        <f>COUNTIFS(Dataset[Word Count],A93,Dataset[Word Count],B93,Dataset[Data Only],TRUE)</f>
        <v>0</v>
      </c>
      <c r="I93" s="30">
        <f>COUNTIFS(Dataset[Word Count],A93,Dataset[Word Count],B93,Dataset[Geospatial Analysis],TRUE)</f>
        <v>0</v>
      </c>
    </row>
    <row r="94" spans="1:9" x14ac:dyDescent="0.2">
      <c r="A94" s="30" t="s">
        <v>2802</v>
      </c>
      <c r="B94" s="30" t="s">
        <v>2803</v>
      </c>
      <c r="C94" s="47" t="s">
        <v>2804</v>
      </c>
      <c r="D94" s="30">
        <f>COUNTIFS(Dataset[Word Count],A94,Dataset[Word Count],B94)</f>
        <v>0</v>
      </c>
      <c r="E94" s="30">
        <f>COUNTIFS(Dataset[Word Count],A94,Dataset[Word Count],B94,Dataset[Top 220],TRUE)</f>
        <v>0</v>
      </c>
      <c r="F94" s="30">
        <f>COUNTIFS(Dataset[Word Count],A94,Dataset[Word Count],B94,Dataset[Geospatial Data],FALSE)</f>
        <v>0</v>
      </c>
      <c r="G94" s="30">
        <f>COUNTIFS(Dataset[Word Count],A94,Dataset[Word Count],B94,Dataset[Geospatial Data],TRUE)</f>
        <v>0</v>
      </c>
      <c r="H94" s="30">
        <f>COUNTIFS(Dataset[Word Count],A94,Dataset[Word Count],B94,Dataset[Data Only],TRUE)</f>
        <v>0</v>
      </c>
      <c r="I94" s="30">
        <f>COUNTIFS(Dataset[Word Count],A94,Dataset[Word Count],B94,Dataset[Geospatial Analysis],TRUE)</f>
        <v>0</v>
      </c>
    </row>
    <row r="95" spans="1:9" x14ac:dyDescent="0.2">
      <c r="A95" s="30" t="s">
        <v>2805</v>
      </c>
      <c r="B95" s="30" t="s">
        <v>2806</v>
      </c>
      <c r="C95" s="47" t="s">
        <v>2807</v>
      </c>
      <c r="D95" s="30">
        <f>COUNTIFS(Dataset[Word Count],A95,Dataset[Word Count],B95)</f>
        <v>0</v>
      </c>
      <c r="E95" s="30">
        <f>COUNTIFS(Dataset[Word Count],A95,Dataset[Word Count],B95,Dataset[Top 220],TRUE)</f>
        <v>0</v>
      </c>
      <c r="F95" s="30">
        <f>COUNTIFS(Dataset[Word Count],A95,Dataset[Word Count],B95,Dataset[Geospatial Data],FALSE)</f>
        <v>0</v>
      </c>
      <c r="G95" s="30">
        <f>COUNTIFS(Dataset[Word Count],A95,Dataset[Word Count],B95,Dataset[Geospatial Data],TRUE)</f>
        <v>0</v>
      </c>
      <c r="H95" s="30">
        <f>COUNTIFS(Dataset[Word Count],A95,Dataset[Word Count],B95,Dataset[Data Only],TRUE)</f>
        <v>0</v>
      </c>
      <c r="I95" s="30">
        <f>COUNTIFS(Dataset[Word Count],A95,Dataset[Word Count],B95,Dataset[Geospatial Analysis],TRUE)</f>
        <v>0</v>
      </c>
    </row>
    <row r="96" spans="1:9" x14ac:dyDescent="0.2">
      <c r="A96" s="30" t="s">
        <v>2808</v>
      </c>
      <c r="B96" s="30" t="s">
        <v>2809</v>
      </c>
      <c r="C96" s="47" t="s">
        <v>2810</v>
      </c>
      <c r="D96" s="30">
        <f>COUNTIFS(Dataset[Word Count],A96,Dataset[Word Count],B96)</f>
        <v>0</v>
      </c>
      <c r="E96" s="30">
        <f>COUNTIFS(Dataset[Word Count],A96,Dataset[Word Count],B96,Dataset[Top 220],TRUE)</f>
        <v>0</v>
      </c>
      <c r="F96" s="30">
        <f>COUNTIFS(Dataset[Word Count],A96,Dataset[Word Count],B96,Dataset[Geospatial Data],FALSE)</f>
        <v>0</v>
      </c>
      <c r="G96" s="30">
        <f>COUNTIFS(Dataset[Word Count],A96,Dataset[Word Count],B96,Dataset[Geospatial Data],TRUE)</f>
        <v>0</v>
      </c>
      <c r="H96" s="30">
        <f>COUNTIFS(Dataset[Word Count],A96,Dataset[Word Count],B96,Dataset[Data Only],TRUE)</f>
        <v>0</v>
      </c>
      <c r="I96" s="30">
        <f>COUNTIFS(Dataset[Word Count],A96,Dataset[Word Count],B96,Dataset[Geospatial Analysis],TRUE)</f>
        <v>0</v>
      </c>
    </row>
    <row r="97" spans="1:9" x14ac:dyDescent="0.2">
      <c r="A97" s="30" t="s">
        <v>2811</v>
      </c>
      <c r="B97" s="30" t="s">
        <v>2812</v>
      </c>
      <c r="C97" s="47" t="s">
        <v>2813</v>
      </c>
      <c r="D97" s="30">
        <f>COUNTIFS(Dataset[Word Count],A97,Dataset[Word Count],B97)</f>
        <v>0</v>
      </c>
      <c r="E97" s="30">
        <f>COUNTIFS(Dataset[Word Count],A97,Dataset[Word Count],B97,Dataset[Top 220],TRUE)</f>
        <v>0</v>
      </c>
      <c r="F97" s="30">
        <f>COUNTIFS(Dataset[Word Count],A97,Dataset[Word Count],B97,Dataset[Geospatial Data],FALSE)</f>
        <v>0</v>
      </c>
      <c r="G97" s="30">
        <f>COUNTIFS(Dataset[Word Count],A97,Dataset[Word Count],B97,Dataset[Geospatial Data],TRUE)</f>
        <v>0</v>
      </c>
      <c r="H97" s="30">
        <f>COUNTIFS(Dataset[Word Count],A97,Dataset[Word Count],B97,Dataset[Data Only],TRUE)</f>
        <v>0</v>
      </c>
      <c r="I97" s="30">
        <f>COUNTIFS(Dataset[Word Count],A97,Dataset[Word Count],B97,Dataset[Geospatial Analysis],TRUE)</f>
        <v>0</v>
      </c>
    </row>
    <row r="98" spans="1:9" x14ac:dyDescent="0.2">
      <c r="A98" s="30" t="s">
        <v>2814</v>
      </c>
      <c r="B98" s="30" t="s">
        <v>2815</v>
      </c>
      <c r="C98" s="47" t="s">
        <v>2816</v>
      </c>
      <c r="D98" s="30">
        <f>COUNTIFS(Dataset[Word Count],A98,Dataset[Word Count],B98)</f>
        <v>0</v>
      </c>
      <c r="E98" s="30">
        <f>COUNTIFS(Dataset[Word Count],A98,Dataset[Word Count],B98,Dataset[Top 220],TRUE)</f>
        <v>0</v>
      </c>
      <c r="F98" s="30">
        <f>COUNTIFS(Dataset[Word Count],A98,Dataset[Word Count],B98,Dataset[Geospatial Data],FALSE)</f>
        <v>0</v>
      </c>
      <c r="G98" s="30">
        <f>COUNTIFS(Dataset[Word Count],A98,Dataset[Word Count],B98,Dataset[Geospatial Data],TRUE)</f>
        <v>0</v>
      </c>
      <c r="H98" s="30">
        <f>COUNTIFS(Dataset[Word Count],A98,Dataset[Word Count],B98,Dataset[Data Only],TRUE)</f>
        <v>0</v>
      </c>
      <c r="I98" s="30">
        <f>COUNTIFS(Dataset[Word Count],A98,Dataset[Word Count],B98,Dataset[Geospatial Analysis],TRUE)</f>
        <v>0</v>
      </c>
    </row>
    <row r="99" spans="1:9" x14ac:dyDescent="0.2">
      <c r="A99" s="30" t="s">
        <v>2817</v>
      </c>
      <c r="B99" s="30" t="s">
        <v>2818</v>
      </c>
      <c r="C99" s="47" t="s">
        <v>2819</v>
      </c>
      <c r="D99" s="30">
        <f>COUNTIFS(Dataset[Word Count],A99,Dataset[Word Count],B99)</f>
        <v>0</v>
      </c>
      <c r="E99" s="30">
        <f>COUNTIFS(Dataset[Word Count],A99,Dataset[Word Count],B99,Dataset[Top 220],TRUE)</f>
        <v>0</v>
      </c>
      <c r="F99" s="30">
        <f>COUNTIFS(Dataset[Word Count],A99,Dataset[Word Count],B99,Dataset[Geospatial Data],FALSE)</f>
        <v>0</v>
      </c>
      <c r="G99" s="30">
        <f>COUNTIFS(Dataset[Word Count],A99,Dataset[Word Count],B99,Dataset[Geospatial Data],TRUE)</f>
        <v>0</v>
      </c>
      <c r="H99" s="30">
        <f>COUNTIFS(Dataset[Word Count],A99,Dataset[Word Count],B99,Dataset[Data Only],TRUE)</f>
        <v>0</v>
      </c>
      <c r="I99" s="30">
        <f>COUNTIFS(Dataset[Word Count],A99,Dataset[Word Count],B99,Dataset[Geospatial Analysis],TRUE)</f>
        <v>0</v>
      </c>
    </row>
    <row r="100" spans="1:9" x14ac:dyDescent="0.2">
      <c r="A100" s="30" t="s">
        <v>2820</v>
      </c>
      <c r="B100" s="30" t="s">
        <v>2821</v>
      </c>
      <c r="C100" s="47" t="s">
        <v>2822</v>
      </c>
      <c r="D100" s="30">
        <f>COUNTIFS(Dataset[Word Count],A100,Dataset[Word Count],B100)</f>
        <v>0</v>
      </c>
      <c r="E100" s="30">
        <f>COUNTIFS(Dataset[Word Count],A100,Dataset[Word Count],B100,Dataset[Top 220],TRUE)</f>
        <v>0</v>
      </c>
      <c r="F100" s="30">
        <f>COUNTIFS(Dataset[Word Count],A100,Dataset[Word Count],B100,Dataset[Geospatial Data],FALSE)</f>
        <v>0</v>
      </c>
      <c r="G100" s="30">
        <f>COUNTIFS(Dataset[Word Count],A100,Dataset[Word Count],B100,Dataset[Geospatial Data],TRUE)</f>
        <v>0</v>
      </c>
      <c r="H100" s="30">
        <f>COUNTIFS(Dataset[Word Count],A100,Dataset[Word Count],B100,Dataset[Data Only],TRUE)</f>
        <v>0</v>
      </c>
      <c r="I100" s="30">
        <f>COUNTIFS(Dataset[Word Count],A100,Dataset[Word Count],B100,Dataset[Geospatial Analysis],TRUE)</f>
        <v>0</v>
      </c>
    </row>
    <row r="101" spans="1:9" x14ac:dyDescent="0.2">
      <c r="A101" s="30" t="s">
        <v>2823</v>
      </c>
      <c r="B101" s="30" t="s">
        <v>2824</v>
      </c>
      <c r="C101" s="47" t="s">
        <v>2825</v>
      </c>
      <c r="D101" s="30">
        <f>COUNTIFS(Dataset[Word Count],A101,Dataset[Word Count],B101)</f>
        <v>0</v>
      </c>
      <c r="E101" s="30">
        <f>COUNTIFS(Dataset[Word Count],A101,Dataset[Word Count],B101,Dataset[Top 220],TRUE)</f>
        <v>0</v>
      </c>
      <c r="F101" s="30">
        <f>COUNTIFS(Dataset[Word Count],A101,Dataset[Word Count],B101,Dataset[Geospatial Data],FALSE)</f>
        <v>0</v>
      </c>
      <c r="G101" s="30">
        <f>COUNTIFS(Dataset[Word Count],A101,Dataset[Word Count],B101,Dataset[Geospatial Data],TRUE)</f>
        <v>0</v>
      </c>
      <c r="H101" s="30">
        <f>COUNTIFS(Dataset[Word Count],A101,Dataset[Word Count],B101,Dataset[Data Only],TRUE)</f>
        <v>0</v>
      </c>
      <c r="I101" s="30">
        <f>COUNTIFS(Dataset[Word Count],A101,Dataset[Word Count],B101,Dataset[Geospatial Analysis],TRUE)</f>
        <v>0</v>
      </c>
    </row>
    <row r="102" spans="1:9" x14ac:dyDescent="0.2">
      <c r="A102" s="30" t="s">
        <v>2826</v>
      </c>
      <c r="B102" s="30" t="s">
        <v>2827</v>
      </c>
      <c r="C102" s="47" t="s">
        <v>2828</v>
      </c>
      <c r="D102" s="30">
        <f>COUNTIFS(Dataset[Word Count],A102,Dataset[Word Count],B102)</f>
        <v>0</v>
      </c>
      <c r="E102" s="30">
        <f>COUNTIFS(Dataset[Word Count],A102,Dataset[Word Count],B102,Dataset[Top 220],TRUE)</f>
        <v>0</v>
      </c>
      <c r="F102" s="30">
        <f>COUNTIFS(Dataset[Word Count],A102,Dataset[Word Count],B102,Dataset[Geospatial Data],FALSE)</f>
        <v>0</v>
      </c>
      <c r="G102" s="30">
        <f>COUNTIFS(Dataset[Word Count],A102,Dataset[Word Count],B102,Dataset[Geospatial Data],TRUE)</f>
        <v>0</v>
      </c>
      <c r="H102" s="30">
        <f>COUNTIFS(Dataset[Word Count],A102,Dataset[Word Count],B102,Dataset[Data Only],TRUE)</f>
        <v>0</v>
      </c>
      <c r="I102" s="30">
        <f>COUNTIFS(Dataset[Word Count],A102,Dataset[Word Count],B102,Dataset[Geospatial Analysis],TRUE)</f>
        <v>0</v>
      </c>
    </row>
    <row r="103" spans="1:9" x14ac:dyDescent="0.2">
      <c r="A103" s="30" t="s">
        <v>2829</v>
      </c>
      <c r="B103" s="30" t="s">
        <v>2830</v>
      </c>
      <c r="C103" s="47" t="s">
        <v>2831</v>
      </c>
      <c r="D103" s="30">
        <f>COUNTIFS(Dataset[Word Count],A103,Dataset[Word Count],B103)</f>
        <v>0</v>
      </c>
      <c r="E103" s="30">
        <f>COUNTIFS(Dataset[Word Count],A103,Dataset[Word Count],B103,Dataset[Top 220],TRUE)</f>
        <v>0</v>
      </c>
      <c r="F103" s="30">
        <f>COUNTIFS(Dataset[Word Count],A103,Dataset[Word Count],B103,Dataset[Geospatial Data],FALSE)</f>
        <v>0</v>
      </c>
      <c r="G103" s="30">
        <f>COUNTIFS(Dataset[Word Count],A103,Dataset[Word Count],B103,Dataset[Geospatial Data],TRUE)</f>
        <v>0</v>
      </c>
      <c r="H103" s="30">
        <f>COUNTIFS(Dataset[Word Count],A103,Dataset[Word Count],B103,Dataset[Data Only],TRUE)</f>
        <v>0</v>
      </c>
      <c r="I103" s="30">
        <f>COUNTIFS(Dataset[Word Count],A103,Dataset[Word Count],B103,Dataset[Geospatial Analysis],TRUE)</f>
        <v>0</v>
      </c>
    </row>
    <row r="104" spans="1:9" x14ac:dyDescent="0.2">
      <c r="A104" s="30" t="s">
        <v>2832</v>
      </c>
      <c r="B104" s="30" t="s">
        <v>2833</v>
      </c>
      <c r="C104" s="47" t="s">
        <v>2834</v>
      </c>
      <c r="D104" s="30">
        <f>COUNTIFS(Dataset[Word Count],A104,Dataset[Word Count],B104)</f>
        <v>0</v>
      </c>
      <c r="E104" s="30">
        <f>COUNTIFS(Dataset[Word Count],A104,Dataset[Word Count],B104,Dataset[Top 220],TRUE)</f>
        <v>0</v>
      </c>
      <c r="F104" s="30">
        <f>COUNTIFS(Dataset[Word Count],A104,Dataset[Word Count],B104,Dataset[Geospatial Data],FALSE)</f>
        <v>0</v>
      </c>
      <c r="G104" s="30">
        <f>COUNTIFS(Dataset[Word Count],A104,Dataset[Word Count],B104,Dataset[Geospatial Data],TRUE)</f>
        <v>0</v>
      </c>
      <c r="H104" s="30">
        <f>COUNTIFS(Dataset[Word Count],A104,Dataset[Word Count],B104,Dataset[Data Only],TRUE)</f>
        <v>0</v>
      </c>
      <c r="I104" s="30">
        <f>COUNTIFS(Dataset[Word Count],A104,Dataset[Word Count],B104,Dataset[Geospatial Analysis],TRUE)</f>
        <v>0</v>
      </c>
    </row>
    <row r="105" spans="1:9" x14ac:dyDescent="0.2">
      <c r="A105" s="30" t="s">
        <v>2835</v>
      </c>
      <c r="B105" s="30" t="s">
        <v>2836</v>
      </c>
      <c r="C105" s="47" t="s">
        <v>2837</v>
      </c>
      <c r="D105" s="30">
        <f>COUNTIFS(Dataset[Word Count],A105,Dataset[Word Count],B105)</f>
        <v>0</v>
      </c>
      <c r="E105" s="30">
        <f>COUNTIFS(Dataset[Word Count],A105,Dataset[Word Count],B105,Dataset[Top 220],TRUE)</f>
        <v>0</v>
      </c>
      <c r="F105" s="30">
        <f>COUNTIFS(Dataset[Word Count],A105,Dataset[Word Count],B105,Dataset[Geospatial Data],FALSE)</f>
        <v>0</v>
      </c>
      <c r="G105" s="30">
        <f>COUNTIFS(Dataset[Word Count],A105,Dataset[Word Count],B105,Dataset[Geospatial Data],TRUE)</f>
        <v>0</v>
      </c>
      <c r="H105" s="30">
        <f>COUNTIFS(Dataset[Word Count],A105,Dataset[Word Count],B105,Dataset[Data Only],TRUE)</f>
        <v>0</v>
      </c>
      <c r="I105" s="30">
        <f>COUNTIFS(Dataset[Word Count],A105,Dataset[Word Count],B105,Dataset[Geospatial Analysis],TRUE)</f>
        <v>0</v>
      </c>
    </row>
    <row r="106" spans="1:9" x14ac:dyDescent="0.2">
      <c r="A106" s="30" t="s">
        <v>2838</v>
      </c>
      <c r="B106" s="30" t="s">
        <v>2839</v>
      </c>
      <c r="C106" s="47" t="s">
        <v>2840</v>
      </c>
      <c r="D106" s="30">
        <f>COUNTIFS(Dataset[Word Count],A106,Dataset[Word Count],B106)</f>
        <v>0</v>
      </c>
      <c r="E106" s="30">
        <f>COUNTIFS(Dataset[Word Count],A106,Dataset[Word Count],B106,Dataset[Top 220],TRUE)</f>
        <v>0</v>
      </c>
      <c r="F106" s="30">
        <f>COUNTIFS(Dataset[Word Count],A106,Dataset[Word Count],B106,Dataset[Geospatial Data],FALSE)</f>
        <v>0</v>
      </c>
      <c r="G106" s="30">
        <f>COUNTIFS(Dataset[Word Count],A106,Dataset[Word Count],B106,Dataset[Geospatial Data],TRUE)</f>
        <v>0</v>
      </c>
      <c r="H106" s="30">
        <f>COUNTIFS(Dataset[Word Count],A106,Dataset[Word Count],B106,Dataset[Data Only],TRUE)</f>
        <v>0</v>
      </c>
      <c r="I106" s="30">
        <f>COUNTIFS(Dataset[Word Count],A106,Dataset[Word Count],B106,Dataset[Geospatial Analysis],TRUE)</f>
        <v>0</v>
      </c>
    </row>
    <row r="107" spans="1:9" x14ac:dyDescent="0.2">
      <c r="A107" s="30" t="s">
        <v>2841</v>
      </c>
      <c r="B107" s="30" t="s">
        <v>2842</v>
      </c>
      <c r="C107" s="47" t="s">
        <v>2843</v>
      </c>
      <c r="D107" s="30">
        <f>COUNTIFS(Dataset[Word Count],A107,Dataset[Word Count],B107)</f>
        <v>1</v>
      </c>
      <c r="E107" s="30">
        <f>COUNTIFS(Dataset[Word Count],A107,Dataset[Word Count],B107,Dataset[Top 220],TRUE)</f>
        <v>1</v>
      </c>
      <c r="F107" s="30">
        <f>COUNTIFS(Dataset[Word Count],A107,Dataset[Word Count],B107,Dataset[Geospatial Data],FALSE)</f>
        <v>0</v>
      </c>
      <c r="G107" s="30">
        <f>COUNTIFS(Dataset[Word Count],A107,Dataset[Word Count],B107,Dataset[Geospatial Data],TRUE)</f>
        <v>1</v>
      </c>
      <c r="H107" s="30">
        <f>COUNTIFS(Dataset[Word Count],A107,Dataset[Word Count],B107,Dataset[Data Only],TRUE)</f>
        <v>0</v>
      </c>
      <c r="I107" s="30">
        <f>COUNTIFS(Dataset[Word Count],A107,Dataset[Word Count],B107,Dataset[Geospatial Analysis],TRUE)</f>
        <v>1</v>
      </c>
    </row>
    <row r="110" spans="1:9" x14ac:dyDescent="0.2">
      <c r="A110" s="48" t="s">
        <v>2526</v>
      </c>
      <c r="B110" s="48" t="s">
        <v>2527</v>
      </c>
      <c r="C110" s="48" t="s">
        <v>2528</v>
      </c>
      <c r="D110" s="31" t="s">
        <v>2844</v>
      </c>
      <c r="E110" s="16" t="s">
        <v>2517</v>
      </c>
      <c r="F110" s="14" t="s">
        <v>2516</v>
      </c>
      <c r="G110" s="15" t="s">
        <v>2520</v>
      </c>
      <c r="H110" s="28" t="s">
        <v>2519</v>
      </c>
      <c r="I110" s="26" t="s">
        <v>2845</v>
      </c>
    </row>
    <row r="111" spans="1:9" x14ac:dyDescent="0.2">
      <c r="A111" s="49"/>
      <c r="B111" s="49"/>
      <c r="C111" s="50"/>
      <c r="D111" s="50"/>
      <c r="E111" s="50"/>
      <c r="F111" s="50"/>
      <c r="G111" s="50"/>
      <c r="H111" s="50"/>
      <c r="I111" s="50"/>
    </row>
    <row r="112" spans="1:9" x14ac:dyDescent="0.2">
      <c r="A112" s="49"/>
      <c r="B112" s="49"/>
      <c r="C112" s="50"/>
      <c r="D112" s="50"/>
      <c r="E112" s="50"/>
      <c r="F112" s="50"/>
      <c r="G112" s="50"/>
      <c r="H112" s="50"/>
      <c r="I112" s="50"/>
    </row>
    <row r="113" spans="1:9" x14ac:dyDescent="0.2">
      <c r="A113" s="49" t="s">
        <v>2535</v>
      </c>
      <c r="B113" s="49" t="s">
        <v>2536</v>
      </c>
      <c r="C113" s="50" t="s">
        <v>2537</v>
      </c>
      <c r="D113" s="30">
        <f>COUNTIFS(Dataset[Word Count],A113,Dataset[Word Count],B113)</f>
        <v>54</v>
      </c>
      <c r="E113" s="30">
        <f>COUNTIFS(Dataset[Word Count],A113,Dataset[Word Count],B113,Dataset[Top 220],TRUE)</f>
        <v>6</v>
      </c>
      <c r="F113" s="30">
        <f>COUNTIFS(Dataset[Word Count],A113,Dataset[Word Count],B113,Dataset[Geospatial Data],FALSE)</f>
        <v>5</v>
      </c>
      <c r="G113" s="30">
        <f>COUNTIFS(Dataset[Word Count],A113,Dataset[Word Count],B113,Dataset[Geospatial Data],TRUE)</f>
        <v>1</v>
      </c>
      <c r="H113" s="30">
        <f>COUNTIFS(Dataset[Word Count],A113,Dataset[Word Count],B113,Dataset[Data Only],TRUE)</f>
        <v>0</v>
      </c>
      <c r="I113" s="30">
        <f>COUNTIFS(Dataset[Word Count],A113,Dataset[Word Count],B113,Dataset[Geospatial Analysis],TRUE)</f>
        <v>1</v>
      </c>
    </row>
    <row r="114" spans="1:9" x14ac:dyDescent="0.2">
      <c r="A114" s="49" t="s">
        <v>2538</v>
      </c>
      <c r="B114" s="49" t="s">
        <v>2539</v>
      </c>
      <c r="C114" s="50" t="s">
        <v>2540</v>
      </c>
      <c r="D114" s="30">
        <f>COUNTIFS(Dataset[Word Count],A114,Dataset[Word Count],B114)</f>
        <v>42</v>
      </c>
      <c r="E114" s="30">
        <f>COUNTIFS(Dataset[Word Count],A114,Dataset[Word Count],B114,Dataset[Top 220],TRUE)</f>
        <v>42</v>
      </c>
      <c r="F114" s="30">
        <f>COUNTIFS(Dataset[Word Count],A114,Dataset[Word Count],B114,Dataset[Geospatial Data],FALSE)</f>
        <v>33</v>
      </c>
      <c r="G114" s="30">
        <f>COUNTIFS(Dataset[Word Count],A114,Dataset[Word Count],B114,Dataset[Geospatial Data],TRUE)</f>
        <v>9</v>
      </c>
      <c r="H114" s="30">
        <f>COUNTIFS(Dataset[Word Count],A114,Dataset[Word Count],B114,Dataset[Data Only],TRUE)</f>
        <v>8</v>
      </c>
      <c r="I114" s="30">
        <f>COUNTIFS(Dataset[Word Count],A114,Dataset[Word Count],B114,Dataset[Geospatial Analysis],TRUE)</f>
        <v>1</v>
      </c>
    </row>
    <row r="115" spans="1:9" x14ac:dyDescent="0.2">
      <c r="A115" s="49" t="s">
        <v>2541</v>
      </c>
      <c r="B115" s="49" t="s">
        <v>2542</v>
      </c>
      <c r="C115" s="50" t="s">
        <v>2543</v>
      </c>
      <c r="D115" s="30">
        <f>COUNTIFS(Dataset[Word Count],A115,Dataset[Word Count],B115)</f>
        <v>27</v>
      </c>
      <c r="E115" s="30">
        <f>COUNTIFS(Dataset[Word Count],A115,Dataset[Word Count],B115,Dataset[Top 220],TRUE)</f>
        <v>27</v>
      </c>
      <c r="F115" s="30">
        <f>COUNTIFS(Dataset[Word Count],A115,Dataset[Word Count],B115,Dataset[Geospatial Data],FALSE)</f>
        <v>18</v>
      </c>
      <c r="G115" s="30">
        <f>COUNTIFS(Dataset[Word Count],A115,Dataset[Word Count],B115,Dataset[Geospatial Data],TRUE)</f>
        <v>9</v>
      </c>
      <c r="H115" s="30">
        <f>COUNTIFS(Dataset[Word Count],A115,Dataset[Word Count],B115,Dataset[Data Only],TRUE)</f>
        <v>5</v>
      </c>
      <c r="I115" s="30">
        <f>COUNTIFS(Dataset[Word Count],A115,Dataset[Word Count],B115,Dataset[Geospatial Analysis],TRUE)</f>
        <v>4</v>
      </c>
    </row>
    <row r="116" spans="1:9" x14ac:dyDescent="0.2">
      <c r="A116" s="49" t="s">
        <v>2544</v>
      </c>
      <c r="B116" s="49" t="s">
        <v>2545</v>
      </c>
      <c r="C116" s="50" t="s">
        <v>2546</v>
      </c>
      <c r="D116" s="30">
        <f>COUNTIFS(Dataset[Word Count],A116,Dataset[Word Count],B116)</f>
        <v>30</v>
      </c>
      <c r="E116" s="30">
        <f>COUNTIFS(Dataset[Word Count],A116,Dataset[Word Count],B116,Dataset[Top 220],TRUE)</f>
        <v>30</v>
      </c>
      <c r="F116" s="30">
        <f>COUNTIFS(Dataset[Word Count],A116,Dataset[Word Count],B116,Dataset[Geospatial Data],FALSE)</f>
        <v>23</v>
      </c>
      <c r="G116" s="30">
        <f>COUNTIFS(Dataset[Word Count],A116,Dataset[Word Count],B116,Dataset[Geospatial Data],TRUE)</f>
        <v>7</v>
      </c>
      <c r="H116" s="30">
        <f>COUNTIFS(Dataset[Word Count],A116,Dataset[Word Count],B116,Dataset[Data Only],TRUE)</f>
        <v>3</v>
      </c>
      <c r="I116" s="30">
        <f>COUNTIFS(Dataset[Word Count],A116,Dataset[Word Count],B116,Dataset[Geospatial Analysis],TRUE)</f>
        <v>4</v>
      </c>
    </row>
    <row r="117" spans="1:9" x14ac:dyDescent="0.2">
      <c r="A117" s="49" t="s">
        <v>2547</v>
      </c>
      <c r="B117" s="49" t="s">
        <v>2548</v>
      </c>
      <c r="C117" s="50" t="s">
        <v>2549</v>
      </c>
      <c r="D117" s="30">
        <f>COUNTIFS(Dataset[Word Count],A117,Dataset[Word Count],B117)</f>
        <v>19</v>
      </c>
      <c r="E117" s="30">
        <f>COUNTIFS(Dataset[Word Count],A117,Dataset[Word Count],B117,Dataset[Top 220],TRUE)</f>
        <v>19</v>
      </c>
      <c r="F117" s="30">
        <f>COUNTIFS(Dataset[Word Count],A117,Dataset[Word Count],B117,Dataset[Geospatial Data],FALSE)</f>
        <v>9</v>
      </c>
      <c r="G117" s="30">
        <f>COUNTIFS(Dataset[Word Count],A117,Dataset[Word Count],B117,Dataset[Geospatial Data],TRUE)</f>
        <v>10</v>
      </c>
      <c r="H117" s="30">
        <f>COUNTIFS(Dataset[Word Count],A117,Dataset[Word Count],B117,Dataset[Data Only],TRUE)</f>
        <v>2</v>
      </c>
      <c r="I117" s="30">
        <f>COUNTIFS(Dataset[Word Count],A117,Dataset[Word Count],B117,Dataset[Geospatial Analysis],TRUE)</f>
        <v>8</v>
      </c>
    </row>
    <row r="118" spans="1:9" x14ac:dyDescent="0.2">
      <c r="A118" s="49" t="s">
        <v>2550</v>
      </c>
      <c r="B118" s="49" t="s">
        <v>2551</v>
      </c>
      <c r="C118" s="50" t="s">
        <v>2552</v>
      </c>
      <c r="D118" s="30">
        <f>COUNTIFS(Dataset[Word Count],A118,Dataset[Word Count],B118)</f>
        <v>10</v>
      </c>
      <c r="E118" s="30">
        <f>COUNTIFS(Dataset[Word Count],A118,Dataset[Word Count],B118,Dataset[Top 220],TRUE)</f>
        <v>10</v>
      </c>
      <c r="F118" s="30">
        <f>COUNTIFS(Dataset[Word Count],A118,Dataset[Word Count],B118,Dataset[Geospatial Data],FALSE)</f>
        <v>3</v>
      </c>
      <c r="G118" s="30">
        <f>COUNTIFS(Dataset[Word Count],A118,Dataset[Word Count],B118,Dataset[Geospatial Data],TRUE)</f>
        <v>7</v>
      </c>
      <c r="H118" s="30">
        <f>COUNTIFS(Dataset[Word Count],A118,Dataset[Word Count],B118,Dataset[Data Only],TRUE)</f>
        <v>5</v>
      </c>
      <c r="I118" s="30">
        <f>COUNTIFS(Dataset[Word Count],A118,Dataset[Word Count],B118,Dataset[Geospatial Analysis],TRUE)</f>
        <v>2</v>
      </c>
    </row>
    <row r="119" spans="1:9" x14ac:dyDescent="0.2">
      <c r="A119" s="49" t="s">
        <v>2553</v>
      </c>
      <c r="B119" s="49" t="s">
        <v>2554</v>
      </c>
      <c r="C119" s="50" t="s">
        <v>2555</v>
      </c>
      <c r="D119" s="30">
        <f>COUNTIFS(Dataset[Word Count],A119,Dataset[Word Count],B119)</f>
        <v>7</v>
      </c>
      <c r="E119" s="30">
        <f>COUNTIFS(Dataset[Word Count],A119,Dataset[Word Count],B119,Dataset[Top 220],TRUE)</f>
        <v>7</v>
      </c>
      <c r="F119" s="30">
        <f>COUNTIFS(Dataset[Word Count],A119,Dataset[Word Count],B119,Dataset[Geospatial Data],FALSE)</f>
        <v>3</v>
      </c>
      <c r="G119" s="30">
        <f>COUNTIFS(Dataset[Word Count],A119,Dataset[Word Count],B119,Dataset[Geospatial Data],TRUE)</f>
        <v>4</v>
      </c>
      <c r="H119" s="30">
        <f>COUNTIFS(Dataset[Word Count],A119,Dataset[Word Count],B119,Dataset[Data Only],TRUE)</f>
        <v>1</v>
      </c>
      <c r="I119" s="30">
        <f>COUNTIFS(Dataset[Word Count],A119,Dataset[Word Count],B119,Dataset[Geospatial Analysis],TRUE)</f>
        <v>3</v>
      </c>
    </row>
    <row r="120" spans="1:9" x14ac:dyDescent="0.2">
      <c r="A120" s="49" t="s">
        <v>2556</v>
      </c>
      <c r="B120" s="49" t="s">
        <v>2557</v>
      </c>
      <c r="C120" s="50" t="s">
        <v>2558</v>
      </c>
      <c r="D120" s="30">
        <f>COUNTIFS(Dataset[Word Count],A120,Dataset[Word Count],B120)</f>
        <v>7</v>
      </c>
      <c r="E120" s="30">
        <f>COUNTIFS(Dataset[Word Count],A120,Dataset[Word Count],B120,Dataset[Top 220],TRUE)</f>
        <v>7</v>
      </c>
      <c r="F120" s="30">
        <f>COUNTIFS(Dataset[Word Count],A120,Dataset[Word Count],B120,Dataset[Geospatial Data],FALSE)</f>
        <v>4</v>
      </c>
      <c r="G120" s="30">
        <f>COUNTIFS(Dataset[Word Count],A120,Dataset[Word Count],B120,Dataset[Geospatial Data],TRUE)</f>
        <v>3</v>
      </c>
      <c r="H120" s="30">
        <f>COUNTIFS(Dataset[Word Count],A120,Dataset[Word Count],B120,Dataset[Data Only],TRUE)</f>
        <v>1</v>
      </c>
      <c r="I120" s="30">
        <f>COUNTIFS(Dataset[Word Count],A120,Dataset[Word Count],B120,Dataset[Geospatial Analysis],TRUE)</f>
        <v>2</v>
      </c>
    </row>
    <row r="121" spans="1:9" x14ac:dyDescent="0.2">
      <c r="A121" s="49" t="s">
        <v>2559</v>
      </c>
      <c r="B121" s="49" t="s">
        <v>2560</v>
      </c>
      <c r="C121" s="50" t="s">
        <v>2561</v>
      </c>
      <c r="D121" s="30">
        <f>COUNTIFS(Dataset[Word Count],A121,Dataset[Word Count],B121)</f>
        <v>4</v>
      </c>
      <c r="E121" s="30">
        <f>COUNTIFS(Dataset[Word Count],A121,Dataset[Word Count],B121,Dataset[Top 220],TRUE)</f>
        <v>4</v>
      </c>
      <c r="F121" s="30">
        <f>COUNTIFS(Dataset[Word Count],A121,Dataset[Word Count],B121,Dataset[Geospatial Data],FALSE)</f>
        <v>3</v>
      </c>
      <c r="G121" s="30">
        <f>COUNTIFS(Dataset[Word Count],A121,Dataset[Word Count],B121,Dataset[Geospatial Data],TRUE)</f>
        <v>1</v>
      </c>
      <c r="H121" s="30">
        <f>COUNTIFS(Dataset[Word Count],A121,Dataset[Word Count],B121,Dataset[Data Only],TRUE)</f>
        <v>0</v>
      </c>
      <c r="I121" s="30">
        <f>COUNTIFS(Dataset[Word Count],A121,Dataset[Word Count],B121,Dataset[Geospatial Analysis],TRUE)</f>
        <v>1</v>
      </c>
    </row>
    <row r="122" spans="1:9" x14ac:dyDescent="0.2">
      <c r="A122" s="49" t="s">
        <v>2562</v>
      </c>
      <c r="B122" s="49" t="s">
        <v>2563</v>
      </c>
      <c r="C122" s="50" t="s">
        <v>2564</v>
      </c>
      <c r="D122" s="30">
        <f>COUNTIFS(Dataset[Word Count],A122,Dataset[Word Count],B122)</f>
        <v>9</v>
      </c>
      <c r="E122" s="30">
        <f>COUNTIFS(Dataset[Word Count],A122,Dataset[Word Count],B122,Dataset[Top 220],TRUE)</f>
        <v>9</v>
      </c>
      <c r="F122" s="30">
        <f>COUNTIFS(Dataset[Word Count],A122,Dataset[Word Count],B122,Dataset[Geospatial Data],FALSE)</f>
        <v>6</v>
      </c>
      <c r="G122" s="30">
        <f>COUNTIFS(Dataset[Word Count],A122,Dataset[Word Count],B122,Dataset[Geospatial Data],TRUE)</f>
        <v>3</v>
      </c>
      <c r="H122" s="30">
        <f>COUNTIFS(Dataset[Word Count],A122,Dataset[Word Count],B122,Dataset[Data Only],TRUE)</f>
        <v>1</v>
      </c>
      <c r="I122" s="30">
        <f>COUNTIFS(Dataset[Word Count],A122,Dataset[Word Count],B122,Dataset[Geospatial Analysis],TRUE)</f>
        <v>2</v>
      </c>
    </row>
    <row r="123" spans="1:9" x14ac:dyDescent="0.2">
      <c r="A123" s="49" t="s">
        <v>2565</v>
      </c>
      <c r="B123" s="49" t="s">
        <v>2566</v>
      </c>
      <c r="C123" s="50" t="s">
        <v>2567</v>
      </c>
      <c r="D123" s="30">
        <f>COUNTIFS(Dataset[Word Count],A123,Dataset[Word Count],B123)</f>
        <v>8</v>
      </c>
      <c r="E123" s="30">
        <f>COUNTIFS(Dataset[Word Count],A123,Dataset[Word Count],B123,Dataset[Top 220],TRUE)</f>
        <v>8</v>
      </c>
      <c r="F123" s="30">
        <f>COUNTIFS(Dataset[Word Count],A123,Dataset[Word Count],B123,Dataset[Geospatial Data],FALSE)</f>
        <v>3</v>
      </c>
      <c r="G123" s="30">
        <f>COUNTIFS(Dataset[Word Count],A123,Dataset[Word Count],B123,Dataset[Geospatial Data],TRUE)</f>
        <v>5</v>
      </c>
      <c r="H123" s="30">
        <f>COUNTIFS(Dataset[Word Count],A123,Dataset[Word Count],B123,Dataset[Data Only],TRUE)</f>
        <v>0</v>
      </c>
      <c r="I123" s="30">
        <f>COUNTIFS(Dataset[Word Count],A123,Dataset[Word Count],B123,Dataset[Geospatial Analysis],TRUE)</f>
        <v>5</v>
      </c>
    </row>
    <row r="124" spans="1:9" x14ac:dyDescent="0.2">
      <c r="A124" s="49" t="s">
        <v>2568</v>
      </c>
      <c r="B124" s="49" t="s">
        <v>2569</v>
      </c>
      <c r="C124" s="50" t="s">
        <v>2570</v>
      </c>
      <c r="D124" s="30">
        <f>COUNTIFS(Dataset[Word Count],A124,Dataset[Word Count],B124)</f>
        <v>8</v>
      </c>
      <c r="E124" s="30">
        <f>COUNTIFS(Dataset[Word Count],A124,Dataset[Word Count],B124,Dataset[Top 220],TRUE)</f>
        <v>8</v>
      </c>
      <c r="F124" s="30">
        <f>COUNTIFS(Dataset[Word Count],A124,Dataset[Word Count],B124,Dataset[Geospatial Data],FALSE)</f>
        <v>3</v>
      </c>
      <c r="G124" s="30">
        <f>COUNTIFS(Dataset[Word Count],A124,Dataset[Word Count],B124,Dataset[Geospatial Data],TRUE)</f>
        <v>5</v>
      </c>
      <c r="H124" s="30">
        <f>COUNTIFS(Dataset[Word Count],A124,Dataset[Word Count],B124,Dataset[Data Only],TRUE)</f>
        <v>2</v>
      </c>
      <c r="I124" s="30">
        <f>COUNTIFS(Dataset[Word Count],A124,Dataset[Word Count],B124,Dataset[Geospatial Analysis],TRUE)</f>
        <v>3</v>
      </c>
    </row>
    <row r="125" spans="1:9" x14ac:dyDescent="0.2">
      <c r="A125" s="49" t="s">
        <v>2571</v>
      </c>
      <c r="B125" s="49" t="s">
        <v>2572</v>
      </c>
      <c r="C125" s="50" t="s">
        <v>2573</v>
      </c>
      <c r="D125" s="30">
        <f>COUNTIFS(Dataset[Word Count],A125,Dataset[Word Count],B125)</f>
        <v>4</v>
      </c>
      <c r="E125" s="30">
        <f>COUNTIFS(Dataset[Word Count],A125,Dataset[Word Count],B125,Dataset[Top 220],TRUE)</f>
        <v>4</v>
      </c>
      <c r="F125" s="30">
        <f>COUNTIFS(Dataset[Word Count],A125,Dataset[Word Count],B125,Dataset[Geospatial Data],FALSE)</f>
        <v>1</v>
      </c>
      <c r="G125" s="30">
        <f>COUNTIFS(Dataset[Word Count],A125,Dataset[Word Count],B125,Dataset[Geospatial Data],TRUE)</f>
        <v>3</v>
      </c>
      <c r="H125" s="30">
        <f>COUNTIFS(Dataset[Word Count],A125,Dataset[Word Count],B125,Dataset[Data Only],TRUE)</f>
        <v>0</v>
      </c>
      <c r="I125" s="30">
        <f>COUNTIFS(Dataset[Word Count],A125,Dataset[Word Count],B125,Dataset[Geospatial Analysis],TRUE)</f>
        <v>3</v>
      </c>
    </row>
    <row r="126" spans="1:9" x14ac:dyDescent="0.2">
      <c r="A126" s="49" t="s">
        <v>2574</v>
      </c>
      <c r="B126" s="49" t="s">
        <v>2575</v>
      </c>
      <c r="C126" s="50" t="s">
        <v>2576</v>
      </c>
      <c r="D126" s="30">
        <f>COUNTIFS(Dataset[Word Count],A126,Dataset[Word Count],B126)</f>
        <v>7</v>
      </c>
      <c r="E126" s="30">
        <f>COUNTIFS(Dataset[Word Count],A126,Dataset[Word Count],B126,Dataset[Top 220],TRUE)</f>
        <v>7</v>
      </c>
      <c r="F126" s="30">
        <f>COUNTIFS(Dataset[Word Count],A126,Dataset[Word Count],B126,Dataset[Geospatial Data],FALSE)</f>
        <v>3</v>
      </c>
      <c r="G126" s="30">
        <f>COUNTIFS(Dataset[Word Count],A126,Dataset[Word Count],B126,Dataset[Geospatial Data],TRUE)</f>
        <v>4</v>
      </c>
      <c r="H126" s="30">
        <f>COUNTIFS(Dataset[Word Count],A126,Dataset[Word Count],B126,Dataset[Data Only],TRUE)</f>
        <v>1</v>
      </c>
      <c r="I126" s="30">
        <f>COUNTIFS(Dataset[Word Count],A126,Dataset[Word Count],B126,Dataset[Geospatial Analysis],TRUE)</f>
        <v>3</v>
      </c>
    </row>
    <row r="127" spans="1:9" x14ac:dyDescent="0.2">
      <c r="A127" s="49" t="s">
        <v>2577</v>
      </c>
      <c r="B127" s="49" t="s">
        <v>2578</v>
      </c>
      <c r="C127" s="50" t="s">
        <v>2579</v>
      </c>
      <c r="D127" s="30">
        <f>COUNTIFS(Dataset[Word Count],A127,Dataset[Word Count],B127)</f>
        <v>3</v>
      </c>
      <c r="E127" s="30">
        <f>COUNTIFS(Dataset[Word Count],A127,Dataset[Word Count],B127,Dataset[Top 220],TRUE)</f>
        <v>3</v>
      </c>
      <c r="F127" s="30">
        <f>COUNTIFS(Dataset[Word Count],A127,Dataset[Word Count],B127,Dataset[Geospatial Data],FALSE)</f>
        <v>1</v>
      </c>
      <c r="G127" s="30">
        <f>COUNTIFS(Dataset[Word Count],A127,Dataset[Word Count],B127,Dataset[Geospatial Data],TRUE)</f>
        <v>2</v>
      </c>
      <c r="H127" s="30">
        <f>COUNTIFS(Dataset[Word Count],A127,Dataset[Word Count],B127,Dataset[Data Only],TRUE)</f>
        <v>0</v>
      </c>
      <c r="I127" s="30">
        <f>COUNTIFS(Dataset[Word Count],A127,Dataset[Word Count],B127,Dataset[Geospatial Analysis],TRUE)</f>
        <v>2</v>
      </c>
    </row>
    <row r="128" spans="1:9" x14ac:dyDescent="0.2">
      <c r="A128" s="49" t="s">
        <v>2580</v>
      </c>
      <c r="B128" s="49" t="s">
        <v>2581</v>
      </c>
      <c r="C128" s="50" t="s">
        <v>2582</v>
      </c>
      <c r="D128" s="30">
        <f>COUNTIFS(Dataset[Word Count],A128,Dataset[Word Count],B128)</f>
        <v>2</v>
      </c>
      <c r="E128" s="30">
        <f>COUNTIFS(Dataset[Word Count],A128,Dataset[Word Count],B128,Dataset[Top 220],TRUE)</f>
        <v>2</v>
      </c>
      <c r="F128" s="30">
        <f>COUNTIFS(Dataset[Word Count],A128,Dataset[Word Count],B128,Dataset[Geospatial Data],FALSE)</f>
        <v>1</v>
      </c>
      <c r="G128" s="30">
        <f>COUNTIFS(Dataset[Word Count],A128,Dataset[Word Count],B128,Dataset[Geospatial Data],TRUE)</f>
        <v>1</v>
      </c>
      <c r="H128" s="30">
        <f>COUNTIFS(Dataset[Word Count],A128,Dataset[Word Count],B128,Dataset[Data Only],TRUE)</f>
        <v>0</v>
      </c>
      <c r="I128" s="30">
        <f>COUNTIFS(Dataset[Word Count],A128,Dataset[Word Count],B128,Dataset[Geospatial Analysis],TRUE)</f>
        <v>1</v>
      </c>
    </row>
    <row r="129" spans="1:9" x14ac:dyDescent="0.2">
      <c r="A129" s="49" t="s">
        <v>2583</v>
      </c>
      <c r="B129" s="49" t="s">
        <v>2584</v>
      </c>
      <c r="C129" s="50" t="s">
        <v>2585</v>
      </c>
      <c r="D129" s="30">
        <f>COUNTIFS(Dataset[Word Count],A129,Dataset[Word Count],B129)</f>
        <v>3</v>
      </c>
      <c r="E129" s="30">
        <f>COUNTIFS(Dataset[Word Count],A129,Dataset[Word Count],B129,Dataset[Top 220],TRUE)</f>
        <v>3</v>
      </c>
      <c r="F129" s="30">
        <f>COUNTIFS(Dataset[Word Count],A129,Dataset[Word Count],B129,Dataset[Geospatial Data],FALSE)</f>
        <v>0</v>
      </c>
      <c r="G129" s="30">
        <f>COUNTIFS(Dataset[Word Count],A129,Dataset[Word Count],B129,Dataset[Geospatial Data],TRUE)</f>
        <v>3</v>
      </c>
      <c r="H129" s="30">
        <f>COUNTIFS(Dataset[Word Count],A129,Dataset[Word Count],B129,Dataset[Data Only],TRUE)</f>
        <v>1</v>
      </c>
      <c r="I129" s="30">
        <f>COUNTIFS(Dataset[Word Count],A129,Dataset[Word Count],B129,Dataset[Geospatial Analysis],TRUE)</f>
        <v>2</v>
      </c>
    </row>
    <row r="130" spans="1:9" x14ac:dyDescent="0.2">
      <c r="A130" s="49" t="s">
        <v>2586</v>
      </c>
      <c r="B130" s="49" t="s">
        <v>2587</v>
      </c>
      <c r="C130" s="50" t="s">
        <v>2588</v>
      </c>
      <c r="D130" s="30">
        <f>COUNTIFS(Dataset[Word Count],A130,Dataset[Word Count],B130)</f>
        <v>1</v>
      </c>
      <c r="E130" s="30">
        <f>COUNTIFS(Dataset[Word Count],A130,Dataset[Word Count],B130,Dataset[Top 220],TRUE)</f>
        <v>1</v>
      </c>
      <c r="F130" s="30">
        <f>COUNTIFS(Dataset[Word Count],A130,Dataset[Word Count],B130,Dataset[Geospatial Data],FALSE)</f>
        <v>1</v>
      </c>
      <c r="G130" s="30">
        <f>COUNTIFS(Dataset[Word Count],A130,Dataset[Word Count],B130,Dataset[Geospatial Data],TRUE)</f>
        <v>0</v>
      </c>
      <c r="H130" s="30">
        <f>COUNTIFS(Dataset[Word Count],A130,Dataset[Word Count],B130,Dataset[Data Only],TRUE)</f>
        <v>0</v>
      </c>
      <c r="I130" s="30">
        <f>COUNTIFS(Dataset[Word Count],A130,Dataset[Word Count],B130,Dataset[Geospatial Analysis],TRUE)</f>
        <v>0</v>
      </c>
    </row>
    <row r="131" spans="1:9" x14ac:dyDescent="0.2">
      <c r="A131" s="49" t="s">
        <v>2589</v>
      </c>
      <c r="B131" s="49" t="s">
        <v>2590</v>
      </c>
      <c r="C131" s="50" t="s">
        <v>2591</v>
      </c>
      <c r="D131" s="30">
        <f>COUNTIFS(Dataset[Word Count],A131,Dataset[Word Count],B131)</f>
        <v>1</v>
      </c>
      <c r="E131" s="30">
        <f>COUNTIFS(Dataset[Word Count],A131,Dataset[Word Count],B131,Dataset[Top 220],TRUE)</f>
        <v>1</v>
      </c>
      <c r="F131" s="30">
        <f>COUNTIFS(Dataset[Word Count],A131,Dataset[Word Count],B131,Dataset[Geospatial Data],FALSE)</f>
        <v>0</v>
      </c>
      <c r="G131" s="30">
        <f>COUNTIFS(Dataset[Word Count],A131,Dataset[Word Count],B131,Dataset[Geospatial Data],TRUE)</f>
        <v>1</v>
      </c>
      <c r="H131" s="30">
        <f>COUNTIFS(Dataset[Word Count],A131,Dataset[Word Count],B131,Dataset[Data Only],TRUE)</f>
        <v>0</v>
      </c>
      <c r="I131" s="30">
        <f>COUNTIFS(Dataset[Word Count],A131,Dataset[Word Count],B131,Dataset[Geospatial Analysis],TRUE)</f>
        <v>1</v>
      </c>
    </row>
    <row r="132" spans="1:9" x14ac:dyDescent="0.2">
      <c r="A132" s="49" t="s">
        <v>2592</v>
      </c>
      <c r="B132" s="49" t="s">
        <v>2593</v>
      </c>
      <c r="C132" s="50" t="s">
        <v>2594</v>
      </c>
      <c r="D132" s="30">
        <f>COUNTIFS(Dataset[Word Count],A132,Dataset[Word Count],B132)</f>
        <v>1</v>
      </c>
      <c r="E132" s="30">
        <f>COUNTIFS(Dataset[Word Count],A132,Dataset[Word Count],B132,Dataset[Top 220],TRUE)</f>
        <v>1</v>
      </c>
      <c r="F132" s="30">
        <f>COUNTIFS(Dataset[Word Count],A132,Dataset[Word Count],B132,Dataset[Geospatial Data],FALSE)</f>
        <v>0</v>
      </c>
      <c r="G132" s="30">
        <f>COUNTIFS(Dataset[Word Count],A132,Dataset[Word Count],B132,Dataset[Geospatial Data],TRUE)</f>
        <v>1</v>
      </c>
      <c r="H132" s="30">
        <f>COUNTIFS(Dataset[Word Count],A132,Dataset[Word Count],B132,Dataset[Data Only],TRUE)</f>
        <v>0</v>
      </c>
      <c r="I132" s="30">
        <f>COUNTIFS(Dataset[Word Count],A132,Dataset[Word Count],B132,Dataset[Geospatial Analysis],TRUE)</f>
        <v>1</v>
      </c>
    </row>
    <row r="133" spans="1:9" x14ac:dyDescent="0.2">
      <c r="A133" s="49" t="s">
        <v>2595</v>
      </c>
      <c r="B133" s="49" t="s">
        <v>2596</v>
      </c>
      <c r="C133" s="50" t="s">
        <v>2597</v>
      </c>
      <c r="D133" s="30">
        <f>COUNTIFS(Dataset[Word Count],A133,Dataset[Word Count],B133)</f>
        <v>2</v>
      </c>
      <c r="E133" s="30">
        <f>COUNTIFS(Dataset[Word Count],A133,Dataset[Word Count],B133,Dataset[Top 220],TRUE)</f>
        <v>2</v>
      </c>
      <c r="F133" s="30">
        <f>COUNTIFS(Dataset[Word Count],A133,Dataset[Word Count],B133,Dataset[Geospatial Data],FALSE)</f>
        <v>0</v>
      </c>
      <c r="G133" s="30">
        <f>COUNTIFS(Dataset[Word Count],A133,Dataset[Word Count],B133,Dataset[Geospatial Data],TRUE)</f>
        <v>2</v>
      </c>
      <c r="H133" s="30">
        <f>COUNTIFS(Dataset[Word Count],A133,Dataset[Word Count],B133,Dataset[Data Only],TRUE)</f>
        <v>0</v>
      </c>
      <c r="I133" s="30">
        <f>COUNTIFS(Dataset[Word Count],A133,Dataset[Word Count],B133,Dataset[Geospatial Analysis],TRUE)</f>
        <v>2</v>
      </c>
    </row>
    <row r="134" spans="1:9" x14ac:dyDescent="0.2">
      <c r="A134" s="49" t="s">
        <v>2598</v>
      </c>
      <c r="B134" s="49" t="s">
        <v>2599</v>
      </c>
      <c r="C134" s="50" t="s">
        <v>2600</v>
      </c>
      <c r="D134" s="30">
        <f>COUNTIFS(Dataset[Word Count],A134,Dataset[Word Count],B134)</f>
        <v>1</v>
      </c>
      <c r="E134" s="30">
        <f>COUNTIFS(Dataset[Word Count],A134,Dataset[Word Count],B134,Dataset[Top 220],TRUE)</f>
        <v>1</v>
      </c>
      <c r="F134" s="30">
        <f>COUNTIFS(Dataset[Word Count],A134,Dataset[Word Count],B134,Dataset[Geospatial Data],FALSE)</f>
        <v>1</v>
      </c>
      <c r="G134" s="30">
        <f>COUNTIFS(Dataset[Word Count],A134,Dataset[Word Count],B134,Dataset[Geospatial Data],TRUE)</f>
        <v>0</v>
      </c>
      <c r="H134" s="30">
        <f>COUNTIFS(Dataset[Word Count],A134,Dataset[Word Count],B134,Dataset[Data Only],TRUE)</f>
        <v>0</v>
      </c>
      <c r="I134" s="30">
        <f>COUNTIFS(Dataset[Word Count],A134,Dataset[Word Count],B134,Dataset[Geospatial Analysis],TRUE)</f>
        <v>0</v>
      </c>
    </row>
    <row r="135" spans="1:9" x14ac:dyDescent="0.2">
      <c r="A135" s="49" t="s">
        <v>2601</v>
      </c>
      <c r="B135" s="49" t="s">
        <v>2602</v>
      </c>
      <c r="C135" s="50" t="s">
        <v>2603</v>
      </c>
      <c r="D135" s="30">
        <f>COUNTIFS(Dataset[Word Count],A135,Dataset[Word Count],B135)</f>
        <v>2</v>
      </c>
      <c r="E135" s="30">
        <f>COUNTIFS(Dataset[Word Count],A135,Dataset[Word Count],B135,Dataset[Top 220],TRUE)</f>
        <v>2</v>
      </c>
      <c r="F135" s="30">
        <f>COUNTIFS(Dataset[Word Count],A135,Dataset[Word Count],B135,Dataset[Geospatial Data],FALSE)</f>
        <v>1</v>
      </c>
      <c r="G135" s="30">
        <f>COUNTIFS(Dataset[Word Count],A135,Dataset[Word Count],B135,Dataset[Geospatial Data],TRUE)</f>
        <v>1</v>
      </c>
      <c r="H135" s="30">
        <f>COUNTIFS(Dataset[Word Count],A135,Dataset[Word Count],B135,Dataset[Data Only],TRUE)</f>
        <v>0</v>
      </c>
      <c r="I135" s="30">
        <f>COUNTIFS(Dataset[Word Count],A135,Dataset[Word Count],B135,Dataset[Geospatial Analysis],TRUE)</f>
        <v>1</v>
      </c>
    </row>
    <row r="136" spans="1:9" x14ac:dyDescent="0.2">
      <c r="A136" s="49" t="s">
        <v>2604</v>
      </c>
      <c r="B136" s="49" t="s">
        <v>2605</v>
      </c>
      <c r="C136" s="50" t="s">
        <v>2606</v>
      </c>
      <c r="D136" s="30">
        <f>COUNTIFS(Dataset[Word Count],A136,Dataset[Word Count],B136)</f>
        <v>0</v>
      </c>
      <c r="E136" s="30">
        <f>COUNTIFS(Dataset[Word Count],A136,Dataset[Word Count],B136,Dataset[Top 220],TRUE)</f>
        <v>0</v>
      </c>
      <c r="F136" s="30">
        <f>COUNTIFS(Dataset[Word Count],A136,Dataset[Word Count],B136,Dataset[Geospatial Data],FALSE)</f>
        <v>0</v>
      </c>
      <c r="G136" s="30">
        <f>COUNTIFS(Dataset[Word Count],A136,Dataset[Word Count],B136,Dataset[Geospatial Data],TRUE)</f>
        <v>0</v>
      </c>
      <c r="H136" s="30">
        <f>COUNTIFS(Dataset[Word Count],A136,Dataset[Word Count],B136,Dataset[Data Only],TRUE)</f>
        <v>0</v>
      </c>
      <c r="I136" s="30">
        <f>COUNTIFS(Dataset[Word Count],A136,Dataset[Word Count],B136,Dataset[Geospatial Analysis],TRUE)</f>
        <v>0</v>
      </c>
    </row>
    <row r="137" spans="1:9" x14ac:dyDescent="0.2">
      <c r="A137" s="49" t="s">
        <v>2607</v>
      </c>
      <c r="B137" s="49" t="s">
        <v>2608</v>
      </c>
      <c r="C137" s="50" t="s">
        <v>2609</v>
      </c>
      <c r="D137" s="30">
        <f>COUNTIFS(Dataset[Word Count],A137,Dataset[Word Count],B137)</f>
        <v>0</v>
      </c>
      <c r="E137" s="30">
        <f>COUNTIFS(Dataset[Word Count],A137,Dataset[Word Count],B137,Dataset[Top 220],TRUE)</f>
        <v>0</v>
      </c>
      <c r="F137" s="30">
        <f>COUNTIFS(Dataset[Word Count],A137,Dataset[Word Count],B137,Dataset[Geospatial Data],FALSE)</f>
        <v>0</v>
      </c>
      <c r="G137" s="30">
        <f>COUNTIFS(Dataset[Word Count],A137,Dataset[Word Count],B137,Dataset[Geospatial Data],TRUE)</f>
        <v>0</v>
      </c>
      <c r="H137" s="30">
        <f>COUNTIFS(Dataset[Word Count],A137,Dataset[Word Count],B137,Dataset[Data Only],TRUE)</f>
        <v>0</v>
      </c>
      <c r="I137" s="30">
        <f>COUNTIFS(Dataset[Word Count],A137,Dataset[Word Count],B137,Dataset[Geospatial Analysis],TRUE)</f>
        <v>0</v>
      </c>
    </row>
    <row r="138" spans="1:9" x14ac:dyDescent="0.2">
      <c r="A138" s="49" t="s">
        <v>2610</v>
      </c>
      <c r="B138" s="49" t="s">
        <v>2611</v>
      </c>
      <c r="C138" s="50" t="s">
        <v>2612</v>
      </c>
      <c r="D138" s="30">
        <f>COUNTIFS(Dataset[Word Count],A138,Dataset[Word Count],B138)</f>
        <v>3</v>
      </c>
      <c r="E138" s="30">
        <f>COUNTIFS(Dataset[Word Count],A138,Dataset[Word Count],B138,Dataset[Top 220],TRUE)</f>
        <v>3</v>
      </c>
      <c r="F138" s="30">
        <f>COUNTIFS(Dataset[Word Count],A138,Dataset[Word Count],B138,Dataset[Geospatial Data],FALSE)</f>
        <v>2</v>
      </c>
      <c r="G138" s="30">
        <f>COUNTIFS(Dataset[Word Count],A138,Dataset[Word Count],B138,Dataset[Geospatial Data],TRUE)</f>
        <v>1</v>
      </c>
      <c r="H138" s="30">
        <f>COUNTIFS(Dataset[Word Count],A138,Dataset[Word Count],B138,Dataset[Data Only],TRUE)</f>
        <v>0</v>
      </c>
      <c r="I138" s="30">
        <f>COUNTIFS(Dataset[Word Count],A138,Dataset[Word Count],B138,Dataset[Geospatial Analysis],TRUE)</f>
        <v>1</v>
      </c>
    </row>
    <row r="139" spans="1:9" x14ac:dyDescent="0.2">
      <c r="A139" s="49" t="s">
        <v>2613</v>
      </c>
      <c r="B139" s="49" t="s">
        <v>2614</v>
      </c>
      <c r="C139" s="50" t="s">
        <v>2615</v>
      </c>
      <c r="D139" s="30">
        <f>COUNTIFS(Dataset[Word Count],A139,Dataset[Word Count],B139)</f>
        <v>2</v>
      </c>
      <c r="E139" s="30">
        <f>COUNTIFS(Dataset[Word Count],A139,Dataset[Word Count],B139,Dataset[Top 220],TRUE)</f>
        <v>2</v>
      </c>
      <c r="F139" s="30">
        <f>COUNTIFS(Dataset[Word Count],A139,Dataset[Word Count],B139,Dataset[Geospatial Data],FALSE)</f>
        <v>1</v>
      </c>
      <c r="G139" s="30">
        <f>COUNTIFS(Dataset[Word Count],A139,Dataset[Word Count],B139,Dataset[Geospatial Data],TRUE)</f>
        <v>1</v>
      </c>
      <c r="H139" s="30">
        <f>COUNTIFS(Dataset[Word Count],A139,Dataset[Word Count],B139,Dataset[Data Only],TRUE)</f>
        <v>0</v>
      </c>
      <c r="I139" s="30">
        <f>COUNTIFS(Dataset[Word Count],A139,Dataset[Word Count],B139,Dataset[Geospatial Analysis],TRUE)</f>
        <v>1</v>
      </c>
    </row>
    <row r="140" spans="1:9" x14ac:dyDescent="0.2">
      <c r="A140" s="49" t="s">
        <v>2616</v>
      </c>
      <c r="B140" s="49" t="s">
        <v>2617</v>
      </c>
      <c r="C140" s="50" t="s">
        <v>2618</v>
      </c>
      <c r="D140" s="30">
        <f>COUNTIFS(Dataset[Word Count],A140,Dataset[Word Count],B140)</f>
        <v>1</v>
      </c>
      <c r="E140" s="30">
        <f>COUNTIFS(Dataset[Word Count],A140,Dataset[Word Count],B140,Dataset[Top 220],TRUE)</f>
        <v>1</v>
      </c>
      <c r="F140" s="30">
        <f>COUNTIFS(Dataset[Word Count],A140,Dataset[Word Count],B140,Dataset[Geospatial Data],FALSE)</f>
        <v>0</v>
      </c>
      <c r="G140" s="30">
        <f>COUNTIFS(Dataset[Word Count],A140,Dataset[Word Count],B140,Dataset[Geospatial Data],TRUE)</f>
        <v>1</v>
      </c>
      <c r="H140" s="30">
        <f>COUNTIFS(Dataset[Word Count],A140,Dataset[Word Count],B140,Dataset[Data Only],TRUE)</f>
        <v>0</v>
      </c>
      <c r="I140" s="30">
        <f>COUNTIFS(Dataset[Word Count],A140,Dataset[Word Count],B140,Dataset[Geospatial Analysis],TRUE)</f>
        <v>1</v>
      </c>
    </row>
    <row r="141" spans="1:9" x14ac:dyDescent="0.2">
      <c r="A141" s="49" t="s">
        <v>2619</v>
      </c>
      <c r="B141" s="49" t="s">
        <v>2620</v>
      </c>
      <c r="C141" s="50" t="s">
        <v>2621</v>
      </c>
      <c r="D141" s="30">
        <f>COUNTIFS(Dataset[Word Count],A141,Dataset[Word Count],B141)</f>
        <v>0</v>
      </c>
      <c r="E141" s="30">
        <f>COUNTIFS(Dataset[Word Count],A141,Dataset[Word Count],B141,Dataset[Top 220],TRUE)</f>
        <v>0</v>
      </c>
      <c r="F141" s="30">
        <f>COUNTIFS(Dataset[Word Count],A141,Dataset[Word Count],B141,Dataset[Geospatial Data],FALSE)</f>
        <v>0</v>
      </c>
      <c r="G141" s="30">
        <f>COUNTIFS(Dataset[Word Count],A141,Dataset[Word Count],B141,Dataset[Geospatial Data],TRUE)</f>
        <v>0</v>
      </c>
      <c r="H141" s="30">
        <f>COUNTIFS(Dataset[Word Count],A141,Dataset[Word Count],B141,Dataset[Data Only],TRUE)</f>
        <v>0</v>
      </c>
      <c r="I141" s="30">
        <f>COUNTIFS(Dataset[Word Count],A141,Dataset[Word Count],B141,Dataset[Geospatial Analysis],TRUE)</f>
        <v>0</v>
      </c>
    </row>
    <row r="142" spans="1:9" x14ac:dyDescent="0.2">
      <c r="A142" s="49" t="s">
        <v>2622</v>
      </c>
      <c r="B142" s="49" t="s">
        <v>2623</v>
      </c>
      <c r="C142" s="50" t="s">
        <v>2624</v>
      </c>
      <c r="D142" s="30">
        <f>COUNTIFS(Dataset[Word Count],A142,Dataset[Word Count],B142)</f>
        <v>0</v>
      </c>
      <c r="E142" s="30">
        <f>COUNTIFS(Dataset[Word Count],A142,Dataset[Word Count],B142,Dataset[Top 220],TRUE)</f>
        <v>0</v>
      </c>
      <c r="F142" s="30">
        <f>COUNTIFS(Dataset[Word Count],A142,Dataset[Word Count],B142,Dataset[Geospatial Data],FALSE)</f>
        <v>0</v>
      </c>
      <c r="G142" s="30">
        <f>COUNTIFS(Dataset[Word Count],A142,Dataset[Word Count],B142,Dataset[Geospatial Data],TRUE)</f>
        <v>0</v>
      </c>
      <c r="H142" s="30">
        <f>COUNTIFS(Dataset[Word Count],A142,Dataset[Word Count],B142,Dataset[Data Only],TRUE)</f>
        <v>0</v>
      </c>
      <c r="I142" s="30">
        <f>COUNTIFS(Dataset[Word Count],A142,Dataset[Word Count],B142,Dataset[Geospatial Analysis],TRUE)</f>
        <v>0</v>
      </c>
    </row>
    <row r="143" spans="1:9" x14ac:dyDescent="0.2">
      <c r="A143" s="49" t="s">
        <v>2625</v>
      </c>
      <c r="B143" s="49" t="s">
        <v>2626</v>
      </c>
      <c r="C143" s="50" t="s">
        <v>2627</v>
      </c>
      <c r="D143" s="30">
        <f>COUNTIFS(Dataset[Word Count],A143,Dataset[Word Count],B143)</f>
        <v>0</v>
      </c>
      <c r="E143" s="30">
        <f>COUNTIFS(Dataset[Word Count],A143,Dataset[Word Count],B143,Dataset[Top 220],TRUE)</f>
        <v>0</v>
      </c>
      <c r="F143" s="30">
        <f>COUNTIFS(Dataset[Word Count],A143,Dataset[Word Count],B143,Dataset[Geospatial Data],FALSE)</f>
        <v>0</v>
      </c>
      <c r="G143" s="30">
        <f>COUNTIFS(Dataset[Word Count],A143,Dataset[Word Count],B143,Dataset[Geospatial Data],TRUE)</f>
        <v>0</v>
      </c>
      <c r="H143" s="30">
        <f>COUNTIFS(Dataset[Word Count],A143,Dataset[Word Count],B143,Dataset[Data Only],TRUE)</f>
        <v>0</v>
      </c>
      <c r="I143" s="30">
        <f>COUNTIFS(Dataset[Word Count],A143,Dataset[Word Count],B143,Dataset[Geospatial Analysis],TRUE)</f>
        <v>0</v>
      </c>
    </row>
    <row r="144" spans="1:9" x14ac:dyDescent="0.2">
      <c r="A144" s="49" t="s">
        <v>2628</v>
      </c>
      <c r="B144" s="49" t="s">
        <v>2629</v>
      </c>
      <c r="C144" s="50" t="s">
        <v>2630</v>
      </c>
      <c r="D144" s="30">
        <f>COUNTIFS(Dataset[Word Count],A144,Dataset[Word Count],B144)</f>
        <v>1</v>
      </c>
      <c r="E144" s="30">
        <f>COUNTIFS(Dataset[Word Count],A144,Dataset[Word Count],B144,Dataset[Top 220],TRUE)</f>
        <v>1</v>
      </c>
      <c r="F144" s="30">
        <f>COUNTIFS(Dataset[Word Count],A144,Dataset[Word Count],B144,Dataset[Geospatial Data],FALSE)</f>
        <v>0</v>
      </c>
      <c r="G144" s="30">
        <f>COUNTIFS(Dataset[Word Count],A144,Dataset[Word Count],B144,Dataset[Geospatial Data],TRUE)</f>
        <v>1</v>
      </c>
      <c r="H144" s="30">
        <f>COUNTIFS(Dataset[Word Count],A144,Dataset[Word Count],B144,Dataset[Data Only],TRUE)</f>
        <v>0</v>
      </c>
      <c r="I144" s="30">
        <f>COUNTIFS(Dataset[Word Count],A144,Dataset[Word Count],B144,Dataset[Geospatial Analysis],TRUE)</f>
        <v>1</v>
      </c>
    </row>
    <row r="145" spans="1:9" x14ac:dyDescent="0.2">
      <c r="A145" s="49" t="s">
        <v>2631</v>
      </c>
      <c r="B145" s="49" t="s">
        <v>2632</v>
      </c>
      <c r="C145" s="50" t="s">
        <v>2633</v>
      </c>
      <c r="D145" s="30">
        <f>COUNTIFS(Dataset[Word Count],A145,Dataset[Word Count],B145)</f>
        <v>1</v>
      </c>
      <c r="E145" s="30">
        <f>COUNTIFS(Dataset[Word Count],A145,Dataset[Word Count],B145,Dataset[Top 220],TRUE)</f>
        <v>1</v>
      </c>
      <c r="F145" s="30">
        <f>COUNTIFS(Dataset[Word Count],A145,Dataset[Word Count],B145,Dataset[Geospatial Data],FALSE)</f>
        <v>1</v>
      </c>
      <c r="G145" s="30">
        <f>COUNTIFS(Dataset[Word Count],A145,Dataset[Word Count],B145,Dataset[Geospatial Data],TRUE)</f>
        <v>0</v>
      </c>
      <c r="H145" s="30">
        <f>COUNTIFS(Dataset[Word Count],A145,Dataset[Word Count],B145,Dataset[Data Only],TRUE)</f>
        <v>0</v>
      </c>
      <c r="I145" s="30">
        <f>COUNTIFS(Dataset[Word Count],A145,Dataset[Word Count],B145,Dataset[Geospatial Analysis],TRUE)</f>
        <v>0</v>
      </c>
    </row>
    <row r="146" spans="1:9" x14ac:dyDescent="0.2">
      <c r="A146" s="49" t="s">
        <v>2634</v>
      </c>
      <c r="B146" s="49" t="s">
        <v>2635</v>
      </c>
      <c r="C146" s="50" t="s">
        <v>2636</v>
      </c>
      <c r="D146" s="30">
        <f>COUNTIFS(Dataset[Word Count],A146,Dataset[Word Count],B146)</f>
        <v>0</v>
      </c>
      <c r="E146" s="30">
        <f>COUNTIFS(Dataset[Word Count],A146,Dataset[Word Count],B146,Dataset[Top 220],TRUE)</f>
        <v>0</v>
      </c>
      <c r="F146" s="30">
        <f>COUNTIFS(Dataset[Word Count],A146,Dataset[Word Count],B146,Dataset[Geospatial Data],FALSE)</f>
        <v>0</v>
      </c>
      <c r="G146" s="30">
        <f>COUNTIFS(Dataset[Word Count],A146,Dataset[Word Count],B146,Dataset[Geospatial Data],TRUE)</f>
        <v>0</v>
      </c>
      <c r="H146" s="30">
        <f>COUNTIFS(Dataset[Word Count],A146,Dataset[Word Count],B146,Dataset[Data Only],TRUE)</f>
        <v>0</v>
      </c>
      <c r="I146" s="30">
        <f>COUNTIFS(Dataset[Word Count],A146,Dataset[Word Count],B146,Dataset[Geospatial Analysis],TRUE)</f>
        <v>0</v>
      </c>
    </row>
    <row r="147" spans="1:9" x14ac:dyDescent="0.2">
      <c r="A147" s="49" t="s">
        <v>2637</v>
      </c>
      <c r="B147" s="49" t="s">
        <v>2638</v>
      </c>
      <c r="C147" s="50" t="s">
        <v>2639</v>
      </c>
      <c r="D147" s="30">
        <f>COUNTIFS(Dataset[Word Count],A147,Dataset[Word Count],B147)</f>
        <v>0</v>
      </c>
      <c r="E147" s="30">
        <f>COUNTIFS(Dataset[Word Count],A147,Dataset[Word Count],B147,Dataset[Top 220],TRUE)</f>
        <v>0</v>
      </c>
      <c r="F147" s="30">
        <f>COUNTIFS(Dataset[Word Count],A147,Dataset[Word Count],B147,Dataset[Geospatial Data],FALSE)</f>
        <v>0</v>
      </c>
      <c r="G147" s="30">
        <f>COUNTIFS(Dataset[Word Count],A147,Dataset[Word Count],B147,Dataset[Geospatial Data],TRUE)</f>
        <v>0</v>
      </c>
      <c r="H147" s="30">
        <f>COUNTIFS(Dataset[Word Count],A147,Dataset[Word Count],B147,Dataset[Data Only],TRUE)</f>
        <v>0</v>
      </c>
      <c r="I147" s="30">
        <f>COUNTIFS(Dataset[Word Count],A147,Dataset[Word Count],B147,Dataset[Geospatial Analysis],TRUE)</f>
        <v>0</v>
      </c>
    </row>
    <row r="148" spans="1:9" x14ac:dyDescent="0.2">
      <c r="A148" s="49" t="s">
        <v>2640</v>
      </c>
      <c r="B148" s="49" t="s">
        <v>2641</v>
      </c>
      <c r="C148" s="50" t="s">
        <v>2642</v>
      </c>
      <c r="D148" s="30">
        <f>COUNTIFS(Dataset[Word Count],A148,Dataset[Word Count],B148)</f>
        <v>1</v>
      </c>
      <c r="E148" s="30">
        <f>COUNTIFS(Dataset[Word Count],A148,Dataset[Word Count],B148,Dataset[Top 220],TRUE)</f>
        <v>1</v>
      </c>
      <c r="F148" s="30">
        <f>COUNTIFS(Dataset[Word Count],A148,Dataset[Word Count],B148,Dataset[Geospatial Data],FALSE)</f>
        <v>0</v>
      </c>
      <c r="G148" s="30">
        <f>COUNTIFS(Dataset[Word Count],A148,Dataset[Word Count],B148,Dataset[Geospatial Data],TRUE)</f>
        <v>1</v>
      </c>
      <c r="H148" s="30">
        <f>COUNTIFS(Dataset[Word Count],A148,Dataset[Word Count],B148,Dataset[Data Only],TRUE)</f>
        <v>0</v>
      </c>
      <c r="I148" s="30">
        <f>COUNTIFS(Dataset[Word Count],A148,Dataset[Word Count],B148,Dataset[Geospatial Analysis],TRUE)</f>
        <v>1</v>
      </c>
    </row>
    <row r="149" spans="1:9" x14ac:dyDescent="0.2">
      <c r="A149" s="49" t="s">
        <v>2643</v>
      </c>
      <c r="B149" s="49" t="s">
        <v>2644</v>
      </c>
      <c r="C149" s="50" t="s">
        <v>2645</v>
      </c>
      <c r="D149" s="30">
        <f>COUNTIFS(Dataset[Word Count],A149,Dataset[Word Count],B149)</f>
        <v>0</v>
      </c>
      <c r="E149" s="30">
        <f>COUNTIFS(Dataset[Word Count],A149,Dataset[Word Count],B149,Dataset[Top 220],TRUE)</f>
        <v>0</v>
      </c>
      <c r="F149" s="30">
        <f>COUNTIFS(Dataset[Word Count],A149,Dataset[Word Count],B149,Dataset[Geospatial Data],FALSE)</f>
        <v>0</v>
      </c>
      <c r="G149" s="30">
        <f>COUNTIFS(Dataset[Word Count],A149,Dataset[Word Count],B149,Dataset[Geospatial Data],TRUE)</f>
        <v>0</v>
      </c>
      <c r="H149" s="30">
        <f>COUNTIFS(Dataset[Word Count],A149,Dataset[Word Count],B149,Dataset[Data Only],TRUE)</f>
        <v>0</v>
      </c>
      <c r="I149" s="30">
        <f>COUNTIFS(Dataset[Word Count],A149,Dataset[Word Count],B149,Dataset[Geospatial Analysis],TRUE)</f>
        <v>0</v>
      </c>
    </row>
    <row r="150" spans="1:9" x14ac:dyDescent="0.2">
      <c r="A150" s="49" t="s">
        <v>2646</v>
      </c>
      <c r="B150" s="49" t="s">
        <v>2647</v>
      </c>
      <c r="C150" s="50" t="s">
        <v>2648</v>
      </c>
      <c r="D150" s="30">
        <f>COUNTIFS(Dataset[Word Count],A150,Dataset[Word Count],B150)</f>
        <v>0</v>
      </c>
      <c r="E150" s="30">
        <f>COUNTIFS(Dataset[Word Count],A150,Dataset[Word Count],B150,Dataset[Top 220],TRUE)</f>
        <v>0</v>
      </c>
      <c r="F150" s="30">
        <f>COUNTIFS(Dataset[Word Count],A150,Dataset[Word Count],B150,Dataset[Geospatial Data],FALSE)</f>
        <v>0</v>
      </c>
      <c r="G150" s="30">
        <f>COUNTIFS(Dataset[Word Count],A150,Dataset[Word Count],B150,Dataset[Geospatial Data],TRUE)</f>
        <v>0</v>
      </c>
      <c r="H150" s="30">
        <f>COUNTIFS(Dataset[Word Count],A150,Dataset[Word Count],B150,Dataset[Data Only],TRUE)</f>
        <v>0</v>
      </c>
      <c r="I150" s="30">
        <f>COUNTIFS(Dataset[Word Count],A150,Dataset[Word Count],B150,Dataset[Geospatial Analysis],TRUE)</f>
        <v>0</v>
      </c>
    </row>
    <row r="151" spans="1:9" x14ac:dyDescent="0.2">
      <c r="A151" s="49"/>
      <c r="B151" s="49"/>
      <c r="C151" s="50"/>
      <c r="D151" s="50"/>
      <c r="E151" s="50"/>
      <c r="F151" s="50"/>
      <c r="G151" s="50"/>
      <c r="H151" s="50"/>
      <c r="I151" s="50"/>
    </row>
    <row r="152" spans="1:9" x14ac:dyDescent="0.2">
      <c r="A152" s="49" t="s">
        <v>2829</v>
      </c>
      <c r="B152" s="49" t="s">
        <v>2830</v>
      </c>
      <c r="C152" s="50" t="s">
        <v>2831</v>
      </c>
      <c r="D152" s="30">
        <f>COUNTIFS(Dataset[Word Count],A152,Dataset[Word Count],B152)</f>
        <v>0</v>
      </c>
      <c r="E152" s="30">
        <f>COUNTIFS(Dataset[Word Count],A152,Dataset[Word Count],B152,Dataset[Top 220],TRUE)</f>
        <v>0</v>
      </c>
      <c r="F152" s="30">
        <f>COUNTIFS(Dataset[Word Count],A152,Dataset[Word Count],B152,Dataset[Geospatial Data],FALSE)</f>
        <v>0</v>
      </c>
      <c r="G152" s="30">
        <f>COUNTIFS(Dataset[Word Count],A152,Dataset[Word Count],B152,Dataset[Geospatial Data],TRUE)</f>
        <v>0</v>
      </c>
      <c r="H152" s="30">
        <f>COUNTIFS(Dataset[Word Count],A152,Dataset[Word Count],B152,Dataset[Data Only],TRUE)</f>
        <v>0</v>
      </c>
      <c r="I152" s="30">
        <f>COUNTIFS(Dataset[Word Count],A152,Dataset[Word Count],B152,Dataset[Geospatial Analysis],TRUE)</f>
        <v>0</v>
      </c>
    </row>
    <row r="153" spans="1:9" x14ac:dyDescent="0.2">
      <c r="A153" s="49" t="s">
        <v>2832</v>
      </c>
      <c r="B153" s="49" t="s">
        <v>2833</v>
      </c>
      <c r="C153" s="50" t="s">
        <v>2834</v>
      </c>
      <c r="D153" s="30">
        <f>COUNTIFS(Dataset[Word Count],A153,Dataset[Word Count],B153)</f>
        <v>0</v>
      </c>
      <c r="E153" s="30">
        <f>COUNTIFS(Dataset[Word Count],A153,Dataset[Word Count],B153,Dataset[Top 220],TRUE)</f>
        <v>0</v>
      </c>
      <c r="F153" s="30">
        <f>COUNTIFS(Dataset[Word Count],A153,Dataset[Word Count],B153,Dataset[Geospatial Data],FALSE)</f>
        <v>0</v>
      </c>
      <c r="G153" s="30">
        <f>COUNTIFS(Dataset[Word Count],A153,Dataset[Word Count],B153,Dataset[Geospatial Data],TRUE)</f>
        <v>0</v>
      </c>
      <c r="H153" s="30">
        <f>COUNTIFS(Dataset[Word Count],A153,Dataset[Word Count],B153,Dataset[Data Only],TRUE)</f>
        <v>0</v>
      </c>
      <c r="I153" s="30">
        <f>COUNTIFS(Dataset[Word Count],A153,Dataset[Word Count],B153,Dataset[Geospatial Analysis],TRUE)</f>
        <v>0</v>
      </c>
    </row>
    <row r="154" spans="1:9" x14ac:dyDescent="0.2">
      <c r="A154" s="49" t="s">
        <v>2835</v>
      </c>
      <c r="B154" s="49" t="s">
        <v>2836</v>
      </c>
      <c r="C154" s="50" t="s">
        <v>2837</v>
      </c>
      <c r="D154" s="30">
        <f>COUNTIFS(Dataset[Word Count],A154,Dataset[Word Count],B154)</f>
        <v>0</v>
      </c>
      <c r="E154" s="30">
        <f>COUNTIFS(Dataset[Word Count],A154,Dataset[Word Count],B154,Dataset[Top 220],TRUE)</f>
        <v>0</v>
      </c>
      <c r="F154" s="30">
        <f>COUNTIFS(Dataset[Word Count],A154,Dataset[Word Count],B154,Dataset[Geospatial Data],FALSE)</f>
        <v>0</v>
      </c>
      <c r="G154" s="30">
        <f>COUNTIFS(Dataset[Word Count],A154,Dataset[Word Count],B154,Dataset[Geospatial Data],TRUE)</f>
        <v>0</v>
      </c>
      <c r="H154" s="30">
        <f>COUNTIFS(Dataset[Word Count],A154,Dataset[Word Count],B154,Dataset[Data Only],TRUE)</f>
        <v>0</v>
      </c>
      <c r="I154" s="30">
        <f>COUNTIFS(Dataset[Word Count],A154,Dataset[Word Count],B154,Dataset[Geospatial Analysis],TRUE)</f>
        <v>0</v>
      </c>
    </row>
    <row r="155" spans="1:9" x14ac:dyDescent="0.2">
      <c r="A155" s="49" t="s">
        <v>2838</v>
      </c>
      <c r="B155" s="49" t="s">
        <v>2839</v>
      </c>
      <c r="C155" s="50" t="s">
        <v>2840</v>
      </c>
      <c r="D155" s="30">
        <f>COUNTIFS(Dataset[Word Count],A155,Dataset[Word Count],B155)</f>
        <v>0</v>
      </c>
      <c r="E155" s="30">
        <f>COUNTIFS(Dataset[Word Count],A155,Dataset[Word Count],B155,Dataset[Top 220],TRUE)</f>
        <v>0</v>
      </c>
      <c r="F155" s="30">
        <f>COUNTIFS(Dataset[Word Count],A155,Dataset[Word Count],B155,Dataset[Geospatial Data],FALSE)</f>
        <v>0</v>
      </c>
      <c r="G155" s="30">
        <f>COUNTIFS(Dataset[Word Count],A155,Dataset[Word Count],B155,Dataset[Geospatial Data],TRUE)</f>
        <v>0</v>
      </c>
      <c r="H155" s="30">
        <f>COUNTIFS(Dataset[Word Count],A155,Dataset[Word Count],B155,Dataset[Data Only],TRUE)</f>
        <v>0</v>
      </c>
      <c r="I155" s="30">
        <f>COUNTIFS(Dataset[Word Count],A155,Dataset[Word Count],B155,Dataset[Geospatial Analysis],TRUE)</f>
        <v>0</v>
      </c>
    </row>
    <row r="156" spans="1:9" x14ac:dyDescent="0.2">
      <c r="A156" s="49" t="s">
        <v>2841</v>
      </c>
      <c r="B156" s="49" t="s">
        <v>2842</v>
      </c>
      <c r="C156" s="50" t="s">
        <v>2843</v>
      </c>
      <c r="D156" s="30">
        <f>COUNTIFS(Dataset[Word Count],A156,Dataset[Word Count],B156)</f>
        <v>1</v>
      </c>
      <c r="E156" s="30">
        <f>COUNTIFS(Dataset[Word Count],A156,Dataset[Word Count],B156,Dataset[Top 220],TRUE)</f>
        <v>1</v>
      </c>
      <c r="F156" s="30">
        <f>COUNTIFS(Dataset[Word Count],A156,Dataset[Word Count],B156,Dataset[Geospatial Data],FALSE)</f>
        <v>0</v>
      </c>
      <c r="G156" s="30">
        <f>COUNTIFS(Dataset[Word Count],A156,Dataset[Word Count],B156,Dataset[Geospatial Data],TRUE)</f>
        <v>1</v>
      </c>
      <c r="H156" s="30">
        <f>COUNTIFS(Dataset[Word Count],A156,Dataset[Word Count],B156,Dataset[Data Only],TRUE)</f>
        <v>0</v>
      </c>
      <c r="I156" s="30">
        <f>COUNTIFS(Dataset[Word Count],A156,Dataset[Word Count],B156,Dataset[Geospatial Analysis],TRUE)</f>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8B2-7D25-4A96-9D57-AFF7A7E11315}">
  <dimension ref="A1:X95"/>
  <sheetViews>
    <sheetView zoomScale="90" zoomScaleNormal="90" workbookViewId="0"/>
  </sheetViews>
  <sheetFormatPr defaultRowHeight="15" x14ac:dyDescent="0.2"/>
  <cols>
    <col min="1" max="7" width="8.5703125" style="10" customWidth="1"/>
    <col min="8" max="8" width="18.85546875" style="10" customWidth="1"/>
    <col min="9" max="9" width="9.140625" style="10" customWidth="1"/>
    <col min="10"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INDEX(Dataset[#All],MATCH(ApplicationCategories!$A2,Dataset[[#All],[Sort ID]],0),MATCH(B$1,Dataset[#Headers],0))</f>
        <v>1</v>
      </c>
      <c r="C2" s="12" t="b">
        <f>INDEX(Dataset[#All],MATCH(ApplicationCategories!$A2,Dataset[[#All],[Sort ID]],0),MATCH(C$1,Dataset[#Headers],0))</f>
        <v>1</v>
      </c>
      <c r="D2" s="12" t="b">
        <f>INDEX(Dataset[#All],MATCH(ApplicationCategories!$A2,Dataset[[#All],[Sort ID]],0),MATCH(D$1,Dataset[#Headers],0))</f>
        <v>0</v>
      </c>
      <c r="E2" s="12" t="str">
        <f>INDEX(Dataset[#All],MATCH(ApplicationCategories!$A2,Dataset[[#All],[Sort ID]],0),MATCH(E$1,Dataset[#Headers],0))</f>
        <v>VAST</v>
      </c>
      <c r="F2" s="80" t="str">
        <f>INDEX(Dataset[#All],MATCH(ApplicationCategories!$A2,Dataset[[#All],[Sort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INDEX(Dataset[#All],MATCH(ApplicationCategories!$A3,Dataset[[#All],[Sort ID]],0),MATCH(B$1,Dataset[#Headers],0))</f>
        <v>1</v>
      </c>
      <c r="C3" s="12" t="b">
        <f>INDEX(Dataset[#All],MATCH(ApplicationCategories!$A3,Dataset[[#All],[Sort ID]],0),MATCH(C$1,Dataset[#Headers],0))</f>
        <v>1</v>
      </c>
      <c r="D3" s="12" t="b">
        <f>INDEX(Dataset[#All],MATCH(ApplicationCategories!$A3,Dataset[[#All],[Sort ID]],0),MATCH(D$1,Dataset[#Headers],0))</f>
        <v>0</v>
      </c>
      <c r="E3" s="12" t="str">
        <f>INDEX(Dataset[#All],MATCH(ApplicationCategories!$A3,Dataset[[#All],[Sort ID]],0),MATCH(E$1,Dataset[#Headers],0))</f>
        <v>INFOVIS</v>
      </c>
      <c r="F3" s="80" t="str">
        <f>INDEX(Dataset[#All],MATCH(ApplicationCategories!$A3,Dataset[[#All],[Sort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INDEX(Dataset[#All],MATCH(ApplicationCategories!$A4,Dataset[[#All],[Sort ID]],0),MATCH(B$1,Dataset[#Headers],0))</f>
        <v>1</v>
      </c>
      <c r="C4" s="12" t="b">
        <f>INDEX(Dataset[#All],MATCH(ApplicationCategories!$A4,Dataset[[#All],[Sort ID]],0),MATCH(C$1,Dataset[#Headers],0))</f>
        <v>1</v>
      </c>
      <c r="D4" s="12" t="b">
        <f>INDEX(Dataset[#All],MATCH(ApplicationCategories!$A4,Dataset[[#All],[Sort ID]],0),MATCH(D$1,Dataset[#Headers],0))</f>
        <v>0</v>
      </c>
      <c r="E4" s="12" t="str">
        <f>INDEX(Dataset[#All],MATCH(ApplicationCategories!$A4,Dataset[[#All],[Sort ID]],0),MATCH(E$1,Dataset[#Headers],0))</f>
        <v>SCIVIS</v>
      </c>
      <c r="F4" s="80" t="str">
        <f>INDEX(Dataset[#All],MATCH(ApplicationCategories!$A4,Dataset[[#All],[Sort ID]],0),MATCH(F$1,Dataset[#Headers],0))</f>
        <v>Atmospheric Science</v>
      </c>
      <c r="G4" s="99" t="s">
        <v>2879</v>
      </c>
      <c r="I4" s="11" t="str">
        <v>Atmospheric Science</v>
      </c>
      <c r="J4" s="11" t="s">
        <v>2879</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INDEX(Dataset[#All],MATCH(ApplicationCategories!$A5,Dataset[[#All],[Sort ID]],0),MATCH(B$1,Dataset[#Headers],0))</f>
        <v>1</v>
      </c>
      <c r="C5" s="12" t="b">
        <f>INDEX(Dataset[#All],MATCH(ApplicationCategories!$A5,Dataset[[#All],[Sort ID]],0),MATCH(C$1,Dataset[#Headers],0))</f>
        <v>0</v>
      </c>
      <c r="D5" s="12" t="b">
        <f>INDEX(Dataset[#All],MATCH(ApplicationCategories!$A5,Dataset[[#All],[Sort ID]],0),MATCH(D$1,Dataset[#Headers],0))</f>
        <v>1</v>
      </c>
      <c r="E5" s="12" t="str">
        <f>INDEX(Dataset[#All],MATCH(ApplicationCategories!$A5,Dataset[[#All],[Sort ID]],0),MATCH(E$1,Dataset[#Headers],0))</f>
        <v>SCIVIS</v>
      </c>
      <c r="F5" s="80" t="str">
        <f>INDEX(Dataset[#All],MATCH(ApplicationCategories!$A5,Dataset[[#All],[Sort ID]],0),MATCH(F$1,Dataset[#Headers],0))</f>
        <v>Atmospheric Science</v>
      </c>
      <c r="G5" s="99" t="s">
        <v>2879</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INDEX(Dataset[#All],MATCH(ApplicationCategories!$A6,Dataset[[#All],[Sort ID]],0),MATCH(B$1,Dataset[#Headers],0))</f>
        <v>1</v>
      </c>
      <c r="C6" s="12" t="b">
        <f>INDEX(Dataset[#All],MATCH(ApplicationCategories!$A6,Dataset[[#All],[Sort ID]],0),MATCH(C$1,Dataset[#Headers],0))</f>
        <v>0</v>
      </c>
      <c r="D6" s="12" t="b">
        <f>INDEX(Dataset[#All],MATCH(ApplicationCategories!$A6,Dataset[[#All],[Sort ID]],0),MATCH(D$1,Dataset[#Headers],0))</f>
        <v>1</v>
      </c>
      <c r="E6" s="12" t="str">
        <f>INDEX(Dataset[#All],MATCH(ApplicationCategories!$A6,Dataset[[#All],[Sort ID]],0),MATCH(E$1,Dataset[#Headers],0))</f>
        <v>SHORT</v>
      </c>
      <c r="F6" s="80" t="str">
        <f>INDEX(Dataset[#All],MATCH(ApplicationCategories!$A6,Dataset[[#All],[Sort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INDEX(Dataset[#All],MATCH(ApplicationCategories!$A7,Dataset[[#All],[Sort ID]],0),MATCH(B$1,Dataset[#Headers],0))</f>
        <v>1</v>
      </c>
      <c r="C7" s="12" t="b">
        <f>INDEX(Dataset[#All],MATCH(ApplicationCategories!$A7,Dataset[[#All],[Sort ID]],0),MATCH(C$1,Dataset[#Headers],0))</f>
        <v>0</v>
      </c>
      <c r="D7" s="12" t="b">
        <f>INDEX(Dataset[#All],MATCH(ApplicationCategories!$A7,Dataset[[#All],[Sort ID]],0),MATCH(D$1,Dataset[#Headers],0))</f>
        <v>1</v>
      </c>
      <c r="E7" s="12" t="str">
        <f>INDEX(Dataset[#All],MATCH(ApplicationCategories!$A7,Dataset[[#All],[Sort ID]],0),MATCH(E$1,Dataset[#Headers],0))</f>
        <v>INFOVIS</v>
      </c>
      <c r="F7" s="80" t="str">
        <f>INDEX(Dataset[#All],MATCH(ApplicationCategories!$A7,Dataset[[#All],[Sort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INDEX(Dataset[#All],MATCH(ApplicationCategories!$A8,Dataset[[#All],[Sort ID]],0),MATCH(B$1,Dataset[#Headers],0))</f>
        <v>1</v>
      </c>
      <c r="C8" s="12" t="b">
        <f>INDEX(Dataset[#All],MATCH(ApplicationCategories!$A8,Dataset[[#All],[Sort ID]],0),MATCH(C$1,Dataset[#Headers],0))</f>
        <v>1</v>
      </c>
      <c r="D8" s="12" t="b">
        <f>INDEX(Dataset[#All],MATCH(ApplicationCategories!$A8,Dataset[[#All],[Sort ID]],0),MATCH(D$1,Dataset[#Headers],0))</f>
        <v>0</v>
      </c>
      <c r="E8" s="12" t="str">
        <f>INDEX(Dataset[#All],MATCH(ApplicationCategories!$A8,Dataset[[#All],[Sort ID]],0),MATCH(E$1,Dataset[#Headers],0))</f>
        <v>SCIVIS</v>
      </c>
      <c r="F8" s="80" t="str">
        <f>INDEX(Dataset[#All],MATCH(ApplicationCategories!$A8,Dataset[[#All],[Sort ID]],0),MATCH(F$1,Dataset[#Headers],0))</f>
        <v>Atmospheric Science</v>
      </c>
      <c r="G8" s="99" t="s">
        <v>2879</v>
      </c>
      <c r="I8" s="11" t="str">
        <v>Marine Science</v>
      </c>
      <c r="J8" s="11" t="s">
        <v>3049</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INDEX(Dataset[#All],MATCH(ApplicationCategories!$A9,Dataset[[#All],[Sort ID]],0),MATCH(B$1,Dataset[#Headers],0))</f>
        <v>1</v>
      </c>
      <c r="C9" s="12" t="b">
        <f>INDEX(Dataset[#All],MATCH(ApplicationCategories!$A9,Dataset[[#All],[Sort ID]],0),MATCH(C$1,Dataset[#Headers],0))</f>
        <v>0</v>
      </c>
      <c r="D9" s="12" t="b">
        <f>INDEX(Dataset[#All],MATCH(ApplicationCategories!$A9,Dataset[[#All],[Sort ID]],0),MATCH(D$1,Dataset[#Headers],0))</f>
        <v>1</v>
      </c>
      <c r="E9" s="12" t="str">
        <f>INDEX(Dataset[#All],MATCH(ApplicationCategories!$A9,Dataset[[#All],[Sort ID]],0),MATCH(E$1,Dataset[#Headers],0))</f>
        <v>TVCG</v>
      </c>
      <c r="F9" s="80" t="str">
        <f>INDEX(Dataset[#All],MATCH(ApplicationCategories!$A9,Dataset[[#All],[Sort ID]],0),MATCH(F$1,Dataset[#Headers],0))</f>
        <v>Atmospheric Science</v>
      </c>
      <c r="G9" s="99" t="s">
        <v>2879</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INDEX(Dataset[#All],MATCH(ApplicationCategories!$A10,Dataset[[#All],[Sort ID]],0),MATCH(B$1,Dataset[#Headers],0))</f>
        <v>1</v>
      </c>
      <c r="C10" s="12" t="b">
        <f>INDEX(Dataset[#All],MATCH(ApplicationCategories!$A10,Dataset[[#All],[Sort ID]],0),MATCH(C$1,Dataset[#Headers],0))</f>
        <v>1</v>
      </c>
      <c r="D10" s="12" t="b">
        <f>INDEX(Dataset[#All],MATCH(ApplicationCategories!$A10,Dataset[[#All],[Sort ID]],0),MATCH(D$1,Dataset[#Headers],0))</f>
        <v>0</v>
      </c>
      <c r="E10" s="12" t="str">
        <f>INDEX(Dataset[#All],MATCH(ApplicationCategories!$A10,Dataset[[#All],[Sort ID]],0),MATCH(E$1,Dataset[#Headers],0))</f>
        <v>INFOVIS</v>
      </c>
      <c r="F10" s="80" t="str">
        <f>INDEX(Dataset[#All],MATCH(ApplicationCategories!$A10,Dataset[[#All],[Sort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INDEX(Dataset[#All],MATCH(ApplicationCategories!$A11,Dataset[[#All],[Sort ID]],0),MATCH(B$1,Dataset[#Headers],0))</f>
        <v>1</v>
      </c>
      <c r="C11" s="12" t="b">
        <f>INDEX(Dataset[#All],MATCH(ApplicationCategories!$A11,Dataset[[#All],[Sort ID]],0),MATCH(C$1,Dataset[#Headers],0))</f>
        <v>0</v>
      </c>
      <c r="D11" s="12" t="b">
        <f>INDEX(Dataset[#All],MATCH(ApplicationCategories!$A11,Dataset[[#All],[Sort ID]],0),MATCH(D$1,Dataset[#Headers],0))</f>
        <v>1</v>
      </c>
      <c r="E11" s="12" t="str">
        <f>INDEX(Dataset[#All],MATCH(ApplicationCategories!$A11,Dataset[[#All],[Sort ID]],0),MATCH(E$1,Dataset[#Headers],0))</f>
        <v>INFOVIS</v>
      </c>
      <c r="F11" s="80" t="str">
        <f>INDEX(Dataset[#All],MATCH(ApplicationCategories!$A11,Dataset[[#All],[Sort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INDEX(Dataset[#All],MATCH(ApplicationCategories!$A12,Dataset[[#All],[Sort ID]],0),MATCH(B$1,Dataset[#Headers],0))</f>
        <v>1</v>
      </c>
      <c r="C12" s="12" t="b">
        <f>INDEX(Dataset[#All],MATCH(ApplicationCategories!$A12,Dataset[[#All],[Sort ID]],0),MATCH(C$1,Dataset[#Headers],0))</f>
        <v>1</v>
      </c>
      <c r="D12" s="12" t="b">
        <f>INDEX(Dataset[#All],MATCH(ApplicationCategories!$A12,Dataset[[#All],[Sort ID]],0),MATCH(D$1,Dataset[#Headers],0))</f>
        <v>0</v>
      </c>
      <c r="E12" s="12" t="str">
        <f>INDEX(Dataset[#All],MATCH(ApplicationCategories!$A12,Dataset[[#All],[Sort ID]],0),MATCH(E$1,Dataset[#Headers],0))</f>
        <v>INFOVIS</v>
      </c>
      <c r="F12" s="80" t="str">
        <f>INDEX(Dataset[#All],MATCH(ApplicationCategories!$A12,Dataset[[#All],[Sort ID]],0),MATCH(F$1,Dataset[#Headers],0))</f>
        <v>Cartography</v>
      </c>
      <c r="G12" s="99" t="s">
        <v>2892</v>
      </c>
      <c r="I12" s="11" t="str">
        <v>Geoscience</v>
      </c>
      <c r="J12" s="11" t="s">
        <v>2849</v>
      </c>
      <c r="K12" s="11">
        <f t="shared" si="0"/>
        <v>1</v>
      </c>
      <c r="L12" s="11">
        <f t="shared" si="1"/>
        <v>0</v>
      </c>
      <c r="M12" s="55">
        <f t="shared" si="2"/>
        <v>1</v>
      </c>
      <c r="N12" s="25">
        <f t="shared" si="3"/>
        <v>1.0638297872340425E-2</v>
      </c>
    </row>
    <row r="13" spans="1:18" x14ac:dyDescent="0.2">
      <c r="A13" s="12" t="s">
        <v>371</v>
      </c>
      <c r="B13" s="12" t="b">
        <f>INDEX(Dataset[#All],MATCH(ApplicationCategories!$A13,Dataset[[#All],[Sort ID]],0),MATCH(B$1,Dataset[#Headers],0))</f>
        <v>1</v>
      </c>
      <c r="C13" s="12" t="b">
        <f>INDEX(Dataset[#All],MATCH(ApplicationCategories!$A13,Dataset[[#All],[Sort ID]],0),MATCH(C$1,Dataset[#Headers],0))</f>
        <v>0</v>
      </c>
      <c r="D13" s="12" t="b">
        <f>INDEX(Dataset[#All],MATCH(ApplicationCategories!$A13,Dataset[[#All],[Sort ID]],0),MATCH(D$1,Dataset[#Headers],0))</f>
        <v>1</v>
      </c>
      <c r="E13" s="12" t="str">
        <f>INDEX(Dataset[#All],MATCH(ApplicationCategories!$A13,Dataset[[#All],[Sort ID]],0),MATCH(E$1,Dataset[#Headers],0))</f>
        <v>TVCG</v>
      </c>
      <c r="F13" s="80" t="str">
        <f>INDEX(Dataset[#All],MATCH(ApplicationCategories!$A13,Dataset[[#All],[Sort ID]],0),MATCH(F$1,Dataset[#Headers],0))</f>
        <v>Multi-Domain</v>
      </c>
      <c r="G13" s="99" t="s">
        <v>3050</v>
      </c>
      <c r="I13" s="11" t="str">
        <v>Planetary Science</v>
      </c>
      <c r="J13" s="11" t="s">
        <v>2849</v>
      </c>
      <c r="K13" s="11">
        <f t="shared" si="0"/>
        <v>1</v>
      </c>
      <c r="L13" s="11">
        <f t="shared" si="1"/>
        <v>0</v>
      </c>
      <c r="M13" s="55">
        <f t="shared" si="2"/>
        <v>1</v>
      </c>
      <c r="N13" s="25">
        <f t="shared" si="3"/>
        <v>1.0638297872340425E-2</v>
      </c>
    </row>
    <row r="14" spans="1:18" x14ac:dyDescent="0.2">
      <c r="A14" s="12" t="s">
        <v>385</v>
      </c>
      <c r="B14" s="12" t="b">
        <f>INDEX(Dataset[#All],MATCH(ApplicationCategories!$A14,Dataset[[#All],[Sort ID]],0),MATCH(B$1,Dataset[#Headers],0))</f>
        <v>1</v>
      </c>
      <c r="C14" s="12" t="b">
        <f>INDEX(Dataset[#All],MATCH(ApplicationCategories!$A14,Dataset[[#All],[Sort ID]],0),MATCH(C$1,Dataset[#Headers],0))</f>
        <v>1</v>
      </c>
      <c r="D14" s="12" t="b">
        <f>INDEX(Dataset[#All],MATCH(ApplicationCategories!$A14,Dataset[[#All],[Sort ID]],0),MATCH(D$1,Dataset[#Headers],0))</f>
        <v>0</v>
      </c>
      <c r="E14" s="12" t="str">
        <f>INDEX(Dataset[#All],MATCH(ApplicationCategories!$A14,Dataset[[#All],[Sort ID]],0),MATCH(E$1,Dataset[#Headers],0))</f>
        <v>CG&amp;A</v>
      </c>
      <c r="F14" s="80" t="str">
        <f>INDEX(Dataset[#All],MATCH(ApplicationCategories!$A14,Dataset[[#All],[Sort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INDEX(Dataset[#All],MATCH(ApplicationCategories!$A15,Dataset[[#All],[Sort ID]],0),MATCH(B$1,Dataset[#Headers],0))</f>
        <v>1</v>
      </c>
      <c r="C15" s="12" t="b">
        <f>INDEX(Dataset[#All],MATCH(ApplicationCategories!$A15,Dataset[[#All],[Sort ID]],0),MATCH(C$1,Dataset[#Headers],0))</f>
        <v>1</v>
      </c>
      <c r="D15" s="12" t="b">
        <f>INDEX(Dataset[#All],MATCH(ApplicationCategories!$A15,Dataset[[#All],[Sort ID]],0),MATCH(D$1,Dataset[#Headers],0))</f>
        <v>0</v>
      </c>
      <c r="E15" s="12" t="str">
        <f>INDEX(Dataset[#All],MATCH(ApplicationCategories!$A15,Dataset[[#All],[Sort ID]],0),MATCH(E$1,Dataset[#Headers],0))</f>
        <v>INFOVIS</v>
      </c>
      <c r="F15" s="80" t="str">
        <f>INDEX(Dataset[#All],MATCH(ApplicationCategories!$A15,Dataset[[#All],[Sort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INDEX(Dataset[#All],MATCH(ApplicationCategories!$A16,Dataset[[#All],[Sort ID]],0),MATCH(B$1,Dataset[#Headers],0))</f>
        <v>1</v>
      </c>
      <c r="C16" s="12" t="b">
        <f>INDEX(Dataset[#All],MATCH(ApplicationCategories!$A16,Dataset[[#All],[Sort ID]],0),MATCH(C$1,Dataset[#Headers],0))</f>
        <v>1</v>
      </c>
      <c r="D16" s="12" t="b">
        <f>INDEX(Dataset[#All],MATCH(ApplicationCategories!$A16,Dataset[[#All],[Sort ID]],0),MATCH(D$1,Dataset[#Headers],0))</f>
        <v>0</v>
      </c>
      <c r="E16" s="12" t="str">
        <f>INDEX(Dataset[#All],MATCH(ApplicationCategories!$A16,Dataset[[#All],[Sort ID]],0),MATCH(E$1,Dataset[#Headers],0))</f>
        <v>INFOVIS</v>
      </c>
      <c r="F16" s="80" t="str">
        <f>INDEX(Dataset[#All],MATCH(ApplicationCategories!$A16,Dataset[[#All],[Sort ID]],0),MATCH(F$1,Dataset[#Headers],0))</f>
        <v>Marine Science</v>
      </c>
      <c r="G16" s="99" t="s">
        <v>3049</v>
      </c>
    </row>
    <row r="17" spans="1:24" ht="15.75" x14ac:dyDescent="0.25">
      <c r="A17" s="12" t="s">
        <v>468</v>
      </c>
      <c r="B17" s="12" t="b">
        <f>INDEX(Dataset[#All],MATCH(ApplicationCategories!$A17,Dataset[[#All],[Sort ID]],0),MATCH(B$1,Dataset[#Headers],0))</f>
        <v>1</v>
      </c>
      <c r="C17" s="12" t="b">
        <f>INDEX(Dataset[#All],MATCH(ApplicationCategories!$A17,Dataset[[#All],[Sort ID]],0),MATCH(C$1,Dataset[#Headers],0))</f>
        <v>1</v>
      </c>
      <c r="D17" s="12" t="b">
        <f>INDEX(Dataset[#All],MATCH(ApplicationCategories!$A17,Dataset[[#All],[Sort ID]],0),MATCH(D$1,Dataset[#Headers],0))</f>
        <v>0</v>
      </c>
      <c r="E17" s="12" t="str">
        <f>INDEX(Dataset[#All],MATCH(ApplicationCategories!$A17,Dataset[[#All],[Sort ID]],0),MATCH(E$1,Dataset[#Headers],0))</f>
        <v>SCIVIS</v>
      </c>
      <c r="F17" s="80" t="str">
        <f>INDEX(Dataset[#All],MATCH(ApplicationCategories!$A17,Dataset[[#All],[Sort ID]],0),MATCH(F$1,Dataset[#Headers],0))</f>
        <v>Marine Science</v>
      </c>
      <c r="G17" s="99" t="s">
        <v>3049</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INDEX(Dataset[#All],MATCH(ApplicationCategories!$A18,Dataset[[#All],[Sort ID]],0),MATCH(B$1,Dataset[#Headers],0))</f>
        <v>1</v>
      </c>
      <c r="C18" s="12" t="b">
        <f>INDEX(Dataset[#All],MATCH(ApplicationCategories!$A18,Dataset[[#All],[Sort ID]],0),MATCH(C$1,Dataset[#Headers],0))</f>
        <v>0</v>
      </c>
      <c r="D18" s="12" t="b">
        <f>INDEX(Dataset[#All],MATCH(ApplicationCategories!$A18,Dataset[[#All],[Sort ID]],0),MATCH(D$1,Dataset[#Headers],0))</f>
        <v>1</v>
      </c>
      <c r="E18" s="12" t="str">
        <f>INDEX(Dataset[#All],MATCH(ApplicationCategories!$A18,Dataset[[#All],[Sort ID]],0),MATCH(E$1,Dataset[#Headers],0))</f>
        <v>INFOVIS</v>
      </c>
      <c r="F18" s="80" t="str">
        <f>INDEX(Dataset[#All],MATCH(ApplicationCategories!$A18,Dataset[[#All],[Sort ID]],0),MATCH(F$1,Dataset[#Headers],0))</f>
        <v>Multi-Domain</v>
      </c>
      <c r="G18" s="99" t="s">
        <v>3050</v>
      </c>
      <c r="J18" s="11" t="str" cm="1">
        <f t="array" ref="J18:J25">_xlfn.UNIQUE(J2:J15)</f>
        <v>Movement</v>
      </c>
      <c r="K18" s="11">
        <f t="shared" ref="K18:K25" si="6">SUMIF($J$2:$J$15,J18,$K$2:$K$15)</f>
        <v>17</v>
      </c>
      <c r="L18" s="11">
        <f>SUMIF($J$2:$J$15,J18,$L$2:$L$15)</f>
        <v>5</v>
      </c>
      <c r="M18" s="11">
        <f>SUMIF($J$2:$J$15,J18,$M$2:$M$15)</f>
        <v>12</v>
      </c>
      <c r="N18" s="102">
        <f t="shared" ref="N18:N24" si="7">SUMIF($J$2:$J$15,J18,$N$2:$N$15)</f>
        <v>0.18085106382978725</v>
      </c>
      <c r="O18" s="106"/>
      <c r="P18" s="104">
        <f>COUNTIFS(ApplicationCategories!$G$2:$G$95,$J18,ApplicationCategories!$E$2:$E$95,P$17)</f>
        <v>10</v>
      </c>
      <c r="Q18" s="11">
        <f>COUNTIFS(ApplicationCategories!$G$2:$G$95,$J18,ApplicationCategories!$E$2:$E$95,Q$17)</f>
        <v>5</v>
      </c>
      <c r="R18" s="11">
        <f>COUNTIFS(ApplicationCategories!$G$2:$G$95,$J18,ApplicationCategories!$E$2:$E$95,R$17)</f>
        <v>0</v>
      </c>
      <c r="S18" s="11">
        <f>COUNTIFS(ApplicationCategories!$G$2:$G$95,$J18,ApplicationCategories!$E$2:$E$95,S$17)</f>
        <v>0</v>
      </c>
      <c r="T18" s="11">
        <f>COUNTIFS(ApplicationCategories!$G$2:$G$95,$J18,ApplicationCategories!$E$2:$E$95,T$17)</f>
        <v>2</v>
      </c>
      <c r="U18" s="11">
        <f>COUNTIFS(ApplicationCategories!$G$2:$G$95,$J18,ApplicationCategories!$E$2:$E$95,U$17)</f>
        <v>0</v>
      </c>
      <c r="V18" s="11">
        <f>COUNTIFS(ApplicationCategories!$G$2:$G$95,$J18,ApplicationCategories!$E$2:$E$95,V$17)</f>
        <v>0</v>
      </c>
    </row>
    <row r="19" spans="1:24" x14ac:dyDescent="0.2">
      <c r="A19" s="12" t="s">
        <v>485</v>
      </c>
      <c r="B19" s="12" t="b">
        <f>INDEX(Dataset[#All],MATCH(ApplicationCategories!$A19,Dataset[[#All],[Sort ID]],0),MATCH(B$1,Dataset[#Headers],0))</f>
        <v>1</v>
      </c>
      <c r="C19" s="12" t="b">
        <f>INDEX(Dataset[#All],MATCH(ApplicationCategories!$A19,Dataset[[#All],[Sort ID]],0),MATCH(C$1,Dataset[#Headers],0))</f>
        <v>0</v>
      </c>
      <c r="D19" s="12" t="b">
        <f>INDEX(Dataset[#All],MATCH(ApplicationCategories!$A19,Dataset[[#All],[Sort ID]],0),MATCH(D$1,Dataset[#Headers],0))</f>
        <v>1</v>
      </c>
      <c r="E19" s="12" t="str">
        <f>INDEX(Dataset[#All],MATCH(ApplicationCategories!$A19,Dataset[[#All],[Sort ID]],0),MATCH(E$1,Dataset[#Headers],0))</f>
        <v>INFOVIS</v>
      </c>
      <c r="F19" s="80" t="str">
        <f>INDEX(Dataset[#All],MATCH(ApplicationCategories!$A19,Dataset[[#All],[Sort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COUNTIFS(ApplicationCategories!$G$2:$G$95,$J19,ApplicationCategories!$E$2:$E$95,P$17)</f>
        <v>4</v>
      </c>
      <c r="Q19" s="11">
        <f>COUNTIFS(ApplicationCategories!$G$2:$G$95,$J19,ApplicationCategories!$E$2:$E$95,Q$17)</f>
        <v>3</v>
      </c>
      <c r="R19" s="11">
        <f>COUNTIFS(ApplicationCategories!$G$2:$G$95,$J19,ApplicationCategories!$E$2:$E$95,R$17)</f>
        <v>0</v>
      </c>
      <c r="S19" s="11">
        <f>COUNTIFS(ApplicationCategories!$G$2:$G$95,$J19,ApplicationCategories!$E$2:$E$95,S$17)</f>
        <v>0</v>
      </c>
      <c r="T19" s="11">
        <f>COUNTIFS(ApplicationCategories!$G$2:$G$95,$J19,ApplicationCategories!$E$2:$E$95,T$17)</f>
        <v>1</v>
      </c>
      <c r="U19" s="11">
        <f>COUNTIFS(ApplicationCategories!$G$2:$G$95,$J19,ApplicationCategories!$E$2:$E$95,U$17)</f>
        <v>0</v>
      </c>
      <c r="V19" s="11">
        <f>COUNTIFS(ApplicationCategories!$G$2:$G$95,$J19,ApplicationCategories!$E$2:$E$95,V$17)</f>
        <v>0</v>
      </c>
    </row>
    <row r="20" spans="1:24" x14ac:dyDescent="0.2">
      <c r="A20" s="12" t="s">
        <v>501</v>
      </c>
      <c r="B20" s="12" t="b">
        <f>INDEX(Dataset[#All],MATCH(ApplicationCategories!$A20,Dataset[[#All],[Sort ID]],0),MATCH(B$1,Dataset[#Headers],0))</f>
        <v>1</v>
      </c>
      <c r="C20" s="12" t="b">
        <f>INDEX(Dataset[#All],MATCH(ApplicationCategories!$A20,Dataset[[#All],[Sort ID]],0),MATCH(C$1,Dataset[#Headers],0))</f>
        <v>0</v>
      </c>
      <c r="D20" s="12" t="b">
        <f>INDEX(Dataset[#All],MATCH(ApplicationCategories!$A20,Dataset[[#All],[Sort ID]],0),MATCH(D$1,Dataset[#Headers],0))</f>
        <v>1</v>
      </c>
      <c r="E20" s="12" t="str">
        <f>INDEX(Dataset[#All],MATCH(ApplicationCategories!$A20,Dataset[[#All],[Sort ID]],0),MATCH(E$1,Dataset[#Headers],0))</f>
        <v>VAST</v>
      </c>
      <c r="F20" s="80" t="str">
        <f>INDEX(Dataset[#All],MATCH(ApplicationCategories!$A20,Dataset[[#All],[Sort ID]],0),MATCH(F$1,Dataset[#Headers],0))</f>
        <v>Social Media</v>
      </c>
      <c r="G20" s="99" t="s">
        <v>2876</v>
      </c>
      <c r="J20" s="11" t="str">
        <v>Atmospheric Science</v>
      </c>
      <c r="K20" s="11">
        <f t="shared" si="6"/>
        <v>21</v>
      </c>
      <c r="L20" s="11">
        <f t="shared" si="8"/>
        <v>6</v>
      </c>
      <c r="M20" s="11">
        <f t="shared" si="9"/>
        <v>15</v>
      </c>
      <c r="N20" s="102">
        <f t="shared" si="7"/>
        <v>0.22340425531914893</v>
      </c>
      <c r="O20" s="106"/>
      <c r="P20" s="104">
        <f>COUNTIFS(ApplicationCategories!$G$2:$G$95,$J20,ApplicationCategories!$E$2:$E$95,P$17)</f>
        <v>4</v>
      </c>
      <c r="Q20" s="11">
        <f>COUNTIFS(ApplicationCategories!$G$2:$G$95,$J20,ApplicationCategories!$E$2:$E$95,Q$17)</f>
        <v>3</v>
      </c>
      <c r="R20" s="11">
        <f>COUNTIFS(ApplicationCategories!$G$2:$G$95,$J20,ApplicationCategories!$E$2:$E$95,R$17)</f>
        <v>8</v>
      </c>
      <c r="S20" s="11">
        <f>COUNTIFS(ApplicationCategories!$G$2:$G$95,$J20,ApplicationCategories!$E$2:$E$95,S$17)</f>
        <v>0</v>
      </c>
      <c r="T20" s="11">
        <f>COUNTIFS(ApplicationCategories!$G$2:$G$95,$J20,ApplicationCategories!$E$2:$E$95,T$17)</f>
        <v>4</v>
      </c>
      <c r="U20" s="11">
        <f>COUNTIFS(ApplicationCategories!$G$2:$G$95,$J20,ApplicationCategories!$E$2:$E$95,U$17)</f>
        <v>1</v>
      </c>
      <c r="V20" s="11">
        <f>COUNTIFS(ApplicationCategories!$G$2:$G$95,$J20,ApplicationCategories!$E$2:$E$95,V$17)</f>
        <v>1</v>
      </c>
    </row>
    <row r="21" spans="1:24" x14ac:dyDescent="0.2">
      <c r="A21" s="12" t="s">
        <v>563</v>
      </c>
      <c r="B21" s="12" t="b">
        <f>INDEX(Dataset[#All],MATCH(ApplicationCategories!$A21,Dataset[[#All],[Sort ID]],0),MATCH(B$1,Dataset[#Headers],0))</f>
        <v>1</v>
      </c>
      <c r="C21" s="12" t="b">
        <f>INDEX(Dataset[#All],MATCH(ApplicationCategories!$A21,Dataset[[#All],[Sort ID]],0),MATCH(C$1,Dataset[#Headers],0))</f>
        <v>1</v>
      </c>
      <c r="D21" s="12" t="b">
        <f>INDEX(Dataset[#All],MATCH(ApplicationCategories!$A21,Dataset[[#All],[Sort ID]],0),MATCH(D$1,Dataset[#Headers],0))</f>
        <v>0</v>
      </c>
      <c r="E21" s="12" t="str">
        <f>INDEX(Dataset[#All],MATCH(ApplicationCategories!$A21,Dataset[[#All],[Sort ID]],0),MATCH(E$1,Dataset[#Headers],0))</f>
        <v>INFOVIS</v>
      </c>
      <c r="F21" s="80" t="str">
        <f>INDEX(Dataset[#All],MATCH(ApplicationCategories!$A21,Dataset[[#All],[Sort ID]],0),MATCH(F$1,Dataset[#Headers],0))</f>
        <v>Social Media</v>
      </c>
      <c r="G21" s="99" t="s">
        <v>2876</v>
      </c>
      <c r="J21" s="11" t="str">
        <v>Other</v>
      </c>
      <c r="K21" s="11">
        <f t="shared" si="6"/>
        <v>8</v>
      </c>
      <c r="L21" s="11">
        <f t="shared" si="8"/>
        <v>4</v>
      </c>
      <c r="M21" s="11">
        <f t="shared" si="9"/>
        <v>4</v>
      </c>
      <c r="N21" s="102">
        <f t="shared" si="7"/>
        <v>8.5106382978723402E-2</v>
      </c>
      <c r="O21" s="106"/>
      <c r="P21" s="104">
        <f>COUNTIFS(ApplicationCategories!$G$2:$G$95,$J21,ApplicationCategories!$E$2:$E$95,P$17)</f>
        <v>3</v>
      </c>
      <c r="Q21" s="11">
        <f>COUNTIFS(ApplicationCategories!$G$2:$G$95,$J21,ApplicationCategories!$E$2:$E$95,Q$17)</f>
        <v>1</v>
      </c>
      <c r="R21" s="11">
        <f>COUNTIFS(ApplicationCategories!$G$2:$G$95,$J21,ApplicationCategories!$E$2:$E$95,R$17)</f>
        <v>1</v>
      </c>
      <c r="S21" s="11">
        <f>COUNTIFS(ApplicationCategories!$G$2:$G$95,$J21,ApplicationCategories!$E$2:$E$95,S$17)</f>
        <v>1</v>
      </c>
      <c r="T21" s="11">
        <f>COUNTIFS(ApplicationCategories!$G$2:$G$95,$J21,ApplicationCategories!$E$2:$E$95,T$17)</f>
        <v>0</v>
      </c>
      <c r="U21" s="11">
        <f>COUNTIFS(ApplicationCategories!$G$2:$G$95,$J21,ApplicationCategories!$E$2:$E$95,U$17)</f>
        <v>0</v>
      </c>
      <c r="V21" s="11">
        <f>COUNTIFS(ApplicationCategories!$G$2:$G$95,$J21,ApplicationCategories!$E$2:$E$95,V$17)</f>
        <v>2</v>
      </c>
    </row>
    <row r="22" spans="1:24" x14ac:dyDescent="0.2">
      <c r="A22" s="12" t="s">
        <v>568</v>
      </c>
      <c r="B22" s="12" t="b">
        <f>INDEX(Dataset[#All],MATCH(ApplicationCategories!$A22,Dataset[[#All],[Sort ID]],0),MATCH(B$1,Dataset[#Headers],0))</f>
        <v>1</v>
      </c>
      <c r="C22" s="12" t="b">
        <f>INDEX(Dataset[#All],MATCH(ApplicationCategories!$A22,Dataset[[#All],[Sort ID]],0),MATCH(C$1,Dataset[#Headers],0))</f>
        <v>1</v>
      </c>
      <c r="D22" s="12" t="b">
        <f>INDEX(Dataset[#All],MATCH(ApplicationCategories!$A22,Dataset[[#All],[Sort ID]],0),MATCH(D$1,Dataset[#Headers],0))</f>
        <v>0</v>
      </c>
      <c r="E22" s="12" t="str">
        <f>INDEX(Dataset[#All],MATCH(ApplicationCategories!$A22,Dataset[[#All],[Sort ID]],0),MATCH(E$1,Dataset[#Headers],0))</f>
        <v>INFOVIS</v>
      </c>
      <c r="F22" s="80" t="str">
        <f>INDEX(Dataset[#All],MATCH(ApplicationCategories!$A22,Dataset[[#All],[Sort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COUNTIFS(ApplicationCategories!$G$2:$G$95,$J22,ApplicationCategories!$E$2:$E$95,P$17)</f>
        <v>4</v>
      </c>
      <c r="Q22" s="11">
        <f>COUNTIFS(ApplicationCategories!$G$2:$G$95,$J22,ApplicationCategories!$E$2:$E$95,Q$17)</f>
        <v>9</v>
      </c>
      <c r="R22" s="11">
        <f>COUNTIFS(ApplicationCategories!$G$2:$G$95,$J22,ApplicationCategories!$E$2:$E$95,R$17)</f>
        <v>3</v>
      </c>
      <c r="S22" s="11">
        <f>COUNTIFS(ApplicationCategories!$G$2:$G$95,$J22,ApplicationCategories!$E$2:$E$95,S$17)</f>
        <v>0</v>
      </c>
      <c r="T22" s="11">
        <f>COUNTIFS(ApplicationCategories!$G$2:$G$95,$J22,ApplicationCategories!$E$2:$E$95,T$17)</f>
        <v>2</v>
      </c>
      <c r="U22" s="11">
        <f>COUNTIFS(ApplicationCategories!$G$2:$G$95,$J22,ApplicationCategories!$E$2:$E$95,U$17)</f>
        <v>3</v>
      </c>
      <c r="V22" s="11">
        <f>COUNTIFS(ApplicationCategories!$G$2:$G$95,$J22,ApplicationCategories!$E$2:$E$95,V$17)</f>
        <v>1</v>
      </c>
      <c r="X22" s="100"/>
    </row>
    <row r="23" spans="1:24" x14ac:dyDescent="0.2">
      <c r="A23" s="12" t="s">
        <v>634</v>
      </c>
      <c r="B23" s="12" t="b">
        <f>INDEX(Dataset[#All],MATCH(ApplicationCategories!$A23,Dataset[[#All],[Sort ID]],0),MATCH(B$1,Dataset[#Headers],0))</f>
        <v>1</v>
      </c>
      <c r="C23" s="12" t="b">
        <f>INDEX(Dataset[#All],MATCH(ApplicationCategories!$A23,Dataset[[#All],[Sort ID]],0),MATCH(C$1,Dataset[#Headers],0))</f>
        <v>0</v>
      </c>
      <c r="D23" s="12" t="b">
        <f>INDEX(Dataset[#All],MATCH(ApplicationCategories!$A23,Dataset[[#All],[Sort ID]],0),MATCH(D$1,Dataset[#Headers],0))</f>
        <v>1</v>
      </c>
      <c r="E23" s="12" t="str">
        <f>INDEX(Dataset[#All],MATCH(ApplicationCategories!$A23,Dataset[[#All],[Sort ID]],0),MATCH(E$1,Dataset[#Headers],0))</f>
        <v>CG&amp;A</v>
      </c>
      <c r="F23" s="80" t="str">
        <f>INDEX(Dataset[#All],MATCH(ApplicationCategories!$A23,Dataset[[#All],[Sort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COUNTIFS(ApplicationCategories!$G$2:$G$95,$J23,ApplicationCategories!$E$2:$E$95,P$17)</f>
        <v>0</v>
      </c>
      <c r="Q23" s="11">
        <f>COUNTIFS(ApplicationCategories!$G$2:$G$95,$J23,ApplicationCategories!$E$2:$E$95,Q$17)</f>
        <v>6</v>
      </c>
      <c r="R23" s="11">
        <f>COUNTIFS(ApplicationCategories!$G$2:$G$95,$J23,ApplicationCategories!$E$2:$E$95,R$17)</f>
        <v>0</v>
      </c>
      <c r="S23" s="11">
        <f>COUNTIFS(ApplicationCategories!$G$2:$G$95,$J23,ApplicationCategories!$E$2:$E$95,S$17)</f>
        <v>1</v>
      </c>
      <c r="T23" s="11">
        <f>COUNTIFS(ApplicationCategories!$G$2:$G$95,$J23,ApplicationCategories!$E$2:$E$95,T$17)</f>
        <v>1</v>
      </c>
      <c r="U23" s="11">
        <f>COUNTIFS(ApplicationCategories!$G$2:$G$95,$J23,ApplicationCategories!$E$2:$E$95,U$17)</f>
        <v>1</v>
      </c>
      <c r="V23" s="11">
        <f>COUNTIFS(ApplicationCategories!$G$2:$G$95,$J23,ApplicationCategories!$E$2:$E$95,V$17)</f>
        <v>0</v>
      </c>
    </row>
    <row r="24" spans="1:24" x14ac:dyDescent="0.2">
      <c r="A24" s="12" t="s">
        <v>643</v>
      </c>
      <c r="B24" s="12" t="b">
        <f>INDEX(Dataset[#All],MATCH(ApplicationCategories!$A24,Dataset[[#All],[Sort ID]],0),MATCH(B$1,Dataset[#Headers],0))</f>
        <v>1</v>
      </c>
      <c r="C24" s="12" t="b">
        <f>INDEX(Dataset[#All],MATCH(ApplicationCategories!$A24,Dataset[[#All],[Sort ID]],0),MATCH(C$1,Dataset[#Headers],0))</f>
        <v>0</v>
      </c>
      <c r="D24" s="12" t="b">
        <f>INDEX(Dataset[#All],MATCH(ApplicationCategories!$A24,Dataset[[#All],[Sort ID]],0),MATCH(D$1,Dataset[#Headers],0))</f>
        <v>1</v>
      </c>
      <c r="E24" s="12" t="str">
        <f>INDEX(Dataset[#All],MATCH(ApplicationCategories!$A24,Dataset[[#All],[Sort ID]],0),MATCH(E$1,Dataset[#Headers],0))</f>
        <v>CG&amp;A</v>
      </c>
      <c r="F24" s="80" t="str">
        <f>INDEX(Dataset[#All],MATCH(ApplicationCategories!$A24,Dataset[[#All],[Sort ID]],0),MATCH(F$1,Dataset[#Headers],0))</f>
        <v>Urban Planning</v>
      </c>
      <c r="G24" s="99" t="s">
        <v>2919</v>
      </c>
      <c r="J24" s="11" t="str">
        <v>Marine Science</v>
      </c>
      <c r="K24" s="11">
        <f t="shared" si="6"/>
        <v>4</v>
      </c>
      <c r="L24" s="11">
        <f t="shared" si="8"/>
        <v>2</v>
      </c>
      <c r="M24" s="11">
        <f>SUMIF($J$2:$J$15,J24,$M$2:$M$15)</f>
        <v>2</v>
      </c>
      <c r="N24" s="102">
        <f t="shared" si="7"/>
        <v>4.2553191489361701E-2</v>
      </c>
      <c r="O24" s="106"/>
      <c r="P24" s="104">
        <f>COUNTIFS(ApplicationCategories!$G$2:$G$95,$J24,ApplicationCategories!$E$2:$E$95,P$17)</f>
        <v>0</v>
      </c>
      <c r="Q24" s="11">
        <f>COUNTIFS(ApplicationCategories!$G$2:$G$95,$J24,ApplicationCategories!$E$2:$E$95,Q$17)</f>
        <v>1</v>
      </c>
      <c r="R24" s="11">
        <f>COUNTIFS(ApplicationCategories!$G$2:$G$95,$J24,ApplicationCategories!$E$2:$E$95,R$17)</f>
        <v>3</v>
      </c>
      <c r="S24" s="11">
        <f>COUNTIFS(ApplicationCategories!$G$2:$G$95,$J24,ApplicationCategories!$E$2:$E$95,S$17)</f>
        <v>0</v>
      </c>
      <c r="T24" s="11">
        <f>COUNTIFS(ApplicationCategories!$G$2:$G$95,$J24,ApplicationCategories!$E$2:$E$95,T$17)</f>
        <v>0</v>
      </c>
      <c r="U24" s="11">
        <f>COUNTIFS(ApplicationCategories!$G$2:$G$95,$J24,ApplicationCategories!$E$2:$E$95,U$17)</f>
        <v>0</v>
      </c>
      <c r="V24" s="11">
        <f>COUNTIFS(ApplicationCategories!$G$2:$G$95,$J24,ApplicationCategories!$E$2:$E$95,V$17)</f>
        <v>0</v>
      </c>
    </row>
    <row r="25" spans="1:24" x14ac:dyDescent="0.2">
      <c r="A25" s="12" t="s">
        <v>754</v>
      </c>
      <c r="B25" s="12" t="b">
        <f>INDEX(Dataset[#All],MATCH(ApplicationCategories!$A25,Dataset[[#All],[Sort ID]],0),MATCH(B$1,Dataset[#Headers],0))</f>
        <v>1</v>
      </c>
      <c r="C25" s="12" t="b">
        <f>INDEX(Dataset[#All],MATCH(ApplicationCategories!$A25,Dataset[[#All],[Sort ID]],0),MATCH(C$1,Dataset[#Headers],0))</f>
        <v>0</v>
      </c>
      <c r="D25" s="12" t="b">
        <f>INDEX(Dataset[#All],MATCH(ApplicationCategories!$A25,Dataset[[#All],[Sort ID]],0),MATCH(D$1,Dataset[#Headers],0))</f>
        <v>1</v>
      </c>
      <c r="E25" s="12" t="str">
        <f>INDEX(Dataset[#All],MATCH(ApplicationCategories!$A25,Dataset[[#All],[Sort ID]],0),MATCH(E$1,Dataset[#Headers],0))</f>
        <v>TVCG</v>
      </c>
      <c r="F25" s="80" t="str">
        <f>INDEX(Dataset[#All],MATCH(ApplicationCategories!$A25,Dataset[[#All],[Sort ID]],0),MATCH(F$1,Dataset[#Headers],0))</f>
        <v>Atmospheric Science</v>
      </c>
      <c r="G25" s="99" t="s">
        <v>2879</v>
      </c>
      <c r="J25" s="11" t="str">
        <v>Urban Planning</v>
      </c>
      <c r="K25" s="11">
        <f t="shared" si="6"/>
        <v>5</v>
      </c>
      <c r="L25" s="11">
        <f t="shared" ref="L25" si="10">SUMIF($J$2:$J$15,J25,$L$2:$L$15)</f>
        <v>0</v>
      </c>
      <c r="M25" s="11">
        <f>SUMIF($J$2:$J$15,J25,$M$2:$M$15)</f>
        <v>5</v>
      </c>
      <c r="N25" s="102">
        <f t="shared" ref="N25" si="11">SUMIF($J$2:$J$15,J25,$N$2:$N$15)</f>
        <v>5.3191489361702128E-2</v>
      </c>
      <c r="O25" s="107"/>
      <c r="P25" s="104">
        <f>COUNTIFS(ApplicationCategories!$G$2:$G$95,$J25,ApplicationCategories!$E$2:$E$95,P$17)</f>
        <v>0</v>
      </c>
      <c r="Q25" s="11">
        <f>COUNTIFS(ApplicationCategories!$G$2:$G$95,$J25,ApplicationCategories!$E$2:$E$95,Q$17)</f>
        <v>0</v>
      </c>
      <c r="R25" s="11">
        <f>COUNTIFS(ApplicationCategories!$G$2:$G$95,$J25,ApplicationCategories!$E$2:$E$95,R$17)</f>
        <v>2</v>
      </c>
      <c r="S25" s="11">
        <f>COUNTIFS(ApplicationCategories!$G$2:$G$95,$J25,ApplicationCategories!$E$2:$E$95,S$17)</f>
        <v>0</v>
      </c>
      <c r="T25" s="11">
        <f>COUNTIFS(ApplicationCategories!$G$2:$G$95,$J25,ApplicationCategories!$E$2:$E$95,T$17)</f>
        <v>0</v>
      </c>
      <c r="U25" s="11">
        <f>COUNTIFS(ApplicationCategories!$G$2:$G$95,$J25,ApplicationCategories!$E$2:$E$95,U$17)</f>
        <v>3</v>
      </c>
      <c r="V25" s="11">
        <f>COUNTIFS(ApplicationCategories!$G$2:$G$95,$J25,ApplicationCategories!$E$2:$E$95,V$17)</f>
        <v>0</v>
      </c>
    </row>
    <row r="26" spans="1:24" x14ac:dyDescent="0.2">
      <c r="A26" s="12" t="s">
        <v>758</v>
      </c>
      <c r="B26" s="12" t="b">
        <f>INDEX(Dataset[#All],MATCH(ApplicationCategories!$A26,Dataset[[#All],[Sort ID]],0),MATCH(B$1,Dataset[#Headers],0))</f>
        <v>1</v>
      </c>
      <c r="C26" s="12" t="b">
        <f>INDEX(Dataset[#All],MATCH(ApplicationCategories!$A26,Dataset[[#All],[Sort ID]],0),MATCH(C$1,Dataset[#Headers],0))</f>
        <v>1</v>
      </c>
      <c r="D26" s="12" t="b">
        <f>INDEX(Dataset[#All],MATCH(ApplicationCategories!$A26,Dataset[[#All],[Sort ID]],0),MATCH(D$1,Dataset[#Headers],0))</f>
        <v>0</v>
      </c>
      <c r="E26" s="12" t="str">
        <f>INDEX(Dataset[#All],MATCH(ApplicationCategories!$A26,Dataset[[#All],[Sort ID]],0),MATCH(E$1,Dataset[#Headers],0))</f>
        <v>TVCG</v>
      </c>
      <c r="F26" s="80" t="str">
        <f>INDEX(Dataset[#All],MATCH(ApplicationCategories!$A26,Dataset[[#All],[Sort ID]],0),MATCH(F$1,Dataset[#Headers],0))</f>
        <v>Atmospheric Science</v>
      </c>
      <c r="G26" s="99" t="s">
        <v>2879</v>
      </c>
    </row>
    <row r="27" spans="1:24" x14ac:dyDescent="0.2">
      <c r="A27" s="12" t="s">
        <v>762</v>
      </c>
      <c r="B27" s="12" t="b">
        <f>INDEX(Dataset[#All],MATCH(ApplicationCategories!$A27,Dataset[[#All],[Sort ID]],0),MATCH(B$1,Dataset[#Headers],0))</f>
        <v>1</v>
      </c>
      <c r="C27" s="12" t="b">
        <f>INDEX(Dataset[#All],MATCH(ApplicationCategories!$A27,Dataset[[#All],[Sort ID]],0),MATCH(C$1,Dataset[#Headers],0))</f>
        <v>0</v>
      </c>
      <c r="D27" s="12" t="b">
        <f>INDEX(Dataset[#All],MATCH(ApplicationCategories!$A27,Dataset[[#All],[Sort ID]],0),MATCH(D$1,Dataset[#Headers],0))</f>
        <v>1</v>
      </c>
      <c r="E27" s="12" t="str">
        <f>INDEX(Dataset[#All],MATCH(ApplicationCategories!$A27,Dataset[[#All],[Sort ID]],0),MATCH(E$1,Dataset[#Headers],0))</f>
        <v>TVCG</v>
      </c>
      <c r="F27" s="80" t="str">
        <f>INDEX(Dataset[#All],MATCH(ApplicationCategories!$A27,Dataset[[#All],[Sort ID]],0),MATCH(F$1,Dataset[#Headers],0))</f>
        <v>Cartography</v>
      </c>
      <c r="G27" s="99" t="s">
        <v>2892</v>
      </c>
    </row>
    <row r="28" spans="1:24" x14ac:dyDescent="0.2">
      <c r="A28" s="12" t="s">
        <v>766</v>
      </c>
      <c r="B28" s="12" t="b">
        <f>INDEX(Dataset[#All],MATCH(ApplicationCategories!$A28,Dataset[[#All],[Sort ID]],0),MATCH(B$1,Dataset[#Headers],0))</f>
        <v>1</v>
      </c>
      <c r="C28" s="12" t="b">
        <f>INDEX(Dataset[#All],MATCH(ApplicationCategories!$A28,Dataset[[#All],[Sort ID]],0),MATCH(C$1,Dataset[#Headers],0))</f>
        <v>0</v>
      </c>
      <c r="D28" s="12" t="b">
        <f>INDEX(Dataset[#All],MATCH(ApplicationCategories!$A28,Dataset[[#All],[Sort ID]],0),MATCH(D$1,Dataset[#Headers],0))</f>
        <v>1</v>
      </c>
      <c r="E28" s="12" t="str">
        <f>INDEX(Dataset[#All],MATCH(ApplicationCategories!$A28,Dataset[[#All],[Sort ID]],0),MATCH(E$1,Dataset[#Headers],0))</f>
        <v>TVCG</v>
      </c>
      <c r="F28" s="80" t="str">
        <f>INDEX(Dataset[#All],MATCH(ApplicationCategories!$A28,Dataset[[#All],[Sort ID]],0),MATCH(F$1,Dataset[#Headers],0))</f>
        <v>Movement</v>
      </c>
      <c r="G28" s="99" t="s">
        <v>2501</v>
      </c>
    </row>
    <row r="29" spans="1:24" x14ac:dyDescent="0.2">
      <c r="A29" s="12" t="s">
        <v>771</v>
      </c>
      <c r="B29" s="12" t="b">
        <f>INDEX(Dataset[#All],MATCH(ApplicationCategories!$A29,Dataset[[#All],[Sort ID]],0),MATCH(B$1,Dataset[#Headers],0))</f>
        <v>1</v>
      </c>
      <c r="C29" s="12" t="b">
        <f>INDEX(Dataset[#All],MATCH(ApplicationCategories!$A29,Dataset[[#All],[Sort ID]],0),MATCH(C$1,Dataset[#Headers],0))</f>
        <v>0</v>
      </c>
      <c r="D29" s="12" t="b">
        <f>INDEX(Dataset[#All],MATCH(ApplicationCategories!$A29,Dataset[[#All],[Sort ID]],0),MATCH(D$1,Dataset[#Headers],0))</f>
        <v>1</v>
      </c>
      <c r="E29" s="12" t="str">
        <f>INDEX(Dataset[#All],MATCH(ApplicationCategories!$A29,Dataset[[#All],[Sort ID]],0),MATCH(E$1,Dataset[#Headers],0))</f>
        <v>INFOVIS</v>
      </c>
      <c r="F29" s="80" t="str">
        <f>INDEX(Dataset[#All],MATCH(ApplicationCategories!$A29,Dataset[[#All],[Sort ID]],0),MATCH(F$1,Dataset[#Headers],0))</f>
        <v>Social Media</v>
      </c>
      <c r="G29" s="99" t="s">
        <v>2876</v>
      </c>
    </row>
    <row r="30" spans="1:24" x14ac:dyDescent="0.2">
      <c r="A30" s="12" t="s">
        <v>775</v>
      </c>
      <c r="B30" s="12" t="b">
        <f>INDEX(Dataset[#All],MATCH(ApplicationCategories!$A30,Dataset[[#All],[Sort ID]],0),MATCH(B$1,Dataset[#Headers],0))</f>
        <v>1</v>
      </c>
      <c r="C30" s="12" t="b">
        <f>INDEX(Dataset[#All],MATCH(ApplicationCategories!$A30,Dataset[[#All],[Sort ID]],0),MATCH(C$1,Dataset[#Headers],0))</f>
        <v>0</v>
      </c>
      <c r="D30" s="12" t="b">
        <f>INDEX(Dataset[#All],MATCH(ApplicationCategories!$A30,Dataset[[#All],[Sort ID]],0),MATCH(D$1,Dataset[#Headers],0))</f>
        <v>1</v>
      </c>
      <c r="E30" s="12" t="str">
        <f>INDEX(Dataset[#All],MATCH(ApplicationCategories!$A30,Dataset[[#All],[Sort ID]],0),MATCH(E$1,Dataset[#Headers],0))</f>
        <v>TVCG</v>
      </c>
      <c r="F30" s="80" t="str">
        <f>INDEX(Dataset[#All],MATCH(ApplicationCategories!$A30,Dataset[[#All],[Sort ID]],0),MATCH(F$1,Dataset[#Headers],0))</f>
        <v>Movement</v>
      </c>
      <c r="G30" s="99" t="s">
        <v>2501</v>
      </c>
    </row>
    <row r="31" spans="1:24" x14ac:dyDescent="0.2">
      <c r="A31" s="12" t="s">
        <v>779</v>
      </c>
      <c r="B31" s="12" t="b">
        <f>INDEX(Dataset[#All],MATCH(ApplicationCategories!$A31,Dataset[[#All],[Sort ID]],0),MATCH(B$1,Dataset[#Headers],0))</f>
        <v>1</v>
      </c>
      <c r="C31" s="12" t="b">
        <f>INDEX(Dataset[#All],MATCH(ApplicationCategories!$A31,Dataset[[#All],[Sort ID]],0),MATCH(C$1,Dataset[#Headers],0))</f>
        <v>0</v>
      </c>
      <c r="D31" s="12" t="b">
        <f>INDEX(Dataset[#All],MATCH(ApplicationCategories!$A31,Dataset[[#All],[Sort ID]],0),MATCH(D$1,Dataset[#Headers],0))</f>
        <v>1</v>
      </c>
      <c r="E31" s="12" t="str">
        <f>INDEX(Dataset[#All],MATCH(ApplicationCategories!$A31,Dataset[[#All],[Sort ID]],0),MATCH(E$1,Dataset[#Headers],0))</f>
        <v>VAST</v>
      </c>
      <c r="F31" s="80" t="str">
        <f>INDEX(Dataset[#All],MATCH(ApplicationCategories!$A31,Dataset[[#All],[Sort ID]],0),MATCH(F$1,Dataset[#Headers],0))</f>
        <v>Atmospheric Science</v>
      </c>
      <c r="G31" s="99" t="s">
        <v>2879</v>
      </c>
    </row>
    <row r="32" spans="1:24" x14ac:dyDescent="0.2">
      <c r="A32" s="12" t="s">
        <v>783</v>
      </c>
      <c r="B32" s="12" t="b">
        <f>INDEX(Dataset[#All],MATCH(ApplicationCategories!$A32,Dataset[[#All],[Sort ID]],0),MATCH(B$1,Dataset[#Headers],0))</f>
        <v>1</v>
      </c>
      <c r="C32" s="12" t="b">
        <f>INDEX(Dataset[#All],MATCH(ApplicationCategories!$A32,Dataset[[#All],[Sort ID]],0),MATCH(C$1,Dataset[#Headers],0))</f>
        <v>0</v>
      </c>
      <c r="D32" s="12" t="b">
        <f>INDEX(Dataset[#All],MATCH(ApplicationCategories!$A32,Dataset[[#All],[Sort ID]],0),MATCH(D$1,Dataset[#Headers],0))</f>
        <v>1</v>
      </c>
      <c r="E32" s="12" t="str">
        <f>INDEX(Dataset[#All],MATCH(ApplicationCategories!$A32,Dataset[[#All],[Sort ID]],0),MATCH(E$1,Dataset[#Headers],0))</f>
        <v>VAST</v>
      </c>
      <c r="F32" s="80" t="str">
        <f>INDEX(Dataset[#All],MATCH(ApplicationCategories!$A32,Dataset[[#All],[Sort ID]],0),MATCH(F$1,Dataset[#Headers],0))</f>
        <v>Movement</v>
      </c>
      <c r="G32" s="99" t="s">
        <v>2501</v>
      </c>
    </row>
    <row r="33" spans="1:7" x14ac:dyDescent="0.2">
      <c r="A33" s="12" t="s">
        <v>788</v>
      </c>
      <c r="B33" s="12" t="b">
        <f>INDEX(Dataset[#All],MATCH(ApplicationCategories!$A33,Dataset[[#All],[Sort ID]],0),MATCH(B$1,Dataset[#Headers],0))</f>
        <v>1</v>
      </c>
      <c r="C33" s="12" t="b">
        <f>INDEX(Dataset[#All],MATCH(ApplicationCategories!$A33,Dataset[[#All],[Sort ID]],0),MATCH(C$1,Dataset[#Headers],0))</f>
        <v>0</v>
      </c>
      <c r="D33" s="12" t="b">
        <f>INDEX(Dataset[#All],MATCH(ApplicationCategories!$A33,Dataset[[#All],[Sort ID]],0),MATCH(D$1,Dataset[#Headers],0))</f>
        <v>1</v>
      </c>
      <c r="E33" s="12" t="str">
        <f>INDEX(Dataset[#All],MATCH(ApplicationCategories!$A33,Dataset[[#All],[Sort ID]],0),MATCH(E$1,Dataset[#Headers],0))</f>
        <v>TVCG</v>
      </c>
      <c r="F33" s="80" t="str">
        <f>INDEX(Dataset[#All],MATCH(ApplicationCategories!$A33,Dataset[[#All],[Sort ID]],0),MATCH(F$1,Dataset[#Headers],0))</f>
        <v>Social Media</v>
      </c>
      <c r="G33" s="99" t="s">
        <v>2876</v>
      </c>
    </row>
    <row r="34" spans="1:7" x14ac:dyDescent="0.2">
      <c r="A34" s="12" t="s">
        <v>813</v>
      </c>
      <c r="B34" s="12" t="b">
        <f>INDEX(Dataset[#All],MATCH(ApplicationCategories!$A34,Dataset[[#All],[Sort ID]],0),MATCH(B$1,Dataset[#Headers],0))</f>
        <v>1</v>
      </c>
      <c r="C34" s="12" t="b">
        <f>INDEX(Dataset[#All],MATCH(ApplicationCategories!$A34,Dataset[[#All],[Sort ID]],0),MATCH(C$1,Dataset[#Headers],0))</f>
        <v>0</v>
      </c>
      <c r="D34" s="12" t="b">
        <f>INDEX(Dataset[#All],MATCH(ApplicationCategories!$A34,Dataset[[#All],[Sort ID]],0),MATCH(D$1,Dataset[#Headers],0))</f>
        <v>1</v>
      </c>
      <c r="E34" s="12" t="str">
        <f>INDEX(Dataset[#All],MATCH(ApplicationCategories!$A34,Dataset[[#All],[Sort ID]],0),MATCH(E$1,Dataset[#Headers],0))</f>
        <v>TVCG</v>
      </c>
      <c r="F34" s="80" t="str">
        <f>INDEX(Dataset[#All],MATCH(ApplicationCategories!$A34,Dataset[[#All],[Sort ID]],0),MATCH(F$1,Dataset[#Headers],0))</f>
        <v>Multi-Domain</v>
      </c>
      <c r="G34" s="99" t="s">
        <v>3050</v>
      </c>
    </row>
    <row r="35" spans="1:7" x14ac:dyDescent="0.2">
      <c r="A35" s="12" t="s">
        <v>859</v>
      </c>
      <c r="B35" s="12" t="b">
        <f>INDEX(Dataset[#All],MATCH(ApplicationCategories!$A35,Dataset[[#All],[Sort ID]],0),MATCH(B$1,Dataset[#Headers],0))</f>
        <v>1</v>
      </c>
      <c r="C35" s="12" t="b">
        <f>INDEX(Dataset[#All],MATCH(ApplicationCategories!$A35,Dataset[[#All],[Sort ID]],0),MATCH(C$1,Dataset[#Headers],0))</f>
        <v>0</v>
      </c>
      <c r="D35" s="12" t="b">
        <f>INDEX(Dataset[#All],MATCH(ApplicationCategories!$A35,Dataset[[#All],[Sort ID]],0),MATCH(D$1,Dataset[#Headers],0))</f>
        <v>1</v>
      </c>
      <c r="E35" s="12" t="str">
        <f>INDEX(Dataset[#All],MATCH(ApplicationCategories!$A35,Dataset[[#All],[Sort ID]],0),MATCH(E$1,Dataset[#Headers],0))</f>
        <v>SHORT</v>
      </c>
      <c r="F35" s="80" t="str">
        <f>INDEX(Dataset[#All],MATCH(ApplicationCategories!$A35,Dataset[[#All],[Sort ID]],0),MATCH(F$1,Dataset[#Headers],0))</f>
        <v>Cartography</v>
      </c>
      <c r="G35" s="99" t="s">
        <v>2892</v>
      </c>
    </row>
    <row r="36" spans="1:7" x14ac:dyDescent="0.2">
      <c r="A36" s="12" t="s">
        <v>913</v>
      </c>
      <c r="B36" s="12" t="b">
        <f>INDEX(Dataset[#All],MATCH(ApplicationCategories!$A36,Dataset[[#All],[Sort ID]],0),MATCH(B$1,Dataset[#Headers],0))</f>
        <v>1</v>
      </c>
      <c r="C36" s="12" t="b">
        <f>INDEX(Dataset[#All],MATCH(ApplicationCategories!$A36,Dataset[[#All],[Sort ID]],0),MATCH(C$1,Dataset[#Headers],0))</f>
        <v>1</v>
      </c>
      <c r="D36" s="12" t="b">
        <f>INDEX(Dataset[#All],MATCH(ApplicationCategories!$A36,Dataset[[#All],[Sort ID]],0),MATCH(D$1,Dataset[#Headers],0))</f>
        <v>0</v>
      </c>
      <c r="E36" s="12" t="str">
        <f>INDEX(Dataset[#All],MATCH(ApplicationCategories!$A36,Dataset[[#All],[Sort ID]],0),MATCH(E$1,Dataset[#Headers],0))</f>
        <v>INFOVIS</v>
      </c>
      <c r="F36" s="80" t="str">
        <f>INDEX(Dataset[#All],MATCH(ApplicationCategories!$A36,Dataset[[#All],[Sort ID]],0),MATCH(F$1,Dataset[#Headers],0))</f>
        <v>Atmospheric Science</v>
      </c>
      <c r="G36" s="99" t="s">
        <v>2879</v>
      </c>
    </row>
    <row r="37" spans="1:7" x14ac:dyDescent="0.2">
      <c r="A37" s="12" t="s">
        <v>959</v>
      </c>
      <c r="B37" s="12" t="b">
        <f>INDEX(Dataset[#All],MATCH(ApplicationCategories!$A37,Dataset[[#All],[Sort ID]],0),MATCH(B$1,Dataset[#Headers],0))</f>
        <v>1</v>
      </c>
      <c r="C37" s="12" t="b">
        <f>INDEX(Dataset[#All],MATCH(ApplicationCategories!$A37,Dataset[[#All],[Sort ID]],0),MATCH(C$1,Dataset[#Headers],0))</f>
        <v>0</v>
      </c>
      <c r="D37" s="12" t="b">
        <f>INDEX(Dataset[#All],MATCH(ApplicationCategories!$A37,Dataset[[#All],[Sort ID]],0),MATCH(D$1,Dataset[#Headers],0))</f>
        <v>1</v>
      </c>
      <c r="E37" s="12" t="str">
        <f>INDEX(Dataset[#All],MATCH(ApplicationCategories!$A37,Dataset[[#All],[Sort ID]],0),MATCH(E$1,Dataset[#Headers],0))</f>
        <v>TVCG</v>
      </c>
      <c r="F37" s="80" t="str">
        <f>INDEX(Dataset[#All],MATCH(ApplicationCategories!$A37,Dataset[[#All],[Sort ID]],0),MATCH(F$1,Dataset[#Headers],0))</f>
        <v>Atmospheric Science</v>
      </c>
      <c r="G37" s="99" t="s">
        <v>2879</v>
      </c>
    </row>
    <row r="38" spans="1:7" x14ac:dyDescent="0.2">
      <c r="A38" s="12" t="s">
        <v>1039</v>
      </c>
      <c r="B38" s="12" t="b">
        <f>INDEX(Dataset[#All],MATCH(ApplicationCategories!$A38,Dataset[[#All],[Sort ID]],0),MATCH(B$1,Dataset[#Headers],0))</f>
        <v>1</v>
      </c>
      <c r="C38" s="12" t="b">
        <f>INDEX(Dataset[#All],MATCH(ApplicationCategories!$A38,Dataset[[#All],[Sort ID]],0),MATCH(C$1,Dataset[#Headers],0))</f>
        <v>0</v>
      </c>
      <c r="D38" s="12" t="b">
        <f>INDEX(Dataset[#All],MATCH(ApplicationCategories!$A38,Dataset[[#All],[Sort ID]],0),MATCH(D$1,Dataset[#Headers],0))</f>
        <v>1</v>
      </c>
      <c r="E38" s="12" t="str">
        <f>INDEX(Dataset[#All],MATCH(ApplicationCategories!$A38,Dataset[[#All],[Sort ID]],0),MATCH(E$1,Dataset[#Headers],0))</f>
        <v>VAST</v>
      </c>
      <c r="F38" s="80" t="str">
        <f>INDEX(Dataset[#All],MATCH(ApplicationCategories!$A38,Dataset[[#All],[Sort ID]],0),MATCH(F$1,Dataset[#Headers],0))</f>
        <v>Movement</v>
      </c>
      <c r="G38" s="99" t="s">
        <v>2501</v>
      </c>
    </row>
    <row r="39" spans="1:7" x14ac:dyDescent="0.2">
      <c r="A39" s="12" t="s">
        <v>1055</v>
      </c>
      <c r="B39" s="12" t="b">
        <f>INDEX(Dataset[#All],MATCH(ApplicationCategories!$A39,Dataset[[#All],[Sort ID]],0),MATCH(B$1,Dataset[#Headers],0))</f>
        <v>1</v>
      </c>
      <c r="C39" s="12" t="b">
        <f>INDEX(Dataset[#All],MATCH(ApplicationCategories!$A39,Dataset[[#All],[Sort ID]],0),MATCH(C$1,Dataset[#Headers],0))</f>
        <v>0</v>
      </c>
      <c r="D39" s="12" t="b">
        <f>INDEX(Dataset[#All],MATCH(ApplicationCategories!$A39,Dataset[[#All],[Sort ID]],0),MATCH(D$1,Dataset[#Headers],0))</f>
        <v>1</v>
      </c>
      <c r="E39" s="12" t="str">
        <f>INDEX(Dataset[#All],MATCH(ApplicationCategories!$A39,Dataset[[#All],[Sort ID]],0),MATCH(E$1,Dataset[#Headers],0))</f>
        <v>OTHER</v>
      </c>
      <c r="F39" s="80" t="str">
        <f>INDEX(Dataset[#All],MATCH(ApplicationCategories!$A39,Dataset[[#All],[Sort ID]],0),MATCH(F$1,Dataset[#Headers],0))</f>
        <v>Multi-Domain</v>
      </c>
      <c r="G39" s="99" t="s">
        <v>3050</v>
      </c>
    </row>
    <row r="40" spans="1:7" x14ac:dyDescent="0.2">
      <c r="A40" s="12" t="s">
        <v>1078</v>
      </c>
      <c r="B40" s="12" t="b">
        <f>INDEX(Dataset[#All],MATCH(ApplicationCategories!$A40,Dataset[[#All],[Sort ID]],0),MATCH(B$1,Dataset[#Headers],0))</f>
        <v>1</v>
      </c>
      <c r="C40" s="12" t="b">
        <f>INDEX(Dataset[#All],MATCH(ApplicationCategories!$A40,Dataset[[#All],[Sort ID]],0),MATCH(C$1,Dataset[#Headers],0))</f>
        <v>0</v>
      </c>
      <c r="D40" s="12" t="b">
        <f>INDEX(Dataset[#All],MATCH(ApplicationCategories!$A40,Dataset[[#All],[Sort ID]],0),MATCH(D$1,Dataset[#Headers],0))</f>
        <v>1</v>
      </c>
      <c r="E40" s="12" t="str">
        <f>INDEX(Dataset[#All],MATCH(ApplicationCategories!$A40,Dataset[[#All],[Sort ID]],0),MATCH(E$1,Dataset[#Headers],0))</f>
        <v>INFOVIS</v>
      </c>
      <c r="F40" s="80" t="str">
        <f>INDEX(Dataset[#All],MATCH(ApplicationCategories!$A40,Dataset[[#All],[Sort ID]],0),MATCH(F$1,Dataset[#Headers],0))</f>
        <v>Multi-Domain</v>
      </c>
      <c r="G40" s="99" t="s">
        <v>3050</v>
      </c>
    </row>
    <row r="41" spans="1:7" x14ac:dyDescent="0.2">
      <c r="A41" s="12" t="s">
        <v>1082</v>
      </c>
      <c r="B41" s="12" t="b">
        <f>INDEX(Dataset[#All],MATCH(ApplicationCategories!$A41,Dataset[[#All],[Sort ID]],0),MATCH(B$1,Dataset[#Headers],0))</f>
        <v>1</v>
      </c>
      <c r="C41" s="12" t="b">
        <f>INDEX(Dataset[#All],MATCH(ApplicationCategories!$A41,Dataset[[#All],[Sort ID]],0),MATCH(C$1,Dataset[#Headers],0))</f>
        <v>0</v>
      </c>
      <c r="D41" s="12" t="b">
        <f>INDEX(Dataset[#All],MATCH(ApplicationCategories!$A41,Dataset[[#All],[Sort ID]],0),MATCH(D$1,Dataset[#Headers],0))</f>
        <v>1</v>
      </c>
      <c r="E41" s="12" t="str">
        <f>INDEX(Dataset[#All],MATCH(ApplicationCategories!$A41,Dataset[[#All],[Sort ID]],0),MATCH(E$1,Dataset[#Headers],0))</f>
        <v>INFOVIS</v>
      </c>
      <c r="F41" s="80" t="str">
        <f>INDEX(Dataset[#All],MATCH(ApplicationCategories!$A41,Dataset[[#All],[Sort ID]],0),MATCH(F$1,Dataset[#Headers],0))</f>
        <v>Multi-Domain</v>
      </c>
      <c r="G41" s="99" t="s">
        <v>3050</v>
      </c>
    </row>
    <row r="42" spans="1:7" x14ac:dyDescent="0.2">
      <c r="A42" s="12" t="s">
        <v>1165</v>
      </c>
      <c r="B42" s="12" t="b">
        <f>INDEX(Dataset[#All],MATCH(ApplicationCategories!$A42,Dataset[[#All],[Sort ID]],0),MATCH(B$1,Dataset[#Headers],0))</f>
        <v>1</v>
      </c>
      <c r="C42" s="12" t="b">
        <f>INDEX(Dataset[#All],MATCH(ApplicationCategories!$A42,Dataset[[#All],[Sort ID]],0),MATCH(C$1,Dataset[#Headers],0))</f>
        <v>0</v>
      </c>
      <c r="D42" s="12" t="b">
        <f>INDEX(Dataset[#All],MATCH(ApplicationCategories!$A42,Dataset[[#All],[Sort ID]],0),MATCH(D$1,Dataset[#Headers],0))</f>
        <v>1</v>
      </c>
      <c r="E42" s="12" t="str">
        <f>INDEX(Dataset[#All],MATCH(ApplicationCategories!$A42,Dataset[[#All],[Sort ID]],0),MATCH(E$1,Dataset[#Headers],0))</f>
        <v>VAST</v>
      </c>
      <c r="F42" s="80" t="str">
        <f>INDEX(Dataset[#All],MATCH(ApplicationCategories!$A42,Dataset[[#All],[Sort ID]],0),MATCH(F$1,Dataset[#Headers],0))</f>
        <v>Movement</v>
      </c>
      <c r="G42" s="99" t="s">
        <v>2501</v>
      </c>
    </row>
    <row r="43" spans="1:7" x14ac:dyDescent="0.2">
      <c r="A43" s="12" t="s">
        <v>1170</v>
      </c>
      <c r="B43" s="12" t="b">
        <f>INDEX(Dataset[#All],MATCH(ApplicationCategories!$A43,Dataset[[#All],[Sort ID]],0),MATCH(B$1,Dataset[#Headers],0))</f>
        <v>1</v>
      </c>
      <c r="C43" s="12" t="b">
        <f>INDEX(Dataset[#All],MATCH(ApplicationCategories!$A43,Dataset[[#All],[Sort ID]],0),MATCH(C$1,Dataset[#Headers],0))</f>
        <v>0</v>
      </c>
      <c r="D43" s="12" t="b">
        <f>INDEX(Dataset[#All],MATCH(ApplicationCategories!$A43,Dataset[[#All],[Sort ID]],0),MATCH(D$1,Dataset[#Headers],0))</f>
        <v>1</v>
      </c>
      <c r="E43" s="12" t="str">
        <f>INDEX(Dataset[#All],MATCH(ApplicationCategories!$A43,Dataset[[#All],[Sort ID]],0),MATCH(E$1,Dataset[#Headers],0))</f>
        <v>VAST</v>
      </c>
      <c r="F43" s="80" t="str">
        <f>INDEX(Dataset[#All],MATCH(ApplicationCategories!$A43,Dataset[[#All],[Sort ID]],0),MATCH(F$1,Dataset[#Headers],0))</f>
        <v>Movement</v>
      </c>
      <c r="G43" s="99" t="s">
        <v>2501</v>
      </c>
    </row>
    <row r="44" spans="1:7" x14ac:dyDescent="0.2">
      <c r="A44" s="12" t="s">
        <v>1225</v>
      </c>
      <c r="B44" s="12" t="b">
        <f>INDEX(Dataset[#All],MATCH(ApplicationCategories!$A44,Dataset[[#All],[Sort ID]],0),MATCH(B$1,Dataset[#Headers],0))</f>
        <v>1</v>
      </c>
      <c r="C44" s="12" t="b">
        <f>INDEX(Dataset[#All],MATCH(ApplicationCategories!$A44,Dataset[[#All],[Sort ID]],0),MATCH(C$1,Dataset[#Headers],0))</f>
        <v>0</v>
      </c>
      <c r="D44" s="12" t="b">
        <f>INDEX(Dataset[#All],MATCH(ApplicationCategories!$A44,Dataset[[#All],[Sort ID]],0),MATCH(D$1,Dataset[#Headers],0))</f>
        <v>1</v>
      </c>
      <c r="E44" s="12" t="str">
        <f>INDEX(Dataset[#All],MATCH(ApplicationCategories!$A44,Dataset[[#All],[Sort ID]],0),MATCH(E$1,Dataset[#Headers],0))</f>
        <v>VAST</v>
      </c>
      <c r="F44" s="80" t="str">
        <f>INDEX(Dataset[#All],MATCH(ApplicationCategories!$A44,Dataset[[#All],[Sort ID]],0),MATCH(F$1,Dataset[#Headers],0))</f>
        <v>Atmospheric Science</v>
      </c>
      <c r="G44" s="99" t="s">
        <v>2879</v>
      </c>
    </row>
    <row r="45" spans="1:7" x14ac:dyDescent="0.2">
      <c r="A45" s="12" t="s">
        <v>1234</v>
      </c>
      <c r="B45" s="12" t="b">
        <f>INDEX(Dataset[#All],MATCH(ApplicationCategories!$A45,Dataset[[#All],[Sort ID]],0),MATCH(B$1,Dataset[#Headers],0))</f>
        <v>1</v>
      </c>
      <c r="C45" s="12" t="b">
        <f>INDEX(Dataset[#All],MATCH(ApplicationCategories!$A45,Dataset[[#All],[Sort ID]],0),MATCH(C$1,Dataset[#Headers],0))</f>
        <v>0</v>
      </c>
      <c r="D45" s="12" t="b">
        <f>INDEX(Dataset[#All],MATCH(ApplicationCategories!$A45,Dataset[[#All],[Sort ID]],0),MATCH(D$1,Dataset[#Headers],0))</f>
        <v>1</v>
      </c>
      <c r="E45" s="12" t="str">
        <f>INDEX(Dataset[#All],MATCH(ApplicationCategories!$A45,Dataset[[#All],[Sort ID]],0),MATCH(E$1,Dataset[#Headers],0))</f>
        <v>VAST</v>
      </c>
      <c r="F45" s="80" t="str">
        <f>INDEX(Dataset[#All],MATCH(ApplicationCategories!$A45,Dataset[[#All],[Sort ID]],0),MATCH(F$1,Dataset[#Headers],0))</f>
        <v>Atmospheric Science</v>
      </c>
      <c r="G45" s="99" t="s">
        <v>2879</v>
      </c>
    </row>
    <row r="46" spans="1:7" x14ac:dyDescent="0.2">
      <c r="A46" s="12" t="s">
        <v>1267</v>
      </c>
      <c r="B46" s="12" t="b">
        <f>INDEX(Dataset[#All],MATCH(ApplicationCategories!$A46,Dataset[[#All],[Sort ID]],0),MATCH(B$1,Dataset[#Headers],0))</f>
        <v>1</v>
      </c>
      <c r="C46" s="12" t="b">
        <f>INDEX(Dataset[#All],MATCH(ApplicationCategories!$A46,Dataset[[#All],[Sort ID]],0),MATCH(C$1,Dataset[#Headers],0))</f>
        <v>1</v>
      </c>
      <c r="D46" s="12" t="b">
        <f>INDEX(Dataset[#All],MATCH(ApplicationCategories!$A46,Dataset[[#All],[Sort ID]],0),MATCH(D$1,Dataset[#Headers],0))</f>
        <v>0</v>
      </c>
      <c r="E46" s="12" t="str">
        <f>INDEX(Dataset[#All],MATCH(ApplicationCategories!$A46,Dataset[[#All],[Sort ID]],0),MATCH(E$1,Dataset[#Headers],0))</f>
        <v>INFOVIS</v>
      </c>
      <c r="F46" s="80" t="str">
        <f>INDEX(Dataset[#All],MATCH(ApplicationCategories!$A46,Dataset[[#All],[Sort ID]],0),MATCH(F$1,Dataset[#Headers],0))</f>
        <v>Multi-Domain</v>
      </c>
      <c r="G46" s="99" t="s">
        <v>3050</v>
      </c>
    </row>
    <row r="47" spans="1:7" x14ac:dyDescent="0.2">
      <c r="A47" s="12" t="s">
        <v>1308</v>
      </c>
      <c r="B47" s="12" t="b">
        <f>INDEX(Dataset[#All],MATCH(ApplicationCategories!$A47,Dataset[[#All],[Sort ID]],0),MATCH(B$1,Dataset[#Headers],0))</f>
        <v>1</v>
      </c>
      <c r="C47" s="12" t="b">
        <f>INDEX(Dataset[#All],MATCH(ApplicationCategories!$A47,Dataset[[#All],[Sort ID]],0),MATCH(C$1,Dataset[#Headers],0))</f>
        <v>0</v>
      </c>
      <c r="D47" s="12" t="b">
        <f>INDEX(Dataset[#All],MATCH(ApplicationCategories!$A47,Dataset[[#All],[Sort ID]],0),MATCH(D$1,Dataset[#Headers],0))</f>
        <v>1</v>
      </c>
      <c r="E47" s="12" t="str">
        <f>INDEX(Dataset[#All],MATCH(ApplicationCategories!$A47,Dataset[[#All],[Sort ID]],0),MATCH(E$1,Dataset[#Headers],0))</f>
        <v>CG&amp;A</v>
      </c>
      <c r="F47" s="80" t="str">
        <f>INDEX(Dataset[#All],MATCH(ApplicationCategories!$A47,Dataset[[#All],[Sort ID]],0),MATCH(F$1,Dataset[#Headers],0))</f>
        <v>Cartography</v>
      </c>
      <c r="G47" s="99" t="s">
        <v>2892</v>
      </c>
    </row>
    <row r="48" spans="1:7" x14ac:dyDescent="0.2">
      <c r="A48" s="12" t="s">
        <v>1312</v>
      </c>
      <c r="B48" s="12" t="b">
        <f>INDEX(Dataset[#All],MATCH(ApplicationCategories!$A48,Dataset[[#All],[Sort ID]],0),MATCH(B$1,Dataset[#Headers],0))</f>
        <v>1</v>
      </c>
      <c r="C48" s="12" t="b">
        <f>INDEX(Dataset[#All],MATCH(ApplicationCategories!$A48,Dataset[[#All],[Sort ID]],0),MATCH(C$1,Dataset[#Headers],0))</f>
        <v>0</v>
      </c>
      <c r="D48" s="12" t="b">
        <f>INDEX(Dataset[#All],MATCH(ApplicationCategories!$A48,Dataset[[#All],[Sort ID]],0),MATCH(D$1,Dataset[#Headers],0))</f>
        <v>1</v>
      </c>
      <c r="E48" s="12" t="str">
        <f>INDEX(Dataset[#All],MATCH(ApplicationCategories!$A48,Dataset[[#All],[Sort ID]],0),MATCH(E$1,Dataset[#Headers],0))</f>
        <v>CG&amp;A</v>
      </c>
      <c r="F48" s="80" t="str">
        <f>INDEX(Dataset[#All],MATCH(ApplicationCategories!$A48,Dataset[[#All],[Sort ID]],0),MATCH(F$1,Dataset[#Headers],0))</f>
        <v>Multi-Domain</v>
      </c>
      <c r="G48" s="99" t="s">
        <v>3050</v>
      </c>
    </row>
    <row r="49" spans="1:7" x14ac:dyDescent="0.2">
      <c r="A49" s="12" t="s">
        <v>1316</v>
      </c>
      <c r="B49" s="12" t="b">
        <f>INDEX(Dataset[#All],MATCH(ApplicationCategories!$A49,Dataset[[#All],[Sort ID]],0),MATCH(B$1,Dataset[#Headers],0))</f>
        <v>1</v>
      </c>
      <c r="C49" s="12" t="b">
        <f>INDEX(Dataset[#All],MATCH(ApplicationCategories!$A49,Dataset[[#All],[Sort ID]],0),MATCH(C$1,Dataset[#Headers],0))</f>
        <v>0</v>
      </c>
      <c r="D49" s="12" t="b">
        <f>INDEX(Dataset[#All],MATCH(ApplicationCategories!$A49,Dataset[[#All],[Sort ID]],0),MATCH(D$1,Dataset[#Headers],0))</f>
        <v>1</v>
      </c>
      <c r="E49" s="12" t="str">
        <f>INDEX(Dataset[#All],MATCH(ApplicationCategories!$A49,Dataset[[#All],[Sort ID]],0),MATCH(E$1,Dataset[#Headers],0))</f>
        <v>CG&amp;A</v>
      </c>
      <c r="F49" s="80" t="str">
        <f>INDEX(Dataset[#All],MATCH(ApplicationCategories!$A49,Dataset[[#All],[Sort ID]],0),MATCH(F$1,Dataset[#Headers],0))</f>
        <v>Atmospheric Science</v>
      </c>
      <c r="G49" s="99" t="s">
        <v>2879</v>
      </c>
    </row>
    <row r="50" spans="1:7" x14ac:dyDescent="0.2">
      <c r="A50" s="12" t="s">
        <v>1320</v>
      </c>
      <c r="B50" s="12" t="b">
        <f>INDEX(Dataset[#All],MATCH(ApplicationCategories!$A50,Dataset[[#All],[Sort ID]],0),MATCH(B$1,Dataset[#Headers],0))</f>
        <v>1</v>
      </c>
      <c r="C50" s="12" t="b">
        <f>INDEX(Dataset[#All],MATCH(ApplicationCategories!$A50,Dataset[[#All],[Sort ID]],0),MATCH(C$1,Dataset[#Headers],0))</f>
        <v>0</v>
      </c>
      <c r="D50" s="12" t="b">
        <f>INDEX(Dataset[#All],MATCH(ApplicationCategories!$A50,Dataset[[#All],[Sort ID]],0),MATCH(D$1,Dataset[#Headers],0))</f>
        <v>1</v>
      </c>
      <c r="E50" s="12" t="str">
        <f>INDEX(Dataset[#All],MATCH(ApplicationCategories!$A50,Dataset[[#All],[Sort ID]],0),MATCH(E$1,Dataset[#Headers],0))</f>
        <v>CG&amp;A</v>
      </c>
      <c r="F50" s="80" t="str">
        <f>INDEX(Dataset[#All],MATCH(ApplicationCategories!$A50,Dataset[[#All],[Sort ID]],0),MATCH(F$1,Dataset[#Headers],0))</f>
        <v>Urban Planning</v>
      </c>
      <c r="G50" s="99" t="s">
        <v>2919</v>
      </c>
    </row>
    <row r="51" spans="1:7" x14ac:dyDescent="0.2">
      <c r="A51" s="12" t="s">
        <v>1324</v>
      </c>
      <c r="B51" s="12" t="b">
        <f>INDEX(Dataset[#All],MATCH(ApplicationCategories!$A51,Dataset[[#All],[Sort ID]],0),MATCH(B$1,Dataset[#Headers],0))</f>
        <v>1</v>
      </c>
      <c r="C51" s="12" t="b">
        <f>INDEX(Dataset[#All],MATCH(ApplicationCategories!$A51,Dataset[[#All],[Sort ID]],0),MATCH(C$1,Dataset[#Headers],0))</f>
        <v>0</v>
      </c>
      <c r="D51" s="12" t="b">
        <f>INDEX(Dataset[#All],MATCH(ApplicationCategories!$A51,Dataset[[#All],[Sort ID]],0),MATCH(D$1,Dataset[#Headers],0))</f>
        <v>1</v>
      </c>
      <c r="E51" s="12" t="str">
        <f>INDEX(Dataset[#All],MATCH(ApplicationCategories!$A51,Dataset[[#All],[Sort ID]],0),MATCH(E$1,Dataset[#Headers],0))</f>
        <v>CG&amp;A</v>
      </c>
      <c r="F51" s="80" t="str">
        <f>INDEX(Dataset[#All],MATCH(ApplicationCategories!$A51,Dataset[[#All],[Sort ID]],0),MATCH(F$1,Dataset[#Headers],0))</f>
        <v>Multi-Domain</v>
      </c>
      <c r="G51" s="99" t="s">
        <v>3050</v>
      </c>
    </row>
    <row r="52" spans="1:7" x14ac:dyDescent="0.2">
      <c r="A52" s="12" t="s">
        <v>1348</v>
      </c>
      <c r="B52" s="12" t="b">
        <f>INDEX(Dataset[#All],MATCH(ApplicationCategories!$A52,Dataset[[#All],[Sort ID]],0),MATCH(B$1,Dataset[#Headers],0))</f>
        <v>1</v>
      </c>
      <c r="C52" s="12" t="b">
        <f>INDEX(Dataset[#All],MATCH(ApplicationCategories!$A52,Dataset[[#All],[Sort ID]],0),MATCH(C$1,Dataset[#Headers],0))</f>
        <v>1</v>
      </c>
      <c r="D52" s="12" t="b">
        <f>INDEX(Dataset[#All],MATCH(ApplicationCategories!$A52,Dataset[[#All],[Sort ID]],0),MATCH(D$1,Dataset[#Headers],0))</f>
        <v>0</v>
      </c>
      <c r="E52" s="12" t="str">
        <f>INDEX(Dataset[#All],MATCH(ApplicationCategories!$A52,Dataset[[#All],[Sort ID]],0),MATCH(E$1,Dataset[#Headers],0))</f>
        <v>VAST</v>
      </c>
      <c r="F52" s="80" t="str">
        <f>INDEX(Dataset[#All],MATCH(ApplicationCategories!$A52,Dataset[[#All],[Sort ID]],0),MATCH(F$1,Dataset[#Headers],0))</f>
        <v>Movement</v>
      </c>
      <c r="G52" s="99" t="s">
        <v>2501</v>
      </c>
    </row>
    <row r="53" spans="1:7" x14ac:dyDescent="0.2">
      <c r="A53" s="12" t="s">
        <v>1366</v>
      </c>
      <c r="B53" s="12" t="b">
        <f>INDEX(Dataset[#All],MATCH(ApplicationCategories!$A53,Dataset[[#All],[Sort ID]],0),MATCH(B$1,Dataset[#Headers],0))</f>
        <v>1</v>
      </c>
      <c r="C53" s="12" t="b">
        <f>INDEX(Dataset[#All],MATCH(ApplicationCategories!$A53,Dataset[[#All],[Sort ID]],0),MATCH(C$1,Dataset[#Headers],0))</f>
        <v>1</v>
      </c>
      <c r="D53" s="12" t="b">
        <f>INDEX(Dataset[#All],MATCH(ApplicationCategories!$A53,Dataset[[#All],[Sort ID]],0),MATCH(D$1,Dataset[#Headers],0))</f>
        <v>0</v>
      </c>
      <c r="E53" s="12" t="str">
        <f>INDEX(Dataset[#All],MATCH(ApplicationCategories!$A53,Dataset[[#All],[Sort ID]],0),MATCH(E$1,Dataset[#Headers],0))</f>
        <v>VAST</v>
      </c>
      <c r="F53" s="80" t="str">
        <f>INDEX(Dataset[#All],MATCH(ApplicationCategories!$A53,Dataset[[#All],[Sort ID]],0),MATCH(F$1,Dataset[#Headers],0))</f>
        <v>Education</v>
      </c>
      <c r="G53" s="99" t="s">
        <v>2849</v>
      </c>
    </row>
    <row r="54" spans="1:7" x14ac:dyDescent="0.2">
      <c r="A54" s="12" t="s">
        <v>1400</v>
      </c>
      <c r="B54" s="12" t="b">
        <f>INDEX(Dataset[#All],MATCH(ApplicationCategories!$A54,Dataset[[#All],[Sort ID]],0),MATCH(B$1,Dataset[#Headers],0))</f>
        <v>1</v>
      </c>
      <c r="C54" s="12" t="b">
        <f>INDEX(Dataset[#All],MATCH(ApplicationCategories!$A54,Dataset[[#All],[Sort ID]],0),MATCH(C$1,Dataset[#Headers],0))</f>
        <v>0</v>
      </c>
      <c r="D54" s="12" t="b">
        <f>INDEX(Dataset[#All],MATCH(ApplicationCategories!$A54,Dataset[[#All],[Sort ID]],0),MATCH(D$1,Dataset[#Headers],0))</f>
        <v>1</v>
      </c>
      <c r="E54" s="12" t="str">
        <f>INDEX(Dataset[#All],MATCH(ApplicationCategories!$A54,Dataset[[#All],[Sort ID]],0),MATCH(E$1,Dataset[#Headers],0))</f>
        <v>SCIVIS</v>
      </c>
      <c r="F54" s="80" t="str">
        <f>INDEX(Dataset[#All],MATCH(ApplicationCategories!$A54,Dataset[[#All],[Sort ID]],0),MATCH(F$1,Dataset[#Headers],0))</f>
        <v>Atmospheric Science</v>
      </c>
      <c r="G54" s="99" t="s">
        <v>2879</v>
      </c>
    </row>
    <row r="55" spans="1:7" x14ac:dyDescent="0.2">
      <c r="A55" s="12" t="s">
        <v>1404</v>
      </c>
      <c r="B55" s="12" t="b">
        <f>INDEX(Dataset[#All],MATCH(ApplicationCategories!$A55,Dataset[[#All],[Sort ID]],0),MATCH(B$1,Dataset[#Headers],0))</f>
        <v>1</v>
      </c>
      <c r="C55" s="12" t="b">
        <f>INDEX(Dataset[#All],MATCH(ApplicationCategories!$A55,Dataset[[#All],[Sort ID]],0),MATCH(C$1,Dataset[#Headers],0))</f>
        <v>0</v>
      </c>
      <c r="D55" s="12" t="b">
        <f>INDEX(Dataset[#All],MATCH(ApplicationCategories!$A55,Dataset[[#All],[Sort ID]],0),MATCH(D$1,Dataset[#Headers],0))</f>
        <v>1</v>
      </c>
      <c r="E55" s="12" t="str">
        <f>INDEX(Dataset[#All],MATCH(ApplicationCategories!$A55,Dataset[[#All],[Sort ID]],0),MATCH(E$1,Dataset[#Headers],0))</f>
        <v>SCIVIS</v>
      </c>
      <c r="F55" s="80" t="str">
        <f>INDEX(Dataset[#All],MATCH(ApplicationCategories!$A55,Dataset[[#All],[Sort ID]],0),MATCH(F$1,Dataset[#Headers],0))</f>
        <v>Atmospheric Science</v>
      </c>
      <c r="G55" s="99" t="s">
        <v>2879</v>
      </c>
    </row>
    <row r="56" spans="1:7" x14ac:dyDescent="0.2">
      <c r="A56" s="12" t="s">
        <v>1408</v>
      </c>
      <c r="B56" s="12" t="b">
        <f>INDEX(Dataset[#All],MATCH(ApplicationCategories!$A56,Dataset[[#All],[Sort ID]],0),MATCH(B$1,Dataset[#Headers],0))</f>
        <v>1</v>
      </c>
      <c r="C56" s="12" t="b">
        <f>INDEX(Dataset[#All],MATCH(ApplicationCategories!$A56,Dataset[[#All],[Sort ID]],0),MATCH(C$1,Dataset[#Headers],0))</f>
        <v>0</v>
      </c>
      <c r="D56" s="12" t="b">
        <f>INDEX(Dataset[#All],MATCH(ApplicationCategories!$A56,Dataset[[#All],[Sort ID]],0),MATCH(D$1,Dataset[#Headers],0))</f>
        <v>1</v>
      </c>
      <c r="E56" s="12" t="str">
        <f>INDEX(Dataset[#All],MATCH(ApplicationCategories!$A56,Dataset[[#All],[Sort ID]],0),MATCH(E$1,Dataset[#Headers],0))</f>
        <v>SCIVIS</v>
      </c>
      <c r="F56" s="80" t="str">
        <f>INDEX(Dataset[#All],MATCH(ApplicationCategories!$A56,Dataset[[#All],[Sort ID]],0),MATCH(F$1,Dataset[#Headers],0))</f>
        <v>Multi-Domain</v>
      </c>
      <c r="G56" s="99" t="s">
        <v>3050</v>
      </c>
    </row>
    <row r="57" spans="1:7" x14ac:dyDescent="0.2">
      <c r="A57" s="12" t="s">
        <v>1425</v>
      </c>
      <c r="B57" s="12" t="b">
        <f>INDEX(Dataset[#All],MATCH(ApplicationCategories!$A57,Dataset[[#All],[Sort ID]],0),MATCH(B$1,Dataset[#Headers],0))</f>
        <v>1</v>
      </c>
      <c r="C57" s="12" t="b">
        <f>INDEX(Dataset[#All],MATCH(ApplicationCategories!$A57,Dataset[[#All],[Sort ID]],0),MATCH(C$1,Dataset[#Headers],0))</f>
        <v>1</v>
      </c>
      <c r="D57" s="12" t="b">
        <f>INDEX(Dataset[#All],MATCH(ApplicationCategories!$A57,Dataset[[#All],[Sort ID]],0),MATCH(D$1,Dataset[#Headers],0))</f>
        <v>0</v>
      </c>
      <c r="E57" s="12" t="str">
        <f>INDEX(Dataset[#All],MATCH(ApplicationCategories!$A57,Dataset[[#All],[Sort ID]],0),MATCH(E$1,Dataset[#Headers],0))</f>
        <v>VAST</v>
      </c>
      <c r="F57" s="80" t="str">
        <f>INDEX(Dataset[#All],MATCH(ApplicationCategories!$A57,Dataset[[#All],[Sort ID]],0),MATCH(F$1,Dataset[#Headers],0))</f>
        <v>Multi-Domain</v>
      </c>
      <c r="G57" s="99" t="s">
        <v>3050</v>
      </c>
    </row>
    <row r="58" spans="1:7" x14ac:dyDescent="0.2">
      <c r="A58" s="12" t="s">
        <v>1433</v>
      </c>
      <c r="B58" s="12" t="b">
        <f>INDEX(Dataset[#All],MATCH(ApplicationCategories!$A58,Dataset[[#All],[Sort ID]],0),MATCH(B$1,Dataset[#Headers],0))</f>
        <v>1</v>
      </c>
      <c r="C58" s="12" t="b">
        <f>INDEX(Dataset[#All],MATCH(ApplicationCategories!$A58,Dataset[[#All],[Sort ID]],0),MATCH(C$1,Dataset[#Headers],0))</f>
        <v>0</v>
      </c>
      <c r="D58" s="12" t="b">
        <f>INDEX(Dataset[#All],MATCH(ApplicationCategories!$A58,Dataset[[#All],[Sort ID]],0),MATCH(D$1,Dataset[#Headers],0))</f>
        <v>1</v>
      </c>
      <c r="E58" s="12" t="str">
        <f>INDEX(Dataset[#All],MATCH(ApplicationCategories!$A58,Dataset[[#All],[Sort ID]],0),MATCH(E$1,Dataset[#Headers],0))</f>
        <v>INFOVIS</v>
      </c>
      <c r="F58" s="80" t="str">
        <f>INDEX(Dataset[#All],MATCH(ApplicationCategories!$A58,Dataset[[#All],[Sort ID]],0),MATCH(F$1,Dataset[#Headers],0))</f>
        <v>Movement</v>
      </c>
      <c r="G58" s="99" t="s">
        <v>2501</v>
      </c>
    </row>
    <row r="59" spans="1:7" x14ac:dyDescent="0.2">
      <c r="A59" s="12" t="s">
        <v>1438</v>
      </c>
      <c r="B59" s="12" t="b">
        <f>INDEX(Dataset[#All],MATCH(ApplicationCategories!$A59,Dataset[[#All],[Sort ID]],0),MATCH(B$1,Dataset[#Headers],0))</f>
        <v>1</v>
      </c>
      <c r="C59" s="12" t="b">
        <f>INDEX(Dataset[#All],MATCH(ApplicationCategories!$A59,Dataset[[#All],[Sort ID]],0),MATCH(C$1,Dataset[#Headers],0))</f>
        <v>1</v>
      </c>
      <c r="D59" s="12" t="b">
        <f>INDEX(Dataset[#All],MATCH(ApplicationCategories!$A59,Dataset[[#All],[Sort ID]],0),MATCH(D$1,Dataset[#Headers],0))</f>
        <v>0</v>
      </c>
      <c r="E59" s="12" t="str">
        <f>INDEX(Dataset[#All],MATCH(ApplicationCategories!$A59,Dataset[[#All],[Sort ID]],0),MATCH(E$1,Dataset[#Headers],0))</f>
        <v>INFOVIS</v>
      </c>
      <c r="F59" s="80" t="str">
        <f>INDEX(Dataset[#All],MATCH(ApplicationCategories!$A59,Dataset[[#All],[Sort ID]],0),MATCH(F$1,Dataset[#Headers],0))</f>
        <v>Movement</v>
      </c>
      <c r="G59" s="99" t="s">
        <v>2501</v>
      </c>
    </row>
    <row r="60" spans="1:7" x14ac:dyDescent="0.2">
      <c r="A60" s="12" t="s">
        <v>1442</v>
      </c>
      <c r="B60" s="12" t="b">
        <f>INDEX(Dataset[#All],MATCH(ApplicationCategories!$A60,Dataset[[#All],[Sort ID]],0),MATCH(B$1,Dataset[#Headers],0))</f>
        <v>1</v>
      </c>
      <c r="C60" s="12" t="b">
        <f>INDEX(Dataset[#All],MATCH(ApplicationCategories!$A60,Dataset[[#All],[Sort ID]],0),MATCH(C$1,Dataset[#Headers],0))</f>
        <v>1</v>
      </c>
      <c r="D60" s="12" t="b">
        <f>INDEX(Dataset[#All],MATCH(ApplicationCategories!$A60,Dataset[[#All],[Sort ID]],0),MATCH(D$1,Dataset[#Headers],0))</f>
        <v>0</v>
      </c>
      <c r="E60" s="12" t="str">
        <f>INDEX(Dataset[#All],MATCH(ApplicationCategories!$A60,Dataset[[#All],[Sort ID]],0),MATCH(E$1,Dataset[#Headers],0))</f>
        <v>INFOVIS</v>
      </c>
      <c r="F60" s="80" t="str">
        <f>INDEX(Dataset[#All],MATCH(ApplicationCategories!$A60,Dataset[[#All],[Sort ID]],0),MATCH(F$1,Dataset[#Headers],0))</f>
        <v>Multi-Domain</v>
      </c>
      <c r="G60" s="99" t="s">
        <v>3050</v>
      </c>
    </row>
    <row r="61" spans="1:7" x14ac:dyDescent="0.2">
      <c r="A61" s="12" t="s">
        <v>1450</v>
      </c>
      <c r="B61" s="12" t="b">
        <f>INDEX(Dataset[#All],MATCH(ApplicationCategories!$A61,Dataset[[#All],[Sort ID]],0),MATCH(B$1,Dataset[#Headers],0))</f>
        <v>1</v>
      </c>
      <c r="C61" s="12" t="b">
        <f>INDEX(Dataset[#All],MATCH(ApplicationCategories!$A61,Dataset[[#All],[Sort ID]],0),MATCH(C$1,Dataset[#Headers],0))</f>
        <v>1</v>
      </c>
      <c r="D61" s="12" t="b">
        <f>INDEX(Dataset[#All],MATCH(ApplicationCategories!$A61,Dataset[[#All],[Sort ID]],0),MATCH(D$1,Dataset[#Headers],0))</f>
        <v>0</v>
      </c>
      <c r="E61" s="12" t="str">
        <f>INDEX(Dataset[#All],MATCH(ApplicationCategories!$A61,Dataset[[#All],[Sort ID]],0),MATCH(E$1,Dataset[#Headers],0))</f>
        <v>INFOVIS</v>
      </c>
      <c r="F61" s="80" t="str">
        <f>INDEX(Dataset[#All],MATCH(ApplicationCategories!$A61,Dataset[[#All],[Sort ID]],0),MATCH(F$1,Dataset[#Headers],0))</f>
        <v>Demography</v>
      </c>
      <c r="G61" s="99" t="s">
        <v>2849</v>
      </c>
    </row>
    <row r="62" spans="1:7" x14ac:dyDescent="0.2">
      <c r="A62" s="12" t="s">
        <v>1589</v>
      </c>
      <c r="B62" s="12" t="b">
        <f>INDEX(Dataset[#All],MATCH(ApplicationCategories!$A62,Dataset[[#All],[Sort ID]],0),MATCH(B$1,Dataset[#Headers],0))</f>
        <v>1</v>
      </c>
      <c r="C62" s="12" t="b">
        <f>INDEX(Dataset[#All],MATCH(ApplicationCategories!$A62,Dataset[[#All],[Sort ID]],0),MATCH(C$1,Dataset[#Headers],0))</f>
        <v>0</v>
      </c>
      <c r="D62" s="12" t="b">
        <f>INDEX(Dataset[#All],MATCH(ApplicationCategories!$A62,Dataset[[#All],[Sort ID]],0),MATCH(D$1,Dataset[#Headers],0))</f>
        <v>1</v>
      </c>
      <c r="E62" s="12" t="str">
        <f>INDEX(Dataset[#All],MATCH(ApplicationCategories!$A62,Dataset[[#All],[Sort ID]],0),MATCH(E$1,Dataset[#Headers],0))</f>
        <v>SCIVIS</v>
      </c>
      <c r="F62" s="80" t="str">
        <f>INDEX(Dataset[#All],MATCH(ApplicationCategories!$A62,Dataset[[#All],[Sort ID]],0),MATCH(F$1,Dataset[#Headers],0))</f>
        <v>Urban Planning</v>
      </c>
      <c r="G62" s="99" t="s">
        <v>2919</v>
      </c>
    </row>
    <row r="63" spans="1:7" x14ac:dyDescent="0.2">
      <c r="A63" s="12" t="s">
        <v>1652</v>
      </c>
      <c r="B63" s="12" t="b">
        <f>INDEX(Dataset[#All],MATCH(ApplicationCategories!$A63,Dataset[[#All],[Sort ID]],0),MATCH(B$1,Dataset[#Headers],0))</f>
        <v>1</v>
      </c>
      <c r="C63" s="12" t="b">
        <f>INDEX(Dataset[#All],MATCH(ApplicationCategories!$A63,Dataset[[#All],[Sort ID]],0),MATCH(C$1,Dataset[#Headers],0))</f>
        <v>0</v>
      </c>
      <c r="D63" s="12" t="b">
        <f>INDEX(Dataset[#All],MATCH(ApplicationCategories!$A63,Dataset[[#All],[Sort ID]],0),MATCH(D$1,Dataset[#Headers],0))</f>
        <v>1</v>
      </c>
      <c r="E63" s="12" t="str">
        <f>INDEX(Dataset[#All],MATCH(ApplicationCategories!$A63,Dataset[[#All],[Sort ID]],0),MATCH(E$1,Dataset[#Headers],0))</f>
        <v>SCIVIS</v>
      </c>
      <c r="F63" s="80" t="str">
        <f>INDEX(Dataset[#All],MATCH(ApplicationCategories!$A63,Dataset[[#All],[Sort ID]],0),MATCH(F$1,Dataset[#Headers],0))</f>
        <v>Geoscience</v>
      </c>
      <c r="G63" s="99" t="s">
        <v>2849</v>
      </c>
    </row>
    <row r="64" spans="1:7" x14ac:dyDescent="0.2">
      <c r="A64" s="12" t="s">
        <v>1672</v>
      </c>
      <c r="B64" s="12" t="b">
        <f>INDEX(Dataset[#All],MATCH(ApplicationCategories!$A64,Dataset[[#All],[Sort ID]],0),MATCH(B$1,Dataset[#Headers],0))</f>
        <v>1</v>
      </c>
      <c r="C64" s="12" t="b">
        <f>INDEX(Dataset[#All],MATCH(ApplicationCategories!$A64,Dataset[[#All],[Sort ID]],0),MATCH(C$1,Dataset[#Headers],0))</f>
        <v>0</v>
      </c>
      <c r="D64" s="12" t="b">
        <f>INDEX(Dataset[#All],MATCH(ApplicationCategories!$A64,Dataset[[#All],[Sort ID]],0),MATCH(D$1,Dataset[#Headers],0))</f>
        <v>1</v>
      </c>
      <c r="E64" s="12" t="str">
        <f>INDEX(Dataset[#All],MATCH(ApplicationCategories!$A64,Dataset[[#All],[Sort ID]],0),MATCH(E$1,Dataset[#Headers],0))</f>
        <v>SCIVIS</v>
      </c>
      <c r="F64" s="80" t="str">
        <f>INDEX(Dataset[#All],MATCH(ApplicationCategories!$A64,Dataset[[#All],[Sort ID]],0),MATCH(F$1,Dataset[#Headers],0))</f>
        <v>Multi-Domain</v>
      </c>
      <c r="G64" s="99" t="s">
        <v>3050</v>
      </c>
    </row>
    <row r="65" spans="1:7" x14ac:dyDescent="0.2">
      <c r="A65" s="12" t="s">
        <v>1702</v>
      </c>
      <c r="B65" s="12" t="b">
        <f>INDEX(Dataset[#All],MATCH(ApplicationCategories!$A65,Dataset[[#All],[Sort ID]],0),MATCH(B$1,Dataset[#Headers],0))</f>
        <v>1</v>
      </c>
      <c r="C65" s="12" t="b">
        <f>INDEX(Dataset[#All],MATCH(ApplicationCategories!$A65,Dataset[[#All],[Sort ID]],0),MATCH(C$1,Dataset[#Headers],0))</f>
        <v>0</v>
      </c>
      <c r="D65" s="12" t="b">
        <f>INDEX(Dataset[#All],MATCH(ApplicationCategories!$A65,Dataset[[#All],[Sort ID]],0),MATCH(D$1,Dataset[#Headers],0))</f>
        <v>1</v>
      </c>
      <c r="E65" s="12" t="str">
        <f>INDEX(Dataset[#All],MATCH(ApplicationCategories!$A65,Dataset[[#All],[Sort ID]],0),MATCH(E$1,Dataset[#Headers],0))</f>
        <v>VAST</v>
      </c>
      <c r="F65" s="80" t="str">
        <f>INDEX(Dataset[#All],MATCH(ApplicationCategories!$A65,Dataset[[#All],[Sort ID]],0),MATCH(F$1,Dataset[#Headers],0))</f>
        <v>Multi-Domain</v>
      </c>
      <c r="G65" s="99" t="s">
        <v>3050</v>
      </c>
    </row>
    <row r="66" spans="1:7" x14ac:dyDescent="0.2">
      <c r="A66" s="12" t="s">
        <v>1744</v>
      </c>
      <c r="B66" s="12" t="b">
        <f>INDEX(Dataset[#All],MATCH(ApplicationCategories!$A66,Dataset[[#All],[Sort ID]],0),MATCH(B$1,Dataset[#Headers],0))</f>
        <v>1</v>
      </c>
      <c r="C66" s="12" t="b">
        <f>INDEX(Dataset[#All],MATCH(ApplicationCategories!$A66,Dataset[[#All],[Sort ID]],0),MATCH(C$1,Dataset[#Headers],0))</f>
        <v>0</v>
      </c>
      <c r="D66" s="12" t="b">
        <f>INDEX(Dataset[#All],MATCH(ApplicationCategories!$A66,Dataset[[#All],[Sort ID]],0),MATCH(D$1,Dataset[#Headers],0))</f>
        <v>1</v>
      </c>
      <c r="E66" s="12" t="str">
        <f>INDEX(Dataset[#All],MATCH(ApplicationCategories!$A66,Dataset[[#All],[Sort ID]],0),MATCH(E$1,Dataset[#Headers],0))</f>
        <v>SCIVIS</v>
      </c>
      <c r="F66" s="80" t="str">
        <f>INDEX(Dataset[#All],MATCH(ApplicationCategories!$A66,Dataset[[#All],[Sort ID]],0),MATCH(F$1,Dataset[#Headers],0))</f>
        <v>Marine Science</v>
      </c>
      <c r="G66" s="99" t="s">
        <v>3049</v>
      </c>
    </row>
    <row r="67" spans="1:7" x14ac:dyDescent="0.2">
      <c r="A67" s="12" t="s">
        <v>1784</v>
      </c>
      <c r="B67" s="12" t="b">
        <f>INDEX(Dataset[#All],MATCH(ApplicationCategories!$A67,Dataset[[#All],[Sort ID]],0),MATCH(B$1,Dataset[#Headers],0))</f>
        <v>1</v>
      </c>
      <c r="C67" s="12" t="b">
        <f>INDEX(Dataset[#All],MATCH(ApplicationCategories!$A67,Dataset[[#All],[Sort ID]],0),MATCH(C$1,Dataset[#Headers],0))</f>
        <v>0</v>
      </c>
      <c r="D67" s="12" t="b">
        <f>INDEX(Dataset[#All],MATCH(ApplicationCategories!$A67,Dataset[[#All],[Sort ID]],0),MATCH(D$1,Dataset[#Headers],0))</f>
        <v>1</v>
      </c>
      <c r="E67" s="12" t="str">
        <f>INDEX(Dataset[#All],MATCH(ApplicationCategories!$A67,Dataset[[#All],[Sort ID]],0),MATCH(E$1,Dataset[#Headers],0))</f>
        <v>SCIVIS</v>
      </c>
      <c r="F67" s="80" t="str">
        <f>INDEX(Dataset[#All],MATCH(ApplicationCategories!$A67,Dataset[[#All],[Sort ID]],0),MATCH(F$1,Dataset[#Headers],0))</f>
        <v>Multi-Domain</v>
      </c>
      <c r="G67" s="99" t="s">
        <v>3050</v>
      </c>
    </row>
    <row r="68" spans="1:7" x14ac:dyDescent="0.2">
      <c r="A68" s="12" t="s">
        <v>1809</v>
      </c>
      <c r="B68" s="12" t="b">
        <f>INDEX(Dataset[#All],MATCH(ApplicationCategories!$A68,Dataset[[#All],[Sort ID]],0),MATCH(B$1,Dataset[#Headers],0))</f>
        <v>1</v>
      </c>
      <c r="C68" s="12" t="b">
        <f>INDEX(Dataset[#All],MATCH(ApplicationCategories!$A68,Dataset[[#All],[Sort ID]],0),MATCH(C$1,Dataset[#Headers],0))</f>
        <v>1</v>
      </c>
      <c r="D68" s="12" t="b">
        <f>INDEX(Dataset[#All],MATCH(ApplicationCategories!$A68,Dataset[[#All],[Sort ID]],0),MATCH(D$1,Dataset[#Headers],0))</f>
        <v>0</v>
      </c>
      <c r="E68" s="12" t="str">
        <f>INDEX(Dataset[#All],MATCH(ApplicationCategories!$A68,Dataset[[#All],[Sort ID]],0),MATCH(E$1,Dataset[#Headers],0))</f>
        <v>INFOVIS</v>
      </c>
      <c r="F68" s="80" t="str">
        <f>INDEX(Dataset[#All],MATCH(ApplicationCategories!$A68,Dataset[[#All],[Sort ID]],0),MATCH(F$1,Dataset[#Headers],0))</f>
        <v>Atmospheric Science</v>
      </c>
      <c r="G68" s="99" t="s">
        <v>2879</v>
      </c>
    </row>
    <row r="69" spans="1:7" x14ac:dyDescent="0.2">
      <c r="A69" s="12" t="s">
        <v>1827</v>
      </c>
      <c r="B69" s="12" t="b">
        <f>INDEX(Dataset[#All],MATCH(ApplicationCategories!$A69,Dataset[[#All],[Sort ID]],0),MATCH(B$1,Dataset[#Headers],0))</f>
        <v>1</v>
      </c>
      <c r="C69" s="12" t="b">
        <f>INDEX(Dataset[#All],MATCH(ApplicationCategories!$A69,Dataset[[#All],[Sort ID]],0),MATCH(C$1,Dataset[#Headers],0))</f>
        <v>0</v>
      </c>
      <c r="D69" s="12" t="b">
        <f>INDEX(Dataset[#All],MATCH(ApplicationCategories!$A69,Dataset[[#All],[Sort ID]],0),MATCH(D$1,Dataset[#Headers],0))</f>
        <v>1</v>
      </c>
      <c r="E69" s="12" t="str">
        <f>INDEX(Dataset[#All],MATCH(ApplicationCategories!$A69,Dataset[[#All],[Sort ID]],0),MATCH(E$1,Dataset[#Headers],0))</f>
        <v>INFOVIS</v>
      </c>
      <c r="F69" s="80" t="str">
        <f>INDEX(Dataset[#All],MATCH(ApplicationCategories!$A69,Dataset[[#All],[Sort ID]],0),MATCH(F$1,Dataset[#Headers],0))</f>
        <v>Cartography</v>
      </c>
      <c r="G69" s="99" t="s">
        <v>2892</v>
      </c>
    </row>
    <row r="70" spans="1:7" x14ac:dyDescent="0.2">
      <c r="A70" s="12" t="s">
        <v>1831</v>
      </c>
      <c r="B70" s="12" t="b">
        <f>INDEX(Dataset[#All],MATCH(ApplicationCategories!$A70,Dataset[[#All],[Sort ID]],0),MATCH(B$1,Dataset[#Headers],0))</f>
        <v>1</v>
      </c>
      <c r="C70" s="12" t="b">
        <f>INDEX(Dataset[#All],MATCH(ApplicationCategories!$A70,Dataset[[#All],[Sort ID]],0),MATCH(C$1,Dataset[#Headers],0))</f>
        <v>1</v>
      </c>
      <c r="D70" s="12" t="b">
        <f>INDEX(Dataset[#All],MATCH(ApplicationCategories!$A70,Dataset[[#All],[Sort ID]],0),MATCH(D$1,Dataset[#Headers],0))</f>
        <v>0</v>
      </c>
      <c r="E70" s="12" t="str">
        <f>INDEX(Dataset[#All],MATCH(ApplicationCategories!$A70,Dataset[[#All],[Sort ID]],0),MATCH(E$1,Dataset[#Headers],0))</f>
        <v>SCIVIS</v>
      </c>
      <c r="F70" s="80" t="str">
        <f>INDEX(Dataset[#All],MATCH(ApplicationCategories!$A70,Dataset[[#All],[Sort ID]],0),MATCH(F$1,Dataset[#Headers],0))</f>
        <v>Atmospheric Science</v>
      </c>
      <c r="G70" s="99" t="s">
        <v>2879</v>
      </c>
    </row>
    <row r="71" spans="1:7" x14ac:dyDescent="0.2">
      <c r="A71" s="12" t="s">
        <v>1836</v>
      </c>
      <c r="B71" s="12" t="b">
        <f>INDEX(Dataset[#All],MATCH(ApplicationCategories!$A71,Dataset[[#All],[Sort ID]],0),MATCH(B$1,Dataset[#Headers],0))</f>
        <v>1</v>
      </c>
      <c r="C71" s="12" t="b">
        <f>INDEX(Dataset[#All],MATCH(ApplicationCategories!$A71,Dataset[[#All],[Sort ID]],0),MATCH(C$1,Dataset[#Headers],0))</f>
        <v>0</v>
      </c>
      <c r="D71" s="12" t="b">
        <f>INDEX(Dataset[#All],MATCH(ApplicationCategories!$A71,Dataset[[#All],[Sort ID]],0),MATCH(D$1,Dataset[#Headers],0))</f>
        <v>1</v>
      </c>
      <c r="E71" s="12" t="str">
        <f>INDEX(Dataset[#All],MATCH(ApplicationCategories!$A71,Dataset[[#All],[Sort ID]],0),MATCH(E$1,Dataset[#Headers],0))</f>
        <v>SCIVIS</v>
      </c>
      <c r="F71" s="80" t="str">
        <f>INDEX(Dataset[#All],MATCH(ApplicationCategories!$A71,Dataset[[#All],[Sort ID]],0),MATCH(F$1,Dataset[#Headers],0))</f>
        <v>Marine Science</v>
      </c>
      <c r="G71" s="99" t="s">
        <v>3049</v>
      </c>
    </row>
    <row r="72" spans="1:7" x14ac:dyDescent="0.2">
      <c r="A72" s="12" t="s">
        <v>1844</v>
      </c>
      <c r="B72" s="12" t="b">
        <f>INDEX(Dataset[#All],MATCH(ApplicationCategories!$A72,Dataset[[#All],[Sort ID]],0),MATCH(B$1,Dataset[#Headers],0))</f>
        <v>1</v>
      </c>
      <c r="C72" s="12" t="b">
        <f>INDEX(Dataset[#All],MATCH(ApplicationCategories!$A72,Dataset[[#All],[Sort ID]],0),MATCH(C$1,Dataset[#Headers],0))</f>
        <v>0</v>
      </c>
      <c r="D72" s="12" t="b">
        <f>INDEX(Dataset[#All],MATCH(ApplicationCategories!$A72,Dataset[[#All],[Sort ID]],0),MATCH(D$1,Dataset[#Headers],0))</f>
        <v>1</v>
      </c>
      <c r="E72" s="12" t="str">
        <f>INDEX(Dataset[#All],MATCH(ApplicationCategories!$A72,Dataset[[#All],[Sort ID]],0),MATCH(E$1,Dataset[#Headers],0))</f>
        <v>SCIVIS</v>
      </c>
      <c r="F72" s="80" t="str">
        <f>INDEX(Dataset[#All],MATCH(ApplicationCategories!$A72,Dataset[[#All],[Sort ID]],0),MATCH(F$1,Dataset[#Headers],0))</f>
        <v>Atmospheric Science</v>
      </c>
      <c r="G72" s="99" t="s">
        <v>2879</v>
      </c>
    </row>
    <row r="73" spans="1:7" x14ac:dyDescent="0.2">
      <c r="A73" s="12" t="s">
        <v>1865</v>
      </c>
      <c r="B73" s="12" t="b">
        <f>INDEX(Dataset[#All],MATCH(ApplicationCategories!$A73,Dataset[[#All],[Sort ID]],0),MATCH(B$1,Dataset[#Headers],0))</f>
        <v>1</v>
      </c>
      <c r="C73" s="12" t="b">
        <f>INDEX(Dataset[#All],MATCH(ApplicationCategories!$A73,Dataset[[#All],[Sort ID]],0),MATCH(C$1,Dataset[#Headers],0))</f>
        <v>0</v>
      </c>
      <c r="D73" s="12" t="b">
        <f>INDEX(Dataset[#All],MATCH(ApplicationCategories!$A73,Dataset[[#All],[Sort ID]],0),MATCH(D$1,Dataset[#Headers],0))</f>
        <v>1</v>
      </c>
      <c r="E73" s="12" t="str">
        <f>INDEX(Dataset[#All],MATCH(ApplicationCategories!$A73,Dataset[[#All],[Sort ID]],0),MATCH(E$1,Dataset[#Headers],0))</f>
        <v>VAST</v>
      </c>
      <c r="F73" s="80" t="str">
        <f>INDEX(Dataset[#All],MATCH(ApplicationCategories!$A73,Dataset[[#All],[Sort ID]],0),MATCH(F$1,Dataset[#Headers],0))</f>
        <v>Social Media</v>
      </c>
      <c r="G73" s="99" t="s">
        <v>2876</v>
      </c>
    </row>
    <row r="74" spans="1:7" x14ac:dyDescent="0.2">
      <c r="A74" s="12" t="s">
        <v>1881</v>
      </c>
      <c r="B74" s="12" t="b">
        <f>INDEX(Dataset[#All],MATCH(ApplicationCategories!$A74,Dataset[[#All],[Sort ID]],0),MATCH(B$1,Dataset[#Headers],0))</f>
        <v>1</v>
      </c>
      <c r="C74" s="12" t="b">
        <f>INDEX(Dataset[#All],MATCH(ApplicationCategories!$A74,Dataset[[#All],[Sort ID]],0),MATCH(C$1,Dataset[#Headers],0))</f>
        <v>0</v>
      </c>
      <c r="D74" s="12" t="b">
        <f>INDEX(Dataset[#All],MATCH(ApplicationCategories!$A74,Dataset[[#All],[Sort ID]],0),MATCH(D$1,Dataset[#Headers],0))</f>
        <v>1</v>
      </c>
      <c r="E74" s="12" t="str">
        <f>INDEX(Dataset[#All],MATCH(ApplicationCategories!$A74,Dataset[[#All],[Sort ID]],0),MATCH(E$1,Dataset[#Headers],0))</f>
        <v>OTHER</v>
      </c>
      <c r="F74" s="80" t="str">
        <f>INDEX(Dataset[#All],MATCH(ApplicationCategories!$A74,Dataset[[#All],[Sort ID]],0),MATCH(F$1,Dataset[#Headers],0))</f>
        <v>Planetary Science</v>
      </c>
      <c r="G74" s="99" t="s">
        <v>2849</v>
      </c>
    </row>
    <row r="75" spans="1:7" x14ac:dyDescent="0.2">
      <c r="A75" s="12" t="s">
        <v>1902</v>
      </c>
      <c r="B75" s="12" t="b">
        <f>INDEX(Dataset[#All],MATCH(ApplicationCategories!$A75,Dataset[[#All],[Sort ID]],0),MATCH(B$1,Dataset[#Headers],0))</f>
        <v>1</v>
      </c>
      <c r="C75" s="12" t="b">
        <f>INDEX(Dataset[#All],MATCH(ApplicationCategories!$A75,Dataset[[#All],[Sort ID]],0),MATCH(C$1,Dataset[#Headers],0))</f>
        <v>0</v>
      </c>
      <c r="D75" s="12" t="b">
        <f>INDEX(Dataset[#All],MATCH(ApplicationCategories!$A75,Dataset[[#All],[Sort ID]],0),MATCH(D$1,Dataset[#Headers],0))</f>
        <v>1</v>
      </c>
      <c r="E75" s="12" t="str">
        <f>INDEX(Dataset[#All],MATCH(ApplicationCategories!$A75,Dataset[[#All],[Sort ID]],0),MATCH(E$1,Dataset[#Headers],0))</f>
        <v>INFOVIS</v>
      </c>
      <c r="F75" s="80" t="str">
        <f>INDEX(Dataset[#All],MATCH(ApplicationCategories!$A75,Dataset[[#All],[Sort ID]],0),MATCH(F$1,Dataset[#Headers],0))</f>
        <v>Atmospheric Science</v>
      </c>
      <c r="G75" s="99" t="s">
        <v>2879</v>
      </c>
    </row>
    <row r="76" spans="1:7" x14ac:dyDescent="0.2">
      <c r="A76" s="12" t="s">
        <v>1915</v>
      </c>
      <c r="B76" s="12" t="b">
        <f>INDEX(Dataset[#All],MATCH(ApplicationCategories!$A76,Dataset[[#All],[Sort ID]],0),MATCH(B$1,Dataset[#Headers],0))</f>
        <v>1</v>
      </c>
      <c r="C76" s="12" t="b">
        <f>INDEX(Dataset[#All],MATCH(ApplicationCategories!$A76,Dataset[[#All],[Sort ID]],0),MATCH(C$1,Dataset[#Headers],0))</f>
        <v>0</v>
      </c>
      <c r="D76" s="12" t="b">
        <f>INDEX(Dataset[#All],MATCH(ApplicationCategories!$A76,Dataset[[#All],[Sort ID]],0),MATCH(D$1,Dataset[#Headers],0))</f>
        <v>1</v>
      </c>
      <c r="E76" s="12" t="str">
        <f>INDEX(Dataset[#All],MATCH(ApplicationCategories!$A76,Dataset[[#All],[Sort ID]],0),MATCH(E$1,Dataset[#Headers],0))</f>
        <v>SCIVIS</v>
      </c>
      <c r="F76" s="80" t="str">
        <f>INDEX(Dataset[#All],MATCH(ApplicationCategories!$A76,Dataset[[#All],[Sort ID]],0),MATCH(F$1,Dataset[#Headers],0))</f>
        <v>Atmospheric Science</v>
      </c>
      <c r="G76" s="99" t="s">
        <v>2879</v>
      </c>
    </row>
    <row r="77" spans="1:7" x14ac:dyDescent="0.2">
      <c r="A77" s="12" t="s">
        <v>1932</v>
      </c>
      <c r="B77" s="12" t="b">
        <f>INDEX(Dataset[#All],MATCH(ApplicationCategories!$A77,Dataset[[#All],[Sort ID]],0),MATCH(B$1,Dataset[#Headers],0))</f>
        <v>1</v>
      </c>
      <c r="C77" s="12" t="b">
        <f>INDEX(Dataset[#All],MATCH(ApplicationCategories!$A77,Dataset[[#All],[Sort ID]],0),MATCH(C$1,Dataset[#Headers],0))</f>
        <v>0</v>
      </c>
      <c r="D77" s="12" t="b">
        <f>INDEX(Dataset[#All],MATCH(ApplicationCategories!$A77,Dataset[[#All],[Sort ID]],0),MATCH(D$1,Dataset[#Headers],0))</f>
        <v>1</v>
      </c>
      <c r="E77" s="12" t="str">
        <f>INDEX(Dataset[#All],MATCH(ApplicationCategories!$A77,Dataset[[#All],[Sort ID]],0),MATCH(E$1,Dataset[#Headers],0))</f>
        <v>VAST</v>
      </c>
      <c r="F77" s="80" t="str">
        <f>INDEX(Dataset[#All],MATCH(ApplicationCategories!$A77,Dataset[[#All],[Sort ID]],0),MATCH(F$1,Dataset[#Headers],0))</f>
        <v>Movement</v>
      </c>
      <c r="G77" s="99" t="s">
        <v>2501</v>
      </c>
    </row>
    <row r="78" spans="1:7" x14ac:dyDescent="0.2">
      <c r="A78" s="12" t="s">
        <v>1936</v>
      </c>
      <c r="B78" s="12" t="b">
        <f>INDEX(Dataset[#All],MATCH(ApplicationCategories!$A78,Dataset[[#All],[Sort ID]],0),MATCH(B$1,Dataset[#Headers],0))</f>
        <v>1</v>
      </c>
      <c r="C78" s="12" t="b">
        <f>INDEX(Dataset[#All],MATCH(ApplicationCategories!$A78,Dataset[[#All],[Sort ID]],0),MATCH(C$1,Dataset[#Headers],0))</f>
        <v>0</v>
      </c>
      <c r="D78" s="12" t="b">
        <f>INDEX(Dataset[#All],MATCH(ApplicationCategories!$A78,Dataset[[#All],[Sort ID]],0),MATCH(D$1,Dataset[#Headers],0))</f>
        <v>1</v>
      </c>
      <c r="E78" s="12" t="str">
        <f>INDEX(Dataset[#All],MATCH(ApplicationCategories!$A78,Dataset[[#All],[Sort ID]],0),MATCH(E$1,Dataset[#Headers],0))</f>
        <v>VAST</v>
      </c>
      <c r="F78" s="80" t="str">
        <f>INDEX(Dataset[#All],MATCH(ApplicationCategories!$A78,Dataset[[#All],[Sort ID]],0),MATCH(F$1,Dataset[#Headers],0))</f>
        <v>Movement</v>
      </c>
      <c r="G78" s="99" t="s">
        <v>2501</v>
      </c>
    </row>
    <row r="79" spans="1:7" x14ac:dyDescent="0.2">
      <c r="A79" s="12" t="s">
        <v>1940</v>
      </c>
      <c r="B79" s="12" t="b">
        <f>INDEX(Dataset[#All],MATCH(ApplicationCategories!$A79,Dataset[[#All],[Sort ID]],0),MATCH(B$1,Dataset[#Headers],0))</f>
        <v>1</v>
      </c>
      <c r="C79" s="12" t="b">
        <f>INDEX(Dataset[#All],MATCH(ApplicationCategories!$A79,Dataset[[#All],[Sort ID]],0),MATCH(C$1,Dataset[#Headers],0))</f>
        <v>0</v>
      </c>
      <c r="D79" s="12" t="b">
        <f>INDEX(Dataset[#All],MATCH(ApplicationCategories!$A79,Dataset[[#All],[Sort ID]],0),MATCH(D$1,Dataset[#Headers],0))</f>
        <v>1</v>
      </c>
      <c r="E79" s="12" t="str">
        <f>INDEX(Dataset[#All],MATCH(ApplicationCategories!$A79,Dataset[[#All],[Sort ID]],0),MATCH(E$1,Dataset[#Headers],0))</f>
        <v>VAST</v>
      </c>
      <c r="F79" s="80" t="str">
        <f>INDEX(Dataset[#All],MATCH(ApplicationCategories!$A79,Dataset[[#All],[Sort ID]],0),MATCH(F$1,Dataset[#Headers],0))</f>
        <v>Movement</v>
      </c>
      <c r="G79" s="99" t="s">
        <v>2501</v>
      </c>
    </row>
    <row r="80" spans="1:7" x14ac:dyDescent="0.2">
      <c r="A80" s="12" t="s">
        <v>1944</v>
      </c>
      <c r="B80" s="12" t="b">
        <f>INDEX(Dataset[#All],MATCH(ApplicationCategories!$A80,Dataset[[#All],[Sort ID]],0),MATCH(B$1,Dataset[#Headers],0))</f>
        <v>1</v>
      </c>
      <c r="C80" s="12" t="b">
        <f>INDEX(Dataset[#All],MATCH(ApplicationCategories!$A80,Dataset[[#All],[Sort ID]],0),MATCH(C$1,Dataset[#Headers],0))</f>
        <v>0</v>
      </c>
      <c r="D80" s="12" t="b">
        <f>INDEX(Dataset[#All],MATCH(ApplicationCategories!$A80,Dataset[[#All],[Sort ID]],0),MATCH(D$1,Dataset[#Headers],0))</f>
        <v>1</v>
      </c>
      <c r="E80" s="12" t="str">
        <f>INDEX(Dataset[#All],MATCH(ApplicationCategories!$A80,Dataset[[#All],[Sort ID]],0),MATCH(E$1,Dataset[#Headers],0))</f>
        <v>VAST</v>
      </c>
      <c r="F80" s="80" t="str">
        <f>INDEX(Dataset[#All],MATCH(ApplicationCategories!$A80,Dataset[[#All],[Sort ID]],0),MATCH(F$1,Dataset[#Headers],0))</f>
        <v>Multi-Domain</v>
      </c>
      <c r="G80" s="99" t="s">
        <v>3050</v>
      </c>
    </row>
    <row r="81" spans="1:7" x14ac:dyDescent="0.2">
      <c r="A81" s="12" t="s">
        <v>1958</v>
      </c>
      <c r="B81" s="12" t="b">
        <f>INDEX(Dataset[#All],MATCH(ApplicationCategories!$A81,Dataset[[#All],[Sort ID]],0),MATCH(B$1,Dataset[#Headers],0))</f>
        <v>1</v>
      </c>
      <c r="C81" s="12" t="b">
        <f>INDEX(Dataset[#All],MATCH(ApplicationCategories!$A81,Dataset[[#All],[Sort ID]],0),MATCH(C$1,Dataset[#Headers],0))</f>
        <v>1</v>
      </c>
      <c r="D81" s="12" t="b">
        <f>INDEX(Dataset[#All],MATCH(ApplicationCategories!$A81,Dataset[[#All],[Sort ID]],0),MATCH(D$1,Dataset[#Headers],0))</f>
        <v>0</v>
      </c>
      <c r="E81" s="12" t="str">
        <f>INDEX(Dataset[#All],MATCH(ApplicationCategories!$A81,Dataset[[#All],[Sort ID]],0),MATCH(E$1,Dataset[#Headers],0))</f>
        <v>INFOVIS</v>
      </c>
      <c r="F81" s="80" t="str">
        <f>INDEX(Dataset[#All],MATCH(ApplicationCategories!$A81,Dataset[[#All],[Sort ID]],0),MATCH(F$1,Dataset[#Headers],0))</f>
        <v>Movement</v>
      </c>
      <c r="G81" s="99" t="s">
        <v>2501</v>
      </c>
    </row>
    <row r="82" spans="1:7" x14ac:dyDescent="0.2">
      <c r="A82" s="12" t="s">
        <v>1966</v>
      </c>
      <c r="B82" s="12" t="b">
        <f>INDEX(Dataset[#All],MATCH(ApplicationCategories!$A82,Dataset[[#All],[Sort ID]],0),MATCH(B$1,Dataset[#Headers],0))</f>
        <v>1</v>
      </c>
      <c r="C82" s="12" t="b">
        <f>INDEX(Dataset[#All],MATCH(ApplicationCategories!$A82,Dataset[[#All],[Sort ID]],0),MATCH(C$1,Dataset[#Headers],0))</f>
        <v>1</v>
      </c>
      <c r="D82" s="12" t="b">
        <f>INDEX(Dataset[#All],MATCH(ApplicationCategories!$A82,Dataset[[#All],[Sort ID]],0),MATCH(D$1,Dataset[#Headers],0))</f>
        <v>0</v>
      </c>
      <c r="E82" s="12" t="str">
        <f>INDEX(Dataset[#All],MATCH(ApplicationCategories!$A82,Dataset[[#All],[Sort ID]],0),MATCH(E$1,Dataset[#Headers],0))</f>
        <v>INFOVIS</v>
      </c>
      <c r="F82" s="80" t="str">
        <f>INDEX(Dataset[#All],MATCH(ApplicationCategories!$A82,Dataset[[#All],[Sort ID]],0),MATCH(F$1,Dataset[#Headers],0))</f>
        <v>Multi-Domain</v>
      </c>
      <c r="G82" s="99" t="s">
        <v>3050</v>
      </c>
    </row>
    <row r="83" spans="1:7" x14ac:dyDescent="0.2">
      <c r="A83" s="12" t="s">
        <v>2062</v>
      </c>
      <c r="B83" s="12" t="b">
        <f>INDEX(Dataset[#All],MATCH(ApplicationCategories!$A83,Dataset[[#All],[Sort ID]],0),MATCH(B$1,Dataset[#Headers],0))</f>
        <v>1</v>
      </c>
      <c r="C83" s="12" t="b">
        <f>INDEX(Dataset[#All],MATCH(ApplicationCategories!$A83,Dataset[[#All],[Sort ID]],0),MATCH(C$1,Dataset[#Headers],0))</f>
        <v>1</v>
      </c>
      <c r="D83" s="12" t="b">
        <f>INDEX(Dataset[#All],MATCH(ApplicationCategories!$A83,Dataset[[#All],[Sort ID]],0),MATCH(D$1,Dataset[#Headers],0))</f>
        <v>0</v>
      </c>
      <c r="E83" s="12" t="str">
        <f>INDEX(Dataset[#All],MATCH(ApplicationCategories!$A83,Dataset[[#All],[Sort ID]],0),MATCH(E$1,Dataset[#Headers],0))</f>
        <v>VAST</v>
      </c>
      <c r="F83" s="80" t="str">
        <f>INDEX(Dataset[#All],MATCH(ApplicationCategories!$A83,Dataset[[#All],[Sort ID]],0),MATCH(F$1,Dataset[#Headers],0))</f>
        <v>Demography</v>
      </c>
      <c r="G83" s="99" t="s">
        <v>2849</v>
      </c>
    </row>
    <row r="84" spans="1:7" x14ac:dyDescent="0.2">
      <c r="A84" s="12" t="s">
        <v>2087</v>
      </c>
      <c r="B84" s="12" t="b">
        <f>INDEX(Dataset[#All],MATCH(ApplicationCategories!$A84,Dataset[[#All],[Sort ID]],0),MATCH(B$1,Dataset[#Headers],0))</f>
        <v>1</v>
      </c>
      <c r="C84" s="12" t="b">
        <f>INDEX(Dataset[#All],MATCH(ApplicationCategories!$A84,Dataset[[#All],[Sort ID]],0),MATCH(C$1,Dataset[#Headers],0))</f>
        <v>1</v>
      </c>
      <c r="D84" s="12" t="b">
        <f>INDEX(Dataset[#All],MATCH(ApplicationCategories!$A84,Dataset[[#All],[Sort ID]],0),MATCH(D$1,Dataset[#Headers],0))</f>
        <v>0</v>
      </c>
      <c r="E84" s="12" t="str">
        <f>INDEX(Dataset[#All],MATCH(ApplicationCategories!$A84,Dataset[[#All],[Sort ID]],0),MATCH(E$1,Dataset[#Headers],0))</f>
        <v>OTHER</v>
      </c>
      <c r="F84" s="80" t="str">
        <f>INDEX(Dataset[#All],MATCH(ApplicationCategories!$A84,Dataset[[#All],[Sort ID]],0),MATCH(F$1,Dataset[#Headers],0))</f>
        <v>Art</v>
      </c>
      <c r="G84" s="99" t="s">
        <v>2849</v>
      </c>
    </row>
    <row r="85" spans="1:7" x14ac:dyDescent="0.2">
      <c r="A85" s="12" t="s">
        <v>2100</v>
      </c>
      <c r="B85" s="12" t="b">
        <f>INDEX(Dataset[#All],MATCH(ApplicationCategories!$A85,Dataset[[#All],[Sort ID]],0),MATCH(B$1,Dataset[#Headers],0))</f>
        <v>1</v>
      </c>
      <c r="C85" s="12" t="b">
        <f>INDEX(Dataset[#All],MATCH(ApplicationCategories!$A85,Dataset[[#All],[Sort ID]],0),MATCH(C$1,Dataset[#Headers],0))</f>
        <v>0</v>
      </c>
      <c r="D85" s="12" t="b">
        <f>INDEX(Dataset[#All],MATCH(ApplicationCategories!$A85,Dataset[[#All],[Sort ID]],0),MATCH(D$1,Dataset[#Headers],0))</f>
        <v>1</v>
      </c>
      <c r="E85" s="12" t="str">
        <f>INDEX(Dataset[#All],MATCH(ApplicationCategories!$A85,Dataset[[#All],[Sort ID]],0),MATCH(E$1,Dataset[#Headers],0))</f>
        <v>OTHER</v>
      </c>
      <c r="F85" s="80" t="str">
        <f>INDEX(Dataset[#All],MATCH(ApplicationCategories!$A85,Dataset[[#All],[Sort ID]],0),MATCH(F$1,Dataset[#Headers],0))</f>
        <v>Atmospheric Science</v>
      </c>
      <c r="G85" s="99" t="s">
        <v>2879</v>
      </c>
    </row>
    <row r="86" spans="1:7" x14ac:dyDescent="0.2">
      <c r="A86" s="12" t="s">
        <v>2151</v>
      </c>
      <c r="B86" s="12" t="b">
        <f>INDEX(Dataset[#All],MATCH(ApplicationCategories!$A86,Dataset[[#All],[Sort ID]],0),MATCH(B$1,Dataset[#Headers],0))</f>
        <v>1</v>
      </c>
      <c r="C86" s="12" t="b">
        <f>INDEX(Dataset[#All],MATCH(ApplicationCategories!$A86,Dataset[[#All],[Sort ID]],0),MATCH(C$1,Dataset[#Headers],0))</f>
        <v>1</v>
      </c>
      <c r="D86" s="12" t="b">
        <f>INDEX(Dataset[#All],MATCH(ApplicationCategories!$A86,Dataset[[#All],[Sort ID]],0),MATCH(D$1,Dataset[#Headers],0))</f>
        <v>0</v>
      </c>
      <c r="E86" s="12" t="str">
        <f>INDEX(Dataset[#All],MATCH(ApplicationCategories!$A86,Dataset[[#All],[Sort ID]],0),MATCH(E$1,Dataset[#Headers],0))</f>
        <v>INFOVIS</v>
      </c>
      <c r="F86" s="80" t="str">
        <f>INDEX(Dataset[#All],MATCH(ApplicationCategories!$A86,Dataset[[#All],[Sort ID]],0),MATCH(F$1,Dataset[#Headers],0))</f>
        <v>Multi-Domain</v>
      </c>
      <c r="G86" s="99" t="s">
        <v>3050</v>
      </c>
    </row>
    <row r="87" spans="1:7" x14ac:dyDescent="0.2">
      <c r="A87" s="12" t="s">
        <v>2189</v>
      </c>
      <c r="B87" s="12" t="b">
        <f>INDEX(Dataset[#All],MATCH(ApplicationCategories!$A87,Dataset[[#All],[Sort ID]],0),MATCH(B$1,Dataset[#Headers],0))</f>
        <v>1</v>
      </c>
      <c r="C87" s="12" t="b">
        <f>INDEX(Dataset[#All],MATCH(ApplicationCategories!$A87,Dataset[[#All],[Sort ID]],0),MATCH(C$1,Dataset[#Headers],0))</f>
        <v>0</v>
      </c>
      <c r="D87" s="12" t="b">
        <f>INDEX(Dataset[#All],MATCH(ApplicationCategories!$A87,Dataset[[#All],[Sort ID]],0),MATCH(D$1,Dataset[#Headers],0))</f>
        <v>1</v>
      </c>
      <c r="E87" s="12" t="str">
        <f>INDEX(Dataset[#All],MATCH(ApplicationCategories!$A87,Dataset[[#All],[Sort ID]],0),MATCH(E$1,Dataset[#Headers],0))</f>
        <v>VAST</v>
      </c>
      <c r="F87" s="80" t="str">
        <f>INDEX(Dataset[#All],MATCH(ApplicationCategories!$A87,Dataset[[#All],[Sort ID]],0),MATCH(F$1,Dataset[#Headers],0))</f>
        <v>Social Media</v>
      </c>
      <c r="G87" s="99" t="s">
        <v>2876</v>
      </c>
    </row>
    <row r="88" spans="1:7" x14ac:dyDescent="0.2">
      <c r="A88" s="12" t="s">
        <v>2257</v>
      </c>
      <c r="B88" s="12" t="b">
        <f>INDEX(Dataset[#All],MATCH(ApplicationCategories!$A88,Dataset[[#All],[Sort ID]],0),MATCH(B$1,Dataset[#Headers],0))</f>
        <v>1</v>
      </c>
      <c r="C88" s="12" t="b">
        <f>INDEX(Dataset[#All],MATCH(ApplicationCategories!$A88,Dataset[[#All],[Sort ID]],0),MATCH(C$1,Dataset[#Headers],0))</f>
        <v>0</v>
      </c>
      <c r="D88" s="12" t="b">
        <f>INDEX(Dataset[#All],MATCH(ApplicationCategories!$A88,Dataset[[#All],[Sort ID]],0),MATCH(D$1,Dataset[#Headers],0))</f>
        <v>1</v>
      </c>
      <c r="E88" s="12" t="str">
        <f>INDEX(Dataset[#All],MATCH(ApplicationCategories!$A88,Dataset[[#All],[Sort ID]],0),MATCH(E$1,Dataset[#Headers],0))</f>
        <v>VAST</v>
      </c>
      <c r="F88" s="80" t="str">
        <f>INDEX(Dataset[#All],MATCH(ApplicationCategories!$A88,Dataset[[#All],[Sort ID]],0),MATCH(F$1,Dataset[#Headers],0))</f>
        <v>Movement</v>
      </c>
      <c r="G88" s="99" t="s">
        <v>2501</v>
      </c>
    </row>
    <row r="89" spans="1:7" x14ac:dyDescent="0.2">
      <c r="A89" s="12" t="s">
        <v>2308</v>
      </c>
      <c r="B89" s="12" t="b">
        <f>INDEX(Dataset[#All],MATCH(ApplicationCategories!$A89,Dataset[[#All],[Sort ID]],0),MATCH(B$1,Dataset[#Headers],0))</f>
        <v>1</v>
      </c>
      <c r="C89" s="12" t="b">
        <f>INDEX(Dataset[#All],MATCH(ApplicationCategories!$A89,Dataset[[#All],[Sort ID]],0),MATCH(C$1,Dataset[#Headers],0))</f>
        <v>0</v>
      </c>
      <c r="D89" s="12" t="b">
        <f>INDEX(Dataset[#All],MATCH(ApplicationCategories!$A89,Dataset[[#All],[Sort ID]],0),MATCH(D$1,Dataset[#Headers],0))</f>
        <v>1</v>
      </c>
      <c r="E89" s="12" t="str">
        <f>INDEX(Dataset[#All],MATCH(ApplicationCategories!$A89,Dataset[[#All],[Sort ID]],0),MATCH(E$1,Dataset[#Headers],0))</f>
        <v>VAST</v>
      </c>
      <c r="F89" s="80" t="str">
        <f>INDEX(Dataset[#All],MATCH(ApplicationCategories!$A89,Dataset[[#All],[Sort ID]],0),MATCH(F$1,Dataset[#Headers],0))</f>
        <v>Social Media</v>
      </c>
      <c r="G89" s="99" t="s">
        <v>2876</v>
      </c>
    </row>
    <row r="90" spans="1:7" x14ac:dyDescent="0.2">
      <c r="A90" s="12" t="s">
        <v>2367</v>
      </c>
      <c r="B90" s="12" t="b">
        <f>INDEX(Dataset[#All],MATCH(ApplicationCategories!$A90,Dataset[[#All],[Sort ID]],0),MATCH(B$1,Dataset[#Headers],0))</f>
        <v>1</v>
      </c>
      <c r="C90" s="12" t="b">
        <f>INDEX(Dataset[#All],MATCH(ApplicationCategories!$A90,Dataset[[#All],[Sort ID]],0),MATCH(C$1,Dataset[#Headers],0))</f>
        <v>1</v>
      </c>
      <c r="D90" s="12" t="b">
        <f>INDEX(Dataset[#All],MATCH(ApplicationCategories!$A90,Dataset[[#All],[Sort ID]],0),MATCH(D$1,Dataset[#Headers],0))</f>
        <v>0</v>
      </c>
      <c r="E90" s="12" t="str">
        <f>INDEX(Dataset[#All],MATCH(ApplicationCategories!$A90,Dataset[[#All],[Sort ID]],0),MATCH(E$1,Dataset[#Headers],0))</f>
        <v>INFOVIS</v>
      </c>
      <c r="F90" s="80" t="str">
        <f>INDEX(Dataset[#All],MATCH(ApplicationCategories!$A90,Dataset[[#All],[Sort ID]],0),MATCH(F$1,Dataset[#Headers],0))</f>
        <v>Movement</v>
      </c>
      <c r="G90" s="99" t="s">
        <v>2501</v>
      </c>
    </row>
    <row r="91" spans="1:7" x14ac:dyDescent="0.2">
      <c r="A91" s="12" t="s">
        <v>2379</v>
      </c>
      <c r="B91" s="12" t="b">
        <f>INDEX(Dataset[#All],MATCH(ApplicationCategories!$A91,Dataset[[#All],[Sort ID]],0),MATCH(B$1,Dataset[#Headers],0))</f>
        <v>1</v>
      </c>
      <c r="C91" s="12" t="b">
        <f>INDEX(Dataset[#All],MATCH(ApplicationCategories!$A91,Dataset[[#All],[Sort ID]],0),MATCH(C$1,Dataset[#Headers],0))</f>
        <v>0</v>
      </c>
      <c r="D91" s="12" t="b">
        <f>INDEX(Dataset[#All],MATCH(ApplicationCategories!$A91,Dataset[[#All],[Sort ID]],0),MATCH(D$1,Dataset[#Headers],0))</f>
        <v>1</v>
      </c>
      <c r="E91" s="12" t="str">
        <f>INDEX(Dataset[#All],MATCH(ApplicationCategories!$A91,Dataset[[#All],[Sort ID]],0),MATCH(E$1,Dataset[#Headers],0))</f>
        <v>VAST</v>
      </c>
      <c r="F91" s="80" t="str">
        <f>INDEX(Dataset[#All],MATCH(ApplicationCategories!$A91,Dataset[[#All],[Sort ID]],0),MATCH(F$1,Dataset[#Headers],0))</f>
        <v>Atmospheric Science</v>
      </c>
      <c r="G91" s="99" t="s">
        <v>2879</v>
      </c>
    </row>
    <row r="92" spans="1:7" x14ac:dyDescent="0.2">
      <c r="A92" s="12" t="s">
        <v>2409</v>
      </c>
      <c r="B92" s="12" t="b">
        <f>INDEX(Dataset[#All],MATCH(ApplicationCategories!$A92,Dataset[[#All],[Sort ID]],0),MATCH(B$1,Dataset[#Headers],0))</f>
        <v>1</v>
      </c>
      <c r="C92" s="12" t="b">
        <f>INDEX(Dataset[#All],MATCH(ApplicationCategories!$A92,Dataset[[#All],[Sort ID]],0),MATCH(C$1,Dataset[#Headers],0))</f>
        <v>0</v>
      </c>
      <c r="D92" s="12" t="b">
        <f>INDEX(Dataset[#All],MATCH(ApplicationCategories!$A92,Dataset[[#All],[Sort ID]],0),MATCH(D$1,Dataset[#Headers],0))</f>
        <v>1</v>
      </c>
      <c r="E92" s="12" t="str">
        <f>INDEX(Dataset[#All],MATCH(ApplicationCategories!$A92,Dataset[[#All],[Sort ID]],0),MATCH(E$1,Dataset[#Headers],0))</f>
        <v>VAST</v>
      </c>
      <c r="F92" s="80" t="str">
        <f>INDEX(Dataset[#All],MATCH(ApplicationCategories!$A92,Dataset[[#All],[Sort ID]],0),MATCH(F$1,Dataset[#Headers],0))</f>
        <v>Text</v>
      </c>
      <c r="G92" s="99" t="s">
        <v>2849</v>
      </c>
    </row>
    <row r="93" spans="1:7" x14ac:dyDescent="0.2">
      <c r="A93" s="12" t="s">
        <v>2413</v>
      </c>
      <c r="B93" s="12" t="b">
        <f>INDEX(Dataset[#All],MATCH(ApplicationCategories!$A93,Dataset[[#All],[Sort ID]],0),MATCH(B$1,Dataset[#Headers],0))</f>
        <v>1</v>
      </c>
      <c r="C93" s="12" t="b">
        <f>INDEX(Dataset[#All],MATCH(ApplicationCategories!$A93,Dataset[[#All],[Sort ID]],0),MATCH(C$1,Dataset[#Headers],0))</f>
        <v>1</v>
      </c>
      <c r="D93" s="12" t="b">
        <f>INDEX(Dataset[#All],MATCH(ApplicationCategories!$A93,Dataset[[#All],[Sort ID]],0),MATCH(D$1,Dataset[#Headers],0))</f>
        <v>0</v>
      </c>
      <c r="E93" s="12" t="str">
        <f>INDEX(Dataset[#All],MATCH(ApplicationCategories!$A93,Dataset[[#All],[Sort ID]],0),MATCH(E$1,Dataset[#Headers],0))</f>
        <v>VAST</v>
      </c>
      <c r="F93" s="80" t="str">
        <f>INDEX(Dataset[#All],MATCH(ApplicationCategories!$A93,Dataset[[#All],[Sort ID]],0),MATCH(F$1,Dataset[#Headers],0))</f>
        <v>Multi-Domain</v>
      </c>
      <c r="G93" s="99" t="s">
        <v>3050</v>
      </c>
    </row>
    <row r="94" spans="1:7" x14ac:dyDescent="0.2">
      <c r="A94" s="68" t="s">
        <v>2430</v>
      </c>
      <c r="B94" s="12" t="b">
        <f>INDEX(Dataset[#All],MATCH(ApplicationCategories!$A94,Dataset[[#All],[Sort ID]],0),MATCH(B$1,Dataset[#Headers],0))</f>
        <v>1</v>
      </c>
      <c r="C94" s="12" t="b">
        <f>INDEX(Dataset[#All],MATCH(ApplicationCategories!$A94,Dataset[[#All],[Sort ID]],0),MATCH(C$1,Dataset[#Headers],0))</f>
        <v>0</v>
      </c>
      <c r="D94" s="12" t="b">
        <f>INDEX(Dataset[#All],MATCH(ApplicationCategories!$A94,Dataset[[#All],[Sort ID]],0),MATCH(D$1,Dataset[#Headers],0))</f>
        <v>1</v>
      </c>
      <c r="E94" s="12" t="str">
        <f>INDEX(Dataset[#All],MATCH(ApplicationCategories!$A94,Dataset[[#All],[Sort ID]],0),MATCH(E$1,Dataset[#Headers],0))</f>
        <v>INFOVIS</v>
      </c>
      <c r="F94" s="80" t="str">
        <f>INDEX(Dataset[#All],MATCH(ApplicationCategories!$A94,Dataset[[#All],[Sort ID]],0),MATCH(F$1,Dataset[#Headers],0))</f>
        <v>Cartography</v>
      </c>
      <c r="G94" s="99" t="s">
        <v>2892</v>
      </c>
    </row>
    <row r="95" spans="1:7" x14ac:dyDescent="0.2">
      <c r="A95" s="11" t="s">
        <v>2451</v>
      </c>
      <c r="B95" s="79" t="b">
        <f>INDEX(Dataset[#All],MATCH(ApplicationCategories!$A95,Dataset[[#All],[Sort ID]],0),MATCH(B$1,Dataset[#Headers],0))</f>
        <v>1</v>
      </c>
      <c r="C95" s="12" t="b">
        <f>INDEX(Dataset[#All],MATCH(ApplicationCategories!$A95,Dataset[[#All],[Sort ID]],0),MATCH(C$1,Dataset[#Headers],0))</f>
        <v>0</v>
      </c>
      <c r="D95" s="12" t="b">
        <f>INDEX(Dataset[#All],MATCH(ApplicationCategories!$A95,Dataset[[#All],[Sort ID]],0),MATCH(D$1,Dataset[#Headers],0))</f>
        <v>1</v>
      </c>
      <c r="E95" s="12" t="str">
        <f>INDEX(Dataset[#All],MATCH(ApplicationCategories!$A95,Dataset[[#All],[Sort ID]],0),MATCH(E$1,Dataset[#Headers],0))</f>
        <v>SCIVIS</v>
      </c>
      <c r="F95" s="80" t="str">
        <f>INDEX(Dataset[#All],MATCH(ApplicationCategories!$A95,Dataset[[#All],[Sort ID]],0),MATCH(F$1,Dataset[#Headers],0))</f>
        <v>Urban Planning</v>
      </c>
      <c r="G95" s="99" t="s">
        <v>2919</v>
      </c>
    </row>
  </sheetData>
  <conditionalFormatting sqref="B2:E95">
    <cfRule type="containsText" dxfId="1" priority="3" operator="containsText" text="DISAGREEMENT">
      <formula>NOT(ISERROR(SEARCH(("DISAGREEMENT"),(B2))))</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66A6F-1C56-4136-A62C-0F82372C3FC2}">
  <sheetPr>
    <pageSetUpPr fitToPage="1"/>
  </sheetPr>
  <dimension ref="A5:CX17"/>
  <sheetViews>
    <sheetView zoomScale="85" zoomScaleNormal="85" workbookViewId="0"/>
  </sheetViews>
  <sheetFormatPr defaultRowHeight="15" x14ac:dyDescent="0.2"/>
  <cols>
    <col min="1" max="1" width="10.28515625" style="82" customWidth="1"/>
    <col min="2" max="23" width="2.5703125" style="82" customWidth="1"/>
    <col min="24" max="24" width="1.42578125" style="82" customWidth="1"/>
    <col min="25" max="45" width="2.5703125" style="82" customWidth="1"/>
    <col min="46" max="46" width="1.42578125" style="82" customWidth="1"/>
    <col min="47" max="63" width="2.5703125" style="82" customWidth="1"/>
    <col min="64" max="64" width="1.42578125" style="82" customWidth="1"/>
    <col min="65" max="73" width="2.5703125" style="82" customWidth="1"/>
    <col min="74" max="74" width="1.42578125" style="82" customWidth="1"/>
    <col min="75" max="82" width="2.5703125" style="82" customWidth="1"/>
    <col min="83" max="83" width="1.42578125" style="82" customWidth="1"/>
    <col min="84" max="88" width="2.5703125" style="82" customWidth="1"/>
    <col min="89" max="89" width="1.42578125" style="82" customWidth="1"/>
    <col min="90" max="93" width="2.5703125" style="82" customWidth="1"/>
    <col min="94" max="94" width="1.42578125" style="82" customWidth="1"/>
    <col min="95" max="102" width="2.5703125" style="82" customWidth="1"/>
    <col min="103" max="16384" width="9.140625" style="82"/>
  </cols>
  <sheetData>
    <row r="5" spans="1:102" ht="96.75" customHeight="1" x14ac:dyDescent="0.2"/>
    <row r="6" spans="1:102" ht="60.75" customHeight="1" x14ac:dyDescent="0.2">
      <c r="B6" s="118">
        <f>22/94</f>
        <v>0.23404255319148937</v>
      </c>
      <c r="C6" s="118"/>
      <c r="D6" s="118"/>
      <c r="E6" s="118"/>
      <c r="F6" s="118"/>
      <c r="G6" s="118"/>
      <c r="H6" s="118"/>
      <c r="I6" s="118"/>
      <c r="J6" s="118"/>
      <c r="K6" s="118"/>
      <c r="L6" s="118"/>
      <c r="M6" s="118"/>
      <c r="N6" s="118"/>
      <c r="O6" s="118"/>
      <c r="P6" s="118"/>
      <c r="Q6" s="118"/>
      <c r="R6" s="118"/>
      <c r="S6" s="118"/>
      <c r="T6" s="118"/>
      <c r="U6" s="118"/>
      <c r="V6" s="118"/>
      <c r="W6" s="118"/>
      <c r="Y6" s="118">
        <f>21/94</f>
        <v>0.22340425531914893</v>
      </c>
      <c r="Z6" s="118"/>
      <c r="AA6" s="118"/>
      <c r="AB6" s="118"/>
      <c r="AC6" s="118"/>
      <c r="AD6" s="118"/>
      <c r="AE6" s="118"/>
      <c r="AF6" s="118"/>
      <c r="AG6" s="118"/>
      <c r="AH6" s="118"/>
      <c r="AI6" s="118"/>
      <c r="AJ6" s="118"/>
      <c r="AK6" s="118"/>
      <c r="AL6" s="118"/>
      <c r="AM6" s="118"/>
      <c r="AN6" s="118"/>
      <c r="AO6" s="118"/>
      <c r="AP6" s="118"/>
      <c r="AQ6" s="118"/>
      <c r="AR6" s="118"/>
      <c r="AS6" s="118"/>
      <c r="AU6" s="118">
        <f>17/94</f>
        <v>0.18085106382978725</v>
      </c>
      <c r="AV6" s="118"/>
      <c r="AW6" s="118"/>
      <c r="AX6" s="118"/>
      <c r="AY6" s="118"/>
      <c r="AZ6" s="118"/>
      <c r="BA6" s="118"/>
      <c r="BB6" s="118"/>
      <c r="BC6" s="118"/>
      <c r="BD6" s="118"/>
      <c r="BE6" s="118"/>
      <c r="BF6" s="118"/>
      <c r="BG6" s="118"/>
      <c r="BH6" s="118"/>
      <c r="BI6" s="118"/>
      <c r="BJ6" s="118"/>
      <c r="BK6" s="118"/>
      <c r="BM6" s="118">
        <f>9/94</f>
        <v>9.5744680851063829E-2</v>
      </c>
      <c r="BN6" s="118"/>
      <c r="BO6" s="118"/>
      <c r="BP6" s="118"/>
      <c r="BQ6" s="118"/>
      <c r="BR6" s="118"/>
      <c r="BS6" s="118"/>
      <c r="BT6" s="118"/>
      <c r="BU6" s="118"/>
      <c r="BW6" s="118">
        <f>8/94</f>
        <v>8.5106382978723402E-2</v>
      </c>
      <c r="BX6" s="118"/>
      <c r="BY6" s="118"/>
      <c r="BZ6" s="118"/>
      <c r="CA6" s="118"/>
      <c r="CB6" s="118"/>
      <c r="CC6" s="118"/>
      <c r="CD6" s="118"/>
      <c r="CF6" s="118">
        <f>5/94</f>
        <v>5.3191489361702128E-2</v>
      </c>
      <c r="CG6" s="118"/>
      <c r="CH6" s="118"/>
      <c r="CI6" s="118"/>
      <c r="CJ6" s="118"/>
      <c r="CL6" s="118">
        <f>4/94</f>
        <v>4.2553191489361701E-2</v>
      </c>
      <c r="CM6" s="118"/>
      <c r="CN6" s="118"/>
      <c r="CO6" s="118"/>
      <c r="CQ6" s="118">
        <f>8/94</f>
        <v>8.5106382978723402E-2</v>
      </c>
      <c r="CR6" s="118"/>
      <c r="CS6" s="118"/>
      <c r="CT6" s="118"/>
      <c r="CU6" s="118"/>
      <c r="CV6" s="118"/>
      <c r="CW6" s="118"/>
      <c r="CX6" s="118"/>
    </row>
    <row r="7" spans="1:102" ht="13.5" customHeight="1" x14ac:dyDescent="0.2">
      <c r="B7" s="91"/>
      <c r="C7" s="91"/>
      <c r="D7" s="91"/>
      <c r="E7" s="91"/>
      <c r="F7" s="91"/>
      <c r="G7" s="91"/>
      <c r="H7" s="91"/>
      <c r="I7" s="92"/>
      <c r="J7" s="92"/>
      <c r="K7" s="92"/>
      <c r="L7" s="92"/>
      <c r="M7" s="92"/>
      <c r="N7" s="91"/>
      <c r="O7" s="91"/>
      <c r="P7" s="92"/>
      <c r="Q7" s="92"/>
      <c r="R7" s="91"/>
      <c r="S7" s="91"/>
      <c r="T7" s="91"/>
      <c r="U7" s="91"/>
      <c r="V7" s="92"/>
      <c r="W7" s="91"/>
      <c r="X7" s="93"/>
      <c r="Y7" s="91"/>
      <c r="Z7" s="91"/>
      <c r="AA7" s="91"/>
      <c r="AB7" s="91"/>
      <c r="AC7" s="91"/>
      <c r="AD7" s="92"/>
      <c r="AE7" s="92"/>
      <c r="AF7" s="92"/>
      <c r="AG7" s="91"/>
      <c r="AH7" s="92"/>
      <c r="AI7" s="92"/>
      <c r="AJ7" s="91"/>
      <c r="AK7" s="91"/>
      <c r="AL7" s="91"/>
      <c r="AM7" s="91"/>
      <c r="AN7" s="91"/>
      <c r="AO7" s="91"/>
      <c r="AP7" s="91"/>
      <c r="AQ7" s="92"/>
      <c r="AR7" s="91"/>
      <c r="AS7" s="91"/>
      <c r="AT7" s="93"/>
      <c r="AU7" s="91"/>
      <c r="AV7" s="91"/>
      <c r="AW7" s="92"/>
      <c r="AX7" s="92"/>
      <c r="AY7" s="92"/>
      <c r="AZ7" s="91"/>
      <c r="BA7" s="91"/>
      <c r="BB7" s="91"/>
      <c r="BC7" s="91"/>
      <c r="BD7" s="91"/>
      <c r="BE7" s="91"/>
      <c r="BF7" s="91"/>
      <c r="BG7" s="91"/>
      <c r="BH7" s="92"/>
      <c r="BI7" s="92"/>
      <c r="BJ7" s="91"/>
      <c r="BK7" s="91"/>
      <c r="BL7" s="93"/>
      <c r="BM7" s="91"/>
      <c r="BN7" s="91"/>
      <c r="BO7" s="91"/>
      <c r="BP7" s="92"/>
      <c r="BQ7" s="92"/>
      <c r="BR7" s="92"/>
      <c r="BS7" s="91"/>
      <c r="BT7" s="91"/>
      <c r="BU7" s="91"/>
      <c r="BV7" s="93"/>
      <c r="BW7" s="91"/>
      <c r="BX7" s="92"/>
      <c r="BY7" s="92"/>
      <c r="BZ7" s="91"/>
      <c r="CA7" s="91"/>
      <c r="CB7" s="91"/>
      <c r="CC7" s="91"/>
      <c r="CD7" s="91"/>
      <c r="CE7" s="93"/>
      <c r="CF7" s="91"/>
      <c r="CG7" s="91"/>
      <c r="CH7" s="91"/>
      <c r="CI7" s="91"/>
      <c r="CJ7" s="91"/>
      <c r="CK7" s="93"/>
      <c r="CL7" s="91"/>
      <c r="CM7" s="91"/>
      <c r="CN7" s="92"/>
      <c r="CO7" s="92"/>
      <c r="CP7" s="93"/>
      <c r="CQ7" s="91"/>
      <c r="CR7" s="92"/>
      <c r="CS7" s="91"/>
      <c r="CT7" s="92"/>
      <c r="CU7" s="92"/>
      <c r="CV7" s="91"/>
      <c r="CW7" s="91"/>
      <c r="CX7" s="92"/>
    </row>
    <row r="8" spans="1:102" ht="5.25" customHeight="1" x14ac:dyDescent="0.2"/>
    <row r="9" spans="1:102" ht="36" customHeight="1" x14ac:dyDescent="0.2">
      <c r="B9" s="90"/>
      <c r="C9" s="90"/>
      <c r="D9" s="90"/>
      <c r="E9" s="84"/>
      <c r="F9" s="84"/>
      <c r="G9" s="84"/>
      <c r="H9" s="84"/>
      <c r="I9" s="84"/>
      <c r="J9" s="84"/>
      <c r="K9" s="84"/>
      <c r="L9" s="84"/>
      <c r="M9" s="84"/>
      <c r="N9" s="85"/>
      <c r="O9" s="85"/>
      <c r="P9" s="85"/>
      <c r="Q9" s="85"/>
      <c r="R9" s="86"/>
      <c r="S9" s="86"/>
      <c r="T9" s="87"/>
      <c r="U9" s="87"/>
      <c r="V9" s="87"/>
      <c r="W9" s="88"/>
      <c r="Y9" s="90"/>
      <c r="Z9" s="90"/>
      <c r="AA9" s="90"/>
      <c r="AB9" s="83"/>
      <c r="AC9" s="83"/>
      <c r="AD9" s="83"/>
      <c r="AE9" s="83"/>
      <c r="AF9" s="83"/>
      <c r="AG9" s="84"/>
      <c r="AH9" s="84"/>
      <c r="AI9" s="84"/>
      <c r="AJ9" s="85"/>
      <c r="AK9" s="85"/>
      <c r="AL9" s="85"/>
      <c r="AM9" s="85"/>
      <c r="AN9" s="86"/>
      <c r="AO9" s="86"/>
      <c r="AP9" s="86"/>
      <c r="AQ9" s="86"/>
      <c r="AR9" s="87"/>
      <c r="AS9" s="88"/>
      <c r="AU9" s="84"/>
      <c r="AV9" s="84"/>
      <c r="AW9" s="84"/>
      <c r="AX9" s="84"/>
      <c r="AY9" s="84"/>
      <c r="AZ9" s="85"/>
      <c r="BA9" s="85"/>
      <c r="BB9" s="85"/>
      <c r="BC9" s="85"/>
      <c r="BD9" s="85"/>
      <c r="BE9" s="85"/>
      <c r="BF9" s="85"/>
      <c r="BG9" s="85"/>
      <c r="BH9" s="85"/>
      <c r="BI9" s="85"/>
      <c r="BJ9" s="86"/>
      <c r="BK9" s="86"/>
      <c r="BM9" s="84"/>
      <c r="BN9" s="84"/>
      <c r="BO9" s="84"/>
      <c r="BP9" s="84"/>
      <c r="BQ9" s="84"/>
      <c r="BR9" s="84"/>
      <c r="BS9" s="86"/>
      <c r="BT9" s="87"/>
      <c r="BU9" s="89"/>
      <c r="BW9" s="84"/>
      <c r="BX9" s="84"/>
      <c r="BY9" s="84"/>
      <c r="BZ9" s="85"/>
      <c r="CA9" s="85"/>
      <c r="CB9" s="85"/>
      <c r="CC9" s="85"/>
      <c r="CD9" s="86"/>
      <c r="CF9" s="83"/>
      <c r="CG9" s="83"/>
      <c r="CH9" s="87"/>
      <c r="CI9" s="87"/>
      <c r="CJ9" s="87"/>
      <c r="CL9" s="83"/>
      <c r="CM9" s="83"/>
      <c r="CN9" s="83"/>
      <c r="CO9" s="84"/>
      <c r="CQ9" s="83"/>
      <c r="CR9" s="84"/>
      <c r="CS9" s="85"/>
      <c r="CT9" s="85"/>
      <c r="CU9" s="85"/>
      <c r="CV9" s="89"/>
      <c r="CW9" s="88"/>
      <c r="CX9" s="88"/>
    </row>
    <row r="10" spans="1:102"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row>
    <row r="12" spans="1:102" ht="18.75" customHeight="1" x14ac:dyDescent="0.2"/>
    <row r="13" spans="1:102"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c r="CX13" s="96"/>
    </row>
    <row r="16" spans="1:102" ht="19.5" customHeight="1" x14ac:dyDescent="0.2"/>
    <row r="17" spans="2:102"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c r="CX17" s="96"/>
    </row>
  </sheetData>
  <mergeCells count="8">
    <mergeCell ref="CQ6:CX6"/>
    <mergeCell ref="B6:W6"/>
    <mergeCell ref="CL6:CO6"/>
    <mergeCell ref="Y6:AS6"/>
    <mergeCell ref="AU6:BK6"/>
    <mergeCell ref="BM6:BU6"/>
    <mergeCell ref="BW6:CD6"/>
    <mergeCell ref="CF6:CJ6"/>
  </mergeCells>
  <pageMargins left="0.7" right="0.7" top="0.75" bottom="0.75" header="0.3" footer="0.3"/>
  <pageSetup scale="47"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D34C-31E6-405F-93CD-483FD8455840}">
  <dimension ref="A1:X95"/>
  <sheetViews>
    <sheetView zoomScale="90" zoomScaleNormal="90" workbookViewId="0"/>
  </sheetViews>
  <sheetFormatPr defaultRowHeight="15" x14ac:dyDescent="0.2"/>
  <cols>
    <col min="1" max="7" width="8.5703125" style="10" customWidth="1"/>
    <col min="8" max="8" width="18.85546875" style="10" customWidth="1"/>
    <col min="9"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INDEX(Dataset[#All],MATCH(ApplicationCategories_ALT!$A2,Dataset[[#All],[Sort ID]],0),MATCH(B$1,Dataset[#Headers],0))</f>
        <v>1</v>
      </c>
      <c r="C2" s="12" t="b">
        <f>INDEX(Dataset[#All],MATCH(ApplicationCategories_ALT!$A2,Dataset[[#All],[Sort ID]],0),MATCH(C$1,Dataset[#Headers],0))</f>
        <v>1</v>
      </c>
      <c r="D2" s="12" t="b">
        <f>INDEX(Dataset[#All],MATCH(ApplicationCategories_ALT!$A2,Dataset[[#All],[Sort ID]],0),MATCH(D$1,Dataset[#Headers],0))</f>
        <v>0</v>
      </c>
      <c r="E2" s="12" t="str">
        <f>INDEX(Dataset[#All],MATCH(ApplicationCategories_ALT!$A2,Dataset[[#All],[Sort ID]],0),MATCH(E$1,Dataset[#Headers],0))</f>
        <v>VAST</v>
      </c>
      <c r="F2" s="80" t="str">
        <f>INDEX(Dataset[#All],MATCH(ApplicationCategories_ALT!$A2,Dataset[[#All],[Sort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INDEX(Dataset[#All],MATCH(ApplicationCategories_ALT!$A3,Dataset[[#All],[Sort ID]],0),MATCH(B$1,Dataset[#Headers],0))</f>
        <v>1</v>
      </c>
      <c r="C3" s="12" t="b">
        <f>INDEX(Dataset[#All],MATCH(ApplicationCategories_ALT!$A3,Dataset[[#All],[Sort ID]],0),MATCH(C$1,Dataset[#Headers],0))</f>
        <v>1</v>
      </c>
      <c r="D3" s="12" t="b">
        <f>INDEX(Dataset[#All],MATCH(ApplicationCategories_ALT!$A3,Dataset[[#All],[Sort ID]],0),MATCH(D$1,Dataset[#Headers],0))</f>
        <v>0</v>
      </c>
      <c r="E3" s="12" t="str">
        <f>INDEX(Dataset[#All],MATCH(ApplicationCategories_ALT!$A3,Dataset[[#All],[Sort ID]],0),MATCH(E$1,Dataset[#Headers],0))</f>
        <v>INFOVIS</v>
      </c>
      <c r="F3" s="80" t="str">
        <f>INDEX(Dataset[#All],MATCH(ApplicationCategories_ALT!$A3,Dataset[[#All],[Sort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INDEX(Dataset[#All],MATCH(ApplicationCategories_ALT!$A4,Dataset[[#All],[Sort ID]],0),MATCH(B$1,Dataset[#Headers],0))</f>
        <v>1</v>
      </c>
      <c r="C4" s="12" t="b">
        <f>INDEX(Dataset[#All],MATCH(ApplicationCategories_ALT!$A4,Dataset[[#All],[Sort ID]],0),MATCH(C$1,Dataset[#Headers],0))</f>
        <v>1</v>
      </c>
      <c r="D4" s="12" t="b">
        <f>INDEX(Dataset[#All],MATCH(ApplicationCategories_ALT!$A4,Dataset[[#All],[Sort ID]],0),MATCH(D$1,Dataset[#Headers],0))</f>
        <v>0</v>
      </c>
      <c r="E4" s="12" t="str">
        <f>INDEX(Dataset[#All],MATCH(ApplicationCategories_ALT!$A4,Dataset[[#All],[Sort ID]],0),MATCH(E$1,Dataset[#Headers],0))</f>
        <v>SCIVIS</v>
      </c>
      <c r="F4" s="80" t="str">
        <f>INDEX(Dataset[#All],MATCH(ApplicationCategories_ALT!$A4,Dataset[[#All],[Sort ID]],0),MATCH(F$1,Dataset[#Headers],0))</f>
        <v>Atmospheric Science</v>
      </c>
      <c r="G4" s="11" t="s">
        <v>2848</v>
      </c>
      <c r="I4" s="11" t="str">
        <v>Atmospheric Science</v>
      </c>
      <c r="J4" s="11" t="s">
        <v>2848</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INDEX(Dataset[#All],MATCH(ApplicationCategories_ALT!$A5,Dataset[[#All],[Sort ID]],0),MATCH(B$1,Dataset[#Headers],0))</f>
        <v>1</v>
      </c>
      <c r="C5" s="12" t="b">
        <f>INDEX(Dataset[#All],MATCH(ApplicationCategories_ALT!$A5,Dataset[[#All],[Sort ID]],0),MATCH(C$1,Dataset[#Headers],0))</f>
        <v>0</v>
      </c>
      <c r="D5" s="12" t="b">
        <f>INDEX(Dataset[#All],MATCH(ApplicationCategories_ALT!$A5,Dataset[[#All],[Sort ID]],0),MATCH(D$1,Dataset[#Headers],0))</f>
        <v>1</v>
      </c>
      <c r="E5" s="12" t="str">
        <f>INDEX(Dataset[#All],MATCH(ApplicationCategories_ALT!$A5,Dataset[[#All],[Sort ID]],0),MATCH(E$1,Dataset[#Headers],0))</f>
        <v>SCIVIS</v>
      </c>
      <c r="F5" s="80" t="str">
        <f>INDEX(Dataset[#All],MATCH(ApplicationCategories_ALT!$A5,Dataset[[#All],[Sort ID]],0),MATCH(F$1,Dataset[#Headers],0))</f>
        <v>Atmospheric Science</v>
      </c>
      <c r="G5" s="11" t="s">
        <v>2848</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INDEX(Dataset[#All],MATCH(ApplicationCategories_ALT!$A6,Dataset[[#All],[Sort ID]],0),MATCH(B$1,Dataset[#Headers],0))</f>
        <v>1</v>
      </c>
      <c r="C6" s="12" t="b">
        <f>INDEX(Dataset[#All],MATCH(ApplicationCategories_ALT!$A6,Dataset[[#All],[Sort ID]],0),MATCH(C$1,Dataset[#Headers],0))</f>
        <v>0</v>
      </c>
      <c r="D6" s="12" t="b">
        <f>INDEX(Dataset[#All],MATCH(ApplicationCategories_ALT!$A6,Dataset[[#All],[Sort ID]],0),MATCH(D$1,Dataset[#Headers],0))</f>
        <v>1</v>
      </c>
      <c r="E6" s="12" t="str">
        <f>INDEX(Dataset[#All],MATCH(ApplicationCategories_ALT!$A6,Dataset[[#All],[Sort ID]],0),MATCH(E$1,Dataset[#Headers],0))</f>
        <v>SHORT</v>
      </c>
      <c r="F6" s="80" t="str">
        <f>INDEX(Dataset[#All],MATCH(ApplicationCategories_ALT!$A6,Dataset[[#All],[Sort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INDEX(Dataset[#All],MATCH(ApplicationCategories_ALT!$A7,Dataset[[#All],[Sort ID]],0),MATCH(B$1,Dataset[#Headers],0))</f>
        <v>1</v>
      </c>
      <c r="C7" s="12" t="b">
        <f>INDEX(Dataset[#All],MATCH(ApplicationCategories_ALT!$A7,Dataset[[#All],[Sort ID]],0),MATCH(C$1,Dataset[#Headers],0))</f>
        <v>0</v>
      </c>
      <c r="D7" s="12" t="b">
        <f>INDEX(Dataset[#All],MATCH(ApplicationCategories_ALT!$A7,Dataset[[#All],[Sort ID]],0),MATCH(D$1,Dataset[#Headers],0))</f>
        <v>1</v>
      </c>
      <c r="E7" s="12" t="str">
        <f>INDEX(Dataset[#All],MATCH(ApplicationCategories_ALT!$A7,Dataset[[#All],[Sort ID]],0),MATCH(E$1,Dataset[#Headers],0))</f>
        <v>INFOVIS</v>
      </c>
      <c r="F7" s="80" t="str">
        <f>INDEX(Dataset[#All],MATCH(ApplicationCategories_ALT!$A7,Dataset[[#All],[Sort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INDEX(Dataset[#All],MATCH(ApplicationCategories_ALT!$A8,Dataset[[#All],[Sort ID]],0),MATCH(B$1,Dataset[#Headers],0))</f>
        <v>1</v>
      </c>
      <c r="C8" s="12" t="b">
        <f>INDEX(Dataset[#All],MATCH(ApplicationCategories_ALT!$A8,Dataset[[#All],[Sort ID]],0),MATCH(C$1,Dataset[#Headers],0))</f>
        <v>1</v>
      </c>
      <c r="D8" s="12" t="b">
        <f>INDEX(Dataset[#All],MATCH(ApplicationCategories_ALT!$A8,Dataset[[#All],[Sort ID]],0),MATCH(D$1,Dataset[#Headers],0))</f>
        <v>0</v>
      </c>
      <c r="E8" s="12" t="str">
        <f>INDEX(Dataset[#All],MATCH(ApplicationCategories_ALT!$A8,Dataset[[#All],[Sort ID]],0),MATCH(E$1,Dataset[#Headers],0))</f>
        <v>SCIVIS</v>
      </c>
      <c r="F8" s="80" t="str">
        <f>INDEX(Dataset[#All],MATCH(ApplicationCategories_ALT!$A8,Dataset[[#All],[Sort ID]],0),MATCH(F$1,Dataset[#Headers],0))</f>
        <v>Atmospheric Science</v>
      </c>
      <c r="G8" s="11" t="s">
        <v>2848</v>
      </c>
      <c r="I8" s="11" t="str">
        <v>Marine Science</v>
      </c>
      <c r="J8" s="11" t="s">
        <v>2848</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INDEX(Dataset[#All],MATCH(ApplicationCategories_ALT!$A9,Dataset[[#All],[Sort ID]],0),MATCH(B$1,Dataset[#Headers],0))</f>
        <v>1</v>
      </c>
      <c r="C9" s="12" t="b">
        <f>INDEX(Dataset[#All],MATCH(ApplicationCategories_ALT!$A9,Dataset[[#All],[Sort ID]],0),MATCH(C$1,Dataset[#Headers],0))</f>
        <v>0</v>
      </c>
      <c r="D9" s="12" t="b">
        <f>INDEX(Dataset[#All],MATCH(ApplicationCategories_ALT!$A9,Dataset[[#All],[Sort ID]],0),MATCH(D$1,Dataset[#Headers],0))</f>
        <v>1</v>
      </c>
      <c r="E9" s="12" t="str">
        <f>INDEX(Dataset[#All],MATCH(ApplicationCategories_ALT!$A9,Dataset[[#All],[Sort ID]],0),MATCH(E$1,Dataset[#Headers],0))</f>
        <v>TVCG</v>
      </c>
      <c r="F9" s="80" t="str">
        <f>INDEX(Dataset[#All],MATCH(ApplicationCategories_ALT!$A9,Dataset[[#All],[Sort ID]],0),MATCH(F$1,Dataset[#Headers],0))</f>
        <v>Atmospheric Science</v>
      </c>
      <c r="G9" s="11" t="s">
        <v>2848</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INDEX(Dataset[#All],MATCH(ApplicationCategories_ALT!$A10,Dataset[[#All],[Sort ID]],0),MATCH(B$1,Dataset[#Headers],0))</f>
        <v>1</v>
      </c>
      <c r="C10" s="12" t="b">
        <f>INDEX(Dataset[#All],MATCH(ApplicationCategories_ALT!$A10,Dataset[[#All],[Sort ID]],0),MATCH(C$1,Dataset[#Headers],0))</f>
        <v>1</v>
      </c>
      <c r="D10" s="12" t="b">
        <f>INDEX(Dataset[#All],MATCH(ApplicationCategories_ALT!$A10,Dataset[[#All],[Sort ID]],0),MATCH(D$1,Dataset[#Headers],0))</f>
        <v>0</v>
      </c>
      <c r="E10" s="12" t="str">
        <f>INDEX(Dataset[#All],MATCH(ApplicationCategories_ALT!$A10,Dataset[[#All],[Sort ID]],0),MATCH(E$1,Dataset[#Headers],0))</f>
        <v>INFOVIS</v>
      </c>
      <c r="F10" s="80" t="str">
        <f>INDEX(Dataset[#All],MATCH(ApplicationCategories_ALT!$A10,Dataset[[#All],[Sort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INDEX(Dataset[#All],MATCH(ApplicationCategories_ALT!$A11,Dataset[[#All],[Sort ID]],0),MATCH(B$1,Dataset[#Headers],0))</f>
        <v>1</v>
      </c>
      <c r="C11" s="12" t="b">
        <f>INDEX(Dataset[#All],MATCH(ApplicationCategories_ALT!$A11,Dataset[[#All],[Sort ID]],0),MATCH(C$1,Dataset[#Headers],0))</f>
        <v>0</v>
      </c>
      <c r="D11" s="12" t="b">
        <f>INDEX(Dataset[#All],MATCH(ApplicationCategories_ALT!$A11,Dataset[[#All],[Sort ID]],0),MATCH(D$1,Dataset[#Headers],0))</f>
        <v>1</v>
      </c>
      <c r="E11" s="12" t="str">
        <f>INDEX(Dataset[#All],MATCH(ApplicationCategories_ALT!$A11,Dataset[[#All],[Sort ID]],0),MATCH(E$1,Dataset[#Headers],0))</f>
        <v>INFOVIS</v>
      </c>
      <c r="F11" s="80" t="str">
        <f>INDEX(Dataset[#All],MATCH(ApplicationCategories_ALT!$A11,Dataset[[#All],[Sort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INDEX(Dataset[#All],MATCH(ApplicationCategories_ALT!$A12,Dataset[[#All],[Sort ID]],0),MATCH(B$1,Dataset[#Headers],0))</f>
        <v>1</v>
      </c>
      <c r="C12" s="12" t="b">
        <f>INDEX(Dataset[#All],MATCH(ApplicationCategories_ALT!$A12,Dataset[[#All],[Sort ID]],0),MATCH(C$1,Dataset[#Headers],0))</f>
        <v>1</v>
      </c>
      <c r="D12" s="12" t="b">
        <f>INDEX(Dataset[#All],MATCH(ApplicationCategories_ALT!$A12,Dataset[[#All],[Sort ID]],0),MATCH(D$1,Dataset[#Headers],0))</f>
        <v>0</v>
      </c>
      <c r="E12" s="12" t="str">
        <f>INDEX(Dataset[#All],MATCH(ApplicationCategories_ALT!$A12,Dataset[[#All],[Sort ID]],0),MATCH(E$1,Dataset[#Headers],0))</f>
        <v>INFOVIS</v>
      </c>
      <c r="F12" s="80" t="str">
        <f>INDEX(Dataset[#All],MATCH(ApplicationCategories_ALT!$A12,Dataset[[#All],[Sort ID]],0),MATCH(F$1,Dataset[#Headers],0))</f>
        <v>Cartography</v>
      </c>
      <c r="G12" s="99" t="s">
        <v>2892</v>
      </c>
      <c r="I12" s="11" t="str">
        <v>Geoscience</v>
      </c>
      <c r="J12" s="11" t="s">
        <v>2848</v>
      </c>
      <c r="K12" s="11">
        <f t="shared" si="0"/>
        <v>1</v>
      </c>
      <c r="L12" s="11">
        <f t="shared" si="1"/>
        <v>0</v>
      </c>
      <c r="M12" s="55">
        <f t="shared" si="2"/>
        <v>1</v>
      </c>
      <c r="N12" s="25">
        <f t="shared" si="3"/>
        <v>1.0638297872340425E-2</v>
      </c>
    </row>
    <row r="13" spans="1:18" x14ac:dyDescent="0.2">
      <c r="A13" s="12" t="s">
        <v>371</v>
      </c>
      <c r="B13" s="12" t="b">
        <f>INDEX(Dataset[#All],MATCH(ApplicationCategories_ALT!$A13,Dataset[[#All],[Sort ID]],0),MATCH(B$1,Dataset[#Headers],0))</f>
        <v>1</v>
      </c>
      <c r="C13" s="12" t="b">
        <f>INDEX(Dataset[#All],MATCH(ApplicationCategories_ALT!$A13,Dataset[[#All],[Sort ID]],0),MATCH(C$1,Dataset[#Headers],0))</f>
        <v>0</v>
      </c>
      <c r="D13" s="12" t="b">
        <f>INDEX(Dataset[#All],MATCH(ApplicationCategories_ALT!$A13,Dataset[[#All],[Sort ID]],0),MATCH(D$1,Dataset[#Headers],0))</f>
        <v>1</v>
      </c>
      <c r="E13" s="12" t="str">
        <f>INDEX(Dataset[#All],MATCH(ApplicationCategories_ALT!$A13,Dataset[[#All],[Sort ID]],0),MATCH(E$1,Dataset[#Headers],0))</f>
        <v>TVCG</v>
      </c>
      <c r="F13" s="80" t="str">
        <f>INDEX(Dataset[#All],MATCH(ApplicationCategories_ALT!$A13,Dataset[[#All],[Sort ID]],0),MATCH(F$1,Dataset[#Headers],0))</f>
        <v>Multi-Domain</v>
      </c>
      <c r="G13" s="99" t="s">
        <v>3050</v>
      </c>
      <c r="I13" s="11" t="str">
        <v>Planetary Science</v>
      </c>
      <c r="J13" s="11" t="s">
        <v>2848</v>
      </c>
      <c r="K13" s="11">
        <f t="shared" si="0"/>
        <v>1</v>
      </c>
      <c r="L13" s="11">
        <f t="shared" si="1"/>
        <v>0</v>
      </c>
      <c r="M13" s="55">
        <f t="shared" si="2"/>
        <v>1</v>
      </c>
      <c r="N13" s="25">
        <f t="shared" si="3"/>
        <v>1.0638297872340425E-2</v>
      </c>
    </row>
    <row r="14" spans="1:18" x14ac:dyDescent="0.2">
      <c r="A14" s="12" t="s">
        <v>385</v>
      </c>
      <c r="B14" s="12" t="b">
        <f>INDEX(Dataset[#All],MATCH(ApplicationCategories_ALT!$A14,Dataset[[#All],[Sort ID]],0),MATCH(B$1,Dataset[#Headers],0))</f>
        <v>1</v>
      </c>
      <c r="C14" s="12" t="b">
        <f>INDEX(Dataset[#All],MATCH(ApplicationCategories_ALT!$A14,Dataset[[#All],[Sort ID]],0),MATCH(C$1,Dataset[#Headers],0))</f>
        <v>1</v>
      </c>
      <c r="D14" s="12" t="b">
        <f>INDEX(Dataset[#All],MATCH(ApplicationCategories_ALT!$A14,Dataset[[#All],[Sort ID]],0),MATCH(D$1,Dataset[#Headers],0))</f>
        <v>0</v>
      </c>
      <c r="E14" s="12" t="str">
        <f>INDEX(Dataset[#All],MATCH(ApplicationCategories_ALT!$A14,Dataset[[#All],[Sort ID]],0),MATCH(E$1,Dataset[#Headers],0))</f>
        <v>CG&amp;A</v>
      </c>
      <c r="F14" s="80" t="str">
        <f>INDEX(Dataset[#All],MATCH(ApplicationCategories_ALT!$A14,Dataset[[#All],[Sort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INDEX(Dataset[#All],MATCH(ApplicationCategories_ALT!$A15,Dataset[[#All],[Sort ID]],0),MATCH(B$1,Dataset[#Headers],0))</f>
        <v>1</v>
      </c>
      <c r="C15" s="12" t="b">
        <f>INDEX(Dataset[#All],MATCH(ApplicationCategories_ALT!$A15,Dataset[[#All],[Sort ID]],0),MATCH(C$1,Dataset[#Headers],0))</f>
        <v>1</v>
      </c>
      <c r="D15" s="12" t="b">
        <f>INDEX(Dataset[#All],MATCH(ApplicationCategories_ALT!$A15,Dataset[[#All],[Sort ID]],0),MATCH(D$1,Dataset[#Headers],0))</f>
        <v>0</v>
      </c>
      <c r="E15" s="12" t="str">
        <f>INDEX(Dataset[#All],MATCH(ApplicationCategories_ALT!$A15,Dataset[[#All],[Sort ID]],0),MATCH(E$1,Dataset[#Headers],0))</f>
        <v>INFOVIS</v>
      </c>
      <c r="F15" s="80" t="str">
        <f>INDEX(Dataset[#All],MATCH(ApplicationCategories_ALT!$A15,Dataset[[#All],[Sort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INDEX(Dataset[#All],MATCH(ApplicationCategories_ALT!$A16,Dataset[[#All],[Sort ID]],0),MATCH(B$1,Dataset[#Headers],0))</f>
        <v>1</v>
      </c>
      <c r="C16" s="12" t="b">
        <f>INDEX(Dataset[#All],MATCH(ApplicationCategories_ALT!$A16,Dataset[[#All],[Sort ID]],0),MATCH(C$1,Dataset[#Headers],0))</f>
        <v>1</v>
      </c>
      <c r="D16" s="12" t="b">
        <f>INDEX(Dataset[#All],MATCH(ApplicationCategories_ALT!$A16,Dataset[[#All],[Sort ID]],0),MATCH(D$1,Dataset[#Headers],0))</f>
        <v>0</v>
      </c>
      <c r="E16" s="12" t="str">
        <f>INDEX(Dataset[#All],MATCH(ApplicationCategories_ALT!$A16,Dataset[[#All],[Sort ID]],0),MATCH(E$1,Dataset[#Headers],0))</f>
        <v>INFOVIS</v>
      </c>
      <c r="F16" s="80" t="str">
        <f>INDEX(Dataset[#All],MATCH(ApplicationCategories_ALT!$A16,Dataset[[#All],[Sort ID]],0),MATCH(F$1,Dataset[#Headers],0))</f>
        <v>Marine Science</v>
      </c>
      <c r="G16" s="11" t="s">
        <v>2848</v>
      </c>
    </row>
    <row r="17" spans="1:24" ht="15.75" x14ac:dyDescent="0.25">
      <c r="A17" s="12" t="s">
        <v>468</v>
      </c>
      <c r="B17" s="12" t="b">
        <f>INDEX(Dataset[#All],MATCH(ApplicationCategories_ALT!$A17,Dataset[[#All],[Sort ID]],0),MATCH(B$1,Dataset[#Headers],0))</f>
        <v>1</v>
      </c>
      <c r="C17" s="12" t="b">
        <f>INDEX(Dataset[#All],MATCH(ApplicationCategories_ALT!$A17,Dataset[[#All],[Sort ID]],0),MATCH(C$1,Dataset[#Headers],0))</f>
        <v>1</v>
      </c>
      <c r="D17" s="12" t="b">
        <f>INDEX(Dataset[#All],MATCH(ApplicationCategories_ALT!$A17,Dataset[[#All],[Sort ID]],0),MATCH(D$1,Dataset[#Headers],0))</f>
        <v>0</v>
      </c>
      <c r="E17" s="12" t="str">
        <f>INDEX(Dataset[#All],MATCH(ApplicationCategories_ALT!$A17,Dataset[[#All],[Sort ID]],0),MATCH(E$1,Dataset[#Headers],0))</f>
        <v>SCIVIS</v>
      </c>
      <c r="F17" s="80" t="str">
        <f>INDEX(Dataset[#All],MATCH(ApplicationCategories_ALT!$A17,Dataset[[#All],[Sort ID]],0),MATCH(F$1,Dataset[#Headers],0))</f>
        <v>Marine Science</v>
      </c>
      <c r="G17" s="11" t="s">
        <v>2848</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INDEX(Dataset[#All],MATCH(ApplicationCategories_ALT!$A18,Dataset[[#All],[Sort ID]],0),MATCH(B$1,Dataset[#Headers],0))</f>
        <v>1</v>
      </c>
      <c r="C18" s="12" t="b">
        <f>INDEX(Dataset[#All],MATCH(ApplicationCategories_ALT!$A18,Dataset[[#All],[Sort ID]],0),MATCH(C$1,Dataset[#Headers],0))</f>
        <v>0</v>
      </c>
      <c r="D18" s="12" t="b">
        <f>INDEX(Dataset[#All],MATCH(ApplicationCategories_ALT!$A18,Dataset[[#All],[Sort ID]],0),MATCH(D$1,Dataset[#Headers],0))</f>
        <v>1</v>
      </c>
      <c r="E18" s="12" t="str">
        <f>INDEX(Dataset[#All],MATCH(ApplicationCategories_ALT!$A18,Dataset[[#All],[Sort ID]],0),MATCH(E$1,Dataset[#Headers],0))</f>
        <v>INFOVIS</v>
      </c>
      <c r="F18" s="80" t="str">
        <f>INDEX(Dataset[#All],MATCH(ApplicationCategories_ALT!$A18,Dataset[[#All],[Sort ID]],0),MATCH(F$1,Dataset[#Headers],0))</f>
        <v>Multi-Domain</v>
      </c>
      <c r="G18" s="99" t="s">
        <v>3050</v>
      </c>
      <c r="J18" s="11" t="str" cm="1">
        <f t="array" ref="J18:J24">_xlfn.UNIQUE(J2:J15)</f>
        <v>Movement</v>
      </c>
      <c r="K18" s="11">
        <f t="shared" ref="K18:K24" si="6">SUMIF($J$2:$J$15,J18,$K$2:$K$15)</f>
        <v>17</v>
      </c>
      <c r="L18" s="11">
        <f>SUMIF($J$2:$J$15,J18,$L$2:$L$15)</f>
        <v>5</v>
      </c>
      <c r="M18" s="11">
        <f>SUMIF($J$2:$J$15,J18,$M$2:$M$15)</f>
        <v>12</v>
      </c>
      <c r="N18" s="102">
        <f t="shared" ref="N18:N24" si="7">SUMIF($J$2:$J$15,J18,$N$2:$N$15)</f>
        <v>0.18085106382978725</v>
      </c>
      <c r="O18" s="106"/>
      <c r="P18" s="104">
        <f>COUNTIFS(ApplicationCategories_ALT!$G$2:$G$95,$J18,ApplicationCategories_ALT!$E$2:$E$95,P$17)</f>
        <v>10</v>
      </c>
      <c r="Q18" s="11">
        <f>COUNTIFS(ApplicationCategories_ALT!$G$2:$G$95,$J18,ApplicationCategories_ALT!$E$2:$E$95,Q$17)</f>
        <v>5</v>
      </c>
      <c r="R18" s="11">
        <f>COUNTIFS(ApplicationCategories_ALT!$G$2:$G$95,$J18,ApplicationCategories_ALT!$E$2:$E$95,R$17)</f>
        <v>0</v>
      </c>
      <c r="S18" s="11">
        <f>COUNTIFS(ApplicationCategories_ALT!$G$2:$G$95,$J18,ApplicationCategories_ALT!$E$2:$E$95,S$17)</f>
        <v>0</v>
      </c>
      <c r="T18" s="11">
        <f>COUNTIFS(ApplicationCategories_ALT!$G$2:$G$95,$J18,ApplicationCategories_ALT!$E$2:$E$95,T$17)</f>
        <v>2</v>
      </c>
      <c r="U18" s="11">
        <f>COUNTIFS(ApplicationCategories_ALT!$G$2:$G$95,$J18,ApplicationCategories_ALT!$E$2:$E$95,U$17)</f>
        <v>0</v>
      </c>
      <c r="V18" s="11">
        <f>COUNTIFS(ApplicationCategories_ALT!$G$2:$G$95,$J18,ApplicationCategories_ALT!$E$2:$E$95,V$17)</f>
        <v>0</v>
      </c>
    </row>
    <row r="19" spans="1:24" x14ac:dyDescent="0.2">
      <c r="A19" s="12" t="s">
        <v>485</v>
      </c>
      <c r="B19" s="12" t="b">
        <f>INDEX(Dataset[#All],MATCH(ApplicationCategories_ALT!$A19,Dataset[[#All],[Sort ID]],0),MATCH(B$1,Dataset[#Headers],0))</f>
        <v>1</v>
      </c>
      <c r="C19" s="12" t="b">
        <f>INDEX(Dataset[#All],MATCH(ApplicationCategories_ALT!$A19,Dataset[[#All],[Sort ID]],0),MATCH(C$1,Dataset[#Headers],0))</f>
        <v>0</v>
      </c>
      <c r="D19" s="12" t="b">
        <f>INDEX(Dataset[#All],MATCH(ApplicationCategories_ALT!$A19,Dataset[[#All],[Sort ID]],0),MATCH(D$1,Dataset[#Headers],0))</f>
        <v>1</v>
      </c>
      <c r="E19" s="12" t="str">
        <f>INDEX(Dataset[#All],MATCH(ApplicationCategories_ALT!$A19,Dataset[[#All],[Sort ID]],0),MATCH(E$1,Dataset[#Headers],0))</f>
        <v>INFOVIS</v>
      </c>
      <c r="F19" s="80" t="str">
        <f>INDEX(Dataset[#All],MATCH(ApplicationCategories_ALT!$A19,Dataset[[#All],[Sort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COUNTIFS(ApplicationCategories_ALT!$G$2:$G$95,$J19,ApplicationCategories_ALT!$E$2:$E$95,P$17)</f>
        <v>4</v>
      </c>
      <c r="Q19" s="11">
        <f>COUNTIFS(ApplicationCategories_ALT!$G$2:$G$95,$J19,ApplicationCategories_ALT!$E$2:$E$95,Q$17)</f>
        <v>3</v>
      </c>
      <c r="R19" s="11">
        <f>COUNTIFS(ApplicationCategories_ALT!$G$2:$G$95,$J19,ApplicationCategories_ALT!$E$2:$E$95,R$17)</f>
        <v>0</v>
      </c>
      <c r="S19" s="11">
        <f>COUNTIFS(ApplicationCategories_ALT!$G$2:$G$95,$J19,ApplicationCategories_ALT!$E$2:$E$95,S$17)</f>
        <v>0</v>
      </c>
      <c r="T19" s="11">
        <f>COUNTIFS(ApplicationCategories_ALT!$G$2:$G$95,$J19,ApplicationCategories_ALT!$E$2:$E$95,T$17)</f>
        <v>1</v>
      </c>
      <c r="U19" s="11">
        <f>COUNTIFS(ApplicationCategories_ALT!$G$2:$G$95,$J19,ApplicationCategories_ALT!$E$2:$E$95,U$17)</f>
        <v>0</v>
      </c>
      <c r="V19" s="11">
        <f>COUNTIFS(ApplicationCategories_ALT!$G$2:$G$95,$J19,ApplicationCategories_ALT!$E$2:$E$95,V$17)</f>
        <v>0</v>
      </c>
    </row>
    <row r="20" spans="1:24" x14ac:dyDescent="0.2">
      <c r="A20" s="12" t="s">
        <v>501</v>
      </c>
      <c r="B20" s="12" t="b">
        <f>INDEX(Dataset[#All],MATCH(ApplicationCategories_ALT!$A20,Dataset[[#All],[Sort ID]],0),MATCH(B$1,Dataset[#Headers],0))</f>
        <v>1</v>
      </c>
      <c r="C20" s="12" t="b">
        <f>INDEX(Dataset[#All],MATCH(ApplicationCategories_ALT!$A20,Dataset[[#All],[Sort ID]],0),MATCH(C$1,Dataset[#Headers],0))</f>
        <v>0</v>
      </c>
      <c r="D20" s="12" t="b">
        <f>INDEX(Dataset[#All],MATCH(ApplicationCategories_ALT!$A20,Dataset[[#All],[Sort ID]],0),MATCH(D$1,Dataset[#Headers],0))</f>
        <v>1</v>
      </c>
      <c r="E20" s="12" t="str">
        <f>INDEX(Dataset[#All],MATCH(ApplicationCategories_ALT!$A20,Dataset[[#All],[Sort ID]],0),MATCH(E$1,Dataset[#Headers],0))</f>
        <v>VAST</v>
      </c>
      <c r="F20" s="80" t="str">
        <f>INDEX(Dataset[#All],MATCH(ApplicationCategories_ALT!$A20,Dataset[[#All],[Sort ID]],0),MATCH(F$1,Dataset[#Headers],0))</f>
        <v>Social Media</v>
      </c>
      <c r="G20" s="99" t="s">
        <v>2876</v>
      </c>
      <c r="J20" s="11" t="str">
        <v>Environmental Science</v>
      </c>
      <c r="K20" s="11">
        <f t="shared" si="6"/>
        <v>27</v>
      </c>
      <c r="L20" s="11">
        <f t="shared" si="8"/>
        <v>8</v>
      </c>
      <c r="M20" s="11">
        <f t="shared" si="9"/>
        <v>19</v>
      </c>
      <c r="N20" s="102">
        <f t="shared" si="7"/>
        <v>0.28723404255319152</v>
      </c>
      <c r="O20" s="106"/>
      <c r="P20" s="104">
        <f>COUNTIFS(ApplicationCategories_ALT!$G$2:$G$95,$J20,ApplicationCategories_ALT!$E$2:$E$95,P$17)</f>
        <v>4</v>
      </c>
      <c r="Q20" s="11">
        <f>COUNTIFS(ApplicationCategories_ALT!$G$2:$G$95,$J20,ApplicationCategories_ALT!$E$2:$E$95,Q$17)</f>
        <v>4</v>
      </c>
      <c r="R20" s="11">
        <f>COUNTIFS(ApplicationCategories_ALT!$G$2:$G$95,$J20,ApplicationCategories_ALT!$E$2:$E$95,R$17)</f>
        <v>12</v>
      </c>
      <c r="S20" s="11">
        <f>COUNTIFS(ApplicationCategories_ALT!$G$2:$G$95,$J20,ApplicationCategories_ALT!$E$2:$E$95,S$17)</f>
        <v>0</v>
      </c>
      <c r="T20" s="11">
        <f>COUNTIFS(ApplicationCategories_ALT!$G$2:$G$95,$J20,ApplicationCategories_ALT!$E$2:$E$95,T$17)</f>
        <v>4</v>
      </c>
      <c r="U20" s="11">
        <f>COUNTIFS(ApplicationCategories_ALT!$G$2:$G$95,$J20,ApplicationCategories_ALT!$E$2:$E$95,U$17)</f>
        <v>1</v>
      </c>
      <c r="V20" s="11">
        <f>COUNTIFS(ApplicationCategories_ALT!$G$2:$G$95,$J20,ApplicationCategories_ALT!$E$2:$E$95,V$17)</f>
        <v>2</v>
      </c>
    </row>
    <row r="21" spans="1:24" x14ac:dyDescent="0.2">
      <c r="A21" s="12" t="s">
        <v>563</v>
      </c>
      <c r="B21" s="12" t="b">
        <f>INDEX(Dataset[#All],MATCH(ApplicationCategories_ALT!$A21,Dataset[[#All],[Sort ID]],0),MATCH(B$1,Dataset[#Headers],0))</f>
        <v>1</v>
      </c>
      <c r="C21" s="12" t="b">
        <f>INDEX(Dataset[#All],MATCH(ApplicationCategories_ALT!$A21,Dataset[[#All],[Sort ID]],0),MATCH(C$1,Dataset[#Headers],0))</f>
        <v>1</v>
      </c>
      <c r="D21" s="12" t="b">
        <f>INDEX(Dataset[#All],MATCH(ApplicationCategories_ALT!$A21,Dataset[[#All],[Sort ID]],0),MATCH(D$1,Dataset[#Headers],0))</f>
        <v>0</v>
      </c>
      <c r="E21" s="12" t="str">
        <f>INDEX(Dataset[#All],MATCH(ApplicationCategories_ALT!$A21,Dataset[[#All],[Sort ID]],0),MATCH(E$1,Dataset[#Headers],0))</f>
        <v>INFOVIS</v>
      </c>
      <c r="F21" s="80" t="str">
        <f>INDEX(Dataset[#All],MATCH(ApplicationCategories_ALT!$A21,Dataset[[#All],[Sort ID]],0),MATCH(F$1,Dataset[#Headers],0))</f>
        <v>Social Media</v>
      </c>
      <c r="G21" s="99" t="s">
        <v>2876</v>
      </c>
      <c r="J21" s="11" t="str">
        <v>Other</v>
      </c>
      <c r="K21" s="11">
        <f t="shared" si="6"/>
        <v>6</v>
      </c>
      <c r="L21" s="11">
        <f t="shared" si="8"/>
        <v>4</v>
      </c>
      <c r="M21" s="11">
        <f t="shared" si="9"/>
        <v>2</v>
      </c>
      <c r="N21" s="102">
        <f t="shared" si="7"/>
        <v>6.3829787234042548E-2</v>
      </c>
      <c r="O21" s="106"/>
      <c r="P21" s="104">
        <f>COUNTIFS(ApplicationCategories_ALT!$G$2:$G$95,$J21,ApplicationCategories_ALT!$E$2:$E$95,P$17)</f>
        <v>3</v>
      </c>
      <c r="Q21" s="11">
        <f>COUNTIFS(ApplicationCategories_ALT!$G$2:$G$95,$J21,ApplicationCategories_ALT!$E$2:$E$95,Q$17)</f>
        <v>1</v>
      </c>
      <c r="R21" s="11">
        <f>COUNTIFS(ApplicationCategories_ALT!$G$2:$G$95,$J21,ApplicationCategories_ALT!$E$2:$E$95,R$17)</f>
        <v>0</v>
      </c>
      <c r="S21" s="11">
        <f>COUNTIFS(ApplicationCategories_ALT!$G$2:$G$95,$J21,ApplicationCategories_ALT!$E$2:$E$95,S$17)</f>
        <v>1</v>
      </c>
      <c r="T21" s="11">
        <f>COUNTIFS(ApplicationCategories_ALT!$G$2:$G$95,$J21,ApplicationCategories_ALT!$E$2:$E$95,T$17)</f>
        <v>0</v>
      </c>
      <c r="U21" s="11">
        <f>COUNTIFS(ApplicationCategories_ALT!$G$2:$G$95,$J21,ApplicationCategories_ALT!$E$2:$E$95,U$17)</f>
        <v>0</v>
      </c>
      <c r="V21" s="11">
        <f>COUNTIFS(ApplicationCategories_ALT!$G$2:$G$95,$J21,ApplicationCategories_ALT!$E$2:$E$95,V$17)</f>
        <v>1</v>
      </c>
    </row>
    <row r="22" spans="1:24" x14ac:dyDescent="0.2">
      <c r="A22" s="12" t="s">
        <v>568</v>
      </c>
      <c r="B22" s="12" t="b">
        <f>INDEX(Dataset[#All],MATCH(ApplicationCategories_ALT!$A22,Dataset[[#All],[Sort ID]],0),MATCH(B$1,Dataset[#Headers],0))</f>
        <v>1</v>
      </c>
      <c r="C22" s="12" t="b">
        <f>INDEX(Dataset[#All],MATCH(ApplicationCategories_ALT!$A22,Dataset[[#All],[Sort ID]],0),MATCH(C$1,Dataset[#Headers],0))</f>
        <v>1</v>
      </c>
      <c r="D22" s="12" t="b">
        <f>INDEX(Dataset[#All],MATCH(ApplicationCategories_ALT!$A22,Dataset[[#All],[Sort ID]],0),MATCH(D$1,Dataset[#Headers],0))</f>
        <v>0</v>
      </c>
      <c r="E22" s="12" t="str">
        <f>INDEX(Dataset[#All],MATCH(ApplicationCategories_ALT!$A22,Dataset[[#All],[Sort ID]],0),MATCH(E$1,Dataset[#Headers],0))</f>
        <v>INFOVIS</v>
      </c>
      <c r="F22" s="80" t="str">
        <f>INDEX(Dataset[#All],MATCH(ApplicationCategories_ALT!$A22,Dataset[[#All],[Sort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COUNTIFS(ApplicationCategories_ALT!$G$2:$G$95,$J22,ApplicationCategories_ALT!$E$2:$E$95,P$17)</f>
        <v>4</v>
      </c>
      <c r="Q22" s="11">
        <f>COUNTIFS(ApplicationCategories_ALT!$G$2:$G$95,$J22,ApplicationCategories_ALT!$E$2:$E$95,Q$17)</f>
        <v>9</v>
      </c>
      <c r="R22" s="11">
        <f>COUNTIFS(ApplicationCategories_ALT!$G$2:$G$95,$J22,ApplicationCategories_ALT!$E$2:$E$95,R$17)</f>
        <v>3</v>
      </c>
      <c r="S22" s="11">
        <f>COUNTIFS(ApplicationCategories_ALT!$G$2:$G$95,$J22,ApplicationCategories_ALT!$E$2:$E$95,S$17)</f>
        <v>0</v>
      </c>
      <c r="T22" s="11">
        <f>COUNTIFS(ApplicationCategories_ALT!$G$2:$G$95,$J22,ApplicationCategories_ALT!$E$2:$E$95,T$17)</f>
        <v>2</v>
      </c>
      <c r="U22" s="11">
        <f>COUNTIFS(ApplicationCategories_ALT!$G$2:$G$95,$J22,ApplicationCategories_ALT!$E$2:$E$95,U$17)</f>
        <v>3</v>
      </c>
      <c r="V22" s="11">
        <f>COUNTIFS(ApplicationCategories_ALT!$G$2:$G$95,$J22,ApplicationCategories_ALT!$E$2:$E$95,V$17)</f>
        <v>1</v>
      </c>
      <c r="X22" s="100"/>
    </row>
    <row r="23" spans="1:24" x14ac:dyDescent="0.2">
      <c r="A23" s="12" t="s">
        <v>634</v>
      </c>
      <c r="B23" s="12" t="b">
        <f>INDEX(Dataset[#All],MATCH(ApplicationCategories_ALT!$A23,Dataset[[#All],[Sort ID]],0),MATCH(B$1,Dataset[#Headers],0))</f>
        <v>1</v>
      </c>
      <c r="C23" s="12" t="b">
        <f>INDEX(Dataset[#All],MATCH(ApplicationCategories_ALT!$A23,Dataset[[#All],[Sort ID]],0),MATCH(C$1,Dataset[#Headers],0))</f>
        <v>0</v>
      </c>
      <c r="D23" s="12" t="b">
        <f>INDEX(Dataset[#All],MATCH(ApplicationCategories_ALT!$A23,Dataset[[#All],[Sort ID]],0),MATCH(D$1,Dataset[#Headers],0))</f>
        <v>1</v>
      </c>
      <c r="E23" s="12" t="str">
        <f>INDEX(Dataset[#All],MATCH(ApplicationCategories_ALT!$A23,Dataset[[#All],[Sort ID]],0),MATCH(E$1,Dataset[#Headers],0))</f>
        <v>CG&amp;A</v>
      </c>
      <c r="F23" s="80" t="str">
        <f>INDEX(Dataset[#All],MATCH(ApplicationCategories_ALT!$A23,Dataset[[#All],[Sort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COUNTIFS(ApplicationCategories_ALT!$G$2:$G$95,$J23,ApplicationCategories_ALT!$E$2:$E$95,P$17)</f>
        <v>0</v>
      </c>
      <c r="Q23" s="11">
        <f>COUNTIFS(ApplicationCategories_ALT!$G$2:$G$95,$J23,ApplicationCategories_ALT!$E$2:$E$95,Q$17)</f>
        <v>6</v>
      </c>
      <c r="R23" s="11">
        <f>COUNTIFS(ApplicationCategories_ALT!$G$2:$G$95,$J23,ApplicationCategories_ALT!$E$2:$E$95,R$17)</f>
        <v>0</v>
      </c>
      <c r="S23" s="11">
        <f>COUNTIFS(ApplicationCategories_ALT!$G$2:$G$95,$J23,ApplicationCategories_ALT!$E$2:$E$95,S$17)</f>
        <v>1</v>
      </c>
      <c r="T23" s="11">
        <f>COUNTIFS(ApplicationCategories_ALT!$G$2:$G$95,$J23,ApplicationCategories_ALT!$E$2:$E$95,T$17)</f>
        <v>1</v>
      </c>
      <c r="U23" s="11">
        <f>COUNTIFS(ApplicationCategories_ALT!$G$2:$G$95,$J23,ApplicationCategories_ALT!$E$2:$E$95,U$17)</f>
        <v>1</v>
      </c>
      <c r="V23" s="11">
        <f>COUNTIFS(ApplicationCategories_ALT!$G$2:$G$95,$J23,ApplicationCategories_ALT!$E$2:$E$95,V$17)</f>
        <v>0</v>
      </c>
    </row>
    <row r="24" spans="1:24" x14ac:dyDescent="0.2">
      <c r="A24" s="12" t="s">
        <v>643</v>
      </c>
      <c r="B24" s="12" t="b">
        <f>INDEX(Dataset[#All],MATCH(ApplicationCategories_ALT!$A24,Dataset[[#All],[Sort ID]],0),MATCH(B$1,Dataset[#Headers],0))</f>
        <v>1</v>
      </c>
      <c r="C24" s="12" t="b">
        <f>INDEX(Dataset[#All],MATCH(ApplicationCategories_ALT!$A24,Dataset[[#All],[Sort ID]],0),MATCH(C$1,Dataset[#Headers],0))</f>
        <v>0</v>
      </c>
      <c r="D24" s="12" t="b">
        <f>INDEX(Dataset[#All],MATCH(ApplicationCategories_ALT!$A24,Dataset[[#All],[Sort ID]],0),MATCH(D$1,Dataset[#Headers],0))</f>
        <v>1</v>
      </c>
      <c r="E24" s="12" t="str">
        <f>INDEX(Dataset[#All],MATCH(ApplicationCategories_ALT!$A24,Dataset[[#All],[Sort ID]],0),MATCH(E$1,Dataset[#Headers],0))</f>
        <v>CG&amp;A</v>
      </c>
      <c r="F24" s="80" t="str">
        <f>INDEX(Dataset[#All],MATCH(ApplicationCategories_ALT!$A24,Dataset[[#All],[Sort ID]],0),MATCH(F$1,Dataset[#Headers],0))</f>
        <v>Urban Planning</v>
      </c>
      <c r="G24" s="99" t="s">
        <v>2919</v>
      </c>
      <c r="J24" s="11" t="str">
        <v>Urban Planning</v>
      </c>
      <c r="K24" s="11">
        <f t="shared" si="6"/>
        <v>5</v>
      </c>
      <c r="L24" s="11">
        <f t="shared" si="8"/>
        <v>0</v>
      </c>
      <c r="M24" s="11">
        <f>SUMIF($J$2:$J$15,J24,$M$2:$M$15)</f>
        <v>5</v>
      </c>
      <c r="N24" s="102">
        <f t="shared" si="7"/>
        <v>5.3191489361702128E-2</v>
      </c>
      <c r="O24" s="106"/>
      <c r="P24" s="104">
        <f>COUNTIFS(ApplicationCategories_ALT!$G$2:$G$95,$J24,ApplicationCategories_ALT!$E$2:$E$95,P$17)</f>
        <v>0</v>
      </c>
      <c r="Q24" s="11">
        <f>COUNTIFS(ApplicationCategories_ALT!$G$2:$G$95,$J24,ApplicationCategories_ALT!$E$2:$E$95,Q$17)</f>
        <v>0</v>
      </c>
      <c r="R24" s="11">
        <f>COUNTIFS(ApplicationCategories_ALT!$G$2:$G$95,$J24,ApplicationCategories_ALT!$E$2:$E$95,R$17)</f>
        <v>2</v>
      </c>
      <c r="S24" s="11">
        <f>COUNTIFS(ApplicationCategories_ALT!$G$2:$G$95,$J24,ApplicationCategories_ALT!$E$2:$E$95,S$17)</f>
        <v>0</v>
      </c>
      <c r="T24" s="11">
        <f>COUNTIFS(ApplicationCategories_ALT!$G$2:$G$95,$J24,ApplicationCategories_ALT!$E$2:$E$95,T$17)</f>
        <v>0</v>
      </c>
      <c r="U24" s="11">
        <f>COUNTIFS(ApplicationCategories_ALT!$G$2:$G$95,$J24,ApplicationCategories_ALT!$E$2:$E$95,U$17)</f>
        <v>3</v>
      </c>
      <c r="V24" s="11">
        <f>COUNTIFS(ApplicationCategories_ALT!$G$2:$G$95,$J24,ApplicationCategories_ALT!$E$2:$E$95,V$17)</f>
        <v>0</v>
      </c>
    </row>
    <row r="25" spans="1:24" x14ac:dyDescent="0.2">
      <c r="A25" s="12" t="s">
        <v>754</v>
      </c>
      <c r="B25" s="12" t="b">
        <f>INDEX(Dataset[#All],MATCH(ApplicationCategories_ALT!$A25,Dataset[[#All],[Sort ID]],0),MATCH(B$1,Dataset[#Headers],0))</f>
        <v>1</v>
      </c>
      <c r="C25" s="12" t="b">
        <f>INDEX(Dataset[#All],MATCH(ApplicationCategories_ALT!$A25,Dataset[[#All],[Sort ID]],0),MATCH(C$1,Dataset[#Headers],0))</f>
        <v>0</v>
      </c>
      <c r="D25" s="12" t="b">
        <f>INDEX(Dataset[#All],MATCH(ApplicationCategories_ALT!$A25,Dataset[[#All],[Sort ID]],0),MATCH(D$1,Dataset[#Headers],0))</f>
        <v>1</v>
      </c>
      <c r="E25" s="12" t="str">
        <f>INDEX(Dataset[#All],MATCH(ApplicationCategories_ALT!$A25,Dataset[[#All],[Sort ID]],0),MATCH(E$1,Dataset[#Headers],0))</f>
        <v>TVCG</v>
      </c>
      <c r="F25" s="80" t="str">
        <f>INDEX(Dataset[#All],MATCH(ApplicationCategories_ALT!$A25,Dataset[[#All],[Sort ID]],0),MATCH(F$1,Dataset[#Headers],0))</f>
        <v>Atmospheric Science</v>
      </c>
      <c r="G25" s="11" t="s">
        <v>2848</v>
      </c>
    </row>
    <row r="26" spans="1:24" x14ac:dyDescent="0.2">
      <c r="A26" s="12" t="s">
        <v>758</v>
      </c>
      <c r="B26" s="12" t="b">
        <f>INDEX(Dataset[#All],MATCH(ApplicationCategories_ALT!$A26,Dataset[[#All],[Sort ID]],0),MATCH(B$1,Dataset[#Headers],0))</f>
        <v>1</v>
      </c>
      <c r="C26" s="12" t="b">
        <f>INDEX(Dataset[#All],MATCH(ApplicationCategories_ALT!$A26,Dataset[[#All],[Sort ID]],0),MATCH(C$1,Dataset[#Headers],0))</f>
        <v>1</v>
      </c>
      <c r="D26" s="12" t="b">
        <f>INDEX(Dataset[#All],MATCH(ApplicationCategories_ALT!$A26,Dataset[[#All],[Sort ID]],0),MATCH(D$1,Dataset[#Headers],0))</f>
        <v>0</v>
      </c>
      <c r="E26" s="12" t="str">
        <f>INDEX(Dataset[#All],MATCH(ApplicationCategories_ALT!$A26,Dataset[[#All],[Sort ID]],0),MATCH(E$1,Dataset[#Headers],0))</f>
        <v>TVCG</v>
      </c>
      <c r="F26" s="80" t="str">
        <f>INDEX(Dataset[#All],MATCH(ApplicationCategories_ALT!$A26,Dataset[[#All],[Sort ID]],0),MATCH(F$1,Dataset[#Headers],0))</f>
        <v>Atmospheric Science</v>
      </c>
      <c r="G26" s="11" t="s">
        <v>2848</v>
      </c>
    </row>
    <row r="27" spans="1:24" x14ac:dyDescent="0.2">
      <c r="A27" s="12" t="s">
        <v>762</v>
      </c>
      <c r="B27" s="12" t="b">
        <f>INDEX(Dataset[#All],MATCH(ApplicationCategories_ALT!$A27,Dataset[[#All],[Sort ID]],0),MATCH(B$1,Dataset[#Headers],0))</f>
        <v>1</v>
      </c>
      <c r="C27" s="12" t="b">
        <f>INDEX(Dataset[#All],MATCH(ApplicationCategories_ALT!$A27,Dataset[[#All],[Sort ID]],0),MATCH(C$1,Dataset[#Headers],0))</f>
        <v>0</v>
      </c>
      <c r="D27" s="12" t="b">
        <f>INDEX(Dataset[#All],MATCH(ApplicationCategories_ALT!$A27,Dataset[[#All],[Sort ID]],0),MATCH(D$1,Dataset[#Headers],0))</f>
        <v>1</v>
      </c>
      <c r="E27" s="12" t="str">
        <f>INDEX(Dataset[#All],MATCH(ApplicationCategories_ALT!$A27,Dataset[[#All],[Sort ID]],0),MATCH(E$1,Dataset[#Headers],0))</f>
        <v>TVCG</v>
      </c>
      <c r="F27" s="80" t="str">
        <f>INDEX(Dataset[#All],MATCH(ApplicationCategories_ALT!$A27,Dataset[[#All],[Sort ID]],0),MATCH(F$1,Dataset[#Headers],0))</f>
        <v>Cartography</v>
      </c>
      <c r="G27" s="99" t="s">
        <v>2892</v>
      </c>
    </row>
    <row r="28" spans="1:24" x14ac:dyDescent="0.2">
      <c r="A28" s="12" t="s">
        <v>766</v>
      </c>
      <c r="B28" s="12" t="b">
        <f>INDEX(Dataset[#All],MATCH(ApplicationCategories_ALT!$A28,Dataset[[#All],[Sort ID]],0),MATCH(B$1,Dataset[#Headers],0))</f>
        <v>1</v>
      </c>
      <c r="C28" s="12" t="b">
        <f>INDEX(Dataset[#All],MATCH(ApplicationCategories_ALT!$A28,Dataset[[#All],[Sort ID]],0),MATCH(C$1,Dataset[#Headers],0))</f>
        <v>0</v>
      </c>
      <c r="D28" s="12" t="b">
        <f>INDEX(Dataset[#All],MATCH(ApplicationCategories_ALT!$A28,Dataset[[#All],[Sort ID]],0),MATCH(D$1,Dataset[#Headers],0))</f>
        <v>1</v>
      </c>
      <c r="E28" s="12" t="str">
        <f>INDEX(Dataset[#All],MATCH(ApplicationCategories_ALT!$A28,Dataset[[#All],[Sort ID]],0),MATCH(E$1,Dataset[#Headers],0))</f>
        <v>TVCG</v>
      </c>
      <c r="F28" s="80" t="str">
        <f>INDEX(Dataset[#All],MATCH(ApplicationCategories_ALT!$A28,Dataset[[#All],[Sort ID]],0),MATCH(F$1,Dataset[#Headers],0))</f>
        <v>Movement</v>
      </c>
      <c r="G28" s="99" t="s">
        <v>2501</v>
      </c>
    </row>
    <row r="29" spans="1:24" x14ac:dyDescent="0.2">
      <c r="A29" s="12" t="s">
        <v>771</v>
      </c>
      <c r="B29" s="12" t="b">
        <f>INDEX(Dataset[#All],MATCH(ApplicationCategories_ALT!$A29,Dataset[[#All],[Sort ID]],0),MATCH(B$1,Dataset[#Headers],0))</f>
        <v>1</v>
      </c>
      <c r="C29" s="12" t="b">
        <f>INDEX(Dataset[#All],MATCH(ApplicationCategories_ALT!$A29,Dataset[[#All],[Sort ID]],0),MATCH(C$1,Dataset[#Headers],0))</f>
        <v>0</v>
      </c>
      <c r="D29" s="12" t="b">
        <f>INDEX(Dataset[#All],MATCH(ApplicationCategories_ALT!$A29,Dataset[[#All],[Sort ID]],0),MATCH(D$1,Dataset[#Headers],0))</f>
        <v>1</v>
      </c>
      <c r="E29" s="12" t="str">
        <f>INDEX(Dataset[#All],MATCH(ApplicationCategories_ALT!$A29,Dataset[[#All],[Sort ID]],0),MATCH(E$1,Dataset[#Headers],0))</f>
        <v>INFOVIS</v>
      </c>
      <c r="F29" s="80" t="str">
        <f>INDEX(Dataset[#All],MATCH(ApplicationCategories_ALT!$A29,Dataset[[#All],[Sort ID]],0),MATCH(F$1,Dataset[#Headers],0))</f>
        <v>Social Media</v>
      </c>
      <c r="G29" s="99" t="s">
        <v>2876</v>
      </c>
    </row>
    <row r="30" spans="1:24" x14ac:dyDescent="0.2">
      <c r="A30" s="12" t="s">
        <v>775</v>
      </c>
      <c r="B30" s="12" t="b">
        <f>INDEX(Dataset[#All],MATCH(ApplicationCategories_ALT!$A30,Dataset[[#All],[Sort ID]],0),MATCH(B$1,Dataset[#Headers],0))</f>
        <v>1</v>
      </c>
      <c r="C30" s="12" t="b">
        <f>INDEX(Dataset[#All],MATCH(ApplicationCategories_ALT!$A30,Dataset[[#All],[Sort ID]],0),MATCH(C$1,Dataset[#Headers],0))</f>
        <v>0</v>
      </c>
      <c r="D30" s="12" t="b">
        <f>INDEX(Dataset[#All],MATCH(ApplicationCategories_ALT!$A30,Dataset[[#All],[Sort ID]],0),MATCH(D$1,Dataset[#Headers],0))</f>
        <v>1</v>
      </c>
      <c r="E30" s="12" t="str">
        <f>INDEX(Dataset[#All],MATCH(ApplicationCategories_ALT!$A30,Dataset[[#All],[Sort ID]],0),MATCH(E$1,Dataset[#Headers],0))</f>
        <v>TVCG</v>
      </c>
      <c r="F30" s="80" t="str">
        <f>INDEX(Dataset[#All],MATCH(ApplicationCategories_ALT!$A30,Dataset[[#All],[Sort ID]],0),MATCH(F$1,Dataset[#Headers],0))</f>
        <v>Movement</v>
      </c>
      <c r="G30" s="99" t="s">
        <v>2501</v>
      </c>
    </row>
    <row r="31" spans="1:24" x14ac:dyDescent="0.2">
      <c r="A31" s="12" t="s">
        <v>779</v>
      </c>
      <c r="B31" s="12" t="b">
        <f>INDEX(Dataset[#All],MATCH(ApplicationCategories_ALT!$A31,Dataset[[#All],[Sort ID]],0),MATCH(B$1,Dataset[#Headers],0))</f>
        <v>1</v>
      </c>
      <c r="C31" s="12" t="b">
        <f>INDEX(Dataset[#All],MATCH(ApplicationCategories_ALT!$A31,Dataset[[#All],[Sort ID]],0),MATCH(C$1,Dataset[#Headers],0))</f>
        <v>0</v>
      </c>
      <c r="D31" s="12" t="b">
        <f>INDEX(Dataset[#All],MATCH(ApplicationCategories_ALT!$A31,Dataset[[#All],[Sort ID]],0),MATCH(D$1,Dataset[#Headers],0))</f>
        <v>1</v>
      </c>
      <c r="E31" s="12" t="str">
        <f>INDEX(Dataset[#All],MATCH(ApplicationCategories_ALT!$A31,Dataset[[#All],[Sort ID]],0),MATCH(E$1,Dataset[#Headers],0))</f>
        <v>VAST</v>
      </c>
      <c r="F31" s="80" t="str">
        <f>INDEX(Dataset[#All],MATCH(ApplicationCategories_ALT!$A31,Dataset[[#All],[Sort ID]],0),MATCH(F$1,Dataset[#Headers],0))</f>
        <v>Atmospheric Science</v>
      </c>
      <c r="G31" s="11" t="s">
        <v>2848</v>
      </c>
    </row>
    <row r="32" spans="1:24" x14ac:dyDescent="0.2">
      <c r="A32" s="12" t="s">
        <v>783</v>
      </c>
      <c r="B32" s="12" t="b">
        <f>INDEX(Dataset[#All],MATCH(ApplicationCategories_ALT!$A32,Dataset[[#All],[Sort ID]],0),MATCH(B$1,Dataset[#Headers],0))</f>
        <v>1</v>
      </c>
      <c r="C32" s="12" t="b">
        <f>INDEX(Dataset[#All],MATCH(ApplicationCategories_ALT!$A32,Dataset[[#All],[Sort ID]],0),MATCH(C$1,Dataset[#Headers],0))</f>
        <v>0</v>
      </c>
      <c r="D32" s="12" t="b">
        <f>INDEX(Dataset[#All],MATCH(ApplicationCategories_ALT!$A32,Dataset[[#All],[Sort ID]],0),MATCH(D$1,Dataset[#Headers],0))</f>
        <v>1</v>
      </c>
      <c r="E32" s="12" t="str">
        <f>INDEX(Dataset[#All],MATCH(ApplicationCategories_ALT!$A32,Dataset[[#All],[Sort ID]],0),MATCH(E$1,Dataset[#Headers],0))</f>
        <v>VAST</v>
      </c>
      <c r="F32" s="80" t="str">
        <f>INDEX(Dataset[#All],MATCH(ApplicationCategories_ALT!$A32,Dataset[[#All],[Sort ID]],0),MATCH(F$1,Dataset[#Headers],0))</f>
        <v>Movement</v>
      </c>
      <c r="G32" s="99" t="s">
        <v>2501</v>
      </c>
    </row>
    <row r="33" spans="1:7" x14ac:dyDescent="0.2">
      <c r="A33" s="12" t="s">
        <v>788</v>
      </c>
      <c r="B33" s="12" t="b">
        <f>INDEX(Dataset[#All],MATCH(ApplicationCategories_ALT!$A33,Dataset[[#All],[Sort ID]],0),MATCH(B$1,Dataset[#Headers],0))</f>
        <v>1</v>
      </c>
      <c r="C33" s="12" t="b">
        <f>INDEX(Dataset[#All],MATCH(ApplicationCategories_ALT!$A33,Dataset[[#All],[Sort ID]],0),MATCH(C$1,Dataset[#Headers],0))</f>
        <v>0</v>
      </c>
      <c r="D33" s="12" t="b">
        <f>INDEX(Dataset[#All],MATCH(ApplicationCategories_ALT!$A33,Dataset[[#All],[Sort ID]],0),MATCH(D$1,Dataset[#Headers],0))</f>
        <v>1</v>
      </c>
      <c r="E33" s="12" t="str">
        <f>INDEX(Dataset[#All],MATCH(ApplicationCategories_ALT!$A33,Dataset[[#All],[Sort ID]],0),MATCH(E$1,Dataset[#Headers],0))</f>
        <v>TVCG</v>
      </c>
      <c r="F33" s="80" t="str">
        <f>INDEX(Dataset[#All],MATCH(ApplicationCategories_ALT!$A33,Dataset[[#All],[Sort ID]],0),MATCH(F$1,Dataset[#Headers],0))</f>
        <v>Social Media</v>
      </c>
      <c r="G33" s="99" t="s">
        <v>2876</v>
      </c>
    </row>
    <row r="34" spans="1:7" x14ac:dyDescent="0.2">
      <c r="A34" s="12" t="s">
        <v>813</v>
      </c>
      <c r="B34" s="12" t="b">
        <f>INDEX(Dataset[#All],MATCH(ApplicationCategories_ALT!$A34,Dataset[[#All],[Sort ID]],0),MATCH(B$1,Dataset[#Headers],0))</f>
        <v>1</v>
      </c>
      <c r="C34" s="12" t="b">
        <f>INDEX(Dataset[#All],MATCH(ApplicationCategories_ALT!$A34,Dataset[[#All],[Sort ID]],0),MATCH(C$1,Dataset[#Headers],0))</f>
        <v>0</v>
      </c>
      <c r="D34" s="12" t="b">
        <f>INDEX(Dataset[#All],MATCH(ApplicationCategories_ALT!$A34,Dataset[[#All],[Sort ID]],0),MATCH(D$1,Dataset[#Headers],0))</f>
        <v>1</v>
      </c>
      <c r="E34" s="12" t="str">
        <f>INDEX(Dataset[#All],MATCH(ApplicationCategories_ALT!$A34,Dataset[[#All],[Sort ID]],0),MATCH(E$1,Dataset[#Headers],0))</f>
        <v>TVCG</v>
      </c>
      <c r="F34" s="80" t="str">
        <f>INDEX(Dataset[#All],MATCH(ApplicationCategories_ALT!$A34,Dataset[[#All],[Sort ID]],0),MATCH(F$1,Dataset[#Headers],0))</f>
        <v>Multi-Domain</v>
      </c>
      <c r="G34" s="99" t="s">
        <v>3050</v>
      </c>
    </row>
    <row r="35" spans="1:7" x14ac:dyDescent="0.2">
      <c r="A35" s="12" t="s">
        <v>859</v>
      </c>
      <c r="B35" s="12" t="b">
        <f>INDEX(Dataset[#All],MATCH(ApplicationCategories_ALT!$A35,Dataset[[#All],[Sort ID]],0),MATCH(B$1,Dataset[#Headers],0))</f>
        <v>1</v>
      </c>
      <c r="C35" s="12" t="b">
        <f>INDEX(Dataset[#All],MATCH(ApplicationCategories_ALT!$A35,Dataset[[#All],[Sort ID]],0),MATCH(C$1,Dataset[#Headers],0))</f>
        <v>0</v>
      </c>
      <c r="D35" s="12" t="b">
        <f>INDEX(Dataset[#All],MATCH(ApplicationCategories_ALT!$A35,Dataset[[#All],[Sort ID]],0),MATCH(D$1,Dataset[#Headers],0))</f>
        <v>1</v>
      </c>
      <c r="E35" s="12" t="str">
        <f>INDEX(Dataset[#All],MATCH(ApplicationCategories_ALT!$A35,Dataset[[#All],[Sort ID]],0),MATCH(E$1,Dataset[#Headers],0))</f>
        <v>SHORT</v>
      </c>
      <c r="F35" s="80" t="str">
        <f>INDEX(Dataset[#All],MATCH(ApplicationCategories_ALT!$A35,Dataset[[#All],[Sort ID]],0),MATCH(F$1,Dataset[#Headers],0))</f>
        <v>Cartography</v>
      </c>
      <c r="G35" s="99" t="s">
        <v>2892</v>
      </c>
    </row>
    <row r="36" spans="1:7" x14ac:dyDescent="0.2">
      <c r="A36" s="12" t="s">
        <v>913</v>
      </c>
      <c r="B36" s="12" t="b">
        <f>INDEX(Dataset[#All],MATCH(ApplicationCategories_ALT!$A36,Dataset[[#All],[Sort ID]],0),MATCH(B$1,Dataset[#Headers],0))</f>
        <v>1</v>
      </c>
      <c r="C36" s="12" t="b">
        <f>INDEX(Dataset[#All],MATCH(ApplicationCategories_ALT!$A36,Dataset[[#All],[Sort ID]],0),MATCH(C$1,Dataset[#Headers],0))</f>
        <v>1</v>
      </c>
      <c r="D36" s="12" t="b">
        <f>INDEX(Dataset[#All],MATCH(ApplicationCategories_ALT!$A36,Dataset[[#All],[Sort ID]],0),MATCH(D$1,Dataset[#Headers],0))</f>
        <v>0</v>
      </c>
      <c r="E36" s="12" t="str">
        <f>INDEX(Dataset[#All],MATCH(ApplicationCategories_ALT!$A36,Dataset[[#All],[Sort ID]],0),MATCH(E$1,Dataset[#Headers],0))</f>
        <v>INFOVIS</v>
      </c>
      <c r="F36" s="80" t="str">
        <f>INDEX(Dataset[#All],MATCH(ApplicationCategories_ALT!$A36,Dataset[[#All],[Sort ID]],0),MATCH(F$1,Dataset[#Headers],0))</f>
        <v>Atmospheric Science</v>
      </c>
      <c r="G36" s="11" t="s">
        <v>2848</v>
      </c>
    </row>
    <row r="37" spans="1:7" x14ac:dyDescent="0.2">
      <c r="A37" s="12" t="s">
        <v>959</v>
      </c>
      <c r="B37" s="12" t="b">
        <f>INDEX(Dataset[#All],MATCH(ApplicationCategories_ALT!$A37,Dataset[[#All],[Sort ID]],0),MATCH(B$1,Dataset[#Headers],0))</f>
        <v>1</v>
      </c>
      <c r="C37" s="12" t="b">
        <f>INDEX(Dataset[#All],MATCH(ApplicationCategories_ALT!$A37,Dataset[[#All],[Sort ID]],0),MATCH(C$1,Dataset[#Headers],0))</f>
        <v>0</v>
      </c>
      <c r="D37" s="12" t="b">
        <f>INDEX(Dataset[#All],MATCH(ApplicationCategories_ALT!$A37,Dataset[[#All],[Sort ID]],0),MATCH(D$1,Dataset[#Headers],0))</f>
        <v>1</v>
      </c>
      <c r="E37" s="12" t="str">
        <f>INDEX(Dataset[#All],MATCH(ApplicationCategories_ALT!$A37,Dataset[[#All],[Sort ID]],0),MATCH(E$1,Dataset[#Headers],0))</f>
        <v>TVCG</v>
      </c>
      <c r="F37" s="80" t="str">
        <f>INDEX(Dataset[#All],MATCH(ApplicationCategories_ALT!$A37,Dataset[[#All],[Sort ID]],0),MATCH(F$1,Dataset[#Headers],0))</f>
        <v>Atmospheric Science</v>
      </c>
      <c r="G37" s="11" t="s">
        <v>2848</v>
      </c>
    </row>
    <row r="38" spans="1:7" x14ac:dyDescent="0.2">
      <c r="A38" s="12" t="s">
        <v>1039</v>
      </c>
      <c r="B38" s="12" t="b">
        <f>INDEX(Dataset[#All],MATCH(ApplicationCategories_ALT!$A38,Dataset[[#All],[Sort ID]],0),MATCH(B$1,Dataset[#Headers],0))</f>
        <v>1</v>
      </c>
      <c r="C38" s="12" t="b">
        <f>INDEX(Dataset[#All],MATCH(ApplicationCategories_ALT!$A38,Dataset[[#All],[Sort ID]],0),MATCH(C$1,Dataset[#Headers],0))</f>
        <v>0</v>
      </c>
      <c r="D38" s="12" t="b">
        <f>INDEX(Dataset[#All],MATCH(ApplicationCategories_ALT!$A38,Dataset[[#All],[Sort ID]],0),MATCH(D$1,Dataset[#Headers],0))</f>
        <v>1</v>
      </c>
      <c r="E38" s="12" t="str">
        <f>INDEX(Dataset[#All],MATCH(ApplicationCategories_ALT!$A38,Dataset[[#All],[Sort ID]],0),MATCH(E$1,Dataset[#Headers],0))</f>
        <v>VAST</v>
      </c>
      <c r="F38" s="80" t="str">
        <f>INDEX(Dataset[#All],MATCH(ApplicationCategories_ALT!$A38,Dataset[[#All],[Sort ID]],0),MATCH(F$1,Dataset[#Headers],0))</f>
        <v>Movement</v>
      </c>
      <c r="G38" s="99" t="s">
        <v>2501</v>
      </c>
    </row>
    <row r="39" spans="1:7" x14ac:dyDescent="0.2">
      <c r="A39" s="12" t="s">
        <v>1055</v>
      </c>
      <c r="B39" s="12" t="b">
        <f>INDEX(Dataset[#All],MATCH(ApplicationCategories_ALT!$A39,Dataset[[#All],[Sort ID]],0),MATCH(B$1,Dataset[#Headers],0))</f>
        <v>1</v>
      </c>
      <c r="C39" s="12" t="b">
        <f>INDEX(Dataset[#All],MATCH(ApplicationCategories_ALT!$A39,Dataset[[#All],[Sort ID]],0),MATCH(C$1,Dataset[#Headers],0))</f>
        <v>0</v>
      </c>
      <c r="D39" s="12" t="b">
        <f>INDEX(Dataset[#All],MATCH(ApplicationCategories_ALT!$A39,Dataset[[#All],[Sort ID]],0),MATCH(D$1,Dataset[#Headers],0))</f>
        <v>1</v>
      </c>
      <c r="E39" s="12" t="str">
        <f>INDEX(Dataset[#All],MATCH(ApplicationCategories_ALT!$A39,Dataset[[#All],[Sort ID]],0),MATCH(E$1,Dataset[#Headers],0))</f>
        <v>OTHER</v>
      </c>
      <c r="F39" s="80" t="str">
        <f>INDEX(Dataset[#All],MATCH(ApplicationCategories_ALT!$A39,Dataset[[#All],[Sort ID]],0),MATCH(F$1,Dataset[#Headers],0))</f>
        <v>Multi-Domain</v>
      </c>
      <c r="G39" s="99" t="s">
        <v>3050</v>
      </c>
    </row>
    <row r="40" spans="1:7" x14ac:dyDescent="0.2">
      <c r="A40" s="12" t="s">
        <v>1078</v>
      </c>
      <c r="B40" s="12" t="b">
        <f>INDEX(Dataset[#All],MATCH(ApplicationCategories_ALT!$A40,Dataset[[#All],[Sort ID]],0),MATCH(B$1,Dataset[#Headers],0))</f>
        <v>1</v>
      </c>
      <c r="C40" s="12" t="b">
        <f>INDEX(Dataset[#All],MATCH(ApplicationCategories_ALT!$A40,Dataset[[#All],[Sort ID]],0),MATCH(C$1,Dataset[#Headers],0))</f>
        <v>0</v>
      </c>
      <c r="D40" s="12" t="b">
        <f>INDEX(Dataset[#All],MATCH(ApplicationCategories_ALT!$A40,Dataset[[#All],[Sort ID]],0),MATCH(D$1,Dataset[#Headers],0))</f>
        <v>1</v>
      </c>
      <c r="E40" s="12" t="str">
        <f>INDEX(Dataset[#All],MATCH(ApplicationCategories_ALT!$A40,Dataset[[#All],[Sort ID]],0),MATCH(E$1,Dataset[#Headers],0))</f>
        <v>INFOVIS</v>
      </c>
      <c r="F40" s="80" t="str">
        <f>INDEX(Dataset[#All],MATCH(ApplicationCategories_ALT!$A40,Dataset[[#All],[Sort ID]],0),MATCH(F$1,Dataset[#Headers],0))</f>
        <v>Multi-Domain</v>
      </c>
      <c r="G40" s="99" t="s">
        <v>3050</v>
      </c>
    </row>
    <row r="41" spans="1:7" x14ac:dyDescent="0.2">
      <c r="A41" s="12" t="s">
        <v>1082</v>
      </c>
      <c r="B41" s="12" t="b">
        <f>INDEX(Dataset[#All],MATCH(ApplicationCategories_ALT!$A41,Dataset[[#All],[Sort ID]],0),MATCH(B$1,Dataset[#Headers],0))</f>
        <v>1</v>
      </c>
      <c r="C41" s="12" t="b">
        <f>INDEX(Dataset[#All],MATCH(ApplicationCategories_ALT!$A41,Dataset[[#All],[Sort ID]],0),MATCH(C$1,Dataset[#Headers],0))</f>
        <v>0</v>
      </c>
      <c r="D41" s="12" t="b">
        <f>INDEX(Dataset[#All],MATCH(ApplicationCategories_ALT!$A41,Dataset[[#All],[Sort ID]],0),MATCH(D$1,Dataset[#Headers],0))</f>
        <v>1</v>
      </c>
      <c r="E41" s="12" t="str">
        <f>INDEX(Dataset[#All],MATCH(ApplicationCategories_ALT!$A41,Dataset[[#All],[Sort ID]],0),MATCH(E$1,Dataset[#Headers],0))</f>
        <v>INFOVIS</v>
      </c>
      <c r="F41" s="80" t="str">
        <f>INDEX(Dataset[#All],MATCH(ApplicationCategories_ALT!$A41,Dataset[[#All],[Sort ID]],0),MATCH(F$1,Dataset[#Headers],0))</f>
        <v>Multi-Domain</v>
      </c>
      <c r="G41" s="99" t="s">
        <v>3050</v>
      </c>
    </row>
    <row r="42" spans="1:7" x14ac:dyDescent="0.2">
      <c r="A42" s="12" t="s">
        <v>1165</v>
      </c>
      <c r="B42" s="12" t="b">
        <f>INDEX(Dataset[#All],MATCH(ApplicationCategories_ALT!$A42,Dataset[[#All],[Sort ID]],0),MATCH(B$1,Dataset[#Headers],0))</f>
        <v>1</v>
      </c>
      <c r="C42" s="12" t="b">
        <f>INDEX(Dataset[#All],MATCH(ApplicationCategories_ALT!$A42,Dataset[[#All],[Sort ID]],0),MATCH(C$1,Dataset[#Headers],0))</f>
        <v>0</v>
      </c>
      <c r="D42" s="12" t="b">
        <f>INDEX(Dataset[#All],MATCH(ApplicationCategories_ALT!$A42,Dataset[[#All],[Sort ID]],0),MATCH(D$1,Dataset[#Headers],0))</f>
        <v>1</v>
      </c>
      <c r="E42" s="12" t="str">
        <f>INDEX(Dataset[#All],MATCH(ApplicationCategories_ALT!$A42,Dataset[[#All],[Sort ID]],0),MATCH(E$1,Dataset[#Headers],0))</f>
        <v>VAST</v>
      </c>
      <c r="F42" s="80" t="str">
        <f>INDEX(Dataset[#All],MATCH(ApplicationCategories_ALT!$A42,Dataset[[#All],[Sort ID]],0),MATCH(F$1,Dataset[#Headers],0))</f>
        <v>Movement</v>
      </c>
      <c r="G42" s="99" t="s">
        <v>2501</v>
      </c>
    </row>
    <row r="43" spans="1:7" x14ac:dyDescent="0.2">
      <c r="A43" s="12" t="s">
        <v>1170</v>
      </c>
      <c r="B43" s="12" t="b">
        <f>INDEX(Dataset[#All],MATCH(ApplicationCategories_ALT!$A43,Dataset[[#All],[Sort ID]],0),MATCH(B$1,Dataset[#Headers],0))</f>
        <v>1</v>
      </c>
      <c r="C43" s="12" t="b">
        <f>INDEX(Dataset[#All],MATCH(ApplicationCategories_ALT!$A43,Dataset[[#All],[Sort ID]],0),MATCH(C$1,Dataset[#Headers],0))</f>
        <v>0</v>
      </c>
      <c r="D43" s="12" t="b">
        <f>INDEX(Dataset[#All],MATCH(ApplicationCategories_ALT!$A43,Dataset[[#All],[Sort ID]],0),MATCH(D$1,Dataset[#Headers],0))</f>
        <v>1</v>
      </c>
      <c r="E43" s="12" t="str">
        <f>INDEX(Dataset[#All],MATCH(ApplicationCategories_ALT!$A43,Dataset[[#All],[Sort ID]],0),MATCH(E$1,Dataset[#Headers],0))</f>
        <v>VAST</v>
      </c>
      <c r="F43" s="80" t="str">
        <f>INDEX(Dataset[#All],MATCH(ApplicationCategories_ALT!$A43,Dataset[[#All],[Sort ID]],0),MATCH(F$1,Dataset[#Headers],0))</f>
        <v>Movement</v>
      </c>
      <c r="G43" s="99" t="s">
        <v>2501</v>
      </c>
    </row>
    <row r="44" spans="1:7" x14ac:dyDescent="0.2">
      <c r="A44" s="12" t="s">
        <v>1225</v>
      </c>
      <c r="B44" s="12" t="b">
        <f>INDEX(Dataset[#All],MATCH(ApplicationCategories_ALT!$A44,Dataset[[#All],[Sort ID]],0),MATCH(B$1,Dataset[#Headers],0))</f>
        <v>1</v>
      </c>
      <c r="C44" s="12" t="b">
        <f>INDEX(Dataset[#All],MATCH(ApplicationCategories_ALT!$A44,Dataset[[#All],[Sort ID]],0),MATCH(C$1,Dataset[#Headers],0))</f>
        <v>0</v>
      </c>
      <c r="D44" s="12" t="b">
        <f>INDEX(Dataset[#All],MATCH(ApplicationCategories_ALT!$A44,Dataset[[#All],[Sort ID]],0),MATCH(D$1,Dataset[#Headers],0))</f>
        <v>1</v>
      </c>
      <c r="E44" s="12" t="str">
        <f>INDEX(Dataset[#All],MATCH(ApplicationCategories_ALT!$A44,Dataset[[#All],[Sort ID]],0),MATCH(E$1,Dataset[#Headers],0))</f>
        <v>VAST</v>
      </c>
      <c r="F44" s="80" t="str">
        <f>INDEX(Dataset[#All],MATCH(ApplicationCategories_ALT!$A44,Dataset[[#All],[Sort ID]],0),MATCH(F$1,Dataset[#Headers],0))</f>
        <v>Atmospheric Science</v>
      </c>
      <c r="G44" s="11" t="s">
        <v>2848</v>
      </c>
    </row>
    <row r="45" spans="1:7" x14ac:dyDescent="0.2">
      <c r="A45" s="12" t="s">
        <v>1234</v>
      </c>
      <c r="B45" s="12" t="b">
        <f>INDEX(Dataset[#All],MATCH(ApplicationCategories_ALT!$A45,Dataset[[#All],[Sort ID]],0),MATCH(B$1,Dataset[#Headers],0))</f>
        <v>1</v>
      </c>
      <c r="C45" s="12" t="b">
        <f>INDEX(Dataset[#All],MATCH(ApplicationCategories_ALT!$A45,Dataset[[#All],[Sort ID]],0),MATCH(C$1,Dataset[#Headers],0))</f>
        <v>0</v>
      </c>
      <c r="D45" s="12" t="b">
        <f>INDEX(Dataset[#All],MATCH(ApplicationCategories_ALT!$A45,Dataset[[#All],[Sort ID]],0),MATCH(D$1,Dataset[#Headers],0))</f>
        <v>1</v>
      </c>
      <c r="E45" s="12" t="str">
        <f>INDEX(Dataset[#All],MATCH(ApplicationCategories_ALT!$A45,Dataset[[#All],[Sort ID]],0),MATCH(E$1,Dataset[#Headers],0))</f>
        <v>VAST</v>
      </c>
      <c r="F45" s="80" t="str">
        <f>INDEX(Dataset[#All],MATCH(ApplicationCategories_ALT!$A45,Dataset[[#All],[Sort ID]],0),MATCH(F$1,Dataset[#Headers],0))</f>
        <v>Atmospheric Science</v>
      </c>
      <c r="G45" s="11" t="s">
        <v>2848</v>
      </c>
    </row>
    <row r="46" spans="1:7" x14ac:dyDescent="0.2">
      <c r="A46" s="12" t="s">
        <v>1267</v>
      </c>
      <c r="B46" s="12" t="b">
        <f>INDEX(Dataset[#All],MATCH(ApplicationCategories_ALT!$A46,Dataset[[#All],[Sort ID]],0),MATCH(B$1,Dataset[#Headers],0))</f>
        <v>1</v>
      </c>
      <c r="C46" s="12" t="b">
        <f>INDEX(Dataset[#All],MATCH(ApplicationCategories_ALT!$A46,Dataset[[#All],[Sort ID]],0),MATCH(C$1,Dataset[#Headers],0))</f>
        <v>1</v>
      </c>
      <c r="D46" s="12" t="b">
        <f>INDEX(Dataset[#All],MATCH(ApplicationCategories_ALT!$A46,Dataset[[#All],[Sort ID]],0),MATCH(D$1,Dataset[#Headers],0))</f>
        <v>0</v>
      </c>
      <c r="E46" s="12" t="str">
        <f>INDEX(Dataset[#All],MATCH(ApplicationCategories_ALT!$A46,Dataset[[#All],[Sort ID]],0),MATCH(E$1,Dataset[#Headers],0))</f>
        <v>INFOVIS</v>
      </c>
      <c r="F46" s="80" t="str">
        <f>INDEX(Dataset[#All],MATCH(ApplicationCategories_ALT!$A46,Dataset[[#All],[Sort ID]],0),MATCH(F$1,Dataset[#Headers],0))</f>
        <v>Multi-Domain</v>
      </c>
      <c r="G46" s="99" t="s">
        <v>3050</v>
      </c>
    </row>
    <row r="47" spans="1:7" x14ac:dyDescent="0.2">
      <c r="A47" s="12" t="s">
        <v>1308</v>
      </c>
      <c r="B47" s="12" t="b">
        <f>INDEX(Dataset[#All],MATCH(ApplicationCategories_ALT!$A47,Dataset[[#All],[Sort ID]],0),MATCH(B$1,Dataset[#Headers],0))</f>
        <v>1</v>
      </c>
      <c r="C47" s="12" t="b">
        <f>INDEX(Dataset[#All],MATCH(ApplicationCategories_ALT!$A47,Dataset[[#All],[Sort ID]],0),MATCH(C$1,Dataset[#Headers],0))</f>
        <v>0</v>
      </c>
      <c r="D47" s="12" t="b">
        <f>INDEX(Dataset[#All],MATCH(ApplicationCategories_ALT!$A47,Dataset[[#All],[Sort ID]],0),MATCH(D$1,Dataset[#Headers],0))</f>
        <v>1</v>
      </c>
      <c r="E47" s="12" t="str">
        <f>INDEX(Dataset[#All],MATCH(ApplicationCategories_ALT!$A47,Dataset[[#All],[Sort ID]],0),MATCH(E$1,Dataset[#Headers],0))</f>
        <v>CG&amp;A</v>
      </c>
      <c r="F47" s="80" t="str">
        <f>INDEX(Dataset[#All],MATCH(ApplicationCategories_ALT!$A47,Dataset[[#All],[Sort ID]],0),MATCH(F$1,Dataset[#Headers],0))</f>
        <v>Cartography</v>
      </c>
      <c r="G47" s="99" t="s">
        <v>2892</v>
      </c>
    </row>
    <row r="48" spans="1:7" x14ac:dyDescent="0.2">
      <c r="A48" s="12" t="s">
        <v>1312</v>
      </c>
      <c r="B48" s="12" t="b">
        <f>INDEX(Dataset[#All],MATCH(ApplicationCategories_ALT!$A48,Dataset[[#All],[Sort ID]],0),MATCH(B$1,Dataset[#Headers],0))</f>
        <v>1</v>
      </c>
      <c r="C48" s="12" t="b">
        <f>INDEX(Dataset[#All],MATCH(ApplicationCategories_ALT!$A48,Dataset[[#All],[Sort ID]],0),MATCH(C$1,Dataset[#Headers],0))</f>
        <v>0</v>
      </c>
      <c r="D48" s="12" t="b">
        <f>INDEX(Dataset[#All],MATCH(ApplicationCategories_ALT!$A48,Dataset[[#All],[Sort ID]],0),MATCH(D$1,Dataset[#Headers],0))</f>
        <v>1</v>
      </c>
      <c r="E48" s="12" t="str">
        <f>INDEX(Dataset[#All],MATCH(ApplicationCategories_ALT!$A48,Dataset[[#All],[Sort ID]],0),MATCH(E$1,Dataset[#Headers],0))</f>
        <v>CG&amp;A</v>
      </c>
      <c r="F48" s="80" t="str">
        <f>INDEX(Dataset[#All],MATCH(ApplicationCategories_ALT!$A48,Dataset[[#All],[Sort ID]],0),MATCH(F$1,Dataset[#Headers],0))</f>
        <v>Multi-Domain</v>
      </c>
      <c r="G48" s="99" t="s">
        <v>3050</v>
      </c>
    </row>
    <row r="49" spans="1:7" x14ac:dyDescent="0.2">
      <c r="A49" s="12" t="s">
        <v>1316</v>
      </c>
      <c r="B49" s="12" t="b">
        <f>INDEX(Dataset[#All],MATCH(ApplicationCategories_ALT!$A49,Dataset[[#All],[Sort ID]],0),MATCH(B$1,Dataset[#Headers],0))</f>
        <v>1</v>
      </c>
      <c r="C49" s="12" t="b">
        <f>INDEX(Dataset[#All],MATCH(ApplicationCategories_ALT!$A49,Dataset[[#All],[Sort ID]],0),MATCH(C$1,Dataset[#Headers],0))</f>
        <v>0</v>
      </c>
      <c r="D49" s="12" t="b">
        <f>INDEX(Dataset[#All],MATCH(ApplicationCategories_ALT!$A49,Dataset[[#All],[Sort ID]],0),MATCH(D$1,Dataset[#Headers],0))</f>
        <v>1</v>
      </c>
      <c r="E49" s="12" t="str">
        <f>INDEX(Dataset[#All],MATCH(ApplicationCategories_ALT!$A49,Dataset[[#All],[Sort ID]],0),MATCH(E$1,Dataset[#Headers],0))</f>
        <v>CG&amp;A</v>
      </c>
      <c r="F49" s="80" t="str">
        <f>INDEX(Dataset[#All],MATCH(ApplicationCategories_ALT!$A49,Dataset[[#All],[Sort ID]],0),MATCH(F$1,Dataset[#Headers],0))</f>
        <v>Atmospheric Science</v>
      </c>
      <c r="G49" s="11" t="s">
        <v>2848</v>
      </c>
    </row>
    <row r="50" spans="1:7" x14ac:dyDescent="0.2">
      <c r="A50" s="12" t="s">
        <v>1320</v>
      </c>
      <c r="B50" s="12" t="b">
        <f>INDEX(Dataset[#All],MATCH(ApplicationCategories_ALT!$A50,Dataset[[#All],[Sort ID]],0),MATCH(B$1,Dataset[#Headers],0))</f>
        <v>1</v>
      </c>
      <c r="C50" s="12" t="b">
        <f>INDEX(Dataset[#All],MATCH(ApplicationCategories_ALT!$A50,Dataset[[#All],[Sort ID]],0),MATCH(C$1,Dataset[#Headers],0))</f>
        <v>0</v>
      </c>
      <c r="D50" s="12" t="b">
        <f>INDEX(Dataset[#All],MATCH(ApplicationCategories_ALT!$A50,Dataset[[#All],[Sort ID]],0),MATCH(D$1,Dataset[#Headers],0))</f>
        <v>1</v>
      </c>
      <c r="E50" s="12" t="str">
        <f>INDEX(Dataset[#All],MATCH(ApplicationCategories_ALT!$A50,Dataset[[#All],[Sort ID]],0),MATCH(E$1,Dataset[#Headers],0))</f>
        <v>CG&amp;A</v>
      </c>
      <c r="F50" s="80" t="str">
        <f>INDEX(Dataset[#All],MATCH(ApplicationCategories_ALT!$A50,Dataset[[#All],[Sort ID]],0),MATCH(F$1,Dataset[#Headers],0))</f>
        <v>Urban Planning</v>
      </c>
      <c r="G50" s="99" t="s">
        <v>2919</v>
      </c>
    </row>
    <row r="51" spans="1:7" x14ac:dyDescent="0.2">
      <c r="A51" s="12" t="s">
        <v>1324</v>
      </c>
      <c r="B51" s="12" t="b">
        <f>INDEX(Dataset[#All],MATCH(ApplicationCategories_ALT!$A51,Dataset[[#All],[Sort ID]],0),MATCH(B$1,Dataset[#Headers],0))</f>
        <v>1</v>
      </c>
      <c r="C51" s="12" t="b">
        <f>INDEX(Dataset[#All],MATCH(ApplicationCategories_ALT!$A51,Dataset[[#All],[Sort ID]],0),MATCH(C$1,Dataset[#Headers],0))</f>
        <v>0</v>
      </c>
      <c r="D51" s="12" t="b">
        <f>INDEX(Dataset[#All],MATCH(ApplicationCategories_ALT!$A51,Dataset[[#All],[Sort ID]],0),MATCH(D$1,Dataset[#Headers],0))</f>
        <v>1</v>
      </c>
      <c r="E51" s="12" t="str">
        <f>INDEX(Dataset[#All],MATCH(ApplicationCategories_ALT!$A51,Dataset[[#All],[Sort ID]],0),MATCH(E$1,Dataset[#Headers],0))</f>
        <v>CG&amp;A</v>
      </c>
      <c r="F51" s="80" t="str">
        <f>INDEX(Dataset[#All],MATCH(ApplicationCategories_ALT!$A51,Dataset[[#All],[Sort ID]],0),MATCH(F$1,Dataset[#Headers],0))</f>
        <v>Multi-Domain</v>
      </c>
      <c r="G51" s="99" t="s">
        <v>3050</v>
      </c>
    </row>
    <row r="52" spans="1:7" x14ac:dyDescent="0.2">
      <c r="A52" s="12" t="s">
        <v>1348</v>
      </c>
      <c r="B52" s="12" t="b">
        <f>INDEX(Dataset[#All],MATCH(ApplicationCategories_ALT!$A52,Dataset[[#All],[Sort ID]],0),MATCH(B$1,Dataset[#Headers],0))</f>
        <v>1</v>
      </c>
      <c r="C52" s="12" t="b">
        <f>INDEX(Dataset[#All],MATCH(ApplicationCategories_ALT!$A52,Dataset[[#All],[Sort ID]],0),MATCH(C$1,Dataset[#Headers],0))</f>
        <v>1</v>
      </c>
      <c r="D52" s="12" t="b">
        <f>INDEX(Dataset[#All],MATCH(ApplicationCategories_ALT!$A52,Dataset[[#All],[Sort ID]],0),MATCH(D$1,Dataset[#Headers],0))</f>
        <v>0</v>
      </c>
      <c r="E52" s="12" t="str">
        <f>INDEX(Dataset[#All],MATCH(ApplicationCategories_ALT!$A52,Dataset[[#All],[Sort ID]],0),MATCH(E$1,Dataset[#Headers],0))</f>
        <v>VAST</v>
      </c>
      <c r="F52" s="80" t="str">
        <f>INDEX(Dataset[#All],MATCH(ApplicationCategories_ALT!$A52,Dataset[[#All],[Sort ID]],0),MATCH(F$1,Dataset[#Headers],0))</f>
        <v>Movement</v>
      </c>
      <c r="G52" s="99" t="s">
        <v>2501</v>
      </c>
    </row>
    <row r="53" spans="1:7" x14ac:dyDescent="0.2">
      <c r="A53" s="12" t="s">
        <v>1366</v>
      </c>
      <c r="B53" s="12" t="b">
        <f>INDEX(Dataset[#All],MATCH(ApplicationCategories_ALT!$A53,Dataset[[#All],[Sort ID]],0),MATCH(B$1,Dataset[#Headers],0))</f>
        <v>1</v>
      </c>
      <c r="C53" s="12" t="b">
        <f>INDEX(Dataset[#All],MATCH(ApplicationCategories_ALT!$A53,Dataset[[#All],[Sort ID]],0),MATCH(C$1,Dataset[#Headers],0))</f>
        <v>1</v>
      </c>
      <c r="D53" s="12" t="b">
        <f>INDEX(Dataset[#All],MATCH(ApplicationCategories_ALT!$A53,Dataset[[#All],[Sort ID]],0),MATCH(D$1,Dataset[#Headers],0))</f>
        <v>0</v>
      </c>
      <c r="E53" s="12" t="str">
        <f>INDEX(Dataset[#All],MATCH(ApplicationCategories_ALT!$A53,Dataset[[#All],[Sort ID]],0),MATCH(E$1,Dataset[#Headers],0))</f>
        <v>VAST</v>
      </c>
      <c r="F53" s="80" t="str">
        <f>INDEX(Dataset[#All],MATCH(ApplicationCategories_ALT!$A53,Dataset[[#All],[Sort ID]],0),MATCH(F$1,Dataset[#Headers],0))</f>
        <v>Education</v>
      </c>
      <c r="G53" s="99" t="s">
        <v>2849</v>
      </c>
    </row>
    <row r="54" spans="1:7" x14ac:dyDescent="0.2">
      <c r="A54" s="12" t="s">
        <v>1400</v>
      </c>
      <c r="B54" s="12" t="b">
        <f>INDEX(Dataset[#All],MATCH(ApplicationCategories_ALT!$A54,Dataset[[#All],[Sort ID]],0),MATCH(B$1,Dataset[#Headers],0))</f>
        <v>1</v>
      </c>
      <c r="C54" s="12" t="b">
        <f>INDEX(Dataset[#All],MATCH(ApplicationCategories_ALT!$A54,Dataset[[#All],[Sort ID]],0),MATCH(C$1,Dataset[#Headers],0))</f>
        <v>0</v>
      </c>
      <c r="D54" s="12" t="b">
        <f>INDEX(Dataset[#All],MATCH(ApplicationCategories_ALT!$A54,Dataset[[#All],[Sort ID]],0),MATCH(D$1,Dataset[#Headers],0))</f>
        <v>1</v>
      </c>
      <c r="E54" s="12" t="str">
        <f>INDEX(Dataset[#All],MATCH(ApplicationCategories_ALT!$A54,Dataset[[#All],[Sort ID]],0),MATCH(E$1,Dataset[#Headers],0))</f>
        <v>SCIVIS</v>
      </c>
      <c r="F54" s="80" t="str">
        <f>INDEX(Dataset[#All],MATCH(ApplicationCategories_ALT!$A54,Dataset[[#All],[Sort ID]],0),MATCH(F$1,Dataset[#Headers],0))</f>
        <v>Atmospheric Science</v>
      </c>
      <c r="G54" s="11" t="s">
        <v>2848</v>
      </c>
    </row>
    <row r="55" spans="1:7" x14ac:dyDescent="0.2">
      <c r="A55" s="12" t="s">
        <v>1404</v>
      </c>
      <c r="B55" s="12" t="b">
        <f>INDEX(Dataset[#All],MATCH(ApplicationCategories_ALT!$A55,Dataset[[#All],[Sort ID]],0),MATCH(B$1,Dataset[#Headers],0))</f>
        <v>1</v>
      </c>
      <c r="C55" s="12" t="b">
        <f>INDEX(Dataset[#All],MATCH(ApplicationCategories_ALT!$A55,Dataset[[#All],[Sort ID]],0),MATCH(C$1,Dataset[#Headers],0))</f>
        <v>0</v>
      </c>
      <c r="D55" s="12" t="b">
        <f>INDEX(Dataset[#All],MATCH(ApplicationCategories_ALT!$A55,Dataset[[#All],[Sort ID]],0),MATCH(D$1,Dataset[#Headers],0))</f>
        <v>1</v>
      </c>
      <c r="E55" s="12" t="str">
        <f>INDEX(Dataset[#All],MATCH(ApplicationCategories_ALT!$A55,Dataset[[#All],[Sort ID]],0),MATCH(E$1,Dataset[#Headers],0))</f>
        <v>SCIVIS</v>
      </c>
      <c r="F55" s="80" t="str">
        <f>INDEX(Dataset[#All],MATCH(ApplicationCategories_ALT!$A55,Dataset[[#All],[Sort ID]],0),MATCH(F$1,Dataset[#Headers],0))</f>
        <v>Atmospheric Science</v>
      </c>
      <c r="G55" s="11" t="s">
        <v>2848</v>
      </c>
    </row>
    <row r="56" spans="1:7" x14ac:dyDescent="0.2">
      <c r="A56" s="12" t="s">
        <v>1408</v>
      </c>
      <c r="B56" s="12" t="b">
        <f>INDEX(Dataset[#All],MATCH(ApplicationCategories_ALT!$A56,Dataset[[#All],[Sort ID]],0),MATCH(B$1,Dataset[#Headers],0))</f>
        <v>1</v>
      </c>
      <c r="C56" s="12" t="b">
        <f>INDEX(Dataset[#All],MATCH(ApplicationCategories_ALT!$A56,Dataset[[#All],[Sort ID]],0),MATCH(C$1,Dataset[#Headers],0))</f>
        <v>0</v>
      </c>
      <c r="D56" s="12" t="b">
        <f>INDEX(Dataset[#All],MATCH(ApplicationCategories_ALT!$A56,Dataset[[#All],[Sort ID]],0),MATCH(D$1,Dataset[#Headers],0))</f>
        <v>1</v>
      </c>
      <c r="E56" s="12" t="str">
        <f>INDEX(Dataset[#All],MATCH(ApplicationCategories_ALT!$A56,Dataset[[#All],[Sort ID]],0),MATCH(E$1,Dataset[#Headers],0))</f>
        <v>SCIVIS</v>
      </c>
      <c r="F56" s="80" t="str">
        <f>INDEX(Dataset[#All],MATCH(ApplicationCategories_ALT!$A56,Dataset[[#All],[Sort ID]],0),MATCH(F$1,Dataset[#Headers],0))</f>
        <v>Multi-Domain</v>
      </c>
      <c r="G56" s="99" t="s">
        <v>3050</v>
      </c>
    </row>
    <row r="57" spans="1:7" x14ac:dyDescent="0.2">
      <c r="A57" s="12" t="s">
        <v>1425</v>
      </c>
      <c r="B57" s="12" t="b">
        <f>INDEX(Dataset[#All],MATCH(ApplicationCategories_ALT!$A57,Dataset[[#All],[Sort ID]],0),MATCH(B$1,Dataset[#Headers],0))</f>
        <v>1</v>
      </c>
      <c r="C57" s="12" t="b">
        <f>INDEX(Dataset[#All],MATCH(ApplicationCategories_ALT!$A57,Dataset[[#All],[Sort ID]],0),MATCH(C$1,Dataset[#Headers],0))</f>
        <v>1</v>
      </c>
      <c r="D57" s="12" t="b">
        <f>INDEX(Dataset[#All],MATCH(ApplicationCategories_ALT!$A57,Dataset[[#All],[Sort ID]],0),MATCH(D$1,Dataset[#Headers],0))</f>
        <v>0</v>
      </c>
      <c r="E57" s="12" t="str">
        <f>INDEX(Dataset[#All],MATCH(ApplicationCategories_ALT!$A57,Dataset[[#All],[Sort ID]],0),MATCH(E$1,Dataset[#Headers],0))</f>
        <v>VAST</v>
      </c>
      <c r="F57" s="80" t="str">
        <f>INDEX(Dataset[#All],MATCH(ApplicationCategories_ALT!$A57,Dataset[[#All],[Sort ID]],0),MATCH(F$1,Dataset[#Headers],0))</f>
        <v>Multi-Domain</v>
      </c>
      <c r="G57" s="99" t="s">
        <v>3050</v>
      </c>
    </row>
    <row r="58" spans="1:7" x14ac:dyDescent="0.2">
      <c r="A58" s="12" t="s">
        <v>1433</v>
      </c>
      <c r="B58" s="12" t="b">
        <f>INDEX(Dataset[#All],MATCH(ApplicationCategories_ALT!$A58,Dataset[[#All],[Sort ID]],0),MATCH(B$1,Dataset[#Headers],0))</f>
        <v>1</v>
      </c>
      <c r="C58" s="12" t="b">
        <f>INDEX(Dataset[#All],MATCH(ApplicationCategories_ALT!$A58,Dataset[[#All],[Sort ID]],0),MATCH(C$1,Dataset[#Headers],0))</f>
        <v>0</v>
      </c>
      <c r="D58" s="12" t="b">
        <f>INDEX(Dataset[#All],MATCH(ApplicationCategories_ALT!$A58,Dataset[[#All],[Sort ID]],0),MATCH(D$1,Dataset[#Headers],0))</f>
        <v>1</v>
      </c>
      <c r="E58" s="12" t="str">
        <f>INDEX(Dataset[#All],MATCH(ApplicationCategories_ALT!$A58,Dataset[[#All],[Sort ID]],0),MATCH(E$1,Dataset[#Headers],0))</f>
        <v>INFOVIS</v>
      </c>
      <c r="F58" s="80" t="str">
        <f>INDEX(Dataset[#All],MATCH(ApplicationCategories_ALT!$A58,Dataset[[#All],[Sort ID]],0),MATCH(F$1,Dataset[#Headers],0))</f>
        <v>Movement</v>
      </c>
      <c r="G58" s="99" t="s">
        <v>2501</v>
      </c>
    </row>
    <row r="59" spans="1:7" x14ac:dyDescent="0.2">
      <c r="A59" s="12" t="s">
        <v>1438</v>
      </c>
      <c r="B59" s="12" t="b">
        <f>INDEX(Dataset[#All],MATCH(ApplicationCategories_ALT!$A59,Dataset[[#All],[Sort ID]],0),MATCH(B$1,Dataset[#Headers],0))</f>
        <v>1</v>
      </c>
      <c r="C59" s="12" t="b">
        <f>INDEX(Dataset[#All],MATCH(ApplicationCategories_ALT!$A59,Dataset[[#All],[Sort ID]],0),MATCH(C$1,Dataset[#Headers],0))</f>
        <v>1</v>
      </c>
      <c r="D59" s="12" t="b">
        <f>INDEX(Dataset[#All],MATCH(ApplicationCategories_ALT!$A59,Dataset[[#All],[Sort ID]],0),MATCH(D$1,Dataset[#Headers],0))</f>
        <v>0</v>
      </c>
      <c r="E59" s="12" t="str">
        <f>INDEX(Dataset[#All],MATCH(ApplicationCategories_ALT!$A59,Dataset[[#All],[Sort ID]],0),MATCH(E$1,Dataset[#Headers],0))</f>
        <v>INFOVIS</v>
      </c>
      <c r="F59" s="80" t="str">
        <f>INDEX(Dataset[#All],MATCH(ApplicationCategories_ALT!$A59,Dataset[[#All],[Sort ID]],0),MATCH(F$1,Dataset[#Headers],0))</f>
        <v>Movement</v>
      </c>
      <c r="G59" s="99" t="s">
        <v>2501</v>
      </c>
    </row>
    <row r="60" spans="1:7" x14ac:dyDescent="0.2">
      <c r="A60" s="12" t="s">
        <v>1442</v>
      </c>
      <c r="B60" s="12" t="b">
        <f>INDEX(Dataset[#All],MATCH(ApplicationCategories_ALT!$A60,Dataset[[#All],[Sort ID]],0),MATCH(B$1,Dataset[#Headers],0))</f>
        <v>1</v>
      </c>
      <c r="C60" s="12" t="b">
        <f>INDEX(Dataset[#All],MATCH(ApplicationCategories_ALT!$A60,Dataset[[#All],[Sort ID]],0),MATCH(C$1,Dataset[#Headers],0))</f>
        <v>1</v>
      </c>
      <c r="D60" s="12" t="b">
        <f>INDEX(Dataset[#All],MATCH(ApplicationCategories_ALT!$A60,Dataset[[#All],[Sort ID]],0),MATCH(D$1,Dataset[#Headers],0))</f>
        <v>0</v>
      </c>
      <c r="E60" s="12" t="str">
        <f>INDEX(Dataset[#All],MATCH(ApplicationCategories_ALT!$A60,Dataset[[#All],[Sort ID]],0),MATCH(E$1,Dataset[#Headers],0))</f>
        <v>INFOVIS</v>
      </c>
      <c r="F60" s="80" t="str">
        <f>INDEX(Dataset[#All],MATCH(ApplicationCategories_ALT!$A60,Dataset[[#All],[Sort ID]],0),MATCH(F$1,Dataset[#Headers],0))</f>
        <v>Multi-Domain</v>
      </c>
      <c r="G60" s="99" t="s">
        <v>3050</v>
      </c>
    </row>
    <row r="61" spans="1:7" x14ac:dyDescent="0.2">
      <c r="A61" s="12" t="s">
        <v>1450</v>
      </c>
      <c r="B61" s="12" t="b">
        <f>INDEX(Dataset[#All],MATCH(ApplicationCategories_ALT!$A61,Dataset[[#All],[Sort ID]],0),MATCH(B$1,Dataset[#Headers],0))</f>
        <v>1</v>
      </c>
      <c r="C61" s="12" t="b">
        <f>INDEX(Dataset[#All],MATCH(ApplicationCategories_ALT!$A61,Dataset[[#All],[Sort ID]],0),MATCH(C$1,Dataset[#Headers],0))</f>
        <v>1</v>
      </c>
      <c r="D61" s="12" t="b">
        <f>INDEX(Dataset[#All],MATCH(ApplicationCategories_ALT!$A61,Dataset[[#All],[Sort ID]],0),MATCH(D$1,Dataset[#Headers],0))</f>
        <v>0</v>
      </c>
      <c r="E61" s="12" t="str">
        <f>INDEX(Dataset[#All],MATCH(ApplicationCategories_ALT!$A61,Dataset[[#All],[Sort ID]],0),MATCH(E$1,Dataset[#Headers],0))</f>
        <v>INFOVIS</v>
      </c>
      <c r="F61" s="80" t="str">
        <f>INDEX(Dataset[#All],MATCH(ApplicationCategories_ALT!$A61,Dataset[[#All],[Sort ID]],0),MATCH(F$1,Dataset[#Headers],0))</f>
        <v>Demography</v>
      </c>
      <c r="G61" s="99" t="s">
        <v>2849</v>
      </c>
    </row>
    <row r="62" spans="1:7" x14ac:dyDescent="0.2">
      <c r="A62" s="12" t="s">
        <v>1589</v>
      </c>
      <c r="B62" s="12" t="b">
        <f>INDEX(Dataset[#All],MATCH(ApplicationCategories_ALT!$A62,Dataset[[#All],[Sort ID]],0),MATCH(B$1,Dataset[#Headers],0))</f>
        <v>1</v>
      </c>
      <c r="C62" s="12" t="b">
        <f>INDEX(Dataset[#All],MATCH(ApplicationCategories_ALT!$A62,Dataset[[#All],[Sort ID]],0),MATCH(C$1,Dataset[#Headers],0))</f>
        <v>0</v>
      </c>
      <c r="D62" s="12" t="b">
        <f>INDEX(Dataset[#All],MATCH(ApplicationCategories_ALT!$A62,Dataset[[#All],[Sort ID]],0),MATCH(D$1,Dataset[#Headers],0))</f>
        <v>1</v>
      </c>
      <c r="E62" s="12" t="str">
        <f>INDEX(Dataset[#All],MATCH(ApplicationCategories_ALT!$A62,Dataset[[#All],[Sort ID]],0),MATCH(E$1,Dataset[#Headers],0))</f>
        <v>SCIVIS</v>
      </c>
      <c r="F62" s="80" t="str">
        <f>INDEX(Dataset[#All],MATCH(ApplicationCategories_ALT!$A62,Dataset[[#All],[Sort ID]],0),MATCH(F$1,Dataset[#Headers],0))</f>
        <v>Urban Planning</v>
      </c>
      <c r="G62" s="99" t="s">
        <v>2919</v>
      </c>
    </row>
    <row r="63" spans="1:7" x14ac:dyDescent="0.2">
      <c r="A63" s="12" t="s">
        <v>1652</v>
      </c>
      <c r="B63" s="12" t="b">
        <f>INDEX(Dataset[#All],MATCH(ApplicationCategories_ALT!$A63,Dataset[[#All],[Sort ID]],0),MATCH(B$1,Dataset[#Headers],0))</f>
        <v>1</v>
      </c>
      <c r="C63" s="12" t="b">
        <f>INDEX(Dataset[#All],MATCH(ApplicationCategories_ALT!$A63,Dataset[[#All],[Sort ID]],0),MATCH(C$1,Dataset[#Headers],0))</f>
        <v>0</v>
      </c>
      <c r="D63" s="12" t="b">
        <f>INDEX(Dataset[#All],MATCH(ApplicationCategories_ALT!$A63,Dataset[[#All],[Sort ID]],0),MATCH(D$1,Dataset[#Headers],0))</f>
        <v>1</v>
      </c>
      <c r="E63" s="12" t="str">
        <f>INDEX(Dataset[#All],MATCH(ApplicationCategories_ALT!$A63,Dataset[[#All],[Sort ID]],0),MATCH(E$1,Dataset[#Headers],0))</f>
        <v>SCIVIS</v>
      </c>
      <c r="F63" s="80" t="str">
        <f>INDEX(Dataset[#All],MATCH(ApplicationCategories_ALT!$A63,Dataset[[#All],[Sort ID]],0),MATCH(F$1,Dataset[#Headers],0))</f>
        <v>Geoscience</v>
      </c>
      <c r="G63" s="11" t="s">
        <v>2848</v>
      </c>
    </row>
    <row r="64" spans="1:7" x14ac:dyDescent="0.2">
      <c r="A64" s="12" t="s">
        <v>1672</v>
      </c>
      <c r="B64" s="12" t="b">
        <f>INDEX(Dataset[#All],MATCH(ApplicationCategories_ALT!$A64,Dataset[[#All],[Sort ID]],0),MATCH(B$1,Dataset[#Headers],0))</f>
        <v>1</v>
      </c>
      <c r="C64" s="12" t="b">
        <f>INDEX(Dataset[#All],MATCH(ApplicationCategories_ALT!$A64,Dataset[[#All],[Sort ID]],0),MATCH(C$1,Dataset[#Headers],0))</f>
        <v>0</v>
      </c>
      <c r="D64" s="12" t="b">
        <f>INDEX(Dataset[#All],MATCH(ApplicationCategories_ALT!$A64,Dataset[[#All],[Sort ID]],0),MATCH(D$1,Dataset[#Headers],0))</f>
        <v>1</v>
      </c>
      <c r="E64" s="12" t="str">
        <f>INDEX(Dataset[#All],MATCH(ApplicationCategories_ALT!$A64,Dataset[[#All],[Sort ID]],0),MATCH(E$1,Dataset[#Headers],0))</f>
        <v>SCIVIS</v>
      </c>
      <c r="F64" s="80" t="str">
        <f>INDEX(Dataset[#All],MATCH(ApplicationCategories_ALT!$A64,Dataset[[#All],[Sort ID]],0),MATCH(F$1,Dataset[#Headers],0))</f>
        <v>Multi-Domain</v>
      </c>
      <c r="G64" s="99" t="s">
        <v>3050</v>
      </c>
    </row>
    <row r="65" spans="1:7" x14ac:dyDescent="0.2">
      <c r="A65" s="12" t="s">
        <v>1702</v>
      </c>
      <c r="B65" s="12" t="b">
        <f>INDEX(Dataset[#All],MATCH(ApplicationCategories_ALT!$A65,Dataset[[#All],[Sort ID]],0),MATCH(B$1,Dataset[#Headers],0))</f>
        <v>1</v>
      </c>
      <c r="C65" s="12" t="b">
        <f>INDEX(Dataset[#All],MATCH(ApplicationCategories_ALT!$A65,Dataset[[#All],[Sort ID]],0),MATCH(C$1,Dataset[#Headers],0))</f>
        <v>0</v>
      </c>
      <c r="D65" s="12" t="b">
        <f>INDEX(Dataset[#All],MATCH(ApplicationCategories_ALT!$A65,Dataset[[#All],[Sort ID]],0),MATCH(D$1,Dataset[#Headers],0))</f>
        <v>1</v>
      </c>
      <c r="E65" s="12" t="str">
        <f>INDEX(Dataset[#All],MATCH(ApplicationCategories_ALT!$A65,Dataset[[#All],[Sort ID]],0),MATCH(E$1,Dataset[#Headers],0))</f>
        <v>VAST</v>
      </c>
      <c r="F65" s="80" t="str">
        <f>INDEX(Dataset[#All],MATCH(ApplicationCategories_ALT!$A65,Dataset[[#All],[Sort ID]],0),MATCH(F$1,Dataset[#Headers],0))</f>
        <v>Multi-Domain</v>
      </c>
      <c r="G65" s="99" t="s">
        <v>3050</v>
      </c>
    </row>
    <row r="66" spans="1:7" x14ac:dyDescent="0.2">
      <c r="A66" s="12" t="s">
        <v>1744</v>
      </c>
      <c r="B66" s="12" t="b">
        <f>INDEX(Dataset[#All],MATCH(ApplicationCategories_ALT!$A66,Dataset[[#All],[Sort ID]],0),MATCH(B$1,Dataset[#Headers],0))</f>
        <v>1</v>
      </c>
      <c r="C66" s="12" t="b">
        <f>INDEX(Dataset[#All],MATCH(ApplicationCategories_ALT!$A66,Dataset[[#All],[Sort ID]],0),MATCH(C$1,Dataset[#Headers],0))</f>
        <v>0</v>
      </c>
      <c r="D66" s="12" t="b">
        <f>INDEX(Dataset[#All],MATCH(ApplicationCategories_ALT!$A66,Dataset[[#All],[Sort ID]],0),MATCH(D$1,Dataset[#Headers],0))</f>
        <v>1</v>
      </c>
      <c r="E66" s="12" t="str">
        <f>INDEX(Dataset[#All],MATCH(ApplicationCategories_ALT!$A66,Dataset[[#All],[Sort ID]],0),MATCH(E$1,Dataset[#Headers],0))</f>
        <v>SCIVIS</v>
      </c>
      <c r="F66" s="80" t="str">
        <f>INDEX(Dataset[#All],MATCH(ApplicationCategories_ALT!$A66,Dataset[[#All],[Sort ID]],0),MATCH(F$1,Dataset[#Headers],0))</f>
        <v>Marine Science</v>
      </c>
      <c r="G66" s="11" t="s">
        <v>2848</v>
      </c>
    </row>
    <row r="67" spans="1:7" x14ac:dyDescent="0.2">
      <c r="A67" s="12" t="s">
        <v>1784</v>
      </c>
      <c r="B67" s="12" t="b">
        <f>INDEX(Dataset[#All],MATCH(ApplicationCategories_ALT!$A67,Dataset[[#All],[Sort ID]],0),MATCH(B$1,Dataset[#Headers],0))</f>
        <v>1</v>
      </c>
      <c r="C67" s="12" t="b">
        <f>INDEX(Dataset[#All],MATCH(ApplicationCategories_ALT!$A67,Dataset[[#All],[Sort ID]],0),MATCH(C$1,Dataset[#Headers],0))</f>
        <v>0</v>
      </c>
      <c r="D67" s="12" t="b">
        <f>INDEX(Dataset[#All],MATCH(ApplicationCategories_ALT!$A67,Dataset[[#All],[Sort ID]],0),MATCH(D$1,Dataset[#Headers],0))</f>
        <v>1</v>
      </c>
      <c r="E67" s="12" t="str">
        <f>INDEX(Dataset[#All],MATCH(ApplicationCategories_ALT!$A67,Dataset[[#All],[Sort ID]],0),MATCH(E$1,Dataset[#Headers],0))</f>
        <v>SCIVIS</v>
      </c>
      <c r="F67" s="80" t="str">
        <f>INDEX(Dataset[#All],MATCH(ApplicationCategories_ALT!$A67,Dataset[[#All],[Sort ID]],0),MATCH(F$1,Dataset[#Headers],0))</f>
        <v>Multi-Domain</v>
      </c>
      <c r="G67" s="99" t="s">
        <v>3050</v>
      </c>
    </row>
    <row r="68" spans="1:7" x14ac:dyDescent="0.2">
      <c r="A68" s="12" t="s">
        <v>1809</v>
      </c>
      <c r="B68" s="12" t="b">
        <f>INDEX(Dataset[#All],MATCH(ApplicationCategories_ALT!$A68,Dataset[[#All],[Sort ID]],0),MATCH(B$1,Dataset[#Headers],0))</f>
        <v>1</v>
      </c>
      <c r="C68" s="12" t="b">
        <f>INDEX(Dataset[#All],MATCH(ApplicationCategories_ALT!$A68,Dataset[[#All],[Sort ID]],0),MATCH(C$1,Dataset[#Headers],0))</f>
        <v>1</v>
      </c>
      <c r="D68" s="12" t="b">
        <f>INDEX(Dataset[#All],MATCH(ApplicationCategories_ALT!$A68,Dataset[[#All],[Sort ID]],0),MATCH(D$1,Dataset[#Headers],0))</f>
        <v>0</v>
      </c>
      <c r="E68" s="12" t="str">
        <f>INDEX(Dataset[#All],MATCH(ApplicationCategories_ALT!$A68,Dataset[[#All],[Sort ID]],0),MATCH(E$1,Dataset[#Headers],0))</f>
        <v>INFOVIS</v>
      </c>
      <c r="F68" s="80" t="str">
        <f>INDEX(Dataset[#All],MATCH(ApplicationCategories_ALT!$A68,Dataset[[#All],[Sort ID]],0),MATCH(F$1,Dataset[#Headers],0))</f>
        <v>Atmospheric Science</v>
      </c>
      <c r="G68" s="11" t="s">
        <v>2848</v>
      </c>
    </row>
    <row r="69" spans="1:7" x14ac:dyDescent="0.2">
      <c r="A69" s="12" t="s">
        <v>1827</v>
      </c>
      <c r="B69" s="12" t="b">
        <f>INDEX(Dataset[#All],MATCH(ApplicationCategories_ALT!$A69,Dataset[[#All],[Sort ID]],0),MATCH(B$1,Dataset[#Headers],0))</f>
        <v>1</v>
      </c>
      <c r="C69" s="12" t="b">
        <f>INDEX(Dataset[#All],MATCH(ApplicationCategories_ALT!$A69,Dataset[[#All],[Sort ID]],0),MATCH(C$1,Dataset[#Headers],0))</f>
        <v>0</v>
      </c>
      <c r="D69" s="12" t="b">
        <f>INDEX(Dataset[#All],MATCH(ApplicationCategories_ALT!$A69,Dataset[[#All],[Sort ID]],0),MATCH(D$1,Dataset[#Headers],0))</f>
        <v>1</v>
      </c>
      <c r="E69" s="12" t="str">
        <f>INDEX(Dataset[#All],MATCH(ApplicationCategories_ALT!$A69,Dataset[[#All],[Sort ID]],0),MATCH(E$1,Dataset[#Headers],0))</f>
        <v>INFOVIS</v>
      </c>
      <c r="F69" s="80" t="str">
        <f>INDEX(Dataset[#All],MATCH(ApplicationCategories_ALT!$A69,Dataset[[#All],[Sort ID]],0),MATCH(F$1,Dataset[#Headers],0))</f>
        <v>Cartography</v>
      </c>
      <c r="G69" s="99" t="s">
        <v>2892</v>
      </c>
    </row>
    <row r="70" spans="1:7" x14ac:dyDescent="0.2">
      <c r="A70" s="12" t="s">
        <v>1831</v>
      </c>
      <c r="B70" s="12" t="b">
        <f>INDEX(Dataset[#All],MATCH(ApplicationCategories_ALT!$A70,Dataset[[#All],[Sort ID]],0),MATCH(B$1,Dataset[#Headers],0))</f>
        <v>1</v>
      </c>
      <c r="C70" s="12" t="b">
        <f>INDEX(Dataset[#All],MATCH(ApplicationCategories_ALT!$A70,Dataset[[#All],[Sort ID]],0),MATCH(C$1,Dataset[#Headers],0))</f>
        <v>1</v>
      </c>
      <c r="D70" s="12" t="b">
        <f>INDEX(Dataset[#All],MATCH(ApplicationCategories_ALT!$A70,Dataset[[#All],[Sort ID]],0),MATCH(D$1,Dataset[#Headers],0))</f>
        <v>0</v>
      </c>
      <c r="E70" s="12" t="str">
        <f>INDEX(Dataset[#All],MATCH(ApplicationCategories_ALT!$A70,Dataset[[#All],[Sort ID]],0),MATCH(E$1,Dataset[#Headers],0))</f>
        <v>SCIVIS</v>
      </c>
      <c r="F70" s="80" t="str">
        <f>INDEX(Dataset[#All],MATCH(ApplicationCategories_ALT!$A70,Dataset[[#All],[Sort ID]],0),MATCH(F$1,Dataset[#Headers],0))</f>
        <v>Atmospheric Science</v>
      </c>
      <c r="G70" s="11" t="s">
        <v>2848</v>
      </c>
    </row>
    <row r="71" spans="1:7" x14ac:dyDescent="0.2">
      <c r="A71" s="12" t="s">
        <v>1836</v>
      </c>
      <c r="B71" s="12" t="b">
        <f>INDEX(Dataset[#All],MATCH(ApplicationCategories_ALT!$A71,Dataset[[#All],[Sort ID]],0),MATCH(B$1,Dataset[#Headers],0))</f>
        <v>1</v>
      </c>
      <c r="C71" s="12" t="b">
        <f>INDEX(Dataset[#All],MATCH(ApplicationCategories_ALT!$A71,Dataset[[#All],[Sort ID]],0),MATCH(C$1,Dataset[#Headers],0))</f>
        <v>0</v>
      </c>
      <c r="D71" s="12" t="b">
        <f>INDEX(Dataset[#All],MATCH(ApplicationCategories_ALT!$A71,Dataset[[#All],[Sort ID]],0),MATCH(D$1,Dataset[#Headers],0))</f>
        <v>1</v>
      </c>
      <c r="E71" s="12" t="str">
        <f>INDEX(Dataset[#All],MATCH(ApplicationCategories_ALT!$A71,Dataset[[#All],[Sort ID]],0),MATCH(E$1,Dataset[#Headers],0))</f>
        <v>SCIVIS</v>
      </c>
      <c r="F71" s="80" t="str">
        <f>INDEX(Dataset[#All],MATCH(ApplicationCategories_ALT!$A71,Dataset[[#All],[Sort ID]],0),MATCH(F$1,Dataset[#Headers],0))</f>
        <v>Marine Science</v>
      </c>
      <c r="G71" s="11" t="s">
        <v>2848</v>
      </c>
    </row>
    <row r="72" spans="1:7" x14ac:dyDescent="0.2">
      <c r="A72" s="12" t="s">
        <v>1844</v>
      </c>
      <c r="B72" s="12" t="b">
        <f>INDEX(Dataset[#All],MATCH(ApplicationCategories_ALT!$A72,Dataset[[#All],[Sort ID]],0),MATCH(B$1,Dataset[#Headers],0))</f>
        <v>1</v>
      </c>
      <c r="C72" s="12" t="b">
        <f>INDEX(Dataset[#All],MATCH(ApplicationCategories_ALT!$A72,Dataset[[#All],[Sort ID]],0),MATCH(C$1,Dataset[#Headers],0))</f>
        <v>0</v>
      </c>
      <c r="D72" s="12" t="b">
        <f>INDEX(Dataset[#All],MATCH(ApplicationCategories_ALT!$A72,Dataset[[#All],[Sort ID]],0),MATCH(D$1,Dataset[#Headers],0))</f>
        <v>1</v>
      </c>
      <c r="E72" s="12" t="str">
        <f>INDEX(Dataset[#All],MATCH(ApplicationCategories_ALT!$A72,Dataset[[#All],[Sort ID]],0),MATCH(E$1,Dataset[#Headers],0))</f>
        <v>SCIVIS</v>
      </c>
      <c r="F72" s="80" t="str">
        <f>INDEX(Dataset[#All],MATCH(ApplicationCategories_ALT!$A72,Dataset[[#All],[Sort ID]],0),MATCH(F$1,Dataset[#Headers],0))</f>
        <v>Atmospheric Science</v>
      </c>
      <c r="G72" s="11" t="s">
        <v>2848</v>
      </c>
    </row>
    <row r="73" spans="1:7" x14ac:dyDescent="0.2">
      <c r="A73" s="12" t="s">
        <v>1865</v>
      </c>
      <c r="B73" s="12" t="b">
        <f>INDEX(Dataset[#All],MATCH(ApplicationCategories_ALT!$A73,Dataset[[#All],[Sort ID]],0),MATCH(B$1,Dataset[#Headers],0))</f>
        <v>1</v>
      </c>
      <c r="C73" s="12" t="b">
        <f>INDEX(Dataset[#All],MATCH(ApplicationCategories_ALT!$A73,Dataset[[#All],[Sort ID]],0),MATCH(C$1,Dataset[#Headers],0))</f>
        <v>0</v>
      </c>
      <c r="D73" s="12" t="b">
        <f>INDEX(Dataset[#All],MATCH(ApplicationCategories_ALT!$A73,Dataset[[#All],[Sort ID]],0),MATCH(D$1,Dataset[#Headers],0))</f>
        <v>1</v>
      </c>
      <c r="E73" s="12" t="str">
        <f>INDEX(Dataset[#All],MATCH(ApplicationCategories_ALT!$A73,Dataset[[#All],[Sort ID]],0),MATCH(E$1,Dataset[#Headers],0))</f>
        <v>VAST</v>
      </c>
      <c r="F73" s="80" t="str">
        <f>INDEX(Dataset[#All],MATCH(ApplicationCategories_ALT!$A73,Dataset[[#All],[Sort ID]],0),MATCH(F$1,Dataset[#Headers],0))</f>
        <v>Social Media</v>
      </c>
      <c r="G73" s="99" t="s">
        <v>2876</v>
      </c>
    </row>
    <row r="74" spans="1:7" x14ac:dyDescent="0.2">
      <c r="A74" s="12" t="s">
        <v>1881</v>
      </c>
      <c r="B74" s="12" t="b">
        <f>INDEX(Dataset[#All],MATCH(ApplicationCategories_ALT!$A74,Dataset[[#All],[Sort ID]],0),MATCH(B$1,Dataset[#Headers],0))</f>
        <v>1</v>
      </c>
      <c r="C74" s="12" t="b">
        <f>INDEX(Dataset[#All],MATCH(ApplicationCategories_ALT!$A74,Dataset[[#All],[Sort ID]],0),MATCH(C$1,Dataset[#Headers],0))</f>
        <v>0</v>
      </c>
      <c r="D74" s="12" t="b">
        <f>INDEX(Dataset[#All],MATCH(ApplicationCategories_ALT!$A74,Dataset[[#All],[Sort ID]],0),MATCH(D$1,Dataset[#Headers],0))</f>
        <v>1</v>
      </c>
      <c r="E74" s="12" t="str">
        <f>INDEX(Dataset[#All],MATCH(ApplicationCategories_ALT!$A74,Dataset[[#All],[Sort ID]],0),MATCH(E$1,Dataset[#Headers],0))</f>
        <v>OTHER</v>
      </c>
      <c r="F74" s="80" t="str">
        <f>INDEX(Dataset[#All],MATCH(ApplicationCategories_ALT!$A74,Dataset[[#All],[Sort ID]],0),MATCH(F$1,Dataset[#Headers],0))</f>
        <v>Planetary Science</v>
      </c>
      <c r="G74" s="11" t="s">
        <v>2848</v>
      </c>
    </row>
    <row r="75" spans="1:7" x14ac:dyDescent="0.2">
      <c r="A75" s="12" t="s">
        <v>1902</v>
      </c>
      <c r="B75" s="12" t="b">
        <f>INDEX(Dataset[#All],MATCH(ApplicationCategories_ALT!$A75,Dataset[[#All],[Sort ID]],0),MATCH(B$1,Dataset[#Headers],0))</f>
        <v>1</v>
      </c>
      <c r="C75" s="12" t="b">
        <f>INDEX(Dataset[#All],MATCH(ApplicationCategories_ALT!$A75,Dataset[[#All],[Sort ID]],0),MATCH(C$1,Dataset[#Headers],0))</f>
        <v>0</v>
      </c>
      <c r="D75" s="12" t="b">
        <f>INDEX(Dataset[#All],MATCH(ApplicationCategories_ALT!$A75,Dataset[[#All],[Sort ID]],0),MATCH(D$1,Dataset[#Headers],0))</f>
        <v>1</v>
      </c>
      <c r="E75" s="12" t="str">
        <f>INDEX(Dataset[#All],MATCH(ApplicationCategories_ALT!$A75,Dataset[[#All],[Sort ID]],0),MATCH(E$1,Dataset[#Headers],0))</f>
        <v>INFOVIS</v>
      </c>
      <c r="F75" s="80" t="str">
        <f>INDEX(Dataset[#All],MATCH(ApplicationCategories_ALT!$A75,Dataset[[#All],[Sort ID]],0),MATCH(F$1,Dataset[#Headers],0))</f>
        <v>Atmospheric Science</v>
      </c>
      <c r="G75" s="11" t="s">
        <v>2848</v>
      </c>
    </row>
    <row r="76" spans="1:7" x14ac:dyDescent="0.2">
      <c r="A76" s="12" t="s">
        <v>1915</v>
      </c>
      <c r="B76" s="12" t="b">
        <f>INDEX(Dataset[#All],MATCH(ApplicationCategories_ALT!$A76,Dataset[[#All],[Sort ID]],0),MATCH(B$1,Dataset[#Headers],0))</f>
        <v>1</v>
      </c>
      <c r="C76" s="12" t="b">
        <f>INDEX(Dataset[#All],MATCH(ApplicationCategories_ALT!$A76,Dataset[[#All],[Sort ID]],0),MATCH(C$1,Dataset[#Headers],0))</f>
        <v>0</v>
      </c>
      <c r="D76" s="12" t="b">
        <f>INDEX(Dataset[#All],MATCH(ApplicationCategories_ALT!$A76,Dataset[[#All],[Sort ID]],0),MATCH(D$1,Dataset[#Headers],0))</f>
        <v>1</v>
      </c>
      <c r="E76" s="12" t="str">
        <f>INDEX(Dataset[#All],MATCH(ApplicationCategories_ALT!$A76,Dataset[[#All],[Sort ID]],0),MATCH(E$1,Dataset[#Headers],0))</f>
        <v>SCIVIS</v>
      </c>
      <c r="F76" s="80" t="str">
        <f>INDEX(Dataset[#All],MATCH(ApplicationCategories_ALT!$A76,Dataset[[#All],[Sort ID]],0),MATCH(F$1,Dataset[#Headers],0))</f>
        <v>Atmospheric Science</v>
      </c>
      <c r="G76" s="11" t="s">
        <v>2848</v>
      </c>
    </row>
    <row r="77" spans="1:7" x14ac:dyDescent="0.2">
      <c r="A77" s="12" t="s">
        <v>1932</v>
      </c>
      <c r="B77" s="12" t="b">
        <f>INDEX(Dataset[#All],MATCH(ApplicationCategories_ALT!$A77,Dataset[[#All],[Sort ID]],0),MATCH(B$1,Dataset[#Headers],0))</f>
        <v>1</v>
      </c>
      <c r="C77" s="12" t="b">
        <f>INDEX(Dataset[#All],MATCH(ApplicationCategories_ALT!$A77,Dataset[[#All],[Sort ID]],0),MATCH(C$1,Dataset[#Headers],0))</f>
        <v>0</v>
      </c>
      <c r="D77" s="12" t="b">
        <f>INDEX(Dataset[#All],MATCH(ApplicationCategories_ALT!$A77,Dataset[[#All],[Sort ID]],0),MATCH(D$1,Dataset[#Headers],0))</f>
        <v>1</v>
      </c>
      <c r="E77" s="12" t="str">
        <f>INDEX(Dataset[#All],MATCH(ApplicationCategories_ALT!$A77,Dataset[[#All],[Sort ID]],0),MATCH(E$1,Dataset[#Headers],0))</f>
        <v>VAST</v>
      </c>
      <c r="F77" s="80" t="str">
        <f>INDEX(Dataset[#All],MATCH(ApplicationCategories_ALT!$A77,Dataset[[#All],[Sort ID]],0),MATCH(F$1,Dataset[#Headers],0))</f>
        <v>Movement</v>
      </c>
      <c r="G77" s="99" t="s">
        <v>2501</v>
      </c>
    </row>
    <row r="78" spans="1:7" x14ac:dyDescent="0.2">
      <c r="A78" s="12" t="s">
        <v>1936</v>
      </c>
      <c r="B78" s="12" t="b">
        <f>INDEX(Dataset[#All],MATCH(ApplicationCategories_ALT!$A78,Dataset[[#All],[Sort ID]],0),MATCH(B$1,Dataset[#Headers],0))</f>
        <v>1</v>
      </c>
      <c r="C78" s="12" t="b">
        <f>INDEX(Dataset[#All],MATCH(ApplicationCategories_ALT!$A78,Dataset[[#All],[Sort ID]],0),MATCH(C$1,Dataset[#Headers],0))</f>
        <v>0</v>
      </c>
      <c r="D78" s="12" t="b">
        <f>INDEX(Dataset[#All],MATCH(ApplicationCategories_ALT!$A78,Dataset[[#All],[Sort ID]],0),MATCH(D$1,Dataset[#Headers],0))</f>
        <v>1</v>
      </c>
      <c r="E78" s="12" t="str">
        <f>INDEX(Dataset[#All],MATCH(ApplicationCategories_ALT!$A78,Dataset[[#All],[Sort ID]],0),MATCH(E$1,Dataset[#Headers],0))</f>
        <v>VAST</v>
      </c>
      <c r="F78" s="80" t="str">
        <f>INDEX(Dataset[#All],MATCH(ApplicationCategories_ALT!$A78,Dataset[[#All],[Sort ID]],0),MATCH(F$1,Dataset[#Headers],0))</f>
        <v>Movement</v>
      </c>
      <c r="G78" s="99" t="s">
        <v>2501</v>
      </c>
    </row>
    <row r="79" spans="1:7" x14ac:dyDescent="0.2">
      <c r="A79" s="12" t="s">
        <v>1940</v>
      </c>
      <c r="B79" s="12" t="b">
        <f>INDEX(Dataset[#All],MATCH(ApplicationCategories_ALT!$A79,Dataset[[#All],[Sort ID]],0),MATCH(B$1,Dataset[#Headers],0))</f>
        <v>1</v>
      </c>
      <c r="C79" s="12" t="b">
        <f>INDEX(Dataset[#All],MATCH(ApplicationCategories_ALT!$A79,Dataset[[#All],[Sort ID]],0),MATCH(C$1,Dataset[#Headers],0))</f>
        <v>0</v>
      </c>
      <c r="D79" s="12" t="b">
        <f>INDEX(Dataset[#All],MATCH(ApplicationCategories_ALT!$A79,Dataset[[#All],[Sort ID]],0),MATCH(D$1,Dataset[#Headers],0))</f>
        <v>1</v>
      </c>
      <c r="E79" s="12" t="str">
        <f>INDEX(Dataset[#All],MATCH(ApplicationCategories_ALT!$A79,Dataset[[#All],[Sort ID]],0),MATCH(E$1,Dataset[#Headers],0))</f>
        <v>VAST</v>
      </c>
      <c r="F79" s="80" t="str">
        <f>INDEX(Dataset[#All],MATCH(ApplicationCategories_ALT!$A79,Dataset[[#All],[Sort ID]],0),MATCH(F$1,Dataset[#Headers],0))</f>
        <v>Movement</v>
      </c>
      <c r="G79" s="99" t="s">
        <v>2501</v>
      </c>
    </row>
    <row r="80" spans="1:7" x14ac:dyDescent="0.2">
      <c r="A80" s="12" t="s">
        <v>1944</v>
      </c>
      <c r="B80" s="12" t="b">
        <f>INDEX(Dataset[#All],MATCH(ApplicationCategories_ALT!$A80,Dataset[[#All],[Sort ID]],0),MATCH(B$1,Dataset[#Headers],0))</f>
        <v>1</v>
      </c>
      <c r="C80" s="12" t="b">
        <f>INDEX(Dataset[#All],MATCH(ApplicationCategories_ALT!$A80,Dataset[[#All],[Sort ID]],0),MATCH(C$1,Dataset[#Headers],0))</f>
        <v>0</v>
      </c>
      <c r="D80" s="12" t="b">
        <f>INDEX(Dataset[#All],MATCH(ApplicationCategories_ALT!$A80,Dataset[[#All],[Sort ID]],0),MATCH(D$1,Dataset[#Headers],0))</f>
        <v>1</v>
      </c>
      <c r="E80" s="12" t="str">
        <f>INDEX(Dataset[#All],MATCH(ApplicationCategories_ALT!$A80,Dataset[[#All],[Sort ID]],0),MATCH(E$1,Dataset[#Headers],0))</f>
        <v>VAST</v>
      </c>
      <c r="F80" s="80" t="str">
        <f>INDEX(Dataset[#All],MATCH(ApplicationCategories_ALT!$A80,Dataset[[#All],[Sort ID]],0),MATCH(F$1,Dataset[#Headers],0))</f>
        <v>Multi-Domain</v>
      </c>
      <c r="G80" s="99" t="s">
        <v>3050</v>
      </c>
    </row>
    <row r="81" spans="1:7" x14ac:dyDescent="0.2">
      <c r="A81" s="12" t="s">
        <v>1958</v>
      </c>
      <c r="B81" s="12" t="b">
        <f>INDEX(Dataset[#All],MATCH(ApplicationCategories_ALT!$A81,Dataset[[#All],[Sort ID]],0),MATCH(B$1,Dataset[#Headers],0))</f>
        <v>1</v>
      </c>
      <c r="C81" s="12" t="b">
        <f>INDEX(Dataset[#All],MATCH(ApplicationCategories_ALT!$A81,Dataset[[#All],[Sort ID]],0),MATCH(C$1,Dataset[#Headers],0))</f>
        <v>1</v>
      </c>
      <c r="D81" s="12" t="b">
        <f>INDEX(Dataset[#All],MATCH(ApplicationCategories_ALT!$A81,Dataset[[#All],[Sort ID]],0),MATCH(D$1,Dataset[#Headers],0))</f>
        <v>0</v>
      </c>
      <c r="E81" s="12" t="str">
        <f>INDEX(Dataset[#All],MATCH(ApplicationCategories_ALT!$A81,Dataset[[#All],[Sort ID]],0),MATCH(E$1,Dataset[#Headers],0))</f>
        <v>INFOVIS</v>
      </c>
      <c r="F81" s="80" t="str">
        <f>INDEX(Dataset[#All],MATCH(ApplicationCategories_ALT!$A81,Dataset[[#All],[Sort ID]],0),MATCH(F$1,Dataset[#Headers],0))</f>
        <v>Movement</v>
      </c>
      <c r="G81" s="99" t="s">
        <v>2501</v>
      </c>
    </row>
    <row r="82" spans="1:7" x14ac:dyDescent="0.2">
      <c r="A82" s="12" t="s">
        <v>1966</v>
      </c>
      <c r="B82" s="12" t="b">
        <f>INDEX(Dataset[#All],MATCH(ApplicationCategories_ALT!$A82,Dataset[[#All],[Sort ID]],0),MATCH(B$1,Dataset[#Headers],0))</f>
        <v>1</v>
      </c>
      <c r="C82" s="12" t="b">
        <f>INDEX(Dataset[#All],MATCH(ApplicationCategories_ALT!$A82,Dataset[[#All],[Sort ID]],0),MATCH(C$1,Dataset[#Headers],0))</f>
        <v>1</v>
      </c>
      <c r="D82" s="12" t="b">
        <f>INDEX(Dataset[#All],MATCH(ApplicationCategories_ALT!$A82,Dataset[[#All],[Sort ID]],0),MATCH(D$1,Dataset[#Headers],0))</f>
        <v>0</v>
      </c>
      <c r="E82" s="12" t="str">
        <f>INDEX(Dataset[#All],MATCH(ApplicationCategories_ALT!$A82,Dataset[[#All],[Sort ID]],0),MATCH(E$1,Dataset[#Headers],0))</f>
        <v>INFOVIS</v>
      </c>
      <c r="F82" s="80" t="str">
        <f>INDEX(Dataset[#All],MATCH(ApplicationCategories_ALT!$A82,Dataset[[#All],[Sort ID]],0),MATCH(F$1,Dataset[#Headers],0))</f>
        <v>Multi-Domain</v>
      </c>
      <c r="G82" s="99" t="s">
        <v>3050</v>
      </c>
    </row>
    <row r="83" spans="1:7" x14ac:dyDescent="0.2">
      <c r="A83" s="12" t="s">
        <v>2062</v>
      </c>
      <c r="B83" s="12" t="b">
        <f>INDEX(Dataset[#All],MATCH(ApplicationCategories_ALT!$A83,Dataset[[#All],[Sort ID]],0),MATCH(B$1,Dataset[#Headers],0))</f>
        <v>1</v>
      </c>
      <c r="C83" s="12" t="b">
        <f>INDEX(Dataset[#All],MATCH(ApplicationCategories_ALT!$A83,Dataset[[#All],[Sort ID]],0),MATCH(C$1,Dataset[#Headers],0))</f>
        <v>1</v>
      </c>
      <c r="D83" s="12" t="b">
        <f>INDEX(Dataset[#All],MATCH(ApplicationCategories_ALT!$A83,Dataset[[#All],[Sort ID]],0),MATCH(D$1,Dataset[#Headers],0))</f>
        <v>0</v>
      </c>
      <c r="E83" s="12" t="str">
        <f>INDEX(Dataset[#All],MATCH(ApplicationCategories_ALT!$A83,Dataset[[#All],[Sort ID]],0),MATCH(E$1,Dataset[#Headers],0))</f>
        <v>VAST</v>
      </c>
      <c r="F83" s="80" t="str">
        <f>INDEX(Dataset[#All],MATCH(ApplicationCategories_ALT!$A83,Dataset[[#All],[Sort ID]],0),MATCH(F$1,Dataset[#Headers],0))</f>
        <v>Demography</v>
      </c>
      <c r="G83" s="99" t="s">
        <v>2849</v>
      </c>
    </row>
    <row r="84" spans="1:7" x14ac:dyDescent="0.2">
      <c r="A84" s="12" t="s">
        <v>2087</v>
      </c>
      <c r="B84" s="12" t="b">
        <f>INDEX(Dataset[#All],MATCH(ApplicationCategories_ALT!$A84,Dataset[[#All],[Sort ID]],0),MATCH(B$1,Dataset[#Headers],0))</f>
        <v>1</v>
      </c>
      <c r="C84" s="12" t="b">
        <f>INDEX(Dataset[#All],MATCH(ApplicationCategories_ALT!$A84,Dataset[[#All],[Sort ID]],0),MATCH(C$1,Dataset[#Headers],0))</f>
        <v>1</v>
      </c>
      <c r="D84" s="12" t="b">
        <f>INDEX(Dataset[#All],MATCH(ApplicationCategories_ALT!$A84,Dataset[[#All],[Sort ID]],0),MATCH(D$1,Dataset[#Headers],0))</f>
        <v>0</v>
      </c>
      <c r="E84" s="12" t="str">
        <f>INDEX(Dataset[#All],MATCH(ApplicationCategories_ALT!$A84,Dataset[[#All],[Sort ID]],0),MATCH(E$1,Dataset[#Headers],0))</f>
        <v>OTHER</v>
      </c>
      <c r="F84" s="80" t="str">
        <f>INDEX(Dataset[#All],MATCH(ApplicationCategories_ALT!$A84,Dataset[[#All],[Sort ID]],0),MATCH(F$1,Dataset[#Headers],0))</f>
        <v>Art</v>
      </c>
      <c r="G84" s="99" t="s">
        <v>2849</v>
      </c>
    </row>
    <row r="85" spans="1:7" x14ac:dyDescent="0.2">
      <c r="A85" s="12" t="s">
        <v>2100</v>
      </c>
      <c r="B85" s="12" t="b">
        <f>INDEX(Dataset[#All],MATCH(ApplicationCategories_ALT!$A85,Dataset[[#All],[Sort ID]],0),MATCH(B$1,Dataset[#Headers],0))</f>
        <v>1</v>
      </c>
      <c r="C85" s="12" t="b">
        <f>INDEX(Dataset[#All],MATCH(ApplicationCategories_ALT!$A85,Dataset[[#All],[Sort ID]],0),MATCH(C$1,Dataset[#Headers],0))</f>
        <v>0</v>
      </c>
      <c r="D85" s="12" t="b">
        <f>INDEX(Dataset[#All],MATCH(ApplicationCategories_ALT!$A85,Dataset[[#All],[Sort ID]],0),MATCH(D$1,Dataset[#Headers],0))</f>
        <v>1</v>
      </c>
      <c r="E85" s="12" t="str">
        <f>INDEX(Dataset[#All],MATCH(ApplicationCategories_ALT!$A85,Dataset[[#All],[Sort ID]],0),MATCH(E$1,Dataset[#Headers],0))</f>
        <v>OTHER</v>
      </c>
      <c r="F85" s="80" t="str">
        <f>INDEX(Dataset[#All],MATCH(ApplicationCategories_ALT!$A85,Dataset[[#All],[Sort ID]],0),MATCH(F$1,Dataset[#Headers],0))</f>
        <v>Atmospheric Science</v>
      </c>
      <c r="G85" s="11" t="s">
        <v>2848</v>
      </c>
    </row>
    <row r="86" spans="1:7" x14ac:dyDescent="0.2">
      <c r="A86" s="12" t="s">
        <v>2151</v>
      </c>
      <c r="B86" s="12" t="b">
        <f>INDEX(Dataset[#All],MATCH(ApplicationCategories_ALT!$A86,Dataset[[#All],[Sort ID]],0),MATCH(B$1,Dataset[#Headers],0))</f>
        <v>1</v>
      </c>
      <c r="C86" s="12" t="b">
        <f>INDEX(Dataset[#All],MATCH(ApplicationCategories_ALT!$A86,Dataset[[#All],[Sort ID]],0),MATCH(C$1,Dataset[#Headers],0))</f>
        <v>1</v>
      </c>
      <c r="D86" s="12" t="b">
        <f>INDEX(Dataset[#All],MATCH(ApplicationCategories_ALT!$A86,Dataset[[#All],[Sort ID]],0),MATCH(D$1,Dataset[#Headers],0))</f>
        <v>0</v>
      </c>
      <c r="E86" s="12" t="str">
        <f>INDEX(Dataset[#All],MATCH(ApplicationCategories_ALT!$A86,Dataset[[#All],[Sort ID]],0),MATCH(E$1,Dataset[#Headers],0))</f>
        <v>INFOVIS</v>
      </c>
      <c r="F86" s="80" t="str">
        <f>INDEX(Dataset[#All],MATCH(ApplicationCategories_ALT!$A86,Dataset[[#All],[Sort ID]],0),MATCH(F$1,Dataset[#Headers],0))</f>
        <v>Multi-Domain</v>
      </c>
      <c r="G86" s="99" t="s">
        <v>3050</v>
      </c>
    </row>
    <row r="87" spans="1:7" x14ac:dyDescent="0.2">
      <c r="A87" s="12" t="s">
        <v>2189</v>
      </c>
      <c r="B87" s="12" t="b">
        <f>INDEX(Dataset[#All],MATCH(ApplicationCategories_ALT!$A87,Dataset[[#All],[Sort ID]],0),MATCH(B$1,Dataset[#Headers],0))</f>
        <v>1</v>
      </c>
      <c r="C87" s="12" t="b">
        <f>INDEX(Dataset[#All],MATCH(ApplicationCategories_ALT!$A87,Dataset[[#All],[Sort ID]],0),MATCH(C$1,Dataset[#Headers],0))</f>
        <v>0</v>
      </c>
      <c r="D87" s="12" t="b">
        <f>INDEX(Dataset[#All],MATCH(ApplicationCategories_ALT!$A87,Dataset[[#All],[Sort ID]],0),MATCH(D$1,Dataset[#Headers],0))</f>
        <v>1</v>
      </c>
      <c r="E87" s="12" t="str">
        <f>INDEX(Dataset[#All],MATCH(ApplicationCategories_ALT!$A87,Dataset[[#All],[Sort ID]],0),MATCH(E$1,Dataset[#Headers],0))</f>
        <v>VAST</v>
      </c>
      <c r="F87" s="80" t="str">
        <f>INDEX(Dataset[#All],MATCH(ApplicationCategories_ALT!$A87,Dataset[[#All],[Sort ID]],0),MATCH(F$1,Dataset[#Headers],0))</f>
        <v>Social Media</v>
      </c>
      <c r="G87" s="99" t="s">
        <v>2876</v>
      </c>
    </row>
    <row r="88" spans="1:7" x14ac:dyDescent="0.2">
      <c r="A88" s="12" t="s">
        <v>2257</v>
      </c>
      <c r="B88" s="12" t="b">
        <f>INDEX(Dataset[#All],MATCH(ApplicationCategories_ALT!$A88,Dataset[[#All],[Sort ID]],0),MATCH(B$1,Dataset[#Headers],0))</f>
        <v>1</v>
      </c>
      <c r="C88" s="12" t="b">
        <f>INDEX(Dataset[#All],MATCH(ApplicationCategories_ALT!$A88,Dataset[[#All],[Sort ID]],0),MATCH(C$1,Dataset[#Headers],0))</f>
        <v>0</v>
      </c>
      <c r="D88" s="12" t="b">
        <f>INDEX(Dataset[#All],MATCH(ApplicationCategories_ALT!$A88,Dataset[[#All],[Sort ID]],0),MATCH(D$1,Dataset[#Headers],0))</f>
        <v>1</v>
      </c>
      <c r="E88" s="12" t="str">
        <f>INDEX(Dataset[#All],MATCH(ApplicationCategories_ALT!$A88,Dataset[[#All],[Sort ID]],0),MATCH(E$1,Dataset[#Headers],0))</f>
        <v>VAST</v>
      </c>
      <c r="F88" s="80" t="str">
        <f>INDEX(Dataset[#All],MATCH(ApplicationCategories_ALT!$A88,Dataset[[#All],[Sort ID]],0),MATCH(F$1,Dataset[#Headers],0))</f>
        <v>Movement</v>
      </c>
      <c r="G88" s="99" t="s">
        <v>2501</v>
      </c>
    </row>
    <row r="89" spans="1:7" x14ac:dyDescent="0.2">
      <c r="A89" s="12" t="s">
        <v>2308</v>
      </c>
      <c r="B89" s="12" t="b">
        <f>INDEX(Dataset[#All],MATCH(ApplicationCategories_ALT!$A89,Dataset[[#All],[Sort ID]],0),MATCH(B$1,Dataset[#Headers],0))</f>
        <v>1</v>
      </c>
      <c r="C89" s="12" t="b">
        <f>INDEX(Dataset[#All],MATCH(ApplicationCategories_ALT!$A89,Dataset[[#All],[Sort ID]],0),MATCH(C$1,Dataset[#Headers],0))</f>
        <v>0</v>
      </c>
      <c r="D89" s="12" t="b">
        <f>INDEX(Dataset[#All],MATCH(ApplicationCategories_ALT!$A89,Dataset[[#All],[Sort ID]],0),MATCH(D$1,Dataset[#Headers],0))</f>
        <v>1</v>
      </c>
      <c r="E89" s="12" t="str">
        <f>INDEX(Dataset[#All],MATCH(ApplicationCategories_ALT!$A89,Dataset[[#All],[Sort ID]],0),MATCH(E$1,Dataset[#Headers],0))</f>
        <v>VAST</v>
      </c>
      <c r="F89" s="80" t="str">
        <f>INDEX(Dataset[#All],MATCH(ApplicationCategories_ALT!$A89,Dataset[[#All],[Sort ID]],0),MATCH(F$1,Dataset[#Headers],0))</f>
        <v>Social Media</v>
      </c>
      <c r="G89" s="99" t="s">
        <v>2876</v>
      </c>
    </row>
    <row r="90" spans="1:7" x14ac:dyDescent="0.2">
      <c r="A90" s="12" t="s">
        <v>2367</v>
      </c>
      <c r="B90" s="12" t="b">
        <f>INDEX(Dataset[#All],MATCH(ApplicationCategories_ALT!$A90,Dataset[[#All],[Sort ID]],0),MATCH(B$1,Dataset[#Headers],0))</f>
        <v>1</v>
      </c>
      <c r="C90" s="12" t="b">
        <f>INDEX(Dataset[#All],MATCH(ApplicationCategories_ALT!$A90,Dataset[[#All],[Sort ID]],0),MATCH(C$1,Dataset[#Headers],0))</f>
        <v>1</v>
      </c>
      <c r="D90" s="12" t="b">
        <f>INDEX(Dataset[#All],MATCH(ApplicationCategories_ALT!$A90,Dataset[[#All],[Sort ID]],0),MATCH(D$1,Dataset[#Headers],0))</f>
        <v>0</v>
      </c>
      <c r="E90" s="12" t="str">
        <f>INDEX(Dataset[#All],MATCH(ApplicationCategories_ALT!$A90,Dataset[[#All],[Sort ID]],0),MATCH(E$1,Dataset[#Headers],0))</f>
        <v>INFOVIS</v>
      </c>
      <c r="F90" s="80" t="str">
        <f>INDEX(Dataset[#All],MATCH(ApplicationCategories_ALT!$A90,Dataset[[#All],[Sort ID]],0),MATCH(F$1,Dataset[#Headers],0))</f>
        <v>Movement</v>
      </c>
      <c r="G90" s="99" t="s">
        <v>2501</v>
      </c>
    </row>
    <row r="91" spans="1:7" x14ac:dyDescent="0.2">
      <c r="A91" s="12" t="s">
        <v>2379</v>
      </c>
      <c r="B91" s="12" t="b">
        <f>INDEX(Dataset[#All],MATCH(ApplicationCategories_ALT!$A91,Dataset[[#All],[Sort ID]],0),MATCH(B$1,Dataset[#Headers],0))</f>
        <v>1</v>
      </c>
      <c r="C91" s="12" t="b">
        <f>INDEX(Dataset[#All],MATCH(ApplicationCategories_ALT!$A91,Dataset[[#All],[Sort ID]],0),MATCH(C$1,Dataset[#Headers],0))</f>
        <v>0</v>
      </c>
      <c r="D91" s="12" t="b">
        <f>INDEX(Dataset[#All],MATCH(ApplicationCategories_ALT!$A91,Dataset[[#All],[Sort ID]],0),MATCH(D$1,Dataset[#Headers],0))</f>
        <v>1</v>
      </c>
      <c r="E91" s="12" t="str">
        <f>INDEX(Dataset[#All],MATCH(ApplicationCategories_ALT!$A91,Dataset[[#All],[Sort ID]],0),MATCH(E$1,Dataset[#Headers],0))</f>
        <v>VAST</v>
      </c>
      <c r="F91" s="80" t="str">
        <f>INDEX(Dataset[#All],MATCH(ApplicationCategories_ALT!$A91,Dataset[[#All],[Sort ID]],0),MATCH(F$1,Dataset[#Headers],0))</f>
        <v>Atmospheric Science</v>
      </c>
      <c r="G91" s="11" t="s">
        <v>2848</v>
      </c>
    </row>
    <row r="92" spans="1:7" x14ac:dyDescent="0.2">
      <c r="A92" s="12" t="s">
        <v>2409</v>
      </c>
      <c r="B92" s="12" t="b">
        <f>INDEX(Dataset[#All],MATCH(ApplicationCategories_ALT!$A92,Dataset[[#All],[Sort ID]],0),MATCH(B$1,Dataset[#Headers],0))</f>
        <v>1</v>
      </c>
      <c r="C92" s="12" t="b">
        <f>INDEX(Dataset[#All],MATCH(ApplicationCategories_ALT!$A92,Dataset[[#All],[Sort ID]],0),MATCH(C$1,Dataset[#Headers],0))</f>
        <v>0</v>
      </c>
      <c r="D92" s="12" t="b">
        <f>INDEX(Dataset[#All],MATCH(ApplicationCategories_ALT!$A92,Dataset[[#All],[Sort ID]],0),MATCH(D$1,Dataset[#Headers],0))</f>
        <v>1</v>
      </c>
      <c r="E92" s="12" t="str">
        <f>INDEX(Dataset[#All],MATCH(ApplicationCategories_ALT!$A92,Dataset[[#All],[Sort ID]],0),MATCH(E$1,Dataset[#Headers],0))</f>
        <v>VAST</v>
      </c>
      <c r="F92" s="80" t="str">
        <f>INDEX(Dataset[#All],MATCH(ApplicationCategories_ALT!$A92,Dataset[[#All],[Sort ID]],0),MATCH(F$1,Dataset[#Headers],0))</f>
        <v>Text</v>
      </c>
      <c r="G92" s="99" t="s">
        <v>2849</v>
      </c>
    </row>
    <row r="93" spans="1:7" x14ac:dyDescent="0.2">
      <c r="A93" s="12" t="s">
        <v>2413</v>
      </c>
      <c r="B93" s="12" t="b">
        <f>INDEX(Dataset[#All],MATCH(ApplicationCategories_ALT!$A93,Dataset[[#All],[Sort ID]],0),MATCH(B$1,Dataset[#Headers],0))</f>
        <v>1</v>
      </c>
      <c r="C93" s="12" t="b">
        <f>INDEX(Dataset[#All],MATCH(ApplicationCategories_ALT!$A93,Dataset[[#All],[Sort ID]],0),MATCH(C$1,Dataset[#Headers],0))</f>
        <v>1</v>
      </c>
      <c r="D93" s="12" t="b">
        <f>INDEX(Dataset[#All],MATCH(ApplicationCategories_ALT!$A93,Dataset[[#All],[Sort ID]],0),MATCH(D$1,Dataset[#Headers],0))</f>
        <v>0</v>
      </c>
      <c r="E93" s="12" t="str">
        <f>INDEX(Dataset[#All],MATCH(ApplicationCategories_ALT!$A93,Dataset[[#All],[Sort ID]],0),MATCH(E$1,Dataset[#Headers],0))</f>
        <v>VAST</v>
      </c>
      <c r="F93" s="80" t="str">
        <f>INDEX(Dataset[#All],MATCH(ApplicationCategories_ALT!$A93,Dataset[[#All],[Sort ID]],0),MATCH(F$1,Dataset[#Headers],0))</f>
        <v>Multi-Domain</v>
      </c>
      <c r="G93" s="99" t="s">
        <v>3050</v>
      </c>
    </row>
    <row r="94" spans="1:7" x14ac:dyDescent="0.2">
      <c r="A94" s="68" t="s">
        <v>2430</v>
      </c>
      <c r="B94" s="12" t="b">
        <f>INDEX(Dataset[#All],MATCH(ApplicationCategories_ALT!$A94,Dataset[[#All],[Sort ID]],0),MATCH(B$1,Dataset[#Headers],0))</f>
        <v>1</v>
      </c>
      <c r="C94" s="12" t="b">
        <f>INDEX(Dataset[#All],MATCH(ApplicationCategories_ALT!$A94,Dataset[[#All],[Sort ID]],0),MATCH(C$1,Dataset[#Headers],0))</f>
        <v>0</v>
      </c>
      <c r="D94" s="12" t="b">
        <f>INDEX(Dataset[#All],MATCH(ApplicationCategories_ALT!$A94,Dataset[[#All],[Sort ID]],0),MATCH(D$1,Dataset[#Headers],0))</f>
        <v>1</v>
      </c>
      <c r="E94" s="12" t="str">
        <f>INDEX(Dataset[#All],MATCH(ApplicationCategories_ALT!$A94,Dataset[[#All],[Sort ID]],0),MATCH(E$1,Dataset[#Headers],0))</f>
        <v>INFOVIS</v>
      </c>
      <c r="F94" s="80" t="str">
        <f>INDEX(Dataset[#All],MATCH(ApplicationCategories_ALT!$A94,Dataset[[#All],[Sort ID]],0),MATCH(F$1,Dataset[#Headers],0))</f>
        <v>Cartography</v>
      </c>
      <c r="G94" s="99" t="s">
        <v>2892</v>
      </c>
    </row>
    <row r="95" spans="1:7" x14ac:dyDescent="0.2">
      <c r="A95" s="11" t="s">
        <v>2451</v>
      </c>
      <c r="B95" s="79" t="b">
        <f>INDEX(Dataset[#All],MATCH(ApplicationCategories_ALT!$A95,Dataset[[#All],[Sort ID]],0),MATCH(B$1,Dataset[#Headers],0))</f>
        <v>1</v>
      </c>
      <c r="C95" s="12" t="b">
        <f>INDEX(Dataset[#All],MATCH(ApplicationCategories_ALT!$A95,Dataset[[#All],[Sort ID]],0),MATCH(C$1,Dataset[#Headers],0))</f>
        <v>0</v>
      </c>
      <c r="D95" s="12" t="b">
        <f>INDEX(Dataset[#All],MATCH(ApplicationCategories_ALT!$A95,Dataset[[#All],[Sort ID]],0),MATCH(D$1,Dataset[#Headers],0))</f>
        <v>1</v>
      </c>
      <c r="E95" s="12" t="str">
        <f>INDEX(Dataset[#All],MATCH(ApplicationCategories_ALT!$A95,Dataset[[#All],[Sort ID]],0),MATCH(E$1,Dataset[#Headers],0))</f>
        <v>SCIVIS</v>
      </c>
      <c r="F95" s="80" t="str">
        <f>INDEX(Dataset[#All],MATCH(ApplicationCategories_ALT!$A95,Dataset[[#All],[Sort ID]],0),MATCH(F$1,Dataset[#Headers],0))</f>
        <v>Urban Planning</v>
      </c>
      <c r="G95" s="99" t="s">
        <v>2919</v>
      </c>
    </row>
  </sheetData>
  <conditionalFormatting sqref="B2:E95">
    <cfRule type="containsText" dxfId="0" priority="1" operator="containsText" text="DISAGREEMENT">
      <formula>NOT(ISERROR(SEARCH(("DISAGREEMENT"),(B2))))</formula>
    </cfRule>
  </conditionalFormatting>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A9EB-7CD1-4F13-8447-DB42F78C66F8}">
  <sheetPr>
    <pageSetUpPr fitToPage="1"/>
  </sheetPr>
  <dimension ref="A5:CW17"/>
  <sheetViews>
    <sheetView zoomScale="85" zoomScaleNormal="85" workbookViewId="0"/>
  </sheetViews>
  <sheetFormatPr defaultRowHeight="15" x14ac:dyDescent="0.2"/>
  <cols>
    <col min="1" max="1" width="10.28515625" style="82" customWidth="1"/>
    <col min="2" max="28" width="2.5703125" style="82" customWidth="1"/>
    <col min="29" max="29" width="1.42578125" style="82" customWidth="1"/>
    <col min="30" max="51" width="2.5703125" style="82" customWidth="1"/>
    <col min="52" max="52" width="1.42578125" style="82" customWidth="1"/>
    <col min="53" max="69" width="2.5703125" style="82" customWidth="1"/>
    <col min="70" max="70" width="1.42578125" style="82" customWidth="1"/>
    <col min="71" max="79" width="2.5703125" style="82" customWidth="1"/>
    <col min="80" max="80" width="1.42578125" style="82" customWidth="1"/>
    <col min="81" max="88" width="2.5703125" style="82" customWidth="1"/>
    <col min="89" max="89" width="1.42578125" style="82" customWidth="1"/>
    <col min="90" max="94" width="2.5703125" style="82" customWidth="1"/>
    <col min="95" max="95" width="1.42578125" style="82" customWidth="1"/>
    <col min="96" max="101" width="2.5703125" style="82" customWidth="1"/>
    <col min="102" max="16384" width="9.140625" style="82"/>
  </cols>
  <sheetData>
    <row r="5" spans="1:101" ht="96.75" customHeight="1" x14ac:dyDescent="0.2"/>
    <row r="6" spans="1:101" ht="60.75" customHeight="1" x14ac:dyDescent="0.2">
      <c r="B6" s="118">
        <f>27/94</f>
        <v>0.28723404255319152</v>
      </c>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D6" s="118">
        <f>22/94</f>
        <v>0.23404255319148937</v>
      </c>
      <c r="AE6" s="118"/>
      <c r="AF6" s="118"/>
      <c r="AG6" s="118"/>
      <c r="AH6" s="118"/>
      <c r="AI6" s="118"/>
      <c r="AJ6" s="118"/>
      <c r="AK6" s="118"/>
      <c r="AL6" s="118"/>
      <c r="AM6" s="118"/>
      <c r="AN6" s="118"/>
      <c r="AO6" s="118"/>
      <c r="AP6" s="118"/>
      <c r="AQ6" s="118"/>
      <c r="AR6" s="118"/>
      <c r="AS6" s="118"/>
      <c r="AT6" s="118"/>
      <c r="AU6" s="118"/>
      <c r="AV6" s="118"/>
      <c r="AW6" s="118"/>
      <c r="AX6" s="118"/>
      <c r="AY6" s="118"/>
      <c r="BA6" s="118">
        <f>17/94</f>
        <v>0.18085106382978725</v>
      </c>
      <c r="BB6" s="118"/>
      <c r="BC6" s="118"/>
      <c r="BD6" s="118"/>
      <c r="BE6" s="118"/>
      <c r="BF6" s="118"/>
      <c r="BG6" s="118"/>
      <c r="BH6" s="118"/>
      <c r="BI6" s="118"/>
      <c r="BJ6" s="118"/>
      <c r="BK6" s="118"/>
      <c r="BL6" s="118"/>
      <c r="BM6" s="118"/>
      <c r="BN6" s="118"/>
      <c r="BO6" s="118"/>
      <c r="BP6" s="118"/>
      <c r="BQ6" s="118"/>
      <c r="BS6" s="118">
        <f>9/94</f>
        <v>9.5744680851063829E-2</v>
      </c>
      <c r="BT6" s="118"/>
      <c r="BU6" s="118"/>
      <c r="BV6" s="118"/>
      <c r="BW6" s="118"/>
      <c r="BX6" s="118"/>
      <c r="BY6" s="118"/>
      <c r="BZ6" s="118"/>
      <c r="CA6" s="118"/>
      <c r="CC6" s="118">
        <f>8/94</f>
        <v>8.5106382978723402E-2</v>
      </c>
      <c r="CD6" s="118"/>
      <c r="CE6" s="118"/>
      <c r="CF6" s="118"/>
      <c r="CG6" s="118"/>
      <c r="CH6" s="118"/>
      <c r="CI6" s="118"/>
      <c r="CJ6" s="118"/>
      <c r="CL6" s="118">
        <f>5/94</f>
        <v>5.3191489361702128E-2</v>
      </c>
      <c r="CM6" s="118"/>
      <c r="CN6" s="118"/>
      <c r="CO6" s="118"/>
      <c r="CP6" s="118"/>
      <c r="CR6" s="118">
        <f>6/94</f>
        <v>6.3829787234042548E-2</v>
      </c>
      <c r="CS6" s="118"/>
      <c r="CT6" s="118"/>
      <c r="CU6" s="118"/>
      <c r="CV6" s="118"/>
      <c r="CW6" s="118"/>
    </row>
    <row r="7" spans="1:101" ht="13.5" customHeight="1" x14ac:dyDescent="0.2">
      <c r="B7" s="91"/>
      <c r="C7" s="91"/>
      <c r="D7" s="91"/>
      <c r="E7" s="91"/>
      <c r="F7" s="91"/>
      <c r="G7" s="91"/>
      <c r="H7" s="91"/>
      <c r="I7" s="91"/>
      <c r="J7" s="92"/>
      <c r="K7" s="92"/>
      <c r="L7" s="92"/>
      <c r="M7" s="92"/>
      <c r="N7" s="91"/>
      <c r="O7" s="92"/>
      <c r="P7" s="92"/>
      <c r="Q7" s="92"/>
      <c r="R7" s="91"/>
      <c r="S7" s="91"/>
      <c r="T7" s="91"/>
      <c r="U7" s="91"/>
      <c r="V7" s="91"/>
      <c r="W7" s="91"/>
      <c r="X7" s="91"/>
      <c r="Y7" s="92"/>
      <c r="Z7" s="91"/>
      <c r="AA7" s="91"/>
      <c r="AB7" s="91"/>
      <c r="AC7" s="93"/>
      <c r="AD7" s="91"/>
      <c r="AE7" s="91"/>
      <c r="AF7" s="91"/>
      <c r="AG7" s="91"/>
      <c r="AH7" s="91"/>
      <c r="AI7" s="91"/>
      <c r="AJ7" s="91"/>
      <c r="AK7" s="92"/>
      <c r="AL7" s="92"/>
      <c r="AM7" s="92"/>
      <c r="AN7" s="92"/>
      <c r="AO7" s="92"/>
      <c r="AP7" s="91"/>
      <c r="AQ7" s="91"/>
      <c r="AR7" s="92"/>
      <c r="AS7" s="92"/>
      <c r="AT7" s="91"/>
      <c r="AU7" s="91"/>
      <c r="AV7" s="91"/>
      <c r="AW7" s="91"/>
      <c r="AX7" s="92"/>
      <c r="AY7" s="91"/>
      <c r="AZ7" s="93"/>
      <c r="BA7" s="91"/>
      <c r="BB7" s="91"/>
      <c r="BC7" s="92"/>
      <c r="BD7" s="92"/>
      <c r="BE7" s="92"/>
      <c r="BF7" s="91"/>
      <c r="BG7" s="91"/>
      <c r="BH7" s="91"/>
      <c r="BI7" s="91"/>
      <c r="BJ7" s="91"/>
      <c r="BK7" s="91"/>
      <c r="BL7" s="91"/>
      <c r="BM7" s="91"/>
      <c r="BN7" s="92"/>
      <c r="BO7" s="92"/>
      <c r="BP7" s="91"/>
      <c r="BQ7" s="91"/>
      <c r="BR7" s="93"/>
      <c r="BS7" s="91"/>
      <c r="BT7" s="91"/>
      <c r="BU7" s="91"/>
      <c r="BV7" s="92"/>
      <c r="BW7" s="92"/>
      <c r="BX7" s="92"/>
      <c r="BY7" s="91"/>
      <c r="BZ7" s="91"/>
      <c r="CA7" s="91"/>
      <c r="CB7" s="93"/>
      <c r="CC7" s="91"/>
      <c r="CD7" s="92"/>
      <c r="CE7" s="92"/>
      <c r="CF7" s="91"/>
      <c r="CG7" s="91"/>
      <c r="CH7" s="91"/>
      <c r="CI7" s="91"/>
      <c r="CJ7" s="91"/>
      <c r="CK7" s="93"/>
      <c r="CL7" s="91"/>
      <c r="CM7" s="91"/>
      <c r="CN7" s="91"/>
      <c r="CO7" s="91"/>
      <c r="CP7" s="91"/>
      <c r="CQ7" s="93"/>
      <c r="CR7" s="92"/>
      <c r="CS7" s="91"/>
      <c r="CT7" s="92"/>
      <c r="CU7" s="92"/>
      <c r="CV7" s="91"/>
      <c r="CW7" s="92"/>
    </row>
    <row r="8" spans="1:101" ht="5.25" customHeight="1" x14ac:dyDescent="0.2"/>
    <row r="9" spans="1:101" ht="36" customHeight="1" x14ac:dyDescent="0.2">
      <c r="B9" s="83"/>
      <c r="C9" s="83"/>
      <c r="D9" s="83"/>
      <c r="E9" s="83"/>
      <c r="F9" s="83"/>
      <c r="G9" s="83"/>
      <c r="H9" s="83"/>
      <c r="I9" s="83"/>
      <c r="J9" s="83"/>
      <c r="K9" s="83"/>
      <c r="L9" s="83"/>
      <c r="M9" s="83"/>
      <c r="N9" s="84"/>
      <c r="O9" s="84"/>
      <c r="P9" s="84"/>
      <c r="Q9" s="84"/>
      <c r="R9" s="85"/>
      <c r="S9" s="85"/>
      <c r="T9" s="85"/>
      <c r="U9" s="85"/>
      <c r="V9" s="86"/>
      <c r="W9" s="86"/>
      <c r="X9" s="86"/>
      <c r="Y9" s="86"/>
      <c r="Z9" s="87"/>
      <c r="AA9" s="88"/>
      <c r="AB9" s="88"/>
      <c r="AD9" s="90"/>
      <c r="AE9" s="90"/>
      <c r="AF9" s="90"/>
      <c r="AG9" s="84"/>
      <c r="AH9" s="84"/>
      <c r="AI9" s="84"/>
      <c r="AJ9" s="84"/>
      <c r="AK9" s="84"/>
      <c r="AL9" s="84"/>
      <c r="AM9" s="84"/>
      <c r="AN9" s="84"/>
      <c r="AO9" s="84"/>
      <c r="AP9" s="85"/>
      <c r="AQ9" s="85"/>
      <c r="AR9" s="85"/>
      <c r="AS9" s="85"/>
      <c r="AT9" s="86"/>
      <c r="AU9" s="86"/>
      <c r="AV9" s="87"/>
      <c r="AW9" s="87"/>
      <c r="AX9" s="87"/>
      <c r="AY9" s="88"/>
      <c r="BA9" s="84"/>
      <c r="BB9" s="84"/>
      <c r="BC9" s="84"/>
      <c r="BD9" s="84"/>
      <c r="BE9" s="84"/>
      <c r="BF9" s="85"/>
      <c r="BG9" s="85"/>
      <c r="BH9" s="85"/>
      <c r="BI9" s="85"/>
      <c r="BJ9" s="85"/>
      <c r="BK9" s="85"/>
      <c r="BL9" s="85"/>
      <c r="BM9" s="85"/>
      <c r="BN9" s="85"/>
      <c r="BO9" s="85"/>
      <c r="BP9" s="86"/>
      <c r="BQ9" s="86"/>
      <c r="BS9" s="84"/>
      <c r="BT9" s="84"/>
      <c r="BU9" s="84"/>
      <c r="BV9" s="84"/>
      <c r="BW9" s="84"/>
      <c r="BX9" s="84"/>
      <c r="BY9" s="86"/>
      <c r="BZ9" s="87"/>
      <c r="CA9" s="89"/>
      <c r="CC9" s="84"/>
      <c r="CD9" s="84"/>
      <c r="CE9" s="84"/>
      <c r="CF9" s="85"/>
      <c r="CG9" s="85"/>
      <c r="CH9" s="85"/>
      <c r="CI9" s="85"/>
      <c r="CJ9" s="86"/>
      <c r="CL9" s="83"/>
      <c r="CM9" s="83"/>
      <c r="CN9" s="87"/>
      <c r="CO9" s="87"/>
      <c r="CP9" s="87"/>
      <c r="CR9" s="84"/>
      <c r="CS9" s="85"/>
      <c r="CT9" s="85"/>
      <c r="CU9" s="85"/>
      <c r="CV9" s="89"/>
      <c r="CW9" s="88"/>
    </row>
    <row r="10" spans="1:101"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row>
    <row r="12" spans="1:101" ht="18.75" customHeight="1" x14ac:dyDescent="0.2"/>
    <row r="13" spans="1:101"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row>
    <row r="16" spans="1:101" ht="19.5" customHeight="1" x14ac:dyDescent="0.2"/>
    <row r="17" spans="2:101"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row>
  </sheetData>
  <mergeCells count="7">
    <mergeCell ref="CR6:CW6"/>
    <mergeCell ref="B6:AB6"/>
    <mergeCell ref="AD6:AY6"/>
    <mergeCell ref="BA6:BQ6"/>
    <mergeCell ref="BS6:CA6"/>
    <mergeCell ref="CC6:CJ6"/>
    <mergeCell ref="CL6:CP6"/>
  </mergeCells>
  <pageMargins left="0.7" right="0.7" top="0.75" bottom="0.75" header="0.3" footer="0.3"/>
  <pageSetup scale="46"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D5330-EADF-466D-94B2-AA063DAA99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Dataset</vt:lpstr>
      <vt:lpstr>Summary</vt:lpstr>
      <vt:lpstr>WordCount</vt:lpstr>
      <vt:lpstr>ApplicationCategories</vt:lpstr>
      <vt:lpstr>ApplicationFigure</vt:lpstr>
      <vt:lpstr>ApplicationCategories_ALT</vt:lpstr>
      <vt:lpstr>ApplicationFigure_ALT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Yoshizumi</cp:lastModifiedBy>
  <cp:lastPrinted>2020-08-26T17:23:53Z</cp:lastPrinted>
  <dcterms:created xsi:type="dcterms:W3CDTF">2020-07-06T23:13:12Z</dcterms:created>
  <dcterms:modified xsi:type="dcterms:W3CDTF">2020-08-26T21:58:52Z</dcterms:modified>
</cp:coreProperties>
</file>