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-Group\Pack_Thesis\phd-thesis\scratch\chap-03\assets\"/>
    </mc:Choice>
  </mc:AlternateContent>
  <xr:revisionPtr revIDLastSave="0" documentId="13_ncr:1_{DED4178D-E2BD-4C06-B607-4EF8B06D4AF6}" xr6:coauthVersionLast="47" xr6:coauthVersionMax="47" xr10:uidLastSave="{00000000-0000-0000-0000-000000000000}"/>
  <bookViews>
    <workbookView xWindow="1501" yWindow="1730" windowWidth="17425" windowHeight="8955" activeTab="2" xr2:uid="{B2B50FF7-D797-4413-B5AF-AE74DAB4FCE9}"/>
  </bookViews>
  <sheets>
    <sheet name="MP2 timing" sheetId="1" r:id="rId1"/>
    <sheet name="A Tensor (JK)" sheetId="2" r:id="rId2"/>
    <sheet name="A Tensor (MO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3" l="1"/>
  <c r="L9" i="3"/>
  <c r="L8" i="3"/>
  <c r="K8" i="3"/>
  <c r="K10" i="3"/>
  <c r="K9" i="3"/>
  <c r="L7" i="3"/>
  <c r="K7" i="3"/>
  <c r="L6" i="3"/>
  <c r="K6" i="3"/>
  <c r="L5" i="3"/>
  <c r="F5" i="3"/>
  <c r="F13" i="3"/>
  <c r="E13" i="3"/>
  <c r="F12" i="3"/>
  <c r="E12" i="3"/>
  <c r="F11" i="3"/>
  <c r="E11" i="3"/>
  <c r="F10" i="3"/>
  <c r="E10" i="3"/>
  <c r="F8" i="3"/>
  <c r="E8" i="3"/>
  <c r="F7" i="3"/>
  <c r="E7" i="3"/>
  <c r="F6" i="3"/>
  <c r="E6" i="3"/>
  <c r="F26" i="1"/>
  <c r="G26" i="1"/>
  <c r="H26" i="1"/>
  <c r="I26" i="1"/>
  <c r="J26" i="1"/>
  <c r="K26" i="1"/>
  <c r="L26" i="1"/>
  <c r="S40" i="1"/>
  <c r="R40" i="1"/>
  <c r="S7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E44" i="1"/>
  <c r="M26" i="1"/>
  <c r="N26" i="1"/>
  <c r="O26" i="1"/>
  <c r="P26" i="1"/>
  <c r="Q26" i="1"/>
  <c r="R26" i="1"/>
  <c r="S26" i="1"/>
  <c r="E26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F40" i="1"/>
  <c r="G40" i="1"/>
  <c r="H40" i="1"/>
  <c r="I40" i="1"/>
  <c r="J40" i="1"/>
  <c r="K40" i="1"/>
  <c r="L40" i="1"/>
  <c r="M40" i="1"/>
  <c r="N40" i="1"/>
  <c r="O40" i="1"/>
  <c r="P40" i="1"/>
  <c r="Q40" i="1"/>
  <c r="E40" i="1"/>
  <c r="E18" i="1"/>
  <c r="E19" i="1" s="1"/>
  <c r="F18" i="1"/>
  <c r="F19" i="1" s="1"/>
  <c r="G18" i="1"/>
  <c r="G19" i="1" s="1"/>
  <c r="H18" i="1"/>
  <c r="H19" i="1" s="1"/>
  <c r="I18" i="1"/>
  <c r="I19" i="1" s="1"/>
  <c r="J18" i="1"/>
  <c r="J19" i="1" s="1"/>
  <c r="K18" i="1"/>
  <c r="K19" i="1" s="1"/>
  <c r="L18" i="1"/>
  <c r="L19" i="1" s="1"/>
  <c r="M18" i="1"/>
  <c r="M19" i="1" s="1"/>
  <c r="N18" i="1"/>
  <c r="N19" i="1" s="1"/>
  <c r="O18" i="1"/>
  <c r="O19" i="1" s="1"/>
  <c r="P18" i="1"/>
  <c r="P19" i="1" s="1"/>
  <c r="Q18" i="1"/>
  <c r="Q19" i="1" s="1"/>
  <c r="R18" i="1"/>
  <c r="R19" i="1" s="1"/>
  <c r="S18" i="1"/>
  <c r="S19" i="1" s="1"/>
  <c r="F35" i="1"/>
  <c r="G35" i="1"/>
  <c r="H35" i="1"/>
  <c r="I35" i="1"/>
  <c r="J35" i="1"/>
  <c r="K35" i="1"/>
  <c r="E35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E24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</calcChain>
</file>

<file path=xl/sharedStrings.xml><?xml version="1.0" encoding="utf-8"?>
<sst xmlns="http://schemas.openxmlformats.org/spreadsheetml/2006/main" count="119" uniqueCount="69">
  <si>
    <t>RI-JK</t>
    <phoneticPr fontId="1" type="noConversion"/>
  </si>
  <si>
    <t>dh 80ca9e</t>
    <phoneticPr fontId="1" type="noConversion"/>
  </si>
  <si>
    <t>initialize</t>
  </si>
  <si>
    <t>slow-mp2</t>
    <phoneticPr fontId="1" type="noConversion"/>
  </si>
  <si>
    <t>total</t>
  </si>
  <si>
    <t>RI-MP2</t>
    <phoneticPr fontId="1" type="noConversion"/>
  </si>
  <si>
    <t>int3c2e integral</t>
    <phoneticPr fontId="1" type="noConversion"/>
  </si>
  <si>
    <t>int3c2e ao2mo</t>
    <phoneticPr fontId="1" type="noConversion"/>
  </si>
  <si>
    <t>int2c2e cholesky</t>
    <phoneticPr fontId="1" type="noConversion"/>
  </si>
  <si>
    <t>cholesky eri</t>
    <phoneticPr fontId="1" type="noConversion"/>
  </si>
  <si>
    <t>eng rmp2</t>
    <phoneticPr fontId="1" type="noConversion"/>
  </si>
  <si>
    <t>per cycle</t>
    <phoneticPr fontId="1" type="noConversion"/>
  </si>
  <si>
    <t>slow-osmp2</t>
    <phoneticPr fontId="1" type="noConversion"/>
  </si>
  <si>
    <t>LT-OSMP2</t>
    <phoneticPr fontId="1" type="noConversion"/>
  </si>
  <si>
    <t>lt components</t>
    <phoneticPr fontId="1" type="noConversion"/>
  </si>
  <si>
    <t>eng osmp2</t>
    <phoneticPr fontId="1" type="noConversion"/>
  </si>
  <si>
    <t>total</t>
    <phoneticPr fontId="1" type="noConversion"/>
  </si>
  <si>
    <t>Timing</t>
    <phoneticPr fontId="1" type="noConversion"/>
  </si>
  <si>
    <t>cholesky eri mo</t>
    <phoneticPr fontId="1" type="noConversion"/>
  </si>
  <si>
    <t>others</t>
    <phoneticPr fontId="1" type="noConversion"/>
  </si>
  <si>
    <t>ORCA 5.0.4</t>
    <phoneticPr fontId="1" type="noConversion"/>
  </si>
  <si>
    <t>Q-Chem 5.1.1</t>
    <phoneticPr fontId="1" type="noConversion"/>
  </si>
  <si>
    <t>3C2E INTS</t>
  </si>
  <si>
    <t>num cycle</t>
    <phoneticPr fontId="1" type="noConversion"/>
  </si>
  <si>
    <t>numba jit</t>
    <phoneticPr fontId="1" type="noConversion"/>
  </si>
  <si>
    <t>cycles</t>
    <phoneticPr fontId="1" type="noConversion"/>
  </si>
  <si>
    <t>Conv-HF</t>
    <phoneticPr fontId="1" type="noConversion"/>
  </si>
  <si>
    <t>total without jit</t>
    <phoneticPr fontId="1" type="noConversion"/>
  </si>
  <si>
    <t>4c-2e eri</t>
    <phoneticPr fontId="1" type="noConversion"/>
  </si>
  <si>
    <t>accumulation</t>
    <phoneticPr fontId="1" type="noConversion"/>
  </si>
  <si>
    <t>Gaussian 16</t>
    <phoneticPr fontId="1" type="noConversion"/>
  </si>
  <si>
    <t>Conv-MP2</t>
    <phoneticPr fontId="1" type="noConversion"/>
  </si>
  <si>
    <t>PySCF 2.2.1</t>
    <phoneticPr fontId="1" type="noConversion"/>
  </si>
  <si>
    <t>per cycle (true)</t>
    <phoneticPr fontId="1" type="noConversion"/>
  </si>
  <si>
    <t>per cycle (effective)</t>
    <phoneticPr fontId="1" type="noConversion"/>
  </si>
  <si>
    <t>Psi4 1.7</t>
    <phoneticPr fontId="1" type="noConversion"/>
  </si>
  <si>
    <t>conv-MP2</t>
    <phoneticPr fontId="1" type="noConversion"/>
  </si>
  <si>
    <t>low-mem</t>
    <phoneticPr fontId="1" type="noConversion"/>
  </si>
  <si>
    <t>large-mem</t>
    <phoneticPr fontId="1" type="noConversion"/>
  </si>
  <si>
    <t>C3H8</t>
    <phoneticPr fontId="1" type="noConversion"/>
  </si>
  <si>
    <t>RI</t>
    <phoneticPr fontId="1" type="noConversion"/>
  </si>
  <si>
    <t>Conv</t>
    <phoneticPr fontId="1" type="noConversion"/>
  </si>
  <si>
    <t>PySCF/incore</t>
    <phoneticPr fontId="1" type="noConversion"/>
  </si>
  <si>
    <t>PySCF/direct</t>
    <phoneticPr fontId="1" type="noConversion"/>
  </si>
  <si>
    <t>C6H14</t>
    <phoneticPr fontId="1" type="noConversion"/>
  </si>
  <si>
    <t>J Symm</t>
    <phoneticPr fontId="1" type="noConversion"/>
  </si>
  <si>
    <t>J NoSymm</t>
    <phoneticPr fontId="1" type="noConversion"/>
  </si>
  <si>
    <t>TBLIS</t>
    <phoneticPr fontId="1" type="noConversion"/>
  </si>
  <si>
    <t>NumPy einsum</t>
    <phoneticPr fontId="1" type="noConversion"/>
  </si>
  <si>
    <t>K NoSymm</t>
    <phoneticPr fontId="1" type="noConversion"/>
  </si>
  <si>
    <t>K Symm</t>
    <phoneticPr fontId="1" type="noConversion"/>
  </si>
  <si>
    <t>C10H22</t>
    <phoneticPr fontId="1" type="noConversion"/>
  </si>
  <si>
    <t>AO/JK</t>
    <phoneticPr fontId="1" type="noConversion"/>
  </si>
  <si>
    <t>JK integral</t>
    <phoneticPr fontId="1" type="noConversion"/>
  </si>
  <si>
    <t>MO</t>
    <phoneticPr fontId="1" type="noConversion"/>
  </si>
  <si>
    <t>AO to MO</t>
    <phoneticPr fontId="1" type="noConversion"/>
  </si>
  <si>
    <t>MO/directly</t>
    <phoneticPr fontId="1" type="noConversion"/>
  </si>
  <si>
    <t>approx MO ERI</t>
    <phoneticPr fontId="1" type="noConversion"/>
  </si>
  <si>
    <t>summation (Numba)</t>
    <phoneticPr fontId="1" type="noConversion"/>
  </si>
  <si>
    <t>summation (NumPy)</t>
    <phoneticPr fontId="1" type="noConversion"/>
  </si>
  <si>
    <t>contraction (1 dim)</t>
    <phoneticPr fontId="1" type="noConversion"/>
  </si>
  <si>
    <t>MO/decomposed</t>
    <phoneticPr fontId="1" type="noConversion"/>
  </si>
  <si>
    <t>Algorithm</t>
    <phoneticPr fontId="1" type="noConversion"/>
  </si>
  <si>
    <t>Process</t>
    <phoneticPr fontId="1" type="noConversion"/>
  </si>
  <si>
    <t>contraction (10 dim)</t>
    <phoneticPr fontId="1" type="noConversion"/>
  </si>
  <si>
    <t>A_aipq (3 terms)</t>
    <phoneticPr fontId="1" type="noConversion"/>
  </si>
  <si>
    <t>A_aipq (2 terms)</t>
    <phoneticPr fontId="1" type="noConversion"/>
  </si>
  <si>
    <t>A_pqrs (2 terms)</t>
    <phoneticPr fontId="1" type="noConversion"/>
  </si>
  <si>
    <t>A_aibj (3 terms)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</si>
</sst>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Segoe UI"/>
      <family val="2"/>
      <charset val="134"/>
    </font>
    <font>
      <sz val="9"/>
      <name val="Segoe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CA1E-BFC1-47E8-B42B-5BC0EADBB2C7}">
  <dimension ref="A3:U47"/>
  <sheetViews>
    <sheetView workbookViewId="0">
      <selection activeCell="I24" sqref="I24"/>
    </sheetView>
  </sheetViews>
  <sheetFormatPr defaultRowHeight="16.95" x14ac:dyDescent="0.4"/>
  <sheetData>
    <row r="3" spans="1:19" x14ac:dyDescent="0.4"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</row>
    <row r="4" spans="1:19" x14ac:dyDescent="0.4">
      <c r="A4" t="s">
        <v>17</v>
      </c>
      <c r="B4" t="s">
        <v>3</v>
      </c>
      <c r="C4" t="s">
        <v>0</v>
      </c>
      <c r="D4" t="s">
        <v>9</v>
      </c>
      <c r="E4" s="1">
        <v>0.05</v>
      </c>
      <c r="F4" s="1">
        <v>0.2</v>
      </c>
      <c r="G4" s="1">
        <v>0.54</v>
      </c>
      <c r="H4" s="1">
        <v>1.1000000000000001</v>
      </c>
      <c r="I4" s="1">
        <v>1.95</v>
      </c>
      <c r="J4" s="1">
        <v>3.31</v>
      </c>
      <c r="K4" s="1">
        <v>5.83</v>
      </c>
      <c r="L4" s="1">
        <v>7.61</v>
      </c>
      <c r="M4" s="1">
        <v>10.25</v>
      </c>
      <c r="N4" s="1">
        <v>13.65</v>
      </c>
      <c r="O4" s="1">
        <v>18.5</v>
      </c>
      <c r="P4" s="1">
        <v>23.18</v>
      </c>
      <c r="Q4" s="1">
        <v>28.81</v>
      </c>
      <c r="R4" s="1">
        <v>35.85</v>
      </c>
      <c r="S4" s="1">
        <v>46.91</v>
      </c>
    </row>
    <row r="5" spans="1:19" x14ac:dyDescent="0.4">
      <c r="D5" t="s">
        <v>2</v>
      </c>
      <c r="E5" s="1">
        <v>0.19</v>
      </c>
      <c r="F5" s="1">
        <v>0.42</v>
      </c>
      <c r="G5" s="1">
        <v>0.98</v>
      </c>
      <c r="H5" s="1">
        <v>1.95</v>
      </c>
      <c r="I5" s="1">
        <v>3.58</v>
      </c>
      <c r="J5" s="1">
        <v>5.46</v>
      </c>
      <c r="K5" s="1">
        <v>9.57</v>
      </c>
      <c r="L5" s="1">
        <v>12.82</v>
      </c>
      <c r="M5" s="1">
        <v>17.32</v>
      </c>
      <c r="N5" s="1">
        <v>23.24</v>
      </c>
      <c r="O5" s="1">
        <v>32.4</v>
      </c>
      <c r="P5" s="1">
        <v>41.16</v>
      </c>
      <c r="Q5" s="1">
        <v>53.76</v>
      </c>
      <c r="R5" s="1">
        <v>67.239999999999995</v>
      </c>
      <c r="S5" s="1">
        <v>86.77</v>
      </c>
    </row>
    <row r="6" spans="1:19" x14ac:dyDescent="0.4">
      <c r="D6" t="s">
        <v>33</v>
      </c>
      <c r="E6" s="1">
        <v>0.03</v>
      </c>
      <c r="F6" s="1">
        <v>0.11</v>
      </c>
      <c r="G6" s="1">
        <v>0.28000000000000003</v>
      </c>
      <c r="H6" s="1">
        <v>0.57999999999999996</v>
      </c>
      <c r="I6" s="1">
        <v>1.1499999999999999</v>
      </c>
      <c r="J6" s="1">
        <v>1.92</v>
      </c>
      <c r="K6" s="1">
        <v>3.07</v>
      </c>
      <c r="L6" s="1">
        <v>4.5999999999999996</v>
      </c>
      <c r="M6" s="1">
        <v>6.96</v>
      </c>
      <c r="N6" s="1">
        <v>9.8000000000000007</v>
      </c>
      <c r="O6" s="1">
        <v>13.62</v>
      </c>
      <c r="P6" s="1">
        <v>18.43</v>
      </c>
      <c r="Q6" s="1">
        <v>25</v>
      </c>
      <c r="R6" s="1">
        <v>30.83</v>
      </c>
      <c r="S6" s="1">
        <v>40.619999999999997</v>
      </c>
    </row>
    <row r="7" spans="1:19" x14ac:dyDescent="0.4">
      <c r="D7" t="s">
        <v>34</v>
      </c>
      <c r="E7" s="1">
        <f>E9/E8</f>
        <v>6.2857142857142861E-2</v>
      </c>
      <c r="F7" s="1">
        <f t="shared" ref="F7:S7" si="0">F9/F8</f>
        <v>0.17374999999999999</v>
      </c>
      <c r="G7" s="1">
        <f t="shared" si="0"/>
        <v>0.4425</v>
      </c>
      <c r="H7" s="1">
        <f t="shared" si="0"/>
        <v>0.85777777777777775</v>
      </c>
      <c r="I7" s="1">
        <f t="shared" si="0"/>
        <v>1.6788888888888889</v>
      </c>
      <c r="J7" s="1">
        <f t="shared" si="0"/>
        <v>2.7366666666666664</v>
      </c>
      <c r="K7" s="1">
        <f t="shared" si="0"/>
        <v>4.471111111111111</v>
      </c>
      <c r="L7" s="1">
        <f t="shared" si="0"/>
        <v>6.54</v>
      </c>
      <c r="M7" s="1">
        <f t="shared" si="0"/>
        <v>9.6611111111111114</v>
      </c>
      <c r="N7" s="1">
        <f t="shared" si="0"/>
        <v>13.467777777777776</v>
      </c>
      <c r="O7" s="1">
        <f t="shared" si="0"/>
        <v>18.732222222222223</v>
      </c>
      <c r="P7" s="1">
        <f t="shared" si="0"/>
        <v>25.045555555555556</v>
      </c>
      <c r="Q7" s="1">
        <f t="shared" si="0"/>
        <v>33.75</v>
      </c>
      <c r="R7" s="1">
        <f t="shared" si="0"/>
        <v>41.731111111111112</v>
      </c>
      <c r="S7" s="1">
        <f t="shared" si="0"/>
        <v>54.77</v>
      </c>
    </row>
    <row r="8" spans="1:19" x14ac:dyDescent="0.4">
      <c r="D8" t="s">
        <v>23</v>
      </c>
      <c r="E8" s="2">
        <v>7</v>
      </c>
      <c r="F8" s="2">
        <v>8</v>
      </c>
      <c r="G8" s="2">
        <v>8</v>
      </c>
      <c r="H8" s="2">
        <v>9</v>
      </c>
      <c r="I8" s="2">
        <v>9</v>
      </c>
      <c r="J8" s="2">
        <v>9</v>
      </c>
      <c r="K8" s="2">
        <v>9</v>
      </c>
      <c r="L8" s="2">
        <v>9</v>
      </c>
      <c r="M8" s="2">
        <v>9</v>
      </c>
      <c r="N8" s="2">
        <v>9</v>
      </c>
      <c r="O8" s="2">
        <v>9</v>
      </c>
      <c r="P8" s="2">
        <v>9</v>
      </c>
      <c r="Q8" s="2">
        <v>9</v>
      </c>
      <c r="R8" s="2">
        <v>9</v>
      </c>
      <c r="S8" s="2">
        <v>9</v>
      </c>
    </row>
    <row r="9" spans="1:19" x14ac:dyDescent="0.4">
      <c r="D9" t="s">
        <v>4</v>
      </c>
      <c r="E9" s="1">
        <v>0.44</v>
      </c>
      <c r="F9" s="1">
        <v>1.39</v>
      </c>
      <c r="G9" s="1">
        <v>3.54</v>
      </c>
      <c r="H9" s="1">
        <v>7.72</v>
      </c>
      <c r="I9" s="1">
        <v>15.11</v>
      </c>
      <c r="J9" s="1">
        <v>24.63</v>
      </c>
      <c r="K9" s="1">
        <v>40.24</v>
      </c>
      <c r="L9" s="1">
        <v>58.86</v>
      </c>
      <c r="M9" s="1">
        <v>86.95</v>
      </c>
      <c r="N9" s="1">
        <v>121.21</v>
      </c>
      <c r="O9" s="1">
        <v>168.59</v>
      </c>
      <c r="P9" s="1">
        <v>225.41</v>
      </c>
      <c r="Q9" s="1">
        <v>303.75</v>
      </c>
      <c r="R9" s="1">
        <v>375.58</v>
      </c>
      <c r="S9" s="1">
        <v>492.93</v>
      </c>
    </row>
    <row r="10" spans="1:19" x14ac:dyDescent="0.4">
      <c r="C10" t="s">
        <v>5</v>
      </c>
      <c r="D10" t="s">
        <v>6</v>
      </c>
      <c r="E10" s="1">
        <v>0.01</v>
      </c>
      <c r="F10" s="1">
        <v>0.03</v>
      </c>
      <c r="G10" s="1">
        <v>0.09</v>
      </c>
      <c r="H10" s="1">
        <v>0.17</v>
      </c>
      <c r="I10" s="1">
        <v>0.28999999999999998</v>
      </c>
      <c r="J10" s="1">
        <v>0.47</v>
      </c>
      <c r="K10" s="1">
        <v>0.73</v>
      </c>
      <c r="L10" s="1">
        <v>1.04</v>
      </c>
      <c r="M10" s="1">
        <v>1.42</v>
      </c>
      <c r="N10" s="1">
        <v>1.83</v>
      </c>
      <c r="O10" s="1">
        <v>2.2999999999999998</v>
      </c>
      <c r="P10" s="1">
        <v>2.85</v>
      </c>
      <c r="Q10" s="1">
        <v>3.49</v>
      </c>
      <c r="R10" s="1">
        <v>4.22</v>
      </c>
      <c r="S10" s="1">
        <v>5.0199999999999996</v>
      </c>
    </row>
    <row r="11" spans="1:19" x14ac:dyDescent="0.4">
      <c r="D11" t="s">
        <v>7</v>
      </c>
      <c r="E11" s="1">
        <v>0</v>
      </c>
      <c r="F11" s="1">
        <v>0.01</v>
      </c>
      <c r="G11" s="1">
        <v>0.03</v>
      </c>
      <c r="H11" s="1">
        <v>0.06</v>
      </c>
      <c r="I11" s="1">
        <v>0.15</v>
      </c>
      <c r="J11" s="1">
        <v>0.24</v>
      </c>
      <c r="K11" s="1">
        <v>0.37</v>
      </c>
      <c r="L11" s="1">
        <v>0.59</v>
      </c>
      <c r="M11" s="1">
        <v>0.87</v>
      </c>
      <c r="N11" s="1">
        <v>1.23</v>
      </c>
      <c r="O11" s="1">
        <v>1.65</v>
      </c>
      <c r="P11" s="1">
        <v>2.2000000000000002</v>
      </c>
      <c r="Q11" s="1">
        <v>2.86</v>
      </c>
      <c r="R11" s="1">
        <v>3.6</v>
      </c>
      <c r="S11" s="1">
        <v>4.51</v>
      </c>
    </row>
    <row r="12" spans="1:19" x14ac:dyDescent="0.4">
      <c r="D12" t="s">
        <v>8</v>
      </c>
      <c r="E12" s="1">
        <v>0</v>
      </c>
      <c r="F12" s="1">
        <v>0.01</v>
      </c>
      <c r="G12" s="1">
        <v>0.01</v>
      </c>
      <c r="H12" s="1">
        <v>0.03</v>
      </c>
      <c r="I12" s="1">
        <v>0.04</v>
      </c>
      <c r="J12" s="1">
        <v>0.04</v>
      </c>
      <c r="K12" s="1">
        <v>7.0000000000000007E-2</v>
      </c>
      <c r="L12" s="1">
        <v>0.08</v>
      </c>
      <c r="M12" s="1">
        <v>0.11</v>
      </c>
      <c r="N12" s="1">
        <v>0.09</v>
      </c>
      <c r="O12" s="1">
        <v>0.17</v>
      </c>
      <c r="P12" s="1">
        <v>0.17</v>
      </c>
      <c r="Q12" s="1">
        <v>0.21</v>
      </c>
      <c r="R12" s="1">
        <v>0.12</v>
      </c>
      <c r="S12" s="1">
        <v>0.17</v>
      </c>
    </row>
    <row r="13" spans="1:19" x14ac:dyDescent="0.4">
      <c r="D13" t="s">
        <v>18</v>
      </c>
      <c r="E13" s="1">
        <v>0</v>
      </c>
      <c r="F13" s="1">
        <v>0.02</v>
      </c>
      <c r="G13" s="1">
        <v>0.04</v>
      </c>
      <c r="H13" s="1">
        <v>0.09</v>
      </c>
      <c r="I13" s="1">
        <v>0.15</v>
      </c>
      <c r="J13" s="1">
        <v>0.27</v>
      </c>
      <c r="K13" s="1">
        <v>0.43</v>
      </c>
      <c r="L13" s="1">
        <v>0.63</v>
      </c>
      <c r="M13" s="1">
        <v>0.82</v>
      </c>
      <c r="N13" s="1">
        <v>1.26</v>
      </c>
      <c r="O13" s="1">
        <v>1.72</v>
      </c>
      <c r="P13" s="1">
        <v>2.2000000000000002</v>
      </c>
      <c r="Q13" s="1">
        <v>2.5499999999999998</v>
      </c>
      <c r="R13" s="1">
        <v>3.74</v>
      </c>
      <c r="S13" s="1">
        <v>4.88</v>
      </c>
    </row>
    <row r="14" spans="1:19" x14ac:dyDescent="0.4">
      <c r="D14" t="s">
        <v>24</v>
      </c>
      <c r="E14" s="1">
        <v>1.46</v>
      </c>
      <c r="F14" s="1">
        <v>1.41</v>
      </c>
      <c r="G14" s="1">
        <v>1.42</v>
      </c>
      <c r="H14" s="1">
        <v>1.41</v>
      </c>
      <c r="I14" s="1">
        <v>1.43</v>
      </c>
      <c r="J14" s="1">
        <v>1.42</v>
      </c>
      <c r="K14" s="1">
        <v>1.42</v>
      </c>
      <c r="L14" s="1">
        <v>1.46</v>
      </c>
      <c r="M14" s="1">
        <v>1.42</v>
      </c>
      <c r="N14" s="1">
        <v>1.42</v>
      </c>
      <c r="O14" s="1">
        <v>1.43</v>
      </c>
      <c r="P14" s="1">
        <v>1.44</v>
      </c>
      <c r="Q14" s="1">
        <v>1.45</v>
      </c>
      <c r="R14" s="1">
        <v>1.49</v>
      </c>
      <c r="S14" s="1">
        <v>1.48</v>
      </c>
    </row>
    <row r="15" spans="1:19" x14ac:dyDescent="0.4">
      <c r="D15" t="s">
        <v>28</v>
      </c>
      <c r="E15" s="1">
        <v>0.02</v>
      </c>
      <c r="F15" s="1">
        <v>7.0000000000000007E-2</v>
      </c>
      <c r="G15" s="1">
        <v>0.14000000000000001</v>
      </c>
      <c r="H15" s="1">
        <v>0.32</v>
      </c>
      <c r="I15" s="1">
        <v>0.54</v>
      </c>
      <c r="J15" s="1">
        <v>1.06</v>
      </c>
      <c r="K15" s="1">
        <v>1.98</v>
      </c>
      <c r="L15" s="1">
        <v>3.14</v>
      </c>
      <c r="M15" s="1">
        <v>4.42</v>
      </c>
      <c r="N15" s="1">
        <v>6.64</v>
      </c>
      <c r="O15" s="1">
        <v>12.85</v>
      </c>
      <c r="P15" s="1">
        <v>15.1</v>
      </c>
      <c r="Q15" s="1">
        <v>19.82</v>
      </c>
      <c r="R15" s="1">
        <v>29.82</v>
      </c>
      <c r="S15" s="1">
        <v>41.35</v>
      </c>
    </row>
    <row r="16" spans="1:19" x14ac:dyDescent="0.4">
      <c r="D16" t="s">
        <v>29</v>
      </c>
      <c r="E16" s="1">
        <v>0.01</v>
      </c>
      <c r="F16" s="1">
        <v>0.02</v>
      </c>
      <c r="G16" s="1">
        <v>0.05</v>
      </c>
      <c r="H16" s="1">
        <v>7.0000000000000007E-2</v>
      </c>
      <c r="I16" s="1">
        <v>0.13</v>
      </c>
      <c r="J16" s="1">
        <v>0.2</v>
      </c>
      <c r="K16" s="1">
        <v>0.35</v>
      </c>
      <c r="L16" s="1">
        <v>0.55000000000000004</v>
      </c>
      <c r="M16" s="1">
        <v>0.7</v>
      </c>
      <c r="N16" s="1">
        <v>1</v>
      </c>
      <c r="O16" s="1">
        <v>1.84</v>
      </c>
      <c r="P16" s="1">
        <v>1.96</v>
      </c>
      <c r="Q16" s="1">
        <v>2.34</v>
      </c>
      <c r="R16" s="1">
        <v>3.27</v>
      </c>
      <c r="S16" s="1">
        <v>4.54</v>
      </c>
    </row>
    <row r="17" spans="2:21" x14ac:dyDescent="0.4">
      <c r="D17" t="s">
        <v>10</v>
      </c>
      <c r="E17" s="1">
        <v>0.03</v>
      </c>
      <c r="F17" s="1">
        <v>0.1</v>
      </c>
      <c r="G17" s="1">
        <v>0.2</v>
      </c>
      <c r="H17" s="1">
        <v>0.39</v>
      </c>
      <c r="I17" s="1">
        <v>0.67</v>
      </c>
      <c r="J17" s="1">
        <v>1.26</v>
      </c>
      <c r="K17" s="1">
        <v>2.34</v>
      </c>
      <c r="L17" s="1">
        <v>3.7</v>
      </c>
      <c r="M17" s="1">
        <v>5.12</v>
      </c>
      <c r="N17" s="1">
        <v>7.65</v>
      </c>
      <c r="O17" s="1">
        <v>14.7</v>
      </c>
      <c r="P17" s="1">
        <v>17.07</v>
      </c>
      <c r="Q17" s="1">
        <v>22.17</v>
      </c>
      <c r="R17" s="1">
        <v>33.1</v>
      </c>
      <c r="S17" s="1">
        <v>45.91</v>
      </c>
    </row>
    <row r="18" spans="2:21" x14ac:dyDescent="0.4">
      <c r="D18" t="s">
        <v>16</v>
      </c>
      <c r="E18" s="1">
        <f t="shared" ref="E18:R18" si="1">SUM(E10:E16)</f>
        <v>1.5</v>
      </c>
      <c r="F18" s="1">
        <f t="shared" si="1"/>
        <v>1.57</v>
      </c>
      <c r="G18" s="1">
        <f t="shared" si="1"/>
        <v>1.78</v>
      </c>
      <c r="H18" s="1">
        <f t="shared" si="1"/>
        <v>2.1499999999999995</v>
      </c>
      <c r="I18" s="1">
        <f t="shared" si="1"/>
        <v>2.7299999999999995</v>
      </c>
      <c r="J18" s="1">
        <f t="shared" si="1"/>
        <v>3.7</v>
      </c>
      <c r="K18" s="1">
        <f t="shared" si="1"/>
        <v>5.35</v>
      </c>
      <c r="L18" s="1">
        <f t="shared" si="1"/>
        <v>7.4899999999999993</v>
      </c>
      <c r="M18" s="1">
        <f t="shared" si="1"/>
        <v>9.759999999999998</v>
      </c>
      <c r="N18" s="1">
        <f t="shared" si="1"/>
        <v>13.469999999999999</v>
      </c>
      <c r="O18" s="1">
        <f t="shared" si="1"/>
        <v>21.959999999999997</v>
      </c>
      <c r="P18" s="1">
        <f t="shared" si="1"/>
        <v>25.92</v>
      </c>
      <c r="Q18" s="1">
        <f t="shared" si="1"/>
        <v>32.72</v>
      </c>
      <c r="R18" s="1">
        <f t="shared" si="1"/>
        <v>46.260000000000005</v>
      </c>
      <c r="S18" s="1">
        <f>SUM(S10:S16)</f>
        <v>61.949999999999996</v>
      </c>
    </row>
    <row r="19" spans="2:21" x14ac:dyDescent="0.4">
      <c r="D19" t="s">
        <v>27</v>
      </c>
      <c r="E19" s="1">
        <f>E18-E14</f>
        <v>4.0000000000000036E-2</v>
      </c>
      <c r="F19" s="1">
        <f t="shared" ref="F19:R19" si="2">F18-F14</f>
        <v>0.16000000000000014</v>
      </c>
      <c r="G19" s="1">
        <f t="shared" si="2"/>
        <v>0.3600000000000001</v>
      </c>
      <c r="H19" s="1">
        <f t="shared" si="2"/>
        <v>0.73999999999999955</v>
      </c>
      <c r="I19" s="1">
        <f t="shared" si="2"/>
        <v>1.2999999999999996</v>
      </c>
      <c r="J19" s="1">
        <f t="shared" si="2"/>
        <v>2.2800000000000002</v>
      </c>
      <c r="K19" s="1">
        <f t="shared" si="2"/>
        <v>3.9299999999999997</v>
      </c>
      <c r="L19" s="1">
        <f t="shared" si="2"/>
        <v>6.0299999999999994</v>
      </c>
      <c r="M19" s="1">
        <f t="shared" si="2"/>
        <v>8.3399999999999981</v>
      </c>
      <c r="N19" s="1">
        <f t="shared" si="2"/>
        <v>12.049999999999999</v>
      </c>
      <c r="O19" s="1">
        <f t="shared" si="2"/>
        <v>20.529999999999998</v>
      </c>
      <c r="P19" s="1">
        <f t="shared" si="2"/>
        <v>24.48</v>
      </c>
      <c r="Q19" s="1">
        <f t="shared" si="2"/>
        <v>31.27</v>
      </c>
      <c r="R19" s="1">
        <f t="shared" si="2"/>
        <v>44.77</v>
      </c>
      <c r="S19" s="1">
        <f>S18-S14</f>
        <v>60.47</v>
      </c>
    </row>
    <row r="20" spans="2:21" x14ac:dyDescent="0.4">
      <c r="B20" t="s">
        <v>12</v>
      </c>
      <c r="C20" t="s">
        <v>13</v>
      </c>
      <c r="D20" t="s">
        <v>14</v>
      </c>
      <c r="E20" s="1">
        <v>0.96</v>
      </c>
      <c r="F20" s="1">
        <v>1.5</v>
      </c>
      <c r="G20" s="1">
        <v>1.22</v>
      </c>
      <c r="H20" s="1">
        <v>1.1499999999999999</v>
      </c>
      <c r="I20" s="1">
        <v>1.3</v>
      </c>
      <c r="J20" s="1">
        <v>1.44</v>
      </c>
      <c r="K20" s="1">
        <v>1.52</v>
      </c>
      <c r="L20" s="1">
        <v>1.26</v>
      </c>
      <c r="M20" s="1">
        <v>1.26</v>
      </c>
      <c r="N20" s="1">
        <v>1.25</v>
      </c>
      <c r="O20" s="1">
        <v>1.1200000000000001</v>
      </c>
      <c r="P20" s="1">
        <v>1.38</v>
      </c>
      <c r="Q20" s="1">
        <v>1.3</v>
      </c>
      <c r="R20" s="1">
        <v>1.32</v>
      </c>
      <c r="S20" s="1">
        <v>1.31</v>
      </c>
    </row>
    <row r="21" spans="2:21" x14ac:dyDescent="0.4">
      <c r="D21" t="s">
        <v>15</v>
      </c>
      <c r="E21" s="1">
        <v>0.04</v>
      </c>
      <c r="F21" s="1">
        <v>0.1</v>
      </c>
      <c r="G21" s="1">
        <v>0.31</v>
      </c>
      <c r="H21" s="1">
        <v>0.66</v>
      </c>
      <c r="I21" s="1">
        <v>1.1599999999999999</v>
      </c>
      <c r="J21" s="1">
        <v>2.0099999999999998</v>
      </c>
      <c r="K21" s="1">
        <v>3.42</v>
      </c>
      <c r="L21" s="1">
        <v>5.38</v>
      </c>
      <c r="M21" s="1">
        <v>8.0299999999999994</v>
      </c>
      <c r="N21" s="1">
        <v>11.6</v>
      </c>
      <c r="O21" s="1">
        <v>16.22</v>
      </c>
      <c r="P21" s="1">
        <v>21.05</v>
      </c>
      <c r="Q21" s="1">
        <v>26.97</v>
      </c>
      <c r="R21" s="1">
        <v>37.19</v>
      </c>
      <c r="S21" s="1">
        <v>46.28</v>
      </c>
    </row>
    <row r="22" spans="2:21" x14ac:dyDescent="0.4">
      <c r="D22" t="s">
        <v>16</v>
      </c>
      <c r="E22" s="1">
        <f>SUM(E10:E13)+SUM(E20:E21)</f>
        <v>1.01</v>
      </c>
      <c r="F22" s="1">
        <f t="shared" ref="F22:S22" si="3">SUM(F10:F13)+SUM(F20:F21)</f>
        <v>1.6700000000000002</v>
      </c>
      <c r="G22" s="1">
        <f t="shared" si="3"/>
        <v>1.7</v>
      </c>
      <c r="H22" s="1">
        <f t="shared" si="3"/>
        <v>2.16</v>
      </c>
      <c r="I22" s="1">
        <f t="shared" si="3"/>
        <v>3.09</v>
      </c>
      <c r="J22" s="1">
        <f t="shared" si="3"/>
        <v>4.47</v>
      </c>
      <c r="K22" s="1">
        <f t="shared" si="3"/>
        <v>6.5399999999999991</v>
      </c>
      <c r="L22" s="1">
        <f t="shared" si="3"/>
        <v>8.98</v>
      </c>
      <c r="M22" s="1">
        <f t="shared" si="3"/>
        <v>12.509999999999998</v>
      </c>
      <c r="N22" s="1">
        <f t="shared" si="3"/>
        <v>17.259999999999998</v>
      </c>
      <c r="O22" s="1">
        <f t="shared" si="3"/>
        <v>23.18</v>
      </c>
      <c r="P22" s="1">
        <f t="shared" si="3"/>
        <v>29.85</v>
      </c>
      <c r="Q22" s="1">
        <f t="shared" si="3"/>
        <v>37.379999999999995</v>
      </c>
      <c r="R22" s="1">
        <f t="shared" si="3"/>
        <v>50.19</v>
      </c>
      <c r="S22" s="1">
        <f t="shared" si="3"/>
        <v>62.17</v>
      </c>
    </row>
    <row r="23" spans="2:21" x14ac:dyDescent="0.4">
      <c r="B23" t="s">
        <v>1</v>
      </c>
      <c r="C23" t="s">
        <v>5</v>
      </c>
      <c r="D23" t="s">
        <v>9</v>
      </c>
      <c r="E23" s="1">
        <v>0.12</v>
      </c>
      <c r="F23" s="1">
        <v>0.52</v>
      </c>
      <c r="G23" s="1">
        <v>1.39</v>
      </c>
      <c r="H23" s="1">
        <v>2.94</v>
      </c>
      <c r="I23" s="1">
        <v>5.0999999999999996</v>
      </c>
      <c r="J23" s="1">
        <v>8.5399999999999991</v>
      </c>
      <c r="K23" s="1">
        <v>13.93</v>
      </c>
      <c r="L23" s="1">
        <v>19.96</v>
      </c>
      <c r="M23" s="1">
        <v>27.47</v>
      </c>
      <c r="N23" s="1">
        <v>37.869999999999997</v>
      </c>
      <c r="O23" s="1">
        <v>53.73</v>
      </c>
      <c r="P23" s="1">
        <v>71.930000000000007</v>
      </c>
      <c r="Q23" s="1">
        <v>85.02</v>
      </c>
      <c r="R23" s="1">
        <v>106.8</v>
      </c>
      <c r="S23" s="1">
        <v>155.66999999999999</v>
      </c>
    </row>
    <row r="24" spans="2:21" x14ac:dyDescent="0.4">
      <c r="D24" t="s">
        <v>19</v>
      </c>
      <c r="E24" s="1">
        <f>E25-E23</f>
        <v>3.566778000000001E-2</v>
      </c>
      <c r="F24" s="1">
        <f t="shared" ref="F24:S24" si="4">F25-F23</f>
        <v>0.11046860999999997</v>
      </c>
      <c r="G24" s="1">
        <f t="shared" si="4"/>
        <v>0.3407384</v>
      </c>
      <c r="H24" s="1">
        <f t="shared" si="4"/>
        <v>0.95017773000000005</v>
      </c>
      <c r="I24" s="1">
        <f t="shared" si="4"/>
        <v>2.0361527400000003</v>
      </c>
      <c r="J24" s="1">
        <f t="shared" si="4"/>
        <v>4.3298959400000001</v>
      </c>
      <c r="K24" s="1">
        <f t="shared" si="4"/>
        <v>7.3970087199999988</v>
      </c>
      <c r="L24" s="1">
        <f t="shared" si="4"/>
        <v>13.259084979999997</v>
      </c>
      <c r="M24" s="1">
        <f t="shared" si="4"/>
        <v>21.274118210000005</v>
      </c>
      <c r="N24" s="1">
        <f t="shared" si="4"/>
        <v>31.851539500000008</v>
      </c>
      <c r="O24" s="1">
        <f t="shared" si="4"/>
        <v>45.391518140000009</v>
      </c>
      <c r="P24" s="1">
        <f t="shared" si="4"/>
        <v>69.358679120000005</v>
      </c>
      <c r="Q24" s="1">
        <f t="shared" si="4"/>
        <v>95.133765200000013</v>
      </c>
      <c r="R24" s="1">
        <f t="shared" si="4"/>
        <v>134.77295536999998</v>
      </c>
      <c r="S24" s="1">
        <f t="shared" si="4"/>
        <v>184.349099</v>
      </c>
    </row>
    <row r="25" spans="2:21" x14ac:dyDescent="0.4">
      <c r="D25" t="s">
        <v>16</v>
      </c>
      <c r="E25" s="1">
        <v>0.15566778000000001</v>
      </c>
      <c r="F25" s="1">
        <v>0.63046860999999998</v>
      </c>
      <c r="G25" s="1">
        <v>1.7307383999999999</v>
      </c>
      <c r="H25" s="1">
        <v>3.89017773</v>
      </c>
      <c r="I25" s="1">
        <v>7.13615274</v>
      </c>
      <c r="J25" s="1">
        <v>12.869895939999999</v>
      </c>
      <c r="K25" s="1">
        <v>21.327008719999998</v>
      </c>
      <c r="L25" s="1">
        <v>33.219084979999998</v>
      </c>
      <c r="M25" s="1">
        <v>48.744118210000003</v>
      </c>
      <c r="N25" s="1">
        <v>69.721539500000006</v>
      </c>
      <c r="O25" s="1">
        <v>99.121518140000006</v>
      </c>
      <c r="P25" s="1">
        <v>141.28867912000001</v>
      </c>
      <c r="Q25" s="1">
        <v>180.15376520000001</v>
      </c>
      <c r="R25" s="1">
        <v>241.57295536999999</v>
      </c>
      <c r="S25" s="1">
        <v>340.01909899999998</v>
      </c>
    </row>
    <row r="26" spans="2:21" x14ac:dyDescent="0.4">
      <c r="B26" t="s">
        <v>32</v>
      </c>
      <c r="C26" t="s">
        <v>26</v>
      </c>
      <c r="D26" t="s">
        <v>11</v>
      </c>
      <c r="E26" s="1">
        <f>E28/E27</f>
        <v>0.12263597714285714</v>
      </c>
      <c r="F26" s="1">
        <f t="shared" ref="F26:L26" si="5">F28/F27</f>
        <v>2.7660684887500002</v>
      </c>
      <c r="G26" s="1">
        <f t="shared" si="5"/>
        <v>4.7111178637500002</v>
      </c>
      <c r="H26" s="1">
        <f t="shared" si="5"/>
        <v>10.207977215555555</v>
      </c>
      <c r="I26" s="1">
        <f t="shared" si="5"/>
        <v>19.143365171111114</v>
      </c>
      <c r="J26" s="1">
        <f t="shared" si="5"/>
        <v>31.384497668888887</v>
      </c>
      <c r="K26" s="1">
        <f t="shared" si="5"/>
        <v>47.495555555555555</v>
      </c>
      <c r="L26" s="1">
        <f t="shared" si="5"/>
        <v>66.715459823333333</v>
      </c>
      <c r="M26" s="1">
        <f t="shared" ref="M26:S26" si="6">M28/M27</f>
        <v>89.637094365555555</v>
      </c>
      <c r="N26" s="1">
        <f t="shared" si="6"/>
        <v>116.66777777777777</v>
      </c>
      <c r="O26" s="1">
        <f t="shared" si="6"/>
        <v>146.82444444444445</v>
      </c>
      <c r="P26" s="1">
        <f t="shared" si="6"/>
        <v>179.24555555555557</v>
      </c>
      <c r="Q26" s="1">
        <f t="shared" si="6"/>
        <v>216.24666666666667</v>
      </c>
      <c r="R26" s="1">
        <f t="shared" si="6"/>
        <v>256.42444444444448</v>
      </c>
      <c r="S26" s="1">
        <f t="shared" si="6"/>
        <v>301.30222222222221</v>
      </c>
      <c r="U26" t="s">
        <v>37</v>
      </c>
    </row>
    <row r="27" spans="2:21" x14ac:dyDescent="0.4">
      <c r="D27" t="s">
        <v>23</v>
      </c>
      <c r="E27">
        <v>7</v>
      </c>
      <c r="F27">
        <v>8</v>
      </c>
      <c r="G27">
        <v>8</v>
      </c>
      <c r="H27">
        <v>9</v>
      </c>
      <c r="I27">
        <v>9</v>
      </c>
      <c r="J27">
        <v>9</v>
      </c>
      <c r="K27">
        <v>9</v>
      </c>
      <c r="L27">
        <v>9</v>
      </c>
      <c r="M27">
        <v>9</v>
      </c>
      <c r="N27">
        <v>9</v>
      </c>
      <c r="O27">
        <v>9</v>
      </c>
      <c r="P27">
        <v>9</v>
      </c>
      <c r="Q27">
        <v>9</v>
      </c>
      <c r="R27">
        <v>9</v>
      </c>
      <c r="S27">
        <v>9</v>
      </c>
    </row>
    <row r="28" spans="2:21" x14ac:dyDescent="0.4">
      <c r="D28" t="s">
        <v>16</v>
      </c>
      <c r="E28" s="1">
        <v>0.85845183999999997</v>
      </c>
      <c r="F28" s="1">
        <v>22.128547910000002</v>
      </c>
      <c r="G28" s="1">
        <v>37.688942910000002</v>
      </c>
      <c r="H28" s="1">
        <v>91.871794940000001</v>
      </c>
      <c r="I28" s="1">
        <v>172.29028654000001</v>
      </c>
      <c r="J28" s="1">
        <v>282.46047901999998</v>
      </c>
      <c r="K28" s="1">
        <v>427.46</v>
      </c>
      <c r="L28" s="1">
        <v>600.43913841000006</v>
      </c>
      <c r="M28" s="1">
        <v>806.73384928999997</v>
      </c>
      <c r="N28" s="1">
        <v>1050.01</v>
      </c>
      <c r="O28" s="1">
        <v>1321.42</v>
      </c>
      <c r="P28" s="1">
        <v>1613.21</v>
      </c>
      <c r="Q28" s="1">
        <v>1946.22</v>
      </c>
      <c r="R28" s="1">
        <v>2307.8200000000002</v>
      </c>
      <c r="S28" s="1">
        <v>2711.72</v>
      </c>
    </row>
    <row r="29" spans="2:21" x14ac:dyDescent="0.4">
      <c r="C29" t="s">
        <v>5</v>
      </c>
      <c r="D29" t="s">
        <v>16</v>
      </c>
      <c r="E29" s="1">
        <v>0.34604405999999999</v>
      </c>
      <c r="F29" s="1">
        <v>1.1873343000000001</v>
      </c>
      <c r="G29" s="1">
        <v>2.3167882</v>
      </c>
      <c r="H29" s="1">
        <v>3.6638407700000002</v>
      </c>
      <c r="I29" s="1">
        <v>6.6384553899999998</v>
      </c>
      <c r="J29" s="1">
        <v>10.89275265</v>
      </c>
      <c r="K29" s="1">
        <v>16.98418045</v>
      </c>
      <c r="L29" s="1">
        <v>25.436644319999999</v>
      </c>
      <c r="M29" s="1">
        <v>36.750926730000003</v>
      </c>
      <c r="N29" s="1">
        <v>51.546302560000001</v>
      </c>
      <c r="O29" s="1">
        <v>68.136182790000007</v>
      </c>
      <c r="P29" s="1">
        <v>95.769757510000005</v>
      </c>
      <c r="Q29" s="1">
        <v>122.70679115999999</v>
      </c>
      <c r="R29" s="1">
        <v>159.61718106000001</v>
      </c>
      <c r="S29" s="1">
        <v>201.02636862</v>
      </c>
      <c r="U29" t="s">
        <v>38</v>
      </c>
    </row>
    <row r="30" spans="2:21" x14ac:dyDescent="0.4">
      <c r="C30" t="s">
        <v>36</v>
      </c>
      <c r="D30" t="s">
        <v>16</v>
      </c>
      <c r="E30" s="1">
        <v>0.40072321999999999</v>
      </c>
      <c r="F30" s="1">
        <v>8.9594705099999992</v>
      </c>
      <c r="G30" s="1">
        <v>28.282842160000001</v>
      </c>
      <c r="H30" s="1">
        <v>72.094301939999994</v>
      </c>
      <c r="I30" s="1">
        <v>152.69283199</v>
      </c>
      <c r="J30" s="1">
        <v>273.9951911</v>
      </c>
      <c r="K30" s="1">
        <v>450.19462514000003</v>
      </c>
      <c r="L30" s="1">
        <v>711.28884029000005</v>
      </c>
      <c r="M30" s="1">
        <v>1058.2338769400001</v>
      </c>
      <c r="N30" s="1">
        <v>1414.43925524</v>
      </c>
      <c r="O30" s="1"/>
      <c r="P30" s="1"/>
      <c r="Q30" s="1"/>
      <c r="R30" s="1"/>
      <c r="S30" s="1"/>
      <c r="U30" t="s">
        <v>37</v>
      </c>
    </row>
    <row r="31" spans="2:21" x14ac:dyDescent="0.4">
      <c r="B31" t="s">
        <v>20</v>
      </c>
      <c r="C31" t="s">
        <v>0</v>
      </c>
      <c r="D31" t="s">
        <v>11</v>
      </c>
      <c r="E31" s="1">
        <f>E33/E32</f>
        <v>0.2526363636363636</v>
      </c>
      <c r="F31" s="1">
        <f t="shared" ref="F31:S31" si="7">F33/F32</f>
        <v>0.38490909090909092</v>
      </c>
      <c r="G31" s="1">
        <f t="shared" si="7"/>
        <v>0.69990909090909093</v>
      </c>
      <c r="H31" s="1">
        <f t="shared" si="7"/>
        <v>0.97845454545454547</v>
      </c>
      <c r="I31" s="1">
        <f t="shared" si="7"/>
        <v>1.4484545454545454</v>
      </c>
      <c r="J31" s="1">
        <f t="shared" si="7"/>
        <v>2.0071818181818184</v>
      </c>
      <c r="K31" s="1">
        <f t="shared" si="7"/>
        <v>2.6882727272727274</v>
      </c>
      <c r="L31" s="1">
        <f t="shared" si="7"/>
        <v>3.2247272727272729</v>
      </c>
      <c r="M31" s="1">
        <f t="shared" si="7"/>
        <v>4.3288181818181819</v>
      </c>
      <c r="N31" s="1">
        <f t="shared" si="7"/>
        <v>5.1577272727272723</v>
      </c>
      <c r="O31" s="1">
        <f t="shared" si="7"/>
        <v>6.2456363636363639</v>
      </c>
      <c r="P31" s="1">
        <f t="shared" si="7"/>
        <v>7.6998181818181815</v>
      </c>
      <c r="Q31" s="1">
        <f t="shared" si="7"/>
        <v>9.1614545454545446</v>
      </c>
      <c r="R31" s="1">
        <f t="shared" si="7"/>
        <v>10.502545454545455</v>
      </c>
      <c r="S31" s="1">
        <f t="shared" si="7"/>
        <v>12.275636363636364</v>
      </c>
    </row>
    <row r="32" spans="2:21" x14ac:dyDescent="0.4">
      <c r="D32" t="s">
        <v>25</v>
      </c>
      <c r="E32" s="2">
        <v>11</v>
      </c>
      <c r="F32" s="2">
        <v>11</v>
      </c>
      <c r="G32" s="2">
        <v>11</v>
      </c>
      <c r="H32" s="2">
        <v>11</v>
      </c>
      <c r="I32" s="2">
        <v>11</v>
      </c>
      <c r="J32" s="2">
        <v>11</v>
      </c>
      <c r="K32" s="2">
        <v>11</v>
      </c>
      <c r="L32" s="2">
        <v>11</v>
      </c>
      <c r="M32" s="2">
        <v>11</v>
      </c>
      <c r="N32" s="2">
        <v>11</v>
      </c>
      <c r="O32" s="2">
        <v>11</v>
      </c>
      <c r="P32" s="2">
        <v>11</v>
      </c>
      <c r="Q32" s="2">
        <v>11</v>
      </c>
      <c r="R32" s="2">
        <v>11</v>
      </c>
      <c r="S32" s="2">
        <v>11</v>
      </c>
    </row>
    <row r="33" spans="2:19" x14ac:dyDescent="0.4">
      <c r="D33" t="s">
        <v>16</v>
      </c>
      <c r="E33" s="1">
        <v>2.7789999999999999</v>
      </c>
      <c r="F33" s="1">
        <v>4.234</v>
      </c>
      <c r="G33" s="1">
        <v>7.6989999999999998</v>
      </c>
      <c r="H33" s="1">
        <v>10.763</v>
      </c>
      <c r="I33" s="1">
        <v>15.933</v>
      </c>
      <c r="J33" s="1">
        <v>22.079000000000001</v>
      </c>
      <c r="K33" s="1">
        <v>29.571000000000002</v>
      </c>
      <c r="L33" s="1">
        <v>35.472000000000001</v>
      </c>
      <c r="M33" s="1">
        <v>47.616999999999997</v>
      </c>
      <c r="N33" s="1">
        <v>56.734999999999999</v>
      </c>
      <c r="O33" s="1">
        <v>68.701999999999998</v>
      </c>
      <c r="P33" s="1">
        <v>84.697999999999993</v>
      </c>
      <c r="Q33" s="1">
        <v>100.776</v>
      </c>
      <c r="R33" s="1">
        <v>115.52800000000001</v>
      </c>
      <c r="S33" s="1">
        <v>135.03200000000001</v>
      </c>
    </row>
    <row r="34" spans="2:19" x14ac:dyDescent="0.4">
      <c r="C34" t="s">
        <v>5</v>
      </c>
      <c r="D34" t="s">
        <v>16</v>
      </c>
      <c r="E34" s="1">
        <v>1.982</v>
      </c>
      <c r="F34" s="1">
        <v>2.1619999999999999</v>
      </c>
      <c r="G34" s="1">
        <v>2.6120000000000001</v>
      </c>
      <c r="H34" s="1">
        <v>3.0960000000000001</v>
      </c>
      <c r="I34" s="1">
        <v>4.0019999999999998</v>
      </c>
      <c r="J34" s="1">
        <v>5.2110000000000003</v>
      </c>
      <c r="K34" s="1">
        <v>7.4630000000000001</v>
      </c>
      <c r="L34" s="1">
        <v>10.058999999999999</v>
      </c>
      <c r="M34" s="1">
        <v>18.219000000000001</v>
      </c>
      <c r="N34" s="1">
        <v>24.504000000000001</v>
      </c>
      <c r="O34" s="1">
        <v>32.847999999999999</v>
      </c>
      <c r="P34" s="1">
        <v>43.683</v>
      </c>
      <c r="Q34" s="1">
        <v>56.463999999999999</v>
      </c>
      <c r="R34" s="1">
        <v>72.394000000000005</v>
      </c>
      <c r="S34" s="1">
        <v>93.813999999999993</v>
      </c>
    </row>
    <row r="35" spans="2:19" x14ac:dyDescent="0.4">
      <c r="B35" t="s">
        <v>21</v>
      </c>
      <c r="C35" t="s">
        <v>26</v>
      </c>
      <c r="D35" t="s">
        <v>11</v>
      </c>
      <c r="E35" s="1">
        <f>E37/E36</f>
        <v>0.16666666666666666</v>
      </c>
      <c r="F35" s="1">
        <f t="shared" ref="F35:K35" si="8">F37/F36</f>
        <v>1.1666666666666667</v>
      </c>
      <c r="G35" s="1">
        <f t="shared" si="8"/>
        <v>3.1666666666666665</v>
      </c>
      <c r="H35" s="1">
        <f t="shared" si="8"/>
        <v>6.5</v>
      </c>
      <c r="I35" s="1">
        <f t="shared" si="8"/>
        <v>12</v>
      </c>
      <c r="J35" s="1">
        <f t="shared" si="8"/>
        <v>18.399999999999999</v>
      </c>
      <c r="K35" s="1">
        <f t="shared" si="8"/>
        <v>27.2</v>
      </c>
    </row>
    <row r="36" spans="2:19" x14ac:dyDescent="0.4">
      <c r="D36" t="s">
        <v>25</v>
      </c>
      <c r="E36" s="2">
        <v>6</v>
      </c>
      <c r="F36" s="2">
        <v>6</v>
      </c>
      <c r="G36" s="2">
        <v>6</v>
      </c>
      <c r="H36" s="2">
        <v>6</v>
      </c>
      <c r="I36" s="2">
        <v>6</v>
      </c>
      <c r="J36" s="2">
        <v>5</v>
      </c>
      <c r="K36" s="2">
        <v>5</v>
      </c>
    </row>
    <row r="37" spans="2:19" x14ac:dyDescent="0.4">
      <c r="D37" t="s">
        <v>16</v>
      </c>
      <c r="E37">
        <v>1</v>
      </c>
      <c r="F37">
        <v>7</v>
      </c>
      <c r="G37">
        <v>19</v>
      </c>
      <c r="H37">
        <v>39</v>
      </c>
      <c r="I37">
        <v>72</v>
      </c>
      <c r="J37">
        <v>92</v>
      </c>
      <c r="K37">
        <v>136</v>
      </c>
    </row>
    <row r="38" spans="2:19" x14ac:dyDescent="0.4">
      <c r="C38" t="s">
        <v>5</v>
      </c>
      <c r="D38" t="s">
        <v>22</v>
      </c>
      <c r="E38" s="1">
        <v>0.44650000000000001</v>
      </c>
      <c r="F38" s="1">
        <v>1.464</v>
      </c>
      <c r="G38" s="1">
        <v>3.161</v>
      </c>
      <c r="H38" s="1">
        <v>5.5519999999999996</v>
      </c>
      <c r="I38" s="1">
        <v>9.5459999999999994</v>
      </c>
      <c r="J38" s="1">
        <v>15.44</v>
      </c>
      <c r="K38" s="1">
        <v>23.05</v>
      </c>
      <c r="L38" s="1">
        <v>36.74</v>
      </c>
      <c r="M38" s="1">
        <v>51.72</v>
      </c>
    </row>
    <row r="39" spans="2:19" x14ac:dyDescent="0.4">
      <c r="D39" t="s">
        <v>16</v>
      </c>
      <c r="E39" s="1">
        <v>0.4824</v>
      </c>
      <c r="F39" s="1">
        <v>1.5469999999999999</v>
      </c>
      <c r="G39" s="1">
        <v>3.36</v>
      </c>
      <c r="H39" s="1">
        <v>5.9569999999999999</v>
      </c>
      <c r="I39" s="1">
        <v>10.33</v>
      </c>
      <c r="J39" s="1">
        <v>16.72</v>
      </c>
      <c r="K39" s="1">
        <v>25.07</v>
      </c>
      <c r="L39" s="1">
        <v>40.35</v>
      </c>
      <c r="M39" s="1">
        <v>57.29</v>
      </c>
    </row>
    <row r="40" spans="2:19" x14ac:dyDescent="0.4">
      <c r="B40" t="s">
        <v>30</v>
      </c>
      <c r="C40" t="s">
        <v>26</v>
      </c>
      <c r="D40" t="s">
        <v>11</v>
      </c>
      <c r="E40" s="1">
        <f>E42/E41</f>
        <v>0.4</v>
      </c>
      <c r="F40" s="1">
        <f t="shared" ref="F40:Q40" si="9">F42/F41</f>
        <v>2.4888888888888889</v>
      </c>
      <c r="G40" s="1">
        <f t="shared" si="9"/>
        <v>10.16</v>
      </c>
      <c r="H40" s="1">
        <f t="shared" si="9"/>
        <v>8.65</v>
      </c>
      <c r="I40" s="1">
        <f t="shared" si="9"/>
        <v>15.969999999999999</v>
      </c>
      <c r="J40" s="1">
        <f t="shared" si="9"/>
        <v>25.580000000000002</v>
      </c>
      <c r="K40" s="1">
        <f t="shared" si="9"/>
        <v>39.96</v>
      </c>
      <c r="L40" s="1">
        <f t="shared" si="9"/>
        <v>55.36</v>
      </c>
      <c r="M40" s="1">
        <f t="shared" si="9"/>
        <v>75.210000000000008</v>
      </c>
      <c r="N40" s="1">
        <f t="shared" si="9"/>
        <v>100.67999999999999</v>
      </c>
      <c r="O40" s="1">
        <f t="shared" si="9"/>
        <v>123.92999999999999</v>
      </c>
      <c r="P40" s="1">
        <f t="shared" si="9"/>
        <v>153</v>
      </c>
      <c r="Q40" s="1">
        <f t="shared" si="9"/>
        <v>185.81</v>
      </c>
      <c r="R40" s="1">
        <f t="shared" ref="R40" si="10">R42/R41</f>
        <v>226.86999999999998</v>
      </c>
      <c r="S40" s="1">
        <f t="shared" ref="S40" si="11">S42/S41</f>
        <v>267.14999999999998</v>
      </c>
    </row>
    <row r="41" spans="2:19" x14ac:dyDescent="0.4">
      <c r="D41" t="s">
        <v>25</v>
      </c>
      <c r="E41">
        <v>8</v>
      </c>
      <c r="F41">
        <v>9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</row>
    <row r="42" spans="2:19" x14ac:dyDescent="0.4">
      <c r="D42" t="s">
        <v>16</v>
      </c>
      <c r="E42">
        <v>3.2</v>
      </c>
      <c r="F42">
        <v>22.4</v>
      </c>
      <c r="G42">
        <v>101.6</v>
      </c>
      <c r="H42">
        <v>86.5</v>
      </c>
      <c r="I42">
        <v>159.69999999999999</v>
      </c>
      <c r="J42">
        <v>255.8</v>
      </c>
      <c r="K42">
        <v>399.6</v>
      </c>
      <c r="L42">
        <v>553.6</v>
      </c>
      <c r="M42">
        <v>752.1</v>
      </c>
      <c r="N42">
        <v>1006.8</v>
      </c>
      <c r="O42">
        <v>1239.3</v>
      </c>
      <c r="P42">
        <v>1530</v>
      </c>
      <c r="Q42">
        <v>1858.1</v>
      </c>
      <c r="R42">
        <v>2268.6999999999998</v>
      </c>
      <c r="S42">
        <v>2671.5</v>
      </c>
    </row>
    <row r="43" spans="2:19" x14ac:dyDescent="0.4">
      <c r="C43" t="s">
        <v>31</v>
      </c>
      <c r="D43" t="s">
        <v>16</v>
      </c>
      <c r="E43">
        <v>2.9</v>
      </c>
      <c r="F43">
        <v>21.6</v>
      </c>
      <c r="G43">
        <v>107</v>
      </c>
      <c r="H43">
        <v>324.7</v>
      </c>
      <c r="I43">
        <v>549.9</v>
      </c>
      <c r="J43">
        <v>856.4</v>
      </c>
      <c r="K43">
        <v>1458</v>
      </c>
      <c r="L43">
        <v>2723.7</v>
      </c>
    </row>
    <row r="44" spans="2:19" x14ac:dyDescent="0.4">
      <c r="B44" t="s">
        <v>35</v>
      </c>
      <c r="C44" t="s">
        <v>0</v>
      </c>
      <c r="D44" t="s">
        <v>11</v>
      </c>
      <c r="E44" s="1">
        <f>E46/E45</f>
        <v>8.666666666666667E-2</v>
      </c>
      <c r="F44" s="1">
        <f t="shared" ref="F44:S44" si="12">F46/F45</f>
        <v>0.13666666666666666</v>
      </c>
      <c r="G44" s="1">
        <f t="shared" si="12"/>
        <v>0.248</v>
      </c>
      <c r="H44" s="1">
        <f t="shared" si="12"/>
        <v>0.35</v>
      </c>
      <c r="I44" s="1">
        <f t="shared" si="12"/>
        <v>0.50900000000000001</v>
      </c>
      <c r="J44" s="1">
        <f t="shared" si="12"/>
        <v>0.69454545454545447</v>
      </c>
      <c r="K44" s="1">
        <f t="shared" si="12"/>
        <v>1.0619999999999998</v>
      </c>
      <c r="L44" s="1">
        <f t="shared" si="12"/>
        <v>1.3420000000000001</v>
      </c>
      <c r="M44" s="1">
        <f t="shared" si="12"/>
        <v>1.7350000000000001</v>
      </c>
      <c r="N44" s="1">
        <f t="shared" si="12"/>
        <v>2.0699999999999998</v>
      </c>
      <c r="O44" s="1">
        <f t="shared" si="12"/>
        <v>2.6640000000000001</v>
      </c>
      <c r="P44" s="1">
        <f t="shared" si="12"/>
        <v>3.125</v>
      </c>
      <c r="Q44" s="1">
        <f t="shared" si="12"/>
        <v>3.79</v>
      </c>
      <c r="R44" s="1">
        <f t="shared" si="12"/>
        <v>4.5789999999999997</v>
      </c>
      <c r="S44" s="1">
        <f t="shared" si="12"/>
        <v>5.375</v>
      </c>
    </row>
    <row r="45" spans="2:19" x14ac:dyDescent="0.4">
      <c r="D45" t="s">
        <v>25</v>
      </c>
      <c r="E45">
        <v>9</v>
      </c>
      <c r="F45">
        <v>9</v>
      </c>
      <c r="G45">
        <v>10</v>
      </c>
      <c r="H45">
        <v>10</v>
      </c>
      <c r="I45">
        <v>10</v>
      </c>
      <c r="J45">
        <v>11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</row>
    <row r="46" spans="2:19" x14ac:dyDescent="0.4">
      <c r="D46" t="s">
        <v>16</v>
      </c>
      <c r="E46">
        <v>0.78</v>
      </c>
      <c r="F46">
        <v>1.23</v>
      </c>
      <c r="G46">
        <v>2.48</v>
      </c>
      <c r="H46">
        <v>3.5</v>
      </c>
      <c r="I46">
        <v>5.09</v>
      </c>
      <c r="J46">
        <v>7.64</v>
      </c>
      <c r="K46">
        <v>10.62</v>
      </c>
      <c r="L46">
        <v>13.42</v>
      </c>
      <c r="M46">
        <v>17.350000000000001</v>
      </c>
      <c r="N46">
        <v>20.7</v>
      </c>
      <c r="O46">
        <v>26.64</v>
      </c>
      <c r="P46">
        <v>31.25</v>
      </c>
      <c r="Q46">
        <v>37.9</v>
      </c>
      <c r="R46">
        <v>45.79</v>
      </c>
      <c r="S46">
        <v>53.75</v>
      </c>
    </row>
    <row r="47" spans="2:19" x14ac:dyDescent="0.4">
      <c r="C47" t="s">
        <v>5</v>
      </c>
      <c r="D47" t="s">
        <v>16</v>
      </c>
      <c r="E47">
        <v>0.89</v>
      </c>
      <c r="F47">
        <v>2.2400000000000002</v>
      </c>
      <c r="G47">
        <v>4.6900000000000004</v>
      </c>
      <c r="H47">
        <v>8.0399999999999991</v>
      </c>
      <c r="I47">
        <v>12.67</v>
      </c>
      <c r="J47">
        <v>19.45</v>
      </c>
      <c r="K47">
        <v>28.02</v>
      </c>
      <c r="L47">
        <v>38.270000000000003</v>
      </c>
      <c r="M47">
        <v>54.29</v>
      </c>
      <c r="N47">
        <v>69.709999999999994</v>
      </c>
      <c r="O47">
        <v>93.51</v>
      </c>
      <c r="P47">
        <v>114.95</v>
      </c>
      <c r="Q47">
        <v>146.32</v>
      </c>
      <c r="R47">
        <v>186.69</v>
      </c>
      <c r="S47">
        <v>224.77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6B074-8DF6-4356-9433-50018516A9E6}">
  <dimension ref="B3:G12"/>
  <sheetViews>
    <sheetView workbookViewId="0">
      <selection activeCell="G11" sqref="G11"/>
    </sheetView>
  </sheetViews>
  <sheetFormatPr defaultRowHeight="16.95" x14ac:dyDescent="0.4"/>
  <cols>
    <col min="3" max="3" width="12.09765625" bestFit="1" customWidth="1"/>
  </cols>
  <sheetData>
    <row r="3" spans="2:7" x14ac:dyDescent="0.4">
      <c r="D3" t="s">
        <v>39</v>
      </c>
      <c r="F3" t="s">
        <v>44</v>
      </c>
    </row>
    <row r="4" spans="2:7" x14ac:dyDescent="0.4">
      <c r="D4" t="s">
        <v>40</v>
      </c>
      <c r="E4" t="s">
        <v>41</v>
      </c>
      <c r="F4" t="s">
        <v>40</v>
      </c>
      <c r="G4" t="s">
        <v>41</v>
      </c>
    </row>
    <row r="5" spans="2:7" x14ac:dyDescent="0.4">
      <c r="B5" t="s">
        <v>45</v>
      </c>
      <c r="C5" t="s">
        <v>42</v>
      </c>
      <c r="D5">
        <v>5.6000000000000001E-2</v>
      </c>
      <c r="E5">
        <v>0.30599999999999999</v>
      </c>
      <c r="F5">
        <v>0.36599999999999999</v>
      </c>
    </row>
    <row r="6" spans="2:7" x14ac:dyDescent="0.4">
      <c r="C6" t="s">
        <v>43</v>
      </c>
      <c r="E6">
        <v>3.2570000000000001</v>
      </c>
      <c r="G6">
        <v>20.5</v>
      </c>
    </row>
    <row r="7" spans="2:7" x14ac:dyDescent="0.4">
      <c r="B7" t="s">
        <v>46</v>
      </c>
      <c r="C7" t="s">
        <v>48</v>
      </c>
      <c r="D7">
        <v>8.9999999999999993E-3</v>
      </c>
      <c r="E7">
        <v>1.7629999999999999</v>
      </c>
    </row>
    <row r="8" spans="2:7" x14ac:dyDescent="0.4">
      <c r="C8" t="s">
        <v>47</v>
      </c>
      <c r="D8">
        <v>3.1E-2</v>
      </c>
      <c r="E8">
        <v>1.8149999999999999</v>
      </c>
    </row>
    <row r="9" spans="2:7" x14ac:dyDescent="0.4">
      <c r="B9" t="s">
        <v>50</v>
      </c>
      <c r="C9" t="s">
        <v>42</v>
      </c>
      <c r="D9">
        <v>0.112</v>
      </c>
      <c r="E9">
        <v>0.39400000000000002</v>
      </c>
      <c r="F9">
        <v>0.93</v>
      </c>
    </row>
    <row r="10" spans="2:7" x14ac:dyDescent="0.4">
      <c r="C10" t="s">
        <v>43</v>
      </c>
      <c r="E10">
        <v>3.4079999999999999</v>
      </c>
      <c r="G10">
        <v>21.52</v>
      </c>
    </row>
    <row r="11" spans="2:7" x14ac:dyDescent="0.4">
      <c r="B11" t="s">
        <v>49</v>
      </c>
      <c r="C11" t="s">
        <v>48</v>
      </c>
      <c r="D11">
        <v>1.1279999999999999</v>
      </c>
    </row>
    <row r="12" spans="2:7" x14ac:dyDescent="0.4">
      <c r="C12" t="s">
        <v>47</v>
      </c>
      <c r="D12">
        <v>0.21099999999999999</v>
      </c>
      <c r="E12">
        <v>1.706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89FF-99E0-4C9C-B094-7EDB9A89E0B0}">
  <dimension ref="C4:L13"/>
  <sheetViews>
    <sheetView tabSelected="1" topLeftCell="E1" workbookViewId="0">
      <selection activeCell="M6" sqref="M6"/>
    </sheetView>
  </sheetViews>
  <sheetFormatPr defaultRowHeight="16.95" x14ac:dyDescent="0.4"/>
  <sheetData>
    <row r="4" spans="3:12" x14ac:dyDescent="0.4">
      <c r="C4" t="s">
        <v>62</v>
      </c>
      <c r="D4" t="s">
        <v>63</v>
      </c>
      <c r="E4" t="s">
        <v>44</v>
      </c>
      <c r="F4" t="s">
        <v>51</v>
      </c>
      <c r="I4" t="s">
        <v>62</v>
      </c>
      <c r="J4" t="s">
        <v>63</v>
      </c>
      <c r="K4" t="s">
        <v>44</v>
      </c>
      <c r="L4" t="s">
        <v>51</v>
      </c>
    </row>
    <row r="5" spans="3:12" x14ac:dyDescent="0.4">
      <c r="C5" t="s">
        <v>52</v>
      </c>
      <c r="D5" t="s">
        <v>53</v>
      </c>
      <c r="E5" s="3">
        <v>1.0182899999999999</v>
      </c>
      <c r="F5" s="3">
        <f xml:space="preserve"> 116.4306 / 20</f>
        <v>5.8215300000000001</v>
      </c>
      <c r="I5" t="s">
        <v>52</v>
      </c>
      <c r="J5" t="s">
        <v>53</v>
      </c>
      <c r="K5" s="3">
        <v>1.0182899999999999</v>
      </c>
      <c r="L5" s="3">
        <f xml:space="preserve"> 116.4306 / 20</f>
        <v>5.8215300000000001</v>
      </c>
    </row>
    <row r="6" spans="3:12" x14ac:dyDescent="0.4">
      <c r="C6" t="s">
        <v>54</v>
      </c>
      <c r="D6" t="s">
        <v>55</v>
      </c>
      <c r="E6" s="3">
        <f xml:space="preserve"> 15.1747 / 20</f>
        <v>0.75873499999999994</v>
      </c>
      <c r="F6" s="3">
        <f xml:space="preserve"> 98.5803 / 20</f>
        <v>4.9290149999999997</v>
      </c>
      <c r="I6" t="s">
        <v>54</v>
      </c>
      <c r="J6" t="s">
        <v>55</v>
      </c>
      <c r="K6" s="3">
        <f xml:space="preserve"> 15.1747 / 20</f>
        <v>0.75873499999999994</v>
      </c>
      <c r="L6" s="3">
        <f xml:space="preserve"> 98.5803 / 20</f>
        <v>4.9290149999999997</v>
      </c>
    </row>
    <row r="7" spans="3:12" x14ac:dyDescent="0.4">
      <c r="C7" t="s">
        <v>56</v>
      </c>
      <c r="D7" t="s">
        <v>57</v>
      </c>
      <c r="E7" s="3">
        <f xml:space="preserve"> 27.6048 / 20</f>
        <v>1.3802400000000001</v>
      </c>
      <c r="F7" s="3">
        <f xml:space="preserve"> 276.8269 / 20</f>
        <v>13.841345</v>
      </c>
      <c r="I7" t="s">
        <v>61</v>
      </c>
      <c r="J7" t="s">
        <v>68</v>
      </c>
      <c r="K7" s="3">
        <f xml:space="preserve"> 1.9999 / 20</f>
        <v>9.9995000000000001E-2</v>
      </c>
      <c r="L7" s="3">
        <f xml:space="preserve"> 8.3991 / 20</f>
        <v>0.41995500000000002</v>
      </c>
    </row>
    <row r="8" spans="3:12" x14ac:dyDescent="0.4">
      <c r="D8" t="s">
        <v>58</v>
      </c>
      <c r="E8" s="3">
        <f xml:space="preserve"> 2.6779 / 20</f>
        <v>0.13389500000000001</v>
      </c>
      <c r="F8" s="3">
        <f xml:space="preserve"> 17.8615 / 20</f>
        <v>0.89307499999999995</v>
      </c>
      <c r="J8" t="s">
        <v>65</v>
      </c>
      <c r="K8" s="3">
        <f xml:space="preserve"> 9.7408 / 20</f>
        <v>0.48704000000000003</v>
      </c>
      <c r="L8" s="3">
        <f xml:space="preserve"> 35.0454 / 20</f>
        <v>1.75227</v>
      </c>
    </row>
    <row r="9" spans="3:12" x14ac:dyDescent="0.4">
      <c r="D9" t="s">
        <v>59</v>
      </c>
      <c r="E9" s="3">
        <v>3.4813999999999998</v>
      </c>
      <c r="F9" s="3">
        <v>24.531199999999998</v>
      </c>
      <c r="J9" t="s">
        <v>66</v>
      </c>
      <c r="K9" s="3">
        <f xml:space="preserve"> 5.2468 / 20</f>
        <v>0.26234000000000002</v>
      </c>
      <c r="L9" s="3">
        <f xml:space="preserve"> 18.4527 / 20</f>
        <v>0.92263499999999998</v>
      </c>
    </row>
    <row r="10" spans="3:12" x14ac:dyDescent="0.4">
      <c r="D10" t="s">
        <v>60</v>
      </c>
      <c r="E10" s="3">
        <f xml:space="preserve"> 0.5664 / 20</f>
        <v>2.8320000000000001E-2</v>
      </c>
      <c r="F10" s="3">
        <f xml:space="preserve"> 3.2309 / 20</f>
        <v>0.16154499999999999</v>
      </c>
      <c r="J10" t="s">
        <v>67</v>
      </c>
      <c r="K10" s="3">
        <f xml:space="preserve"> 29.9434 / 20</f>
        <v>1.4971700000000001</v>
      </c>
      <c r="L10" s="3">
        <f xml:space="preserve"> 161.3621 / 20</f>
        <v>8.0681049999999992</v>
      </c>
    </row>
    <row r="11" spans="3:12" x14ac:dyDescent="0.4">
      <c r="D11" t="s">
        <v>64</v>
      </c>
      <c r="E11" s="3">
        <f xml:space="preserve"> 1.2906 / 20</f>
        <v>6.4530000000000004E-2</v>
      </c>
      <c r="F11" s="3">
        <f xml:space="preserve"> 5.9613 / 20</f>
        <v>0.29806499999999997</v>
      </c>
      <c r="K11" s="3"/>
      <c r="L11" s="3"/>
    </row>
    <row r="12" spans="3:12" x14ac:dyDescent="0.4">
      <c r="C12" t="s">
        <v>61</v>
      </c>
      <c r="D12" t="s">
        <v>60</v>
      </c>
      <c r="E12" s="3">
        <f xml:space="preserve"> 1.9999 / 20</f>
        <v>9.9995000000000001E-2</v>
      </c>
      <c r="F12" s="3">
        <f xml:space="preserve"> 8.3991 / 20</f>
        <v>0.41995500000000002</v>
      </c>
    </row>
    <row r="13" spans="3:12" x14ac:dyDescent="0.4">
      <c r="D13" t="s">
        <v>64</v>
      </c>
      <c r="E13" s="3">
        <f xml:space="preserve"> 6.5685 / 20</f>
        <v>0.32842500000000002</v>
      </c>
      <c r="F13" s="3">
        <f xml:space="preserve"> 27.7624 / 20</f>
        <v>1.38812</v>
      </c>
      <c r="K13" s="3"/>
      <c r="L13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MP2 timing</vt:lpstr>
      <vt:lpstr>A Tensor (JK)</vt:lpstr>
      <vt:lpstr>A Tensor (MO)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Zhu</dc:creator>
  <cp:lastModifiedBy>Andrew Zhu</cp:lastModifiedBy>
  <dcterms:created xsi:type="dcterms:W3CDTF">2023-08-22T01:48:10Z</dcterms:created>
  <dcterms:modified xsi:type="dcterms:W3CDTF">2023-09-28T03:56:47Z</dcterms:modified>
</cp:coreProperties>
</file>