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B84F46F1-6CDD-45AA-9C5B-D924767BB2E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definedNames>
    <definedName name="_FilterDatabase" localSheetId="0" hidden="1">Foglio1!$A$57:$D$99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1" i="1" l="1"/>
  <c r="AC50" i="1"/>
  <c r="AC40" i="1"/>
  <c r="AD38" i="1"/>
  <c r="AD37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21" i="1"/>
  <c r="T34" i="1"/>
  <c r="T35" i="1"/>
  <c r="T36" i="1"/>
  <c r="T55" i="1"/>
  <c r="T57" i="1"/>
  <c r="T25" i="1"/>
  <c r="T37" i="1"/>
  <c r="T24" i="1"/>
  <c r="T46" i="1"/>
  <c r="T41" i="1"/>
  <c r="T42" i="1"/>
  <c r="V42" i="1" s="1"/>
  <c r="W42" i="1" s="1"/>
  <c r="T39" i="1"/>
  <c r="T53" i="1"/>
  <c r="T44" i="1"/>
  <c r="T28" i="1"/>
  <c r="T45" i="1"/>
  <c r="T54" i="1"/>
  <c r="T64" i="1"/>
  <c r="T56" i="1"/>
  <c r="T58" i="1"/>
  <c r="T26" i="1"/>
  <c r="T29" i="1"/>
  <c r="T30" i="1"/>
  <c r="T27" i="1"/>
  <c r="T31" i="1"/>
  <c r="T21" i="1"/>
  <c r="T63" i="1"/>
  <c r="T22" i="1"/>
  <c r="T38" i="1"/>
  <c r="T65" i="1"/>
  <c r="T72" i="1"/>
  <c r="T32" i="1"/>
  <c r="T73" i="1"/>
  <c r="T47" i="1"/>
  <c r="T43" i="1"/>
  <c r="T49" i="1"/>
  <c r="T40" i="1"/>
  <c r="T50" i="1"/>
  <c r="T51" i="1"/>
  <c r="T52" i="1"/>
  <c r="T48" i="1"/>
  <c r="T66" i="1"/>
  <c r="T67" i="1"/>
  <c r="T59" i="1"/>
  <c r="T23" i="1"/>
  <c r="T70" i="1"/>
  <c r="T68" i="1"/>
  <c r="T61" i="1"/>
  <c r="T62" i="1"/>
  <c r="T60" i="1"/>
  <c r="T71" i="1"/>
  <c r="T69" i="1"/>
  <c r="T33" i="1"/>
  <c r="AE21" i="1"/>
  <c r="AD32" i="1"/>
  <c r="A102" i="1"/>
  <c r="C102" i="1"/>
  <c r="AE24" i="1"/>
  <c r="AE23" i="1"/>
  <c r="AE22" i="1"/>
  <c r="Q76" i="1"/>
  <c r="AD40" i="1" l="1"/>
  <c r="AC53" i="1"/>
  <c r="V59" i="1"/>
  <c r="W59" i="1" s="1"/>
  <c r="V68" i="1"/>
  <c r="W68" i="1" s="1"/>
  <c r="V52" i="1"/>
  <c r="W52" i="1" s="1"/>
  <c r="V44" i="1"/>
  <c r="W44" i="1" s="1"/>
  <c r="V28" i="1"/>
  <c r="W28" i="1" s="1"/>
  <c r="V51" i="1"/>
  <c r="W51" i="1" s="1"/>
  <c r="V36" i="1"/>
  <c r="W36" i="1" s="1"/>
  <c r="V64" i="1"/>
  <c r="W64" i="1" s="1"/>
  <c r="V58" i="1"/>
  <c r="W58" i="1" s="1"/>
  <c r="V67" i="1"/>
  <c r="W67" i="1" s="1"/>
  <c r="V43" i="1"/>
  <c r="W43" i="1" s="1"/>
  <c r="V35" i="1"/>
  <c r="W35" i="1" s="1"/>
  <c r="V21" i="1"/>
  <c r="W21" i="1" s="1"/>
  <c r="V66" i="1"/>
  <c r="W66" i="1" s="1"/>
  <c r="V50" i="1"/>
  <c r="W50" i="1" s="1"/>
  <c r="V34" i="1"/>
  <c r="W34" i="1" s="1"/>
  <c r="V60" i="1"/>
  <c r="W60" i="1" s="1"/>
  <c r="V72" i="1"/>
  <c r="W72" i="1" s="1"/>
  <c r="V71" i="1"/>
  <c r="W71" i="1" s="1"/>
  <c r="V63" i="1"/>
  <c r="W63" i="1" s="1"/>
  <c r="V55" i="1"/>
  <c r="W55" i="1" s="1"/>
  <c r="V47" i="1"/>
  <c r="W47" i="1" s="1"/>
  <c r="V39" i="1"/>
  <c r="W39" i="1" s="1"/>
  <c r="V31" i="1"/>
  <c r="W31" i="1" s="1"/>
  <c r="V70" i="1"/>
  <c r="W70" i="1" s="1"/>
  <c r="V62" i="1"/>
  <c r="W62" i="1" s="1"/>
  <c r="V54" i="1"/>
  <c r="W54" i="1" s="1"/>
  <c r="V46" i="1"/>
  <c r="W46" i="1" s="1"/>
  <c r="V38" i="1"/>
  <c r="W38" i="1" s="1"/>
  <c r="V30" i="1"/>
  <c r="W30" i="1" s="1"/>
  <c r="V22" i="1"/>
  <c r="W22" i="1" s="1"/>
  <c r="V69" i="1"/>
  <c r="W69" i="1" s="1"/>
  <c r="V61" i="1"/>
  <c r="W61" i="1" s="1"/>
  <c r="V53" i="1"/>
  <c r="W53" i="1" s="1"/>
  <c r="V45" i="1"/>
  <c r="W45" i="1" s="1"/>
  <c r="V37" i="1"/>
  <c r="W37" i="1" s="1"/>
  <c r="V29" i="1"/>
  <c r="W29" i="1" s="1"/>
  <c r="V27" i="1"/>
  <c r="W27" i="1" s="1"/>
  <c r="V26" i="1"/>
  <c r="W26" i="1" s="1"/>
  <c r="V23" i="1"/>
  <c r="W23" i="1" s="1"/>
  <c r="V73" i="1"/>
  <c r="W73" i="1" s="1"/>
  <c r="V65" i="1"/>
  <c r="W65" i="1" s="1"/>
  <c r="V57" i="1"/>
  <c r="W57" i="1" s="1"/>
  <c r="V49" i="1"/>
  <c r="W49" i="1" s="1"/>
  <c r="V41" i="1"/>
  <c r="W41" i="1" s="1"/>
  <c r="V33" i="1"/>
  <c r="W33" i="1" s="1"/>
  <c r="V25" i="1"/>
  <c r="W25" i="1" s="1"/>
  <c r="V56" i="1"/>
  <c r="W56" i="1" s="1"/>
  <c r="V48" i="1"/>
  <c r="W48" i="1" s="1"/>
  <c r="V40" i="1"/>
  <c r="W40" i="1" s="1"/>
  <c r="V32" i="1"/>
  <c r="W32" i="1" s="1"/>
  <c r="V24" i="1"/>
  <c r="W24" i="1" s="1"/>
  <c r="AD26" i="1"/>
  <c r="AE26" i="1"/>
  <c r="Z59" i="1" s="1"/>
  <c r="H27" i="1"/>
  <c r="Z60" i="1" l="1"/>
  <c r="AB59" i="1"/>
  <c r="W76" i="1"/>
  <c r="H8" i="1"/>
  <c r="J8" i="1" s="1"/>
  <c r="E3" i="1" l="1"/>
  <c r="H3" i="1" s="1"/>
  <c r="J3" i="1" s="1"/>
  <c r="E4" i="1"/>
  <c r="H4" i="1" s="1"/>
  <c r="J4" i="1" s="1"/>
  <c r="E5" i="1"/>
  <c r="H5" i="1" s="1"/>
  <c r="J5" i="1" s="1"/>
  <c r="E6" i="1"/>
  <c r="H6" i="1" s="1"/>
  <c r="J6" i="1" s="1"/>
  <c r="L6" i="1" s="1"/>
  <c r="E7" i="1"/>
  <c r="H7" i="1" s="1"/>
  <c r="J7" i="1" s="1"/>
  <c r="E2" i="1"/>
  <c r="H2" i="1" s="1"/>
  <c r="J2" i="1" s="1"/>
  <c r="E34" i="1"/>
  <c r="H34" i="1" s="1"/>
  <c r="J34" i="1" s="1"/>
  <c r="E36" i="1"/>
  <c r="H36" i="1" s="1"/>
  <c r="J36" i="1" s="1"/>
  <c r="E35" i="1"/>
  <c r="H35" i="1" s="1"/>
  <c r="J35" i="1" s="1"/>
  <c r="E33" i="1"/>
  <c r="H33" i="1" s="1"/>
  <c r="J33" i="1" s="1"/>
  <c r="E32" i="1"/>
  <c r="H32" i="1" s="1"/>
  <c r="J32" i="1" s="1"/>
  <c r="E31" i="1"/>
  <c r="H31" i="1" s="1"/>
  <c r="J31" i="1" s="1"/>
  <c r="E11" i="1"/>
  <c r="H11" i="1" s="1"/>
  <c r="J11" i="1" s="1"/>
  <c r="E12" i="1"/>
  <c r="H12" i="1" s="1"/>
  <c r="J12" i="1" s="1"/>
  <c r="E13" i="1"/>
  <c r="H13" i="1" s="1"/>
  <c r="J13" i="1" s="1"/>
  <c r="E14" i="1"/>
  <c r="H14" i="1" s="1"/>
  <c r="J14" i="1" s="1"/>
  <c r="E15" i="1"/>
  <c r="H15" i="1" s="1"/>
  <c r="J15" i="1" s="1"/>
  <c r="E16" i="1"/>
  <c r="H16" i="1" s="1"/>
  <c r="J16" i="1" s="1"/>
  <c r="E17" i="1"/>
  <c r="H17" i="1" s="1"/>
  <c r="J17" i="1" s="1"/>
  <c r="E18" i="1"/>
  <c r="H18" i="1" s="1"/>
  <c r="J18" i="1" s="1"/>
  <c r="E19" i="1"/>
  <c r="H19" i="1" s="1"/>
  <c r="J19" i="1" s="1"/>
  <c r="E20" i="1"/>
  <c r="H20" i="1" s="1"/>
  <c r="J20" i="1" s="1"/>
  <c r="E21" i="1"/>
  <c r="H21" i="1" s="1"/>
  <c r="J21" i="1" s="1"/>
  <c r="E22" i="1"/>
  <c r="H22" i="1" s="1"/>
  <c r="J22" i="1" s="1"/>
  <c r="E23" i="1"/>
  <c r="H23" i="1" s="1"/>
  <c r="J23" i="1" s="1"/>
  <c r="E24" i="1"/>
  <c r="H24" i="1" s="1"/>
  <c r="J24" i="1" s="1"/>
  <c r="E25" i="1"/>
  <c r="H25" i="1" s="1"/>
  <c r="J25" i="1" s="1"/>
  <c r="E26" i="1"/>
  <c r="H26" i="1" s="1"/>
  <c r="J26" i="1" s="1"/>
  <c r="E27" i="1"/>
  <c r="E28" i="1"/>
  <c r="H28" i="1" s="1"/>
  <c r="J28" i="1" s="1"/>
  <c r="E29" i="1"/>
  <c r="H29" i="1" s="1"/>
  <c r="J29" i="1" s="1"/>
  <c r="E30" i="1"/>
  <c r="H30" i="1" s="1"/>
  <c r="J30" i="1" s="1"/>
  <c r="E10" i="1"/>
  <c r="H10" i="1" s="1"/>
  <c r="J10" i="1" s="1"/>
  <c r="L10" i="1" s="1"/>
  <c r="E9" i="1"/>
  <c r="H9" i="1" s="1"/>
  <c r="J9" i="1" s="1"/>
  <c r="E38" i="1" l="1"/>
  <c r="G38" i="1" s="1"/>
  <c r="E39" i="1" l="1"/>
  <c r="G39" i="1" s="1"/>
  <c r="B45" i="1" s="1"/>
  <c r="B46" i="1" l="1"/>
  <c r="B49" i="1" s="1"/>
</calcChain>
</file>

<file path=xl/sharedStrings.xml><?xml version="1.0" encoding="utf-8"?>
<sst xmlns="http://schemas.openxmlformats.org/spreadsheetml/2006/main" count="489" uniqueCount="327">
  <si>
    <t>areeomogen</t>
  </si>
  <si>
    <t>area</t>
  </si>
  <si>
    <t>industriale_01</t>
  </si>
  <si>
    <t>pompieri</t>
  </si>
  <si>
    <t>industriale_02</t>
  </si>
  <si>
    <t>industriale_03</t>
  </si>
  <si>
    <t>piscina</t>
  </si>
  <si>
    <t>scuola_01</t>
  </si>
  <si>
    <t>industriale_04</t>
  </si>
  <si>
    <t>verde_01</t>
  </si>
  <si>
    <t>turistica_02</t>
  </si>
  <si>
    <t>scuola_02</t>
  </si>
  <si>
    <t>residenziale_01</t>
  </si>
  <si>
    <t>residenziale_02</t>
  </si>
  <si>
    <t>residenziale_03</t>
  </si>
  <si>
    <t>residenziale_04</t>
  </si>
  <si>
    <t>residenziale_05</t>
  </si>
  <si>
    <t>residenziale_06</t>
  </si>
  <si>
    <t>residenziale_07</t>
  </si>
  <si>
    <t>residenziale_08</t>
  </si>
  <si>
    <t>residenziale_10</t>
  </si>
  <si>
    <t>residenziale_11</t>
  </si>
  <si>
    <t>consumo idrico</t>
  </si>
  <si>
    <t>l/g addetto</t>
  </si>
  <si>
    <t>l/g ab</t>
  </si>
  <si>
    <t xml:space="preserve">l/g </t>
  </si>
  <si>
    <t>l/g alunno</t>
  </si>
  <si>
    <t>turistica_01</t>
  </si>
  <si>
    <t xml:space="preserve">l/g m^2 </t>
  </si>
  <si>
    <t>l/g pasto</t>
  </si>
  <si>
    <t>residenziale_09</t>
  </si>
  <si>
    <t>l/g persona</t>
  </si>
  <si>
    <t>alunni</t>
  </si>
  <si>
    <t>totale</t>
  </si>
  <si>
    <t>industriale_06</t>
  </si>
  <si>
    <t>industriale_05</t>
  </si>
  <si>
    <t>residenziale_12</t>
  </si>
  <si>
    <t>residenziale_13</t>
  </si>
  <si>
    <t>residenziale_14</t>
  </si>
  <si>
    <t>residenziale_15</t>
  </si>
  <si>
    <t>residenziale_16</t>
  </si>
  <si>
    <t>residenziale_17</t>
  </si>
  <si>
    <t>verde_02</t>
  </si>
  <si>
    <t>residenziale_19</t>
  </si>
  <si>
    <t>residenziale_20</t>
  </si>
  <si>
    <t>residenziale_18</t>
  </si>
  <si>
    <t>residenziale_21</t>
  </si>
  <si>
    <t>pers</t>
  </si>
  <si>
    <t>ab/mq</t>
  </si>
  <si>
    <t>pasti</t>
  </si>
  <si>
    <t>dip</t>
  </si>
  <si>
    <t>l/s</t>
  </si>
  <si>
    <t>nodo</t>
  </si>
  <si>
    <t>portata [l/s]</t>
  </si>
  <si>
    <t>J2</t>
  </si>
  <si>
    <t>J3</t>
  </si>
  <si>
    <t>J6</t>
  </si>
  <si>
    <t>J1</t>
  </si>
  <si>
    <t>J4</t>
  </si>
  <si>
    <t>J5</t>
  </si>
  <si>
    <t>J17</t>
  </si>
  <si>
    <t>J18</t>
  </si>
  <si>
    <t>J7</t>
  </si>
  <si>
    <t>J19</t>
  </si>
  <si>
    <t>J21</t>
  </si>
  <si>
    <t>J10</t>
  </si>
  <si>
    <t>J9</t>
  </si>
  <si>
    <t>J16</t>
  </si>
  <si>
    <t>J42</t>
  </si>
  <si>
    <t>J20</t>
  </si>
  <si>
    <t>J13</t>
  </si>
  <si>
    <t>J11</t>
  </si>
  <si>
    <t>J36</t>
  </si>
  <si>
    <t>J14</t>
  </si>
  <si>
    <t>J35</t>
  </si>
  <si>
    <t>J15</t>
  </si>
  <si>
    <t>J32</t>
  </si>
  <si>
    <t>J24</t>
  </si>
  <si>
    <t>J22</t>
  </si>
  <si>
    <t>J12</t>
  </si>
  <si>
    <t>J23</t>
  </si>
  <si>
    <t>J34</t>
  </si>
  <si>
    <t>J27</t>
  </si>
  <si>
    <t>J29</t>
  </si>
  <si>
    <t>J25</t>
  </si>
  <si>
    <t>J31</t>
  </si>
  <si>
    <t>J33</t>
  </si>
  <si>
    <t>J30</t>
  </si>
  <si>
    <t>J43</t>
  </si>
  <si>
    <t>HP:</t>
  </si>
  <si>
    <t>Sorgente:</t>
  </si>
  <si>
    <t>codice</t>
  </si>
  <si>
    <t>nome</t>
  </si>
  <si>
    <t>ciomba 4</t>
  </si>
  <si>
    <t>tipologia</t>
  </si>
  <si>
    <t>sorgente artesiana</t>
  </si>
  <si>
    <t>Pozzo:</t>
  </si>
  <si>
    <t>falda freatica</t>
  </si>
  <si>
    <t>quota p.c. [m]</t>
  </si>
  <si>
    <t>qutoa falda [m]</t>
  </si>
  <si>
    <t>dislivello [m]</t>
  </si>
  <si>
    <t xml:space="preserve">kg </t>
  </si>
  <si>
    <t>8GS30</t>
  </si>
  <si>
    <t>modello</t>
  </si>
  <si>
    <t>Pompa:</t>
  </si>
  <si>
    <t>(oppo.it)</t>
  </si>
  <si>
    <t>potenza [kW]</t>
  </si>
  <si>
    <t>tensione [V]</t>
  </si>
  <si>
    <t>portata [l/min]</t>
  </si>
  <si>
    <t>58-183</t>
  </si>
  <si>
    <t>prevalenza [m]</t>
  </si>
  <si>
    <t>123-42</t>
  </si>
  <si>
    <r>
      <t>Vm = Qmax*86400/1000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</si>
  <si>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Vc = Vm * 0.25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</si>
  <si>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Vserbatoio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</si>
  <si>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Dimensioni serbatoio:</t>
  </si>
  <si>
    <t>diametro [m]</t>
  </si>
  <si>
    <t>altezza [m]</t>
  </si>
  <si>
    <t>unità di misura</t>
  </si>
  <si>
    <t>portata finale [l/s]</t>
  </si>
  <si>
    <t>consumo idrico giornaliero [l/gg]</t>
  </si>
  <si>
    <t>l/gg</t>
  </si>
  <si>
    <r>
      <t>l/g 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</si>
  <si>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l/g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</si>
  <si>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>portata antincendio [l/s]</t>
  </si>
  <si>
    <t>portata totale [l/s]</t>
  </si>
  <si>
    <t xml:space="preserve"> L69             </t>
  </si>
  <si>
    <t xml:space="preserve">R1              </t>
  </si>
  <si>
    <t xml:space="preserve">J46             </t>
  </si>
  <si>
    <t xml:space="preserve"> L70             </t>
  </si>
  <si>
    <t xml:space="preserve">J47             </t>
  </si>
  <si>
    <t xml:space="preserve">T1              </t>
  </si>
  <si>
    <t xml:space="preserve"> L63             </t>
  </si>
  <si>
    <t xml:space="preserve">J32             </t>
  </si>
  <si>
    <t xml:space="preserve">J43             </t>
  </si>
  <si>
    <t xml:space="preserve"> L64             </t>
  </si>
  <si>
    <t xml:space="preserve">J18             </t>
  </si>
  <si>
    <t xml:space="preserve">J42             </t>
  </si>
  <si>
    <t xml:space="preserve"> L65             </t>
  </si>
  <si>
    <t xml:space="preserve">J15             </t>
  </si>
  <si>
    <t xml:space="preserve"> L67             </t>
  </si>
  <si>
    <t xml:space="preserve">J44             </t>
  </si>
  <si>
    <t xml:space="preserve">J1              </t>
  </si>
  <si>
    <t xml:space="preserve"> L68             </t>
  </si>
  <si>
    <t xml:space="preserve">R2              </t>
  </si>
  <si>
    <t xml:space="preserve">J45             </t>
  </si>
  <si>
    <t xml:space="preserve"> L54             </t>
  </si>
  <si>
    <t xml:space="preserve">J39             </t>
  </si>
  <si>
    <t xml:space="preserve"> L56             </t>
  </si>
  <si>
    <t xml:space="preserve">J40             </t>
  </si>
  <si>
    <t xml:space="preserve"> L57             </t>
  </si>
  <si>
    <t xml:space="preserve">J41             </t>
  </si>
  <si>
    <t xml:space="preserve">J33             </t>
  </si>
  <si>
    <t xml:space="preserve"> L1              </t>
  </si>
  <si>
    <t xml:space="preserve">J2              </t>
  </si>
  <si>
    <t xml:space="preserve"> L2              </t>
  </si>
  <si>
    <t xml:space="preserve">J3              </t>
  </si>
  <si>
    <t xml:space="preserve"> L3              </t>
  </si>
  <si>
    <t xml:space="preserve">J4              </t>
  </si>
  <si>
    <t xml:space="preserve"> L4              </t>
  </si>
  <si>
    <t xml:space="preserve">J5              </t>
  </si>
  <si>
    <t xml:space="preserve"> L5              </t>
  </si>
  <si>
    <t xml:space="preserve">J6              </t>
  </si>
  <si>
    <t xml:space="preserve"> L6              </t>
  </si>
  <si>
    <t xml:space="preserve">J7              </t>
  </si>
  <si>
    <t xml:space="preserve"> L7              </t>
  </si>
  <si>
    <t xml:space="preserve">J19             </t>
  </si>
  <si>
    <t xml:space="preserve"> L8              </t>
  </si>
  <si>
    <t xml:space="preserve">J20             </t>
  </si>
  <si>
    <t xml:space="preserve"> L9              </t>
  </si>
  <si>
    <t xml:space="preserve">J13             </t>
  </si>
  <si>
    <t xml:space="preserve"> L10             </t>
  </si>
  <si>
    <t xml:space="preserve">J22             </t>
  </si>
  <si>
    <t xml:space="preserve"> L11             </t>
  </si>
  <si>
    <t xml:space="preserve"> L12             </t>
  </si>
  <si>
    <t xml:space="preserve">J17             </t>
  </si>
  <si>
    <t xml:space="preserve"> L13             </t>
  </si>
  <si>
    <t xml:space="preserve">J9              </t>
  </si>
  <si>
    <t xml:space="preserve"> L14             </t>
  </si>
  <si>
    <t xml:space="preserve"> L15             </t>
  </si>
  <si>
    <t xml:space="preserve">J8              </t>
  </si>
  <si>
    <t xml:space="preserve"> L16             </t>
  </si>
  <si>
    <t xml:space="preserve"> L17             </t>
  </si>
  <si>
    <t xml:space="preserve"> L18             </t>
  </si>
  <si>
    <t xml:space="preserve">J21             </t>
  </si>
  <si>
    <t xml:space="preserve"> L19             </t>
  </si>
  <si>
    <t xml:space="preserve">J10             </t>
  </si>
  <si>
    <t xml:space="preserve"> L20             </t>
  </si>
  <si>
    <t xml:space="preserve">J11             </t>
  </si>
  <si>
    <t xml:space="preserve"> L21             </t>
  </si>
  <si>
    <t xml:space="preserve">J12             </t>
  </si>
  <si>
    <t xml:space="preserve"> L22             </t>
  </si>
  <si>
    <t xml:space="preserve"> L23             </t>
  </si>
  <si>
    <t xml:space="preserve">J14             </t>
  </si>
  <si>
    <t xml:space="preserve"> L25             </t>
  </si>
  <si>
    <t xml:space="preserve">J16             </t>
  </si>
  <si>
    <t xml:space="preserve"> L28             </t>
  </si>
  <si>
    <t xml:space="preserve">J24             </t>
  </si>
  <si>
    <t xml:space="preserve"> L29             </t>
  </si>
  <si>
    <t xml:space="preserve">J23             </t>
  </si>
  <si>
    <t xml:space="preserve"> L30             </t>
  </si>
  <si>
    <t xml:space="preserve"> L31             </t>
  </si>
  <si>
    <t xml:space="preserve"> L32             </t>
  </si>
  <si>
    <t xml:space="preserve">J29             </t>
  </si>
  <si>
    <t xml:space="preserve"> L33             </t>
  </si>
  <si>
    <t xml:space="preserve">J30             </t>
  </si>
  <si>
    <t xml:space="preserve"> L34             </t>
  </si>
  <si>
    <t xml:space="preserve">J27             </t>
  </si>
  <si>
    <t xml:space="preserve"> L35             </t>
  </si>
  <si>
    <t xml:space="preserve"> L39             </t>
  </si>
  <si>
    <t xml:space="preserve">J25             </t>
  </si>
  <si>
    <t xml:space="preserve"> L40             </t>
  </si>
  <si>
    <t xml:space="preserve">J31             </t>
  </si>
  <si>
    <t xml:space="preserve"> L41             </t>
  </si>
  <si>
    <t xml:space="preserve"> L42             </t>
  </si>
  <si>
    <t xml:space="preserve"> L43             </t>
  </si>
  <si>
    <t xml:space="preserve"> L44             </t>
  </si>
  <si>
    <t xml:space="preserve"> L45             </t>
  </si>
  <si>
    <t xml:space="preserve">J34             </t>
  </si>
  <si>
    <t xml:space="preserve"> L46             </t>
  </si>
  <si>
    <t xml:space="preserve">J35             </t>
  </si>
  <si>
    <t xml:space="preserve"> L47             </t>
  </si>
  <si>
    <t xml:space="preserve"> L48             </t>
  </si>
  <si>
    <t xml:space="preserve">J36             </t>
  </si>
  <si>
    <t xml:space="preserve"> L49             </t>
  </si>
  <si>
    <t>Codice</t>
  </si>
  <si>
    <t>E.03.05.0060.010</t>
  </si>
  <si>
    <t>E.03.05.0060.015</t>
  </si>
  <si>
    <t>E.03.05.0060.020</t>
  </si>
  <si>
    <t>E.03.05.0060.035</t>
  </si>
  <si>
    <t>Lunghezza [m]</t>
  </si>
  <si>
    <t>Quantità</t>
  </si>
  <si>
    <t>Prezzo unitario[€/m]</t>
  </si>
  <si>
    <t>E.03.06.0075.005</t>
  </si>
  <si>
    <t xml:space="preserve"> J47             </t>
  </si>
  <si>
    <t xml:space="preserve"> J39             </t>
  </si>
  <si>
    <t xml:space="preserve"> J40             </t>
  </si>
  <si>
    <t xml:space="preserve"> J41             </t>
  </si>
  <si>
    <t xml:space="preserve"> J35             </t>
  </si>
  <si>
    <t xml:space="preserve">pattern_piscina </t>
  </si>
  <si>
    <t xml:space="preserve"> J36             </t>
  </si>
  <si>
    <t xml:space="preserve">pattern_scuola  </t>
  </si>
  <si>
    <t xml:space="preserve"> J1              </t>
  </si>
  <si>
    <t>pattern_residenziale</t>
  </si>
  <si>
    <t xml:space="preserve"> J2              </t>
  </si>
  <si>
    <t>pattern_industriale</t>
  </si>
  <si>
    <t xml:space="preserve"> J3              </t>
  </si>
  <si>
    <t xml:space="preserve"> J4              </t>
  </si>
  <si>
    <t xml:space="preserve"> J5              </t>
  </si>
  <si>
    <t xml:space="preserve"> J6              </t>
  </si>
  <si>
    <t xml:space="preserve"> J7              </t>
  </si>
  <si>
    <t xml:space="preserve"> J8              </t>
  </si>
  <si>
    <t xml:space="preserve"> J9              </t>
  </si>
  <si>
    <t xml:space="preserve"> J10             </t>
  </si>
  <si>
    <t xml:space="preserve"> J11             </t>
  </si>
  <si>
    <t xml:space="preserve"> J12             </t>
  </si>
  <si>
    <t xml:space="preserve">pattern_verde   </t>
  </si>
  <si>
    <t xml:space="preserve"> J13             </t>
  </si>
  <si>
    <t xml:space="preserve"> J14             </t>
  </si>
  <si>
    <t xml:space="preserve"> J15             </t>
  </si>
  <si>
    <t xml:space="preserve"> J16             </t>
  </si>
  <si>
    <t xml:space="preserve"> J17             </t>
  </si>
  <si>
    <t xml:space="preserve"> J18             </t>
  </si>
  <si>
    <t xml:space="preserve"> J19             </t>
  </si>
  <si>
    <t xml:space="preserve"> J20             </t>
  </si>
  <si>
    <t>pattern_turistico</t>
  </si>
  <si>
    <t xml:space="preserve"> J21             </t>
  </si>
  <si>
    <t xml:space="preserve"> J22             </t>
  </si>
  <si>
    <t xml:space="preserve"> J23             </t>
  </si>
  <si>
    <t xml:space="preserve"> J24             </t>
  </si>
  <si>
    <t xml:space="preserve"> J25             </t>
  </si>
  <si>
    <t xml:space="preserve"> J27             </t>
  </si>
  <si>
    <t xml:space="preserve"> J29             </t>
  </si>
  <si>
    <t xml:space="preserve"> J30             </t>
  </si>
  <si>
    <t xml:space="preserve"> J31             </t>
  </si>
  <si>
    <t xml:space="preserve"> J32             </t>
  </si>
  <si>
    <t xml:space="preserve"> J33             </t>
  </si>
  <si>
    <t xml:space="preserve"> J34             </t>
  </si>
  <si>
    <t xml:space="preserve"> J43             </t>
  </si>
  <si>
    <t xml:space="preserve"> J42             </t>
  </si>
  <si>
    <t xml:space="preserve"> J44             </t>
  </si>
  <si>
    <t xml:space="preserve"> J45             </t>
  </si>
  <si>
    <t>Nodo</t>
  </si>
  <si>
    <t>Quota [m]</t>
  </si>
  <si>
    <t>Portata [l/s]</t>
  </si>
  <si>
    <t>Pattern</t>
  </si>
  <si>
    <t>none</t>
  </si>
  <si>
    <t xml:space="preserve">pump P1                </t>
  </si>
  <si>
    <t xml:space="preserve">valve V1                </t>
  </si>
  <si>
    <t>valve V3</t>
  </si>
  <si>
    <t>Tubazione</t>
  </si>
  <si>
    <t>Nodi iniziale</t>
  </si>
  <si>
    <t>Nodo finale</t>
  </si>
  <si>
    <t>Diamtro interno [mm]</t>
  </si>
  <si>
    <t>Diametro esterno [mm]</t>
  </si>
  <si>
    <t>Larghezza fondo scavo [m]</t>
  </si>
  <si>
    <t>Larghezza sommità scavo [m]</t>
  </si>
  <si>
    <r>
      <t>Volume scavo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</si>
  <si>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E.03.04.0041.005</t>
  </si>
  <si>
    <r>
      <t>Prezzo unitario[€/m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</si>
  <si>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Profondità scavo [m]</t>
  </si>
  <si>
    <t>Profondità [m]</t>
  </si>
  <si>
    <t>fino a 1.50</t>
  </si>
  <si>
    <t>da 1.51 a 2.50</t>
  </si>
  <si>
    <t>E.03.04.0041.010</t>
  </si>
  <si>
    <r>
      <t xml:space="preserve"> Volume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</si>
  <si>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Valvola tipo</t>
  </si>
  <si>
    <t>DN [mm]</t>
  </si>
  <si>
    <t>Prezzo unitario [€/cad]</t>
  </si>
  <si>
    <t>Prezzo unitario[€/cad]</t>
  </si>
  <si>
    <t>Prezzo totale</t>
  </si>
  <si>
    <t>Valvola regolatrice di pressione a membrana</t>
  </si>
  <si>
    <t>Elettropompa tipo</t>
  </si>
  <si>
    <t>Potenza</t>
  </si>
  <si>
    <t>Prezzo installazione unitario [€/cad]</t>
  </si>
  <si>
    <t>Prezzo installazione totale</t>
  </si>
  <si>
    <t xml:space="preserve">Prezzo totale </t>
  </si>
  <si>
    <t>Trifase 380 V</t>
  </si>
  <si>
    <t>da 3 - 5.5 kW</t>
  </si>
  <si>
    <t>2.717,00</t>
  </si>
  <si>
    <t>Costo totale opera</t>
  </si>
  <si>
    <t>Tipo</t>
  </si>
  <si>
    <t>Fornitura e posa in opera di tubazioni in acciaio saldato bitumate</t>
  </si>
  <si>
    <t>Fornitura e posa in opera di un pozzetto prefabbricato</t>
  </si>
  <si>
    <t>Scavo a sezione ristretta in terreno ordinario</t>
  </si>
  <si>
    <t>+ 5% di imprevisti</t>
  </si>
  <si>
    <t>Costo medio al 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</si>
</sst>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#,##0.00\ [$€-1]"/>
    <numFmt numFmtId="166" formatCode="0.0"/>
    <numFmt numFmtId="167" formatCode="#,##0.00\ [$€-410]"/>
  </numFmts>
  <fonts count="4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1" xfId="0" applyFill="1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2" borderId="4" xfId="0" applyFill="1" applyBorder="1"/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9" xfId="0" applyBorder="1"/>
    <xf numFmtId="0" fontId="0" fillId="4" borderId="9" xfId="0" applyFill="1" applyBorder="1"/>
    <xf numFmtId="165" fontId="0" fillId="4" borderId="9" xfId="0" applyNumberFormat="1" applyFill="1" applyBorder="1"/>
    <xf numFmtId="0" fontId="0" fillId="5" borderId="0" xfId="0" applyFill="1"/>
    <xf numFmtId="0" fontId="0" fillId="4" borderId="0" xfId="0" applyFill="1"/>
    <xf numFmtId="0" fontId="0" fillId="4" borderId="10" xfId="0" applyFill="1" applyBorder="1"/>
    <xf numFmtId="0" fontId="0" fillId="5" borderId="0" xfId="0" applyFill="1" applyAlignment="1">
      <alignment horizontal="center" vertical="center"/>
    </xf>
    <xf numFmtId="2" fontId="0" fillId="4" borderId="0" xfId="0" applyNumberFormat="1" applyFill="1"/>
    <xf numFmtId="165" fontId="0" fillId="0" borderId="0" xfId="0" applyNumberFormat="1"/>
    <xf numFmtId="2" fontId="0" fillId="0" borderId="0" xfId="0" applyNumberFormat="1" applyAlignment="1">
      <alignment horizontal="center"/>
    </xf>
    <xf numFmtId="0" fontId="0" fillId="0" borderId="9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4" borderId="9" xfId="0" applyNumberFormat="1" applyFill="1" applyBorder="1"/>
    <xf numFmtId="165" fontId="0" fillId="4" borderId="0" xfId="0" applyNumberFormat="1" applyFill="1" applyAlignment="1">
      <alignment horizontal="right"/>
    </xf>
    <xf numFmtId="0" fontId="0" fillId="0" borderId="9" xfId="0" applyFill="1" applyBorder="1"/>
    <xf numFmtId="167" fontId="0" fillId="0" borderId="0" xfId="0" applyNumberFormat="1"/>
    <xf numFmtId="165" fontId="0" fillId="0" borderId="0" xfId="0" applyNumberFormat="1" applyFill="1" applyAlignment="1">
      <alignment horizontal="right" vertical="center"/>
    </xf>
    <xf numFmtId="2" fontId="0" fillId="0" borderId="9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2" fillId="3" borderId="0" xfId="0" applyNumberFormat="1" applyFont="1" applyFill="1"/>
    <xf numFmtId="0" fontId="2" fillId="0" borderId="0" xfId="0" quotePrefix="1" applyFont="1" applyAlignment="1">
      <alignment horizontal="center"/>
    </xf>
    <xf numFmtId="165" fontId="3" fillId="3" borderId="0" xfId="0" applyNumberFormat="1" applyFont="1" applyFill="1"/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165" fontId="0" fillId="4" borderId="9" xfId="0" applyNumberFormat="1" applyFill="1" applyBorder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"/>
  <sheetViews>
    <sheetView tabSelected="1" topLeftCell="V37" zoomScale="70" zoomScaleNormal="70" workbookViewId="0">
      <selection activeCell="AA66" sqref="AA66"/>
    </sheetView>
  </sheetViews>
  <sheetFormatPr defaultRowHeight="14.4" x14ac:dyDescent="0.3"/>
  <cols>
    <col min="1" max="1" width="33.44140625" customWidth="1"/>
    <col min="2" max="2" width="11.88671875" customWidth="1"/>
    <col min="3" max="3" width="14.21875" customWidth="1"/>
    <col min="4" max="4" width="21.33203125" customWidth="1"/>
    <col min="5" max="5" width="29" customWidth="1"/>
    <col min="6" max="6" width="10.5546875" style="15" customWidth="1"/>
    <col min="7" max="7" width="15.77734375" style="15" customWidth="1"/>
    <col min="8" max="8" width="11.44140625" customWidth="1"/>
    <col min="9" max="9" width="11.88671875" customWidth="1"/>
    <col min="10" max="10" width="20.6640625" customWidth="1"/>
    <col min="11" max="11" width="22.44140625" customWidth="1"/>
    <col min="12" max="12" width="17.5546875" customWidth="1"/>
    <col min="14" max="14" width="21.88671875" style="3" customWidth="1"/>
    <col min="15" max="15" width="21.88671875" customWidth="1"/>
    <col min="16" max="16" width="19.33203125" customWidth="1"/>
    <col min="17" max="17" width="20.6640625" customWidth="1"/>
    <col min="18" max="18" width="22.109375" customWidth="1"/>
    <col min="19" max="19" width="23.21875" customWidth="1"/>
    <col min="20" max="20" width="19.21875" customWidth="1"/>
    <col min="21" max="21" width="28.33203125" customWidth="1"/>
    <col min="22" max="23" width="31" customWidth="1"/>
    <col min="24" max="24" width="15.21875" customWidth="1"/>
    <col min="25" max="25" width="24.5546875" customWidth="1"/>
    <col min="26" max="26" width="21.109375" customWidth="1"/>
    <col min="27" max="27" width="33.77734375" customWidth="1"/>
    <col min="28" max="28" width="34.88671875" customWidth="1"/>
    <col min="29" max="29" width="25.21875" customWidth="1"/>
    <col min="30" max="30" width="24.21875" customWidth="1"/>
    <col min="31" max="31" width="20.21875" bestFit="1" customWidth="1"/>
    <col min="33" max="33" width="12.33203125" bestFit="1" customWidth="1"/>
  </cols>
  <sheetData>
    <row r="1" spans="1:23" x14ac:dyDescent="0.3">
      <c r="A1" s="1" t="s">
        <v>0</v>
      </c>
      <c r="B1" s="1" t="s">
        <v>1</v>
      </c>
      <c r="C1" s="1" t="s">
        <v>22</v>
      </c>
      <c r="D1" s="1" t="s">
        <v>118</v>
      </c>
      <c r="E1" s="1" t="s">
        <v>120</v>
      </c>
      <c r="F1" s="17"/>
      <c r="G1" s="17"/>
      <c r="H1" s="1" t="s">
        <v>53</v>
      </c>
      <c r="I1" s="1" t="s">
        <v>52</v>
      </c>
      <c r="J1" s="1" t="s">
        <v>119</v>
      </c>
      <c r="K1" s="20" t="s">
        <v>124</v>
      </c>
      <c r="L1" s="20" t="s">
        <v>125</v>
      </c>
      <c r="N1" s="11" t="s">
        <v>89</v>
      </c>
      <c r="O1" s="1"/>
      <c r="P1" s="1"/>
      <c r="Q1" s="1"/>
      <c r="R1" s="1"/>
      <c r="S1" s="1"/>
    </row>
    <row r="2" spans="1:23" x14ac:dyDescent="0.3">
      <c r="A2" s="4" t="s">
        <v>2</v>
      </c>
      <c r="B2" s="4">
        <v>55987.648409000001</v>
      </c>
      <c r="C2" s="4">
        <v>100</v>
      </c>
      <c r="D2" s="4" t="s">
        <v>23</v>
      </c>
      <c r="E2" s="4">
        <f t="shared" ref="E2:E7" si="0">(C2*F2)</f>
        <v>2000</v>
      </c>
      <c r="F2" s="18">
        <v>20</v>
      </c>
      <c r="G2" s="18" t="s">
        <v>50</v>
      </c>
      <c r="H2" s="4">
        <f t="shared" ref="H2:H26" si="1">(E2/86400)</f>
        <v>2.3148148148148147E-2</v>
      </c>
      <c r="I2" s="4" t="s">
        <v>54</v>
      </c>
      <c r="J2">
        <f t="shared" ref="J2:J26" si="2">(H2*1.15)</f>
        <v>2.6620370370370367E-2</v>
      </c>
      <c r="N2" s="8" t="s">
        <v>90</v>
      </c>
      <c r="O2" s="9" t="s">
        <v>94</v>
      </c>
      <c r="P2" s="9" t="s">
        <v>91</v>
      </c>
      <c r="Q2" s="9" t="s">
        <v>92</v>
      </c>
      <c r="R2" s="9" t="s">
        <v>53</v>
      </c>
      <c r="S2" s="10"/>
      <c r="T2" s="4"/>
      <c r="U2" s="4"/>
      <c r="V2" s="4"/>
      <c r="W2" s="4"/>
    </row>
    <row r="3" spans="1:23" x14ac:dyDescent="0.3">
      <c r="A3" s="4" t="s">
        <v>4</v>
      </c>
      <c r="B3" s="4">
        <v>28497.245484999999</v>
      </c>
      <c r="C3" s="4">
        <v>100</v>
      </c>
      <c r="D3" s="4" t="s">
        <v>23</v>
      </c>
      <c r="E3" s="4">
        <f t="shared" si="0"/>
        <v>1500</v>
      </c>
      <c r="F3" s="18">
        <v>15</v>
      </c>
      <c r="G3" s="18" t="s">
        <v>50</v>
      </c>
      <c r="H3" s="4">
        <f t="shared" si="1"/>
        <v>1.7361111111111112E-2</v>
      </c>
      <c r="I3" s="4" t="s">
        <v>59</v>
      </c>
      <c r="J3">
        <f t="shared" si="2"/>
        <v>1.9965277777777776E-2</v>
      </c>
      <c r="N3" s="8"/>
      <c r="O3" s="9" t="s">
        <v>95</v>
      </c>
      <c r="P3" s="9">
        <v>9645</v>
      </c>
      <c r="Q3" s="9" t="s">
        <v>93</v>
      </c>
      <c r="R3" s="9">
        <v>0.6</v>
      </c>
      <c r="S3" s="10"/>
      <c r="T3" s="4"/>
      <c r="U3" s="4"/>
      <c r="V3" s="4"/>
      <c r="W3" s="4"/>
    </row>
    <row r="4" spans="1:23" x14ac:dyDescent="0.3">
      <c r="A4" s="4" t="s">
        <v>5</v>
      </c>
      <c r="B4" s="4">
        <v>24265.019678000001</v>
      </c>
      <c r="C4" s="4">
        <v>100</v>
      </c>
      <c r="D4" s="4" t="s">
        <v>23</v>
      </c>
      <c r="E4" s="4">
        <f t="shared" si="0"/>
        <v>1000</v>
      </c>
      <c r="F4" s="18">
        <v>10</v>
      </c>
      <c r="G4" s="18" t="s">
        <v>50</v>
      </c>
      <c r="H4" s="4">
        <f t="shared" si="1"/>
        <v>1.1574074074074073E-2</v>
      </c>
      <c r="I4" s="4" t="s">
        <v>60</v>
      </c>
      <c r="J4">
        <f t="shared" si="2"/>
        <v>1.3310185185185184E-2</v>
      </c>
      <c r="O4" s="4"/>
      <c r="P4" s="4"/>
      <c r="Q4" s="4"/>
      <c r="R4" s="4"/>
      <c r="S4" s="2"/>
      <c r="T4" s="4"/>
      <c r="U4" s="4"/>
      <c r="V4" s="4"/>
      <c r="W4" s="4"/>
    </row>
    <row r="5" spans="1:23" ht="13.8" customHeight="1" x14ac:dyDescent="0.3">
      <c r="A5" s="4" t="s">
        <v>8</v>
      </c>
      <c r="B5" s="4">
        <v>69662.905849000002</v>
      </c>
      <c r="C5" s="4">
        <v>100</v>
      </c>
      <c r="D5" s="4" t="s">
        <v>23</v>
      </c>
      <c r="E5" s="4">
        <f t="shared" si="0"/>
        <v>8000</v>
      </c>
      <c r="F5" s="18">
        <v>80</v>
      </c>
      <c r="G5" s="18" t="s">
        <v>50</v>
      </c>
      <c r="H5" s="4">
        <f t="shared" si="1"/>
        <v>9.2592592592592587E-2</v>
      </c>
      <c r="I5" s="4" t="s">
        <v>55</v>
      </c>
      <c r="J5">
        <f t="shared" si="2"/>
        <v>0.10648148148148147</v>
      </c>
      <c r="N5" s="5" t="s">
        <v>96</v>
      </c>
      <c r="O5" s="6" t="s">
        <v>94</v>
      </c>
      <c r="P5" s="6" t="s">
        <v>98</v>
      </c>
      <c r="Q5" s="6" t="s">
        <v>99</v>
      </c>
      <c r="R5" s="6" t="s">
        <v>100</v>
      </c>
      <c r="S5" s="7" t="s">
        <v>53</v>
      </c>
      <c r="T5" s="22"/>
      <c r="U5" s="22"/>
      <c r="V5" s="22"/>
      <c r="W5" s="22"/>
    </row>
    <row r="6" spans="1:23" x14ac:dyDescent="0.3">
      <c r="A6" s="4" t="s">
        <v>35</v>
      </c>
      <c r="B6" s="4">
        <v>37838.150516000002</v>
      </c>
      <c r="C6" s="4">
        <v>100</v>
      </c>
      <c r="D6" s="4" t="s">
        <v>23</v>
      </c>
      <c r="E6" s="4">
        <f t="shared" si="0"/>
        <v>3000</v>
      </c>
      <c r="F6" s="18">
        <v>30</v>
      </c>
      <c r="G6" s="18" t="s">
        <v>50</v>
      </c>
      <c r="H6" s="4">
        <f t="shared" si="1"/>
        <v>3.4722222222222224E-2</v>
      </c>
      <c r="I6" s="4" t="s">
        <v>56</v>
      </c>
      <c r="J6">
        <f t="shared" si="2"/>
        <v>3.9930555555555552E-2</v>
      </c>
      <c r="K6">
        <v>5</v>
      </c>
      <c r="L6">
        <f>(J6+K6)</f>
        <v>5.0399305555555554</v>
      </c>
      <c r="N6" s="5"/>
      <c r="O6" s="6" t="s">
        <v>97</v>
      </c>
      <c r="P6" s="6">
        <v>457.87200927734398</v>
      </c>
      <c r="Q6" s="6">
        <v>407.87200927734398</v>
      </c>
      <c r="R6" s="6">
        <v>50</v>
      </c>
      <c r="S6" s="7">
        <v>1</v>
      </c>
      <c r="T6" s="22"/>
      <c r="U6" s="22"/>
      <c r="V6" s="22"/>
      <c r="W6" s="22"/>
    </row>
    <row r="7" spans="1:23" x14ac:dyDescent="0.3">
      <c r="A7" s="4" t="s">
        <v>34</v>
      </c>
      <c r="B7" s="4">
        <v>5166.1153199999999</v>
      </c>
      <c r="C7" s="4">
        <v>100</v>
      </c>
      <c r="D7" s="4" t="s">
        <v>23</v>
      </c>
      <c r="E7" s="4">
        <f t="shared" si="0"/>
        <v>1500</v>
      </c>
      <c r="F7" s="18">
        <v>15</v>
      </c>
      <c r="G7" s="18" t="s">
        <v>50</v>
      </c>
      <c r="H7" s="4">
        <f t="shared" si="1"/>
        <v>1.7361111111111112E-2</v>
      </c>
      <c r="I7" s="4" t="s">
        <v>73</v>
      </c>
      <c r="J7">
        <f t="shared" si="2"/>
        <v>1.9965277777777776E-2</v>
      </c>
      <c r="O7" s="4"/>
      <c r="P7" s="4"/>
      <c r="Q7" s="4"/>
      <c r="R7" s="4"/>
      <c r="S7" s="4"/>
      <c r="T7" s="4"/>
      <c r="U7" s="4"/>
      <c r="V7" s="4"/>
      <c r="W7" s="4"/>
    </row>
    <row r="8" spans="1:23" x14ac:dyDescent="0.3">
      <c r="A8" s="4" t="s">
        <v>6</v>
      </c>
      <c r="B8" s="4">
        <v>8744.7268490000006</v>
      </c>
      <c r="C8" s="4">
        <v>230</v>
      </c>
      <c r="D8" s="4" t="s">
        <v>25</v>
      </c>
      <c r="E8" s="4">
        <v>230</v>
      </c>
      <c r="F8" s="18"/>
      <c r="G8" s="18"/>
      <c r="H8" s="4">
        <f t="shared" si="1"/>
        <v>2.662037037037037E-3</v>
      </c>
      <c r="I8" s="4" t="s">
        <v>74</v>
      </c>
      <c r="J8">
        <f t="shared" si="2"/>
        <v>3.0613425925925925E-3</v>
      </c>
      <c r="N8" s="13" t="s">
        <v>104</v>
      </c>
      <c r="O8" s="12" t="s">
        <v>103</v>
      </c>
      <c r="P8" s="14" t="s">
        <v>106</v>
      </c>
      <c r="Q8" s="14" t="s">
        <v>107</v>
      </c>
      <c r="R8" s="14" t="s">
        <v>108</v>
      </c>
      <c r="S8" s="14" t="s">
        <v>110</v>
      </c>
      <c r="T8" s="14"/>
      <c r="U8" s="14"/>
      <c r="V8" s="14"/>
      <c r="W8" s="14"/>
    </row>
    <row r="9" spans="1:23" x14ac:dyDescent="0.3">
      <c r="A9" s="4" t="s">
        <v>3</v>
      </c>
      <c r="B9" s="4">
        <v>18552.042116000001</v>
      </c>
      <c r="C9" s="4">
        <v>160</v>
      </c>
      <c r="D9" s="4" t="s">
        <v>31</v>
      </c>
      <c r="E9" s="4">
        <f>(C9*F9)</f>
        <v>14240</v>
      </c>
      <c r="F9" s="18">
        <v>89</v>
      </c>
      <c r="G9" s="18" t="s">
        <v>47</v>
      </c>
      <c r="H9" s="4">
        <f t="shared" si="1"/>
        <v>0.1648148148148148</v>
      </c>
      <c r="I9" s="4" t="s">
        <v>58</v>
      </c>
      <c r="J9">
        <f t="shared" si="2"/>
        <v>0.189537037037037</v>
      </c>
      <c r="N9" s="13" t="s">
        <v>105</v>
      </c>
      <c r="O9" s="14" t="s">
        <v>102</v>
      </c>
      <c r="P9" s="14">
        <v>3</v>
      </c>
      <c r="Q9" s="14">
        <v>400</v>
      </c>
      <c r="R9" s="14" t="s">
        <v>109</v>
      </c>
      <c r="S9" s="14" t="s">
        <v>111</v>
      </c>
      <c r="T9" s="14"/>
      <c r="U9" s="14"/>
      <c r="V9" s="14"/>
      <c r="W9" s="14"/>
    </row>
    <row r="10" spans="1:23" x14ac:dyDescent="0.3">
      <c r="A10" s="4" t="s">
        <v>12</v>
      </c>
      <c r="B10" s="4">
        <v>22548.215702000001</v>
      </c>
      <c r="C10" s="4">
        <v>105</v>
      </c>
      <c r="D10" s="4" t="s">
        <v>24</v>
      </c>
      <c r="E10" s="4">
        <f t="shared" ref="E10:E30" si="3">(C10*B10*$F$10)</f>
        <v>29594.533108875006</v>
      </c>
      <c r="F10" s="18">
        <v>1.2500000000000001E-2</v>
      </c>
      <c r="G10" s="18" t="s">
        <v>48</v>
      </c>
      <c r="H10" s="4">
        <f t="shared" si="1"/>
        <v>0.34252931838975703</v>
      </c>
      <c r="I10" s="4" t="s">
        <v>61</v>
      </c>
      <c r="J10">
        <f t="shared" si="2"/>
        <v>0.39390871614822054</v>
      </c>
      <c r="K10">
        <v>5</v>
      </c>
      <c r="L10">
        <f>(J10+K10)</f>
        <v>5.3939087161482204</v>
      </c>
    </row>
    <row r="11" spans="1:23" x14ac:dyDescent="0.3">
      <c r="A11" s="4" t="s">
        <v>13</v>
      </c>
      <c r="B11" s="4">
        <v>18005.306548</v>
      </c>
      <c r="C11" s="4">
        <v>105</v>
      </c>
      <c r="D11" s="4" t="s">
        <v>24</v>
      </c>
      <c r="E11" s="4">
        <f t="shared" si="3"/>
        <v>23631.964844250004</v>
      </c>
      <c r="F11" s="18">
        <v>1.2500000000000001E-2</v>
      </c>
      <c r="G11" s="18" t="s">
        <v>48</v>
      </c>
      <c r="H11" s="4">
        <f t="shared" si="1"/>
        <v>0.27351811162326395</v>
      </c>
      <c r="I11" s="4" t="s">
        <v>66</v>
      </c>
      <c r="J11">
        <f t="shared" si="2"/>
        <v>0.31454582836675354</v>
      </c>
    </row>
    <row r="12" spans="1:23" x14ac:dyDescent="0.3">
      <c r="A12" s="4" t="s">
        <v>14</v>
      </c>
      <c r="B12" s="4">
        <v>39036.487291999998</v>
      </c>
      <c r="C12" s="4">
        <v>105</v>
      </c>
      <c r="D12" s="4" t="s">
        <v>24</v>
      </c>
      <c r="E12" s="4">
        <f t="shared" si="3"/>
        <v>51235.389570750005</v>
      </c>
      <c r="F12" s="18">
        <v>1.2500000000000001E-2</v>
      </c>
      <c r="G12" s="18" t="s">
        <v>48</v>
      </c>
      <c r="H12" s="4">
        <f t="shared" si="1"/>
        <v>0.59300219410590282</v>
      </c>
      <c r="I12" s="4" t="s">
        <v>70</v>
      </c>
      <c r="J12">
        <f t="shared" si="2"/>
        <v>0.68195252322178823</v>
      </c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3">
      <c r="A13" s="4" t="s">
        <v>15</v>
      </c>
      <c r="B13" s="4">
        <v>42656.970773000001</v>
      </c>
      <c r="C13" s="4">
        <v>105</v>
      </c>
      <c r="D13" s="4" t="s">
        <v>24</v>
      </c>
      <c r="E13" s="4">
        <f t="shared" si="3"/>
        <v>55987.274139562505</v>
      </c>
      <c r="F13" s="18">
        <v>1.2500000000000001E-2</v>
      </c>
      <c r="G13" s="18" t="s">
        <v>48</v>
      </c>
      <c r="H13" s="4">
        <f t="shared" si="1"/>
        <v>0.6480008580967882</v>
      </c>
      <c r="I13" s="4" t="s">
        <v>63</v>
      </c>
      <c r="J13">
        <f t="shared" si="2"/>
        <v>0.74520098681130642</v>
      </c>
    </row>
    <row r="14" spans="1:23" x14ac:dyDescent="0.3">
      <c r="A14" s="4" t="s">
        <v>16</v>
      </c>
      <c r="B14" s="4">
        <v>31285.937966000001</v>
      </c>
      <c r="C14" s="4">
        <v>155</v>
      </c>
      <c r="D14" s="4" t="s">
        <v>24</v>
      </c>
      <c r="E14" s="4">
        <f t="shared" si="3"/>
        <v>60616.504809125006</v>
      </c>
      <c r="F14" s="18">
        <v>1.2500000000000001E-2</v>
      </c>
      <c r="G14" s="18" t="s">
        <v>48</v>
      </c>
      <c r="H14" s="4">
        <f t="shared" si="1"/>
        <v>0.70157991677228015</v>
      </c>
      <c r="I14" s="4" t="s">
        <v>83</v>
      </c>
      <c r="J14">
        <f t="shared" si="2"/>
        <v>0.80681690428812214</v>
      </c>
    </row>
    <row r="15" spans="1:23" x14ac:dyDescent="0.3">
      <c r="A15" s="4" t="s">
        <v>17</v>
      </c>
      <c r="B15" s="4">
        <v>12960.305544000001</v>
      </c>
      <c r="C15" s="4">
        <v>155</v>
      </c>
      <c r="D15" s="4" t="s">
        <v>24</v>
      </c>
      <c r="E15" s="4">
        <f t="shared" si="3"/>
        <v>25110.591991500001</v>
      </c>
      <c r="F15" s="18">
        <v>1.2500000000000001E-2</v>
      </c>
      <c r="G15" s="18" t="s">
        <v>48</v>
      </c>
      <c r="H15" s="4">
        <f t="shared" si="1"/>
        <v>0.29063185175347223</v>
      </c>
      <c r="I15" s="4" t="s">
        <v>86</v>
      </c>
      <c r="J15">
        <f t="shared" si="2"/>
        <v>0.33422662951649301</v>
      </c>
    </row>
    <row r="16" spans="1:23" x14ac:dyDescent="0.3">
      <c r="A16" s="4" t="s">
        <v>18</v>
      </c>
      <c r="B16" s="4">
        <v>14035.897213</v>
      </c>
      <c r="C16" s="4">
        <v>105</v>
      </c>
      <c r="D16" s="4" t="s">
        <v>24</v>
      </c>
      <c r="E16" s="4">
        <f t="shared" si="3"/>
        <v>18422.1150920625</v>
      </c>
      <c r="F16" s="18">
        <v>1.2500000000000001E-2</v>
      </c>
      <c r="G16" s="18" t="s">
        <v>48</v>
      </c>
      <c r="H16" s="4">
        <f t="shared" si="1"/>
        <v>0.21321892467664932</v>
      </c>
      <c r="I16" s="4" t="s">
        <v>78</v>
      </c>
      <c r="J16">
        <f t="shared" si="2"/>
        <v>0.2452017633781467</v>
      </c>
    </row>
    <row r="17" spans="1:31" x14ac:dyDescent="0.3">
      <c r="A17" s="4" t="s">
        <v>19</v>
      </c>
      <c r="B17" s="4">
        <v>41424.000986999999</v>
      </c>
      <c r="C17" s="4">
        <v>155</v>
      </c>
      <c r="D17" s="4" t="s">
        <v>24</v>
      </c>
      <c r="E17" s="4">
        <f t="shared" si="3"/>
        <v>80259.001912312509</v>
      </c>
      <c r="F17" s="18">
        <v>1.2500000000000001E-2</v>
      </c>
      <c r="G17" s="18" t="s">
        <v>48</v>
      </c>
      <c r="H17" s="4">
        <f t="shared" si="1"/>
        <v>0.92892363324435778</v>
      </c>
      <c r="I17" s="4" t="s">
        <v>81</v>
      </c>
      <c r="J17">
        <f t="shared" si="2"/>
        <v>1.0682621782310113</v>
      </c>
    </row>
    <row r="18" spans="1:31" x14ac:dyDescent="0.3">
      <c r="A18" s="4" t="s">
        <v>30</v>
      </c>
      <c r="B18" s="4">
        <v>97912.314047000007</v>
      </c>
      <c r="C18" s="4">
        <v>105</v>
      </c>
      <c r="D18" s="4" t="s">
        <v>24</v>
      </c>
      <c r="E18" s="4">
        <f t="shared" si="3"/>
        <v>128509.91218668752</v>
      </c>
      <c r="F18" s="18">
        <v>1.2500000000000001E-2</v>
      </c>
      <c r="G18" s="18" t="s">
        <v>48</v>
      </c>
      <c r="H18" s="4">
        <f t="shared" si="1"/>
        <v>1.4873832429014759</v>
      </c>
      <c r="I18" s="4" t="s">
        <v>57</v>
      </c>
      <c r="J18">
        <f t="shared" si="2"/>
        <v>1.7104907293366971</v>
      </c>
      <c r="O18" s="4"/>
      <c r="P18" s="4"/>
      <c r="Q18" s="4"/>
      <c r="R18" s="4"/>
      <c r="S18" s="4"/>
      <c r="T18" s="4"/>
      <c r="U18" s="4"/>
      <c r="V18" s="4"/>
      <c r="W18" s="4"/>
    </row>
    <row r="19" spans="1:31" x14ac:dyDescent="0.3">
      <c r="A19" s="4" t="s">
        <v>20</v>
      </c>
      <c r="B19" s="4">
        <v>30197.524660999999</v>
      </c>
      <c r="C19" s="4">
        <v>155</v>
      </c>
      <c r="D19" s="4" t="s">
        <v>24</v>
      </c>
      <c r="E19" s="4">
        <f t="shared" si="3"/>
        <v>58507.704030687506</v>
      </c>
      <c r="F19" s="18">
        <v>1.2500000000000001E-2</v>
      </c>
      <c r="G19" s="18" t="s">
        <v>48</v>
      </c>
      <c r="H19" s="4">
        <f t="shared" si="1"/>
        <v>0.67717250035517951</v>
      </c>
      <c r="I19" s="4" t="s">
        <v>84</v>
      </c>
      <c r="J19">
        <f t="shared" si="2"/>
        <v>0.77874837540845643</v>
      </c>
    </row>
    <row r="20" spans="1:31" ht="16.2" x14ac:dyDescent="0.3">
      <c r="A20" s="4" t="s">
        <v>21</v>
      </c>
      <c r="B20" s="4">
        <v>20824.585417999999</v>
      </c>
      <c r="C20" s="4">
        <v>155</v>
      </c>
      <c r="D20" s="4" t="s">
        <v>24</v>
      </c>
      <c r="E20" s="4">
        <f t="shared" si="3"/>
        <v>40347.634247375005</v>
      </c>
      <c r="F20" s="18">
        <v>1.2500000000000001E-2</v>
      </c>
      <c r="G20" s="18" t="s">
        <v>48</v>
      </c>
      <c r="H20" s="4">
        <f t="shared" si="1"/>
        <v>0.46698650749276627</v>
      </c>
      <c r="I20" s="4" t="s">
        <v>87</v>
      </c>
      <c r="J20">
        <f t="shared" si="2"/>
        <v>0.53703448361668116</v>
      </c>
      <c r="N20" s="44" t="s">
        <v>290</v>
      </c>
      <c r="O20" s="45" t="s">
        <v>291</v>
      </c>
      <c r="P20" s="45" t="s">
        <v>292</v>
      </c>
      <c r="Q20" s="45" t="s">
        <v>230</v>
      </c>
      <c r="R20" s="45" t="s">
        <v>293</v>
      </c>
      <c r="S20" s="45" t="s">
        <v>294</v>
      </c>
      <c r="T20" s="45" t="s">
        <v>300</v>
      </c>
      <c r="U20" s="45" t="s">
        <v>295</v>
      </c>
      <c r="V20" s="45" t="s">
        <v>296</v>
      </c>
      <c r="W20" s="46" t="s">
        <v>297</v>
      </c>
      <c r="Y20" s="23" t="s">
        <v>321</v>
      </c>
      <c r="Z20" s="23" t="s">
        <v>225</v>
      </c>
      <c r="AA20" s="23" t="s">
        <v>307</v>
      </c>
      <c r="AB20" s="23" t="s">
        <v>232</v>
      </c>
      <c r="AC20" s="23" t="s">
        <v>231</v>
      </c>
      <c r="AD20" s="23" t="s">
        <v>230</v>
      </c>
      <c r="AE20" s="23" t="s">
        <v>316</v>
      </c>
    </row>
    <row r="21" spans="1:31" x14ac:dyDescent="0.3">
      <c r="A21" s="4" t="s">
        <v>36</v>
      </c>
      <c r="B21" s="4">
        <v>27434.700747999999</v>
      </c>
      <c r="C21" s="4">
        <v>105</v>
      </c>
      <c r="D21" s="4" t="s">
        <v>24</v>
      </c>
      <c r="E21" s="4">
        <f t="shared" si="3"/>
        <v>36008.04473175</v>
      </c>
      <c r="F21" s="18">
        <v>1.2500000000000001E-2</v>
      </c>
      <c r="G21" s="18" t="s">
        <v>48</v>
      </c>
      <c r="H21" s="4">
        <f t="shared" si="1"/>
        <v>0.41675977698784722</v>
      </c>
      <c r="I21" s="4" t="s">
        <v>64</v>
      </c>
      <c r="J21">
        <f t="shared" si="2"/>
        <v>0.47927374353602425</v>
      </c>
      <c r="N21" s="47" t="s">
        <v>153</v>
      </c>
      <c r="O21" s="18" t="s">
        <v>142</v>
      </c>
      <c r="P21" s="18" t="s">
        <v>154</v>
      </c>
      <c r="Q21" s="18">
        <v>223.23</v>
      </c>
      <c r="R21" s="18">
        <v>111.1</v>
      </c>
      <c r="S21" s="18">
        <v>114.3</v>
      </c>
      <c r="T21" s="48">
        <f t="shared" ref="T21:T52" si="4">(1.2+0.1+S21*(11/10)/1000)</f>
        <v>1.4257300000000002</v>
      </c>
      <c r="U21" s="49">
        <f t="shared" ref="U21:U52" si="5">(S21/1000 + 0.5)</f>
        <v>0.61429999999999996</v>
      </c>
      <c r="V21" s="49">
        <f t="shared" ref="V21:V52" si="6">(U21+ (2*T21)/3)</f>
        <v>1.5647866666666668</v>
      </c>
      <c r="W21" s="50">
        <f t="shared" ref="W21:W52" si="7">(((V21+U21)*T21/2)*Q21)</f>
        <v>346.76428027105902</v>
      </c>
      <c r="Y21" s="60" t="s">
        <v>322</v>
      </c>
      <c r="Z21" s="21" t="s">
        <v>226</v>
      </c>
      <c r="AA21" s="15">
        <v>80</v>
      </c>
      <c r="AB21" s="24">
        <v>27.74</v>
      </c>
      <c r="AC21" s="15">
        <v>26</v>
      </c>
      <c r="AD21" s="15">
        <v>4467.0199999999995</v>
      </c>
      <c r="AE21" s="40">
        <f>(AD21*AB21)</f>
        <v>123915.13479999999</v>
      </c>
    </row>
    <row r="22" spans="1:31" x14ac:dyDescent="0.3">
      <c r="A22" s="4" t="s">
        <v>37</v>
      </c>
      <c r="B22" s="4">
        <v>20811.671448000001</v>
      </c>
      <c r="C22" s="4">
        <v>105</v>
      </c>
      <c r="D22" s="4" t="s">
        <v>24</v>
      </c>
      <c r="E22" s="4">
        <f t="shared" si="3"/>
        <v>27315.318775500004</v>
      </c>
      <c r="F22" s="18">
        <v>1.2500000000000001E-2</v>
      </c>
      <c r="G22" s="18" t="s">
        <v>48</v>
      </c>
      <c r="H22" s="4">
        <f t="shared" si="1"/>
        <v>0.31614952286458337</v>
      </c>
      <c r="I22" s="4" t="s">
        <v>65</v>
      </c>
      <c r="J22">
        <f t="shared" si="2"/>
        <v>0.36357195129427083</v>
      </c>
      <c r="N22" s="47" t="s">
        <v>171</v>
      </c>
      <c r="O22" s="18" t="s">
        <v>170</v>
      </c>
      <c r="P22" s="18" t="s">
        <v>172</v>
      </c>
      <c r="Q22" s="18">
        <v>162.36000000000001</v>
      </c>
      <c r="R22" s="18">
        <v>111.1</v>
      </c>
      <c r="S22" s="18">
        <v>114.3</v>
      </c>
      <c r="T22" s="48">
        <f t="shared" si="4"/>
        <v>1.4257300000000002</v>
      </c>
      <c r="U22" s="49">
        <f t="shared" si="5"/>
        <v>0.61429999999999996</v>
      </c>
      <c r="V22" s="49">
        <f t="shared" si="6"/>
        <v>1.5647866666666668</v>
      </c>
      <c r="W22" s="50">
        <f t="shared" si="7"/>
        <v>252.20914995658805</v>
      </c>
      <c r="X22" s="4"/>
      <c r="Y22" s="61"/>
      <c r="Z22" s="21" t="s">
        <v>227</v>
      </c>
      <c r="AA22" s="15">
        <v>100</v>
      </c>
      <c r="AB22" s="24">
        <v>35.119999999999997</v>
      </c>
      <c r="AC22" s="15">
        <v>22</v>
      </c>
      <c r="AD22" s="15">
        <v>4360.7699999999995</v>
      </c>
      <c r="AE22" s="40">
        <f>(AD22*AB22)</f>
        <v>153150.24239999996</v>
      </c>
    </row>
    <row r="23" spans="1:31" x14ac:dyDescent="0.3">
      <c r="A23" s="4" t="s">
        <v>38</v>
      </c>
      <c r="B23" s="4">
        <v>27866.668057999999</v>
      </c>
      <c r="C23" s="4">
        <v>105</v>
      </c>
      <c r="D23" s="4" t="s">
        <v>24</v>
      </c>
      <c r="E23" s="4">
        <f t="shared" si="3"/>
        <v>36575.001826125001</v>
      </c>
      <c r="F23" s="18">
        <v>1.2500000000000001E-2</v>
      </c>
      <c r="G23" s="18" t="s">
        <v>48</v>
      </c>
      <c r="H23" s="4">
        <f t="shared" si="1"/>
        <v>0.42332178039496526</v>
      </c>
      <c r="I23" s="4" t="s">
        <v>71</v>
      </c>
      <c r="J23">
        <f t="shared" si="2"/>
        <v>0.48682004745421004</v>
      </c>
      <c r="N23" s="47" t="s">
        <v>173</v>
      </c>
      <c r="O23" s="18" t="s">
        <v>162</v>
      </c>
      <c r="P23" s="18" t="s">
        <v>136</v>
      </c>
      <c r="Q23" s="18">
        <v>195.38</v>
      </c>
      <c r="R23" s="18">
        <v>111.1</v>
      </c>
      <c r="S23" s="18">
        <v>114.3</v>
      </c>
      <c r="T23" s="48">
        <f t="shared" si="4"/>
        <v>1.4257300000000002</v>
      </c>
      <c r="U23" s="49">
        <f t="shared" si="5"/>
        <v>0.61429999999999996</v>
      </c>
      <c r="V23" s="49">
        <f t="shared" si="6"/>
        <v>1.5647866666666668</v>
      </c>
      <c r="W23" s="50">
        <f t="shared" si="7"/>
        <v>303.5022401978207</v>
      </c>
      <c r="X23" s="4"/>
      <c r="Y23" s="61"/>
      <c r="Z23" s="21" t="s">
        <v>228</v>
      </c>
      <c r="AA23" s="15">
        <v>125</v>
      </c>
      <c r="AB23" s="24">
        <v>44.45</v>
      </c>
      <c r="AC23" s="15">
        <v>3</v>
      </c>
      <c r="AD23" s="15">
        <v>308.95</v>
      </c>
      <c r="AE23" s="40">
        <f>(AD23*AB23)</f>
        <v>13732.827500000001</v>
      </c>
    </row>
    <row r="24" spans="1:31" x14ac:dyDescent="0.3">
      <c r="A24" s="4" t="s">
        <v>39</v>
      </c>
      <c r="B24" s="4">
        <v>21230.458575000001</v>
      </c>
      <c r="C24" s="4">
        <v>105</v>
      </c>
      <c r="D24" s="4" t="s">
        <v>24</v>
      </c>
      <c r="E24" s="4">
        <f t="shared" si="3"/>
        <v>27864.976879687503</v>
      </c>
      <c r="F24" s="18">
        <v>1.2500000000000001E-2</v>
      </c>
      <c r="G24" s="18" t="s">
        <v>48</v>
      </c>
      <c r="H24" s="4">
        <f t="shared" si="1"/>
        <v>0.32251130647786463</v>
      </c>
      <c r="I24" s="4" t="s">
        <v>67</v>
      </c>
      <c r="J24">
        <f t="shared" si="2"/>
        <v>0.37088800244954429</v>
      </c>
      <c r="N24" s="47" t="s">
        <v>174</v>
      </c>
      <c r="O24" s="18" t="s">
        <v>136</v>
      </c>
      <c r="P24" s="18" t="s">
        <v>175</v>
      </c>
      <c r="Q24" s="18">
        <v>227.24</v>
      </c>
      <c r="R24" s="18">
        <v>86</v>
      </c>
      <c r="S24" s="18">
        <v>88.9</v>
      </c>
      <c r="T24" s="48">
        <f t="shared" si="4"/>
        <v>1.3977900000000001</v>
      </c>
      <c r="U24" s="49">
        <f t="shared" si="5"/>
        <v>0.58889999999999998</v>
      </c>
      <c r="V24" s="49">
        <f t="shared" si="6"/>
        <v>1.5207600000000001</v>
      </c>
      <c r="W24" s="50">
        <f t="shared" si="7"/>
        <v>335.04966083206801</v>
      </c>
      <c r="Y24" s="61"/>
      <c r="Z24" s="21" t="s">
        <v>229</v>
      </c>
      <c r="AA24" s="15">
        <v>250</v>
      </c>
      <c r="AB24" s="24">
        <v>107.64</v>
      </c>
      <c r="AC24" s="15">
        <v>2</v>
      </c>
      <c r="AD24" s="15">
        <v>987.60000000000014</v>
      </c>
      <c r="AE24" s="40">
        <f>(AD24*AB24)</f>
        <v>106305.26400000001</v>
      </c>
    </row>
    <row r="25" spans="1:31" x14ac:dyDescent="0.3">
      <c r="A25" s="4" t="s">
        <v>40</v>
      </c>
      <c r="B25" s="4">
        <v>18438.815583</v>
      </c>
      <c r="C25" s="4">
        <v>105</v>
      </c>
      <c r="D25" s="4" t="s">
        <v>24</v>
      </c>
      <c r="E25" s="4">
        <f t="shared" si="3"/>
        <v>24200.945452687502</v>
      </c>
      <c r="F25" s="18">
        <v>1.2500000000000001E-2</v>
      </c>
      <c r="G25" s="18" t="s">
        <v>48</v>
      </c>
      <c r="H25" s="4">
        <f t="shared" si="1"/>
        <v>0.28010353533203125</v>
      </c>
      <c r="I25" s="4" t="s">
        <v>68</v>
      </c>
      <c r="J25">
        <f t="shared" si="2"/>
        <v>0.3221190656318359</v>
      </c>
      <c r="N25" s="47" t="s">
        <v>176</v>
      </c>
      <c r="O25" s="18" t="s">
        <v>175</v>
      </c>
      <c r="P25" s="18" t="s">
        <v>177</v>
      </c>
      <c r="Q25" s="18">
        <v>198.57</v>
      </c>
      <c r="R25" s="18">
        <v>86</v>
      </c>
      <c r="S25" s="18">
        <v>88.9</v>
      </c>
      <c r="T25" s="48">
        <f t="shared" si="4"/>
        <v>1.3977900000000001</v>
      </c>
      <c r="U25" s="49">
        <f t="shared" si="5"/>
        <v>0.58889999999999998</v>
      </c>
      <c r="V25" s="49">
        <f t="shared" si="6"/>
        <v>1.5207600000000001</v>
      </c>
      <c r="W25" s="50">
        <f t="shared" si="7"/>
        <v>292.777729059249</v>
      </c>
    </row>
    <row r="26" spans="1:31" x14ac:dyDescent="0.3">
      <c r="A26" s="4" t="s">
        <v>41</v>
      </c>
      <c r="B26" s="4">
        <v>18211.169432999999</v>
      </c>
      <c r="C26" s="4">
        <v>105</v>
      </c>
      <c r="D26" s="4" t="s">
        <v>24</v>
      </c>
      <c r="E26" s="4">
        <f t="shared" si="3"/>
        <v>23902.159880812498</v>
      </c>
      <c r="F26" s="18">
        <v>1.2500000000000001E-2</v>
      </c>
      <c r="G26" s="18" t="s">
        <v>48</v>
      </c>
      <c r="H26" s="4">
        <f t="shared" si="1"/>
        <v>0.27664536899088538</v>
      </c>
      <c r="I26" s="4" t="s">
        <v>75</v>
      </c>
      <c r="J26">
        <f t="shared" si="2"/>
        <v>0.31814217433951814</v>
      </c>
      <c r="N26" s="47" t="s">
        <v>178</v>
      </c>
      <c r="O26" s="18" t="s">
        <v>158</v>
      </c>
      <c r="P26" s="18" t="s">
        <v>177</v>
      </c>
      <c r="Q26" s="18">
        <v>276.25</v>
      </c>
      <c r="R26" s="18">
        <v>86</v>
      </c>
      <c r="S26" s="18">
        <v>88.9</v>
      </c>
      <c r="T26" s="48">
        <f t="shared" si="4"/>
        <v>1.3977900000000001</v>
      </c>
      <c r="U26" s="49">
        <f t="shared" si="5"/>
        <v>0.58889999999999998</v>
      </c>
      <c r="V26" s="49">
        <f t="shared" si="6"/>
        <v>1.5207600000000001</v>
      </c>
      <c r="W26" s="50">
        <f t="shared" si="7"/>
        <v>407.31151559962501</v>
      </c>
      <c r="AC26" s="25" t="s">
        <v>33</v>
      </c>
      <c r="AD26" s="39">
        <f>SUM(AD21:AD24)</f>
        <v>10124.34</v>
      </c>
      <c r="AE26" s="27">
        <f>SUM(AE21:AE24)</f>
        <v>397103.46869999997</v>
      </c>
    </row>
    <row r="27" spans="1:31" x14ac:dyDescent="0.3">
      <c r="A27" s="4" t="s">
        <v>45</v>
      </c>
      <c r="B27" s="4">
        <v>15651.637769999999</v>
      </c>
      <c r="C27" s="4">
        <v>105</v>
      </c>
      <c r="D27" s="4" t="s">
        <v>24</v>
      </c>
      <c r="E27" s="4">
        <f t="shared" si="3"/>
        <v>20542.774573125003</v>
      </c>
      <c r="F27" s="18">
        <v>1.2500000000000001E-2</v>
      </c>
      <c r="G27" s="18" t="s">
        <v>48</v>
      </c>
      <c r="H27" s="4">
        <f>(J27/E41)</f>
        <v>0.2</v>
      </c>
      <c r="I27" s="4" t="s">
        <v>88</v>
      </c>
      <c r="J27">
        <v>0.23</v>
      </c>
      <c r="N27" s="47" t="s">
        <v>179</v>
      </c>
      <c r="O27" s="18" t="s">
        <v>177</v>
      </c>
      <c r="P27" s="18" t="s">
        <v>180</v>
      </c>
      <c r="Q27" s="18">
        <v>201.83</v>
      </c>
      <c r="R27" s="18">
        <v>86</v>
      </c>
      <c r="S27" s="18">
        <v>88.9</v>
      </c>
      <c r="T27" s="48">
        <f t="shared" si="4"/>
        <v>1.3977900000000001</v>
      </c>
      <c r="U27" s="49">
        <f t="shared" si="5"/>
        <v>0.58889999999999998</v>
      </c>
      <c r="V27" s="49">
        <f t="shared" si="6"/>
        <v>1.5207600000000001</v>
      </c>
      <c r="W27" s="50">
        <f t="shared" si="7"/>
        <v>297.58437355103104</v>
      </c>
    </row>
    <row r="28" spans="1:31" x14ac:dyDescent="0.3">
      <c r="A28" s="4" t="s">
        <v>43</v>
      </c>
      <c r="B28" s="4">
        <v>15251.060872</v>
      </c>
      <c r="C28" s="4">
        <v>105</v>
      </c>
      <c r="D28" s="4" t="s">
        <v>24</v>
      </c>
      <c r="E28" s="4">
        <f t="shared" si="3"/>
        <v>20017.017394499999</v>
      </c>
      <c r="F28" s="18">
        <v>1.2500000000000001E-2</v>
      </c>
      <c r="G28" s="18" t="s">
        <v>48</v>
      </c>
      <c r="H28" s="4">
        <f t="shared" ref="H28:H36" si="8">(E28/86400)</f>
        <v>0.23167844206597221</v>
      </c>
      <c r="I28" s="4" t="s">
        <v>82</v>
      </c>
      <c r="J28">
        <f t="shared" ref="J28:J36" si="9">(H28*1.15)</f>
        <v>0.26643020837586801</v>
      </c>
      <c r="N28" s="47" t="s">
        <v>181</v>
      </c>
      <c r="O28" s="18" t="s">
        <v>156</v>
      </c>
      <c r="P28" s="18" t="s">
        <v>180</v>
      </c>
      <c r="Q28" s="18">
        <v>255</v>
      </c>
      <c r="R28" s="18">
        <v>86</v>
      </c>
      <c r="S28" s="18">
        <v>88.9</v>
      </c>
      <c r="T28" s="48">
        <f t="shared" si="4"/>
        <v>1.3977900000000001</v>
      </c>
      <c r="U28" s="49">
        <f t="shared" si="5"/>
        <v>0.58889999999999998</v>
      </c>
      <c r="V28" s="49">
        <f t="shared" si="6"/>
        <v>1.5207600000000001</v>
      </c>
      <c r="W28" s="50">
        <f t="shared" si="7"/>
        <v>375.97986055350003</v>
      </c>
    </row>
    <row r="29" spans="1:31" x14ac:dyDescent="0.3">
      <c r="A29" s="4" t="s">
        <v>44</v>
      </c>
      <c r="B29" s="4">
        <v>15941.106279</v>
      </c>
      <c r="C29" s="4">
        <v>155</v>
      </c>
      <c r="D29" s="4" t="s">
        <v>24</v>
      </c>
      <c r="E29" s="4">
        <f t="shared" si="3"/>
        <v>30885.893415562503</v>
      </c>
      <c r="F29" s="18">
        <v>1.2500000000000001E-2</v>
      </c>
      <c r="G29" s="18" t="s">
        <v>48</v>
      </c>
      <c r="H29" s="4">
        <f t="shared" si="8"/>
        <v>0.35747561823567714</v>
      </c>
      <c r="I29" s="4" t="s">
        <v>76</v>
      </c>
      <c r="J29">
        <f t="shared" si="9"/>
        <v>0.41109696097102866</v>
      </c>
      <c r="N29" s="47" t="s">
        <v>182</v>
      </c>
      <c r="O29" s="18" t="s">
        <v>164</v>
      </c>
      <c r="P29" s="18" t="s">
        <v>180</v>
      </c>
      <c r="Q29" s="18">
        <v>339.99</v>
      </c>
      <c r="R29" s="18">
        <v>86</v>
      </c>
      <c r="S29" s="18">
        <v>88.9</v>
      </c>
      <c r="T29" s="48">
        <f t="shared" si="4"/>
        <v>1.3977900000000001</v>
      </c>
      <c r="U29" s="49">
        <f t="shared" si="5"/>
        <v>0.58889999999999998</v>
      </c>
      <c r="V29" s="49">
        <f t="shared" si="6"/>
        <v>1.5207600000000001</v>
      </c>
      <c r="W29" s="50">
        <f t="shared" si="7"/>
        <v>501.29173642974303</v>
      </c>
    </row>
    <row r="30" spans="1:31" x14ac:dyDescent="0.3">
      <c r="A30" s="4" t="s">
        <v>46</v>
      </c>
      <c r="B30" s="4">
        <v>23923.264573</v>
      </c>
      <c r="C30" s="4">
        <v>155</v>
      </c>
      <c r="D30" s="4" t="s">
        <v>24</v>
      </c>
      <c r="E30" s="4">
        <f t="shared" si="3"/>
        <v>46351.325110187499</v>
      </c>
      <c r="F30" s="18">
        <v>1.2500000000000001E-2</v>
      </c>
      <c r="G30" s="18" t="s">
        <v>48</v>
      </c>
      <c r="H30" s="4">
        <f t="shared" si="8"/>
        <v>0.53647367025679971</v>
      </c>
      <c r="I30" s="4" t="s">
        <v>80</v>
      </c>
      <c r="J30">
        <f t="shared" si="9"/>
        <v>0.61694472079531959</v>
      </c>
      <c r="N30" s="47" t="s">
        <v>183</v>
      </c>
      <c r="O30" s="18" t="s">
        <v>180</v>
      </c>
      <c r="P30" s="18" t="s">
        <v>184</v>
      </c>
      <c r="Q30" s="18">
        <v>206.73</v>
      </c>
      <c r="R30" s="18">
        <v>86</v>
      </c>
      <c r="S30" s="18">
        <v>88.9</v>
      </c>
      <c r="T30" s="48">
        <f t="shared" si="4"/>
        <v>1.3977900000000001</v>
      </c>
      <c r="U30" s="49">
        <f t="shared" si="5"/>
        <v>0.58889999999999998</v>
      </c>
      <c r="V30" s="49">
        <f t="shared" si="6"/>
        <v>1.5207600000000001</v>
      </c>
      <c r="W30" s="50">
        <f t="shared" si="7"/>
        <v>304.80908459696099</v>
      </c>
    </row>
    <row r="31" spans="1:31" x14ac:dyDescent="0.3">
      <c r="A31" s="4" t="s">
        <v>7</v>
      </c>
      <c r="B31" s="4">
        <v>6344.4254019999998</v>
      </c>
      <c r="C31" s="4">
        <v>50</v>
      </c>
      <c r="D31" s="4" t="s">
        <v>26</v>
      </c>
      <c r="E31" s="4">
        <f>(C31*F31)</f>
        <v>14000</v>
      </c>
      <c r="F31" s="18">
        <v>280</v>
      </c>
      <c r="G31" s="18" t="s">
        <v>32</v>
      </c>
      <c r="H31" s="4">
        <f t="shared" si="8"/>
        <v>0.16203703703703703</v>
      </c>
      <c r="I31" s="4" t="s">
        <v>72</v>
      </c>
      <c r="J31">
        <f t="shared" si="9"/>
        <v>0.18634259259259259</v>
      </c>
      <c r="N31" s="47" t="s">
        <v>185</v>
      </c>
      <c r="O31" s="18" t="s">
        <v>177</v>
      </c>
      <c r="P31" s="18" t="s">
        <v>186</v>
      </c>
      <c r="Q31" s="18">
        <v>107.26</v>
      </c>
      <c r="R31" s="18">
        <v>86</v>
      </c>
      <c r="S31" s="18">
        <v>88.9</v>
      </c>
      <c r="T31" s="48">
        <f t="shared" si="4"/>
        <v>1.3977900000000001</v>
      </c>
      <c r="U31" s="49">
        <f t="shared" si="5"/>
        <v>0.58889999999999998</v>
      </c>
      <c r="V31" s="49">
        <f t="shared" si="6"/>
        <v>1.5207600000000001</v>
      </c>
      <c r="W31" s="50">
        <f t="shared" si="7"/>
        <v>158.14745036458203</v>
      </c>
      <c r="Y31" s="23" t="s">
        <v>321</v>
      </c>
      <c r="Z31" s="23" t="s">
        <v>225</v>
      </c>
      <c r="AA31" s="23" t="s">
        <v>307</v>
      </c>
      <c r="AB31" s="23" t="s">
        <v>309</v>
      </c>
      <c r="AC31" s="23" t="s">
        <v>231</v>
      </c>
      <c r="AD31" s="23" t="s">
        <v>310</v>
      </c>
    </row>
    <row r="32" spans="1:31" ht="14.4" customHeight="1" x14ac:dyDescent="0.3">
      <c r="A32" s="4" t="s">
        <v>11</v>
      </c>
      <c r="B32" s="4">
        <v>21211.104272</v>
      </c>
      <c r="C32" s="4">
        <v>50</v>
      </c>
      <c r="D32" s="4" t="s">
        <v>26</v>
      </c>
      <c r="E32" s="4">
        <f>(C32*F32)</f>
        <v>16000</v>
      </c>
      <c r="F32" s="18">
        <v>320</v>
      </c>
      <c r="G32" s="18" t="s">
        <v>32</v>
      </c>
      <c r="H32" s="4">
        <f t="shared" si="8"/>
        <v>0.18518518518518517</v>
      </c>
      <c r="I32" s="4" t="s">
        <v>62</v>
      </c>
      <c r="J32">
        <f t="shared" si="9"/>
        <v>0.21296296296296294</v>
      </c>
      <c r="N32" s="47" t="s">
        <v>155</v>
      </c>
      <c r="O32" s="18" t="s">
        <v>154</v>
      </c>
      <c r="P32" s="18" t="s">
        <v>156</v>
      </c>
      <c r="Q32" s="18">
        <v>199.65</v>
      </c>
      <c r="R32" s="18">
        <v>111.1</v>
      </c>
      <c r="S32" s="18">
        <v>114.3</v>
      </c>
      <c r="T32" s="48">
        <f t="shared" si="4"/>
        <v>1.4257300000000002</v>
      </c>
      <c r="U32" s="49">
        <f t="shared" si="5"/>
        <v>0.61429999999999996</v>
      </c>
      <c r="V32" s="49">
        <f t="shared" si="6"/>
        <v>1.5647866666666668</v>
      </c>
      <c r="W32" s="50">
        <f t="shared" si="7"/>
        <v>310.13523521084505</v>
      </c>
      <c r="Y32" s="60" t="s">
        <v>323</v>
      </c>
      <c r="Z32" s="63" t="s">
        <v>233</v>
      </c>
      <c r="AA32" s="63">
        <v>120</v>
      </c>
      <c r="AB32" s="65">
        <v>419.2</v>
      </c>
      <c r="AC32" s="63">
        <v>41</v>
      </c>
      <c r="AD32" s="68">
        <f>(AB32*AC32)</f>
        <v>17187.2</v>
      </c>
    </row>
    <row r="33" spans="1:30" x14ac:dyDescent="0.3">
      <c r="A33" s="4" t="s">
        <v>27</v>
      </c>
      <c r="B33" s="4">
        <v>10178.745117</v>
      </c>
      <c r="C33" s="4">
        <v>30</v>
      </c>
      <c r="D33" s="4" t="s">
        <v>28</v>
      </c>
      <c r="E33" s="4">
        <f>(C33*B33)</f>
        <v>305362.35350999999</v>
      </c>
      <c r="F33" s="18"/>
      <c r="G33" s="18"/>
      <c r="H33" s="4">
        <f t="shared" si="8"/>
        <v>3.5342864989583331</v>
      </c>
      <c r="I33" s="4" t="s">
        <v>69</v>
      </c>
      <c r="J33">
        <f t="shared" si="9"/>
        <v>4.0644294738020825</v>
      </c>
      <c r="N33" s="47" t="s">
        <v>187</v>
      </c>
      <c r="O33" s="18" t="s">
        <v>186</v>
      </c>
      <c r="P33" s="18" t="s">
        <v>188</v>
      </c>
      <c r="Q33" s="18">
        <v>114.68</v>
      </c>
      <c r="R33" s="18">
        <v>86</v>
      </c>
      <c r="S33" s="18">
        <v>88.9</v>
      </c>
      <c r="T33" s="48">
        <f t="shared" si="4"/>
        <v>1.3977900000000001</v>
      </c>
      <c r="U33" s="49">
        <f t="shared" si="5"/>
        <v>0.58889999999999998</v>
      </c>
      <c r="V33" s="49">
        <f t="shared" si="6"/>
        <v>1.5207600000000001</v>
      </c>
      <c r="W33" s="50">
        <f t="shared" si="7"/>
        <v>169.08772709127601</v>
      </c>
      <c r="Y33" s="62"/>
      <c r="Z33" s="64"/>
      <c r="AA33" s="64"/>
      <c r="AB33" s="66"/>
      <c r="AC33" s="64"/>
      <c r="AD33" s="69"/>
    </row>
    <row r="34" spans="1:30" x14ac:dyDescent="0.3">
      <c r="A34" s="4" t="s">
        <v>10</v>
      </c>
      <c r="B34" s="4">
        <v>9188.3992479999997</v>
      </c>
      <c r="C34" s="4">
        <v>30</v>
      </c>
      <c r="D34" s="4" t="s">
        <v>29</v>
      </c>
      <c r="E34" s="4">
        <f>(C34*F34)</f>
        <v>2400</v>
      </c>
      <c r="F34" s="18">
        <v>80</v>
      </c>
      <c r="G34" s="18" t="s">
        <v>49</v>
      </c>
      <c r="H34" s="4">
        <f t="shared" si="8"/>
        <v>2.7777777777777776E-2</v>
      </c>
      <c r="I34" s="4" t="s">
        <v>85</v>
      </c>
      <c r="J34">
        <f t="shared" si="9"/>
        <v>3.1944444444444442E-2</v>
      </c>
      <c r="N34" s="47" t="s">
        <v>189</v>
      </c>
      <c r="O34" s="18" t="s">
        <v>188</v>
      </c>
      <c r="P34" s="18" t="s">
        <v>190</v>
      </c>
      <c r="Q34" s="18">
        <v>187.96</v>
      </c>
      <c r="R34" s="18">
        <v>86</v>
      </c>
      <c r="S34" s="18">
        <v>88.9</v>
      </c>
      <c r="T34" s="48">
        <f t="shared" si="4"/>
        <v>1.3977900000000001</v>
      </c>
      <c r="U34" s="49">
        <f t="shared" si="5"/>
        <v>0.58889999999999998</v>
      </c>
      <c r="V34" s="49">
        <f t="shared" si="6"/>
        <v>1.5207600000000001</v>
      </c>
      <c r="W34" s="50">
        <f t="shared" si="7"/>
        <v>277.13401799857201</v>
      </c>
      <c r="Y34" s="43"/>
      <c r="Z34" s="15"/>
      <c r="AA34" s="15"/>
      <c r="AB34" s="24"/>
      <c r="AC34" s="15"/>
      <c r="AD34" s="15"/>
    </row>
    <row r="35" spans="1:30" ht="16.2" x14ac:dyDescent="0.3">
      <c r="A35" s="4" t="s">
        <v>9</v>
      </c>
      <c r="B35" s="4">
        <v>16844.044546000001</v>
      </c>
      <c r="C35" s="4">
        <v>5</v>
      </c>
      <c r="D35" s="4" t="s">
        <v>122</v>
      </c>
      <c r="E35" s="4">
        <f>(C35*B35)</f>
        <v>84220.222730000009</v>
      </c>
      <c r="F35" s="18"/>
      <c r="G35" s="18"/>
      <c r="H35" s="4">
        <f t="shared" si="8"/>
        <v>0.97477109641203719</v>
      </c>
      <c r="I35" s="4" t="s">
        <v>79</v>
      </c>
      <c r="J35">
        <f t="shared" si="9"/>
        <v>1.1209867608738426</v>
      </c>
      <c r="N35" s="47" t="s">
        <v>191</v>
      </c>
      <c r="O35" s="18" t="s">
        <v>190</v>
      </c>
      <c r="P35" s="18" t="s">
        <v>170</v>
      </c>
      <c r="Q35" s="18">
        <v>197.43</v>
      </c>
      <c r="R35" s="18">
        <v>86</v>
      </c>
      <c r="S35" s="18">
        <v>88.9</v>
      </c>
      <c r="T35" s="48">
        <f t="shared" si="4"/>
        <v>1.3977900000000001</v>
      </c>
      <c r="U35" s="49">
        <f t="shared" si="5"/>
        <v>0.58889999999999998</v>
      </c>
      <c r="V35" s="49">
        <f t="shared" si="6"/>
        <v>1.5207600000000001</v>
      </c>
      <c r="W35" s="50">
        <f t="shared" si="7"/>
        <v>291.09687791795102</v>
      </c>
      <c r="X35" s="4"/>
      <c r="Y35" s="43"/>
      <c r="Z35" s="15"/>
      <c r="AA35" s="15"/>
      <c r="AB35" s="24"/>
      <c r="AC35" s="15"/>
      <c r="AD35" s="15"/>
    </row>
    <row r="36" spans="1:30" ht="16.2" x14ac:dyDescent="0.3">
      <c r="A36" s="4" t="s">
        <v>42</v>
      </c>
      <c r="B36" s="4">
        <v>17433.201702999999</v>
      </c>
      <c r="C36" s="4">
        <v>5</v>
      </c>
      <c r="D36" s="4" t="s">
        <v>123</v>
      </c>
      <c r="E36" s="4">
        <f>(C36*B36)</f>
        <v>87166.008514999994</v>
      </c>
      <c r="F36" s="18"/>
      <c r="G36" s="18"/>
      <c r="H36" s="4">
        <f t="shared" si="8"/>
        <v>1.0088658392939813</v>
      </c>
      <c r="I36" s="4" t="s">
        <v>77</v>
      </c>
      <c r="J36">
        <f t="shared" si="9"/>
        <v>1.1601957151880784</v>
      </c>
      <c r="N36" s="47" t="s">
        <v>192</v>
      </c>
      <c r="O36" s="18" t="s">
        <v>190</v>
      </c>
      <c r="P36" s="18" t="s">
        <v>193</v>
      </c>
      <c r="Q36" s="18">
        <v>140.02000000000001</v>
      </c>
      <c r="R36" s="18">
        <v>86</v>
      </c>
      <c r="S36" s="18">
        <v>88.9</v>
      </c>
      <c r="T36" s="48">
        <f t="shared" si="4"/>
        <v>1.3977900000000001</v>
      </c>
      <c r="U36" s="49">
        <f t="shared" si="5"/>
        <v>0.58889999999999998</v>
      </c>
      <c r="V36" s="49">
        <f t="shared" si="6"/>
        <v>1.5207600000000001</v>
      </c>
      <c r="W36" s="50">
        <f t="shared" si="7"/>
        <v>206.44980421451402</v>
      </c>
      <c r="Y36" s="23" t="s">
        <v>321</v>
      </c>
      <c r="Z36" s="23" t="s">
        <v>225</v>
      </c>
      <c r="AA36" s="23" t="s">
        <v>301</v>
      </c>
      <c r="AB36" s="23" t="s">
        <v>299</v>
      </c>
      <c r="AC36" s="23" t="s">
        <v>305</v>
      </c>
      <c r="AD36" s="23" t="s">
        <v>310</v>
      </c>
    </row>
    <row r="37" spans="1:30" x14ac:dyDescent="0.3">
      <c r="N37" s="47" t="s">
        <v>194</v>
      </c>
      <c r="O37" s="18" t="s">
        <v>175</v>
      </c>
      <c r="P37" s="18" t="s">
        <v>195</v>
      </c>
      <c r="Q37" s="18">
        <v>127.07</v>
      </c>
      <c r="R37" s="18">
        <v>86</v>
      </c>
      <c r="S37" s="18">
        <v>88.9</v>
      </c>
      <c r="T37" s="48">
        <f t="shared" si="4"/>
        <v>1.3977900000000001</v>
      </c>
      <c r="U37" s="49">
        <f t="shared" si="5"/>
        <v>0.58889999999999998</v>
      </c>
      <c r="V37" s="49">
        <f t="shared" si="6"/>
        <v>1.5207600000000001</v>
      </c>
      <c r="W37" s="50">
        <f t="shared" si="7"/>
        <v>187.35592502169899</v>
      </c>
      <c r="Y37" s="60" t="s">
        <v>324</v>
      </c>
      <c r="Z37" t="s">
        <v>298</v>
      </c>
      <c r="AA37" s="15" t="s">
        <v>302</v>
      </c>
      <c r="AB37" s="34">
        <v>14.26</v>
      </c>
      <c r="AC37" s="34">
        <v>13865.225054772824</v>
      </c>
      <c r="AD37" s="33">
        <f>(AB37*AC37)</f>
        <v>197718.10928106046</v>
      </c>
    </row>
    <row r="38" spans="1:30" x14ac:dyDescent="0.3">
      <c r="D38" t="s">
        <v>33</v>
      </c>
      <c r="E38">
        <f>SUM(E2:E36)</f>
        <v>1406504.6687281253</v>
      </c>
      <c r="F38" s="15" t="s">
        <v>121</v>
      </c>
      <c r="G38" s="19">
        <f>(E38*$E41)</f>
        <v>1617480.3690373439</v>
      </c>
      <c r="N38" s="47" t="s">
        <v>196</v>
      </c>
      <c r="O38" s="18" t="s">
        <v>139</v>
      </c>
      <c r="P38" s="18" t="s">
        <v>197</v>
      </c>
      <c r="Q38" s="18">
        <v>100.2</v>
      </c>
      <c r="R38" s="18">
        <v>111.1</v>
      </c>
      <c r="S38" s="18">
        <v>114.3</v>
      </c>
      <c r="T38" s="48">
        <f t="shared" si="4"/>
        <v>1.4257300000000002</v>
      </c>
      <c r="U38" s="49">
        <f t="shared" si="5"/>
        <v>0.61429999999999996</v>
      </c>
      <c r="V38" s="49">
        <f t="shared" si="6"/>
        <v>1.5647866666666668</v>
      </c>
      <c r="W38" s="50">
        <f t="shared" si="7"/>
        <v>155.65014058666003</v>
      </c>
      <c r="Y38" s="62"/>
      <c r="Z38" t="s">
        <v>304</v>
      </c>
      <c r="AA38" s="15" t="s">
        <v>303</v>
      </c>
      <c r="AB38" s="34">
        <v>15.83</v>
      </c>
      <c r="AC38" s="34">
        <v>2064.7607660680005</v>
      </c>
      <c r="AD38" s="33">
        <f>(AB38*AC38)</f>
        <v>32685.16292685645</v>
      </c>
    </row>
    <row r="39" spans="1:30" x14ac:dyDescent="0.3">
      <c r="E39">
        <f>(E38/86400)</f>
        <v>16.27898922139034</v>
      </c>
      <c r="F39" s="15" t="s">
        <v>51</v>
      </c>
      <c r="G39" s="16">
        <f>(E39*E41)</f>
        <v>18.720837604598888</v>
      </c>
      <c r="N39" s="47" t="s">
        <v>198</v>
      </c>
      <c r="O39" s="18" t="s">
        <v>197</v>
      </c>
      <c r="P39" s="18" t="s">
        <v>199</v>
      </c>
      <c r="Q39" s="18">
        <v>186.36</v>
      </c>
      <c r="R39" s="18">
        <v>86</v>
      </c>
      <c r="S39" s="18">
        <v>88.9</v>
      </c>
      <c r="T39" s="48">
        <f t="shared" si="4"/>
        <v>1.3977900000000001</v>
      </c>
      <c r="U39" s="49">
        <f t="shared" si="5"/>
        <v>0.58889999999999998</v>
      </c>
      <c r="V39" s="49">
        <f t="shared" si="6"/>
        <v>1.5207600000000001</v>
      </c>
      <c r="W39" s="50">
        <f t="shared" si="7"/>
        <v>274.77492867745201</v>
      </c>
      <c r="AC39" s="15"/>
    </row>
    <row r="40" spans="1:30" x14ac:dyDescent="0.3">
      <c r="N40" s="47" t="s">
        <v>157</v>
      </c>
      <c r="O40" s="18" t="s">
        <v>156</v>
      </c>
      <c r="P40" s="18" t="s">
        <v>158</v>
      </c>
      <c r="Q40" s="18">
        <v>180.25</v>
      </c>
      <c r="R40" s="18">
        <v>111.1</v>
      </c>
      <c r="S40" s="18">
        <v>114.3</v>
      </c>
      <c r="T40" s="48">
        <f t="shared" si="4"/>
        <v>1.4257300000000002</v>
      </c>
      <c r="U40" s="49">
        <f t="shared" si="5"/>
        <v>0.61429999999999996</v>
      </c>
      <c r="V40" s="49">
        <f t="shared" si="6"/>
        <v>1.5647866666666668</v>
      </c>
      <c r="W40" s="50">
        <f t="shared" si="7"/>
        <v>279.99937964815837</v>
      </c>
      <c r="AB40" s="25" t="s">
        <v>33</v>
      </c>
      <c r="AC40" s="42">
        <f>SUM(AC37:AC38)</f>
        <v>15929.985820840824</v>
      </c>
      <c r="AD40" s="37">
        <f>SUM(AD37:AD38)</f>
        <v>230403.27220791692</v>
      </c>
    </row>
    <row r="41" spans="1:30" x14ac:dyDescent="0.3">
      <c r="D41" t="s">
        <v>101</v>
      </c>
      <c r="E41">
        <v>1.1499999999999999</v>
      </c>
      <c r="N41" s="47" t="s">
        <v>200</v>
      </c>
      <c r="O41" s="18" t="s">
        <v>199</v>
      </c>
      <c r="P41" s="18" t="s">
        <v>172</v>
      </c>
      <c r="Q41" s="18">
        <v>257.02999999999997</v>
      </c>
      <c r="R41" s="18">
        <v>86</v>
      </c>
      <c r="S41" s="18">
        <v>88.9</v>
      </c>
      <c r="T41" s="48">
        <f t="shared" si="4"/>
        <v>1.3977900000000001</v>
      </c>
      <c r="U41" s="49">
        <f t="shared" si="5"/>
        <v>0.58889999999999998</v>
      </c>
      <c r="V41" s="49">
        <f t="shared" si="6"/>
        <v>1.5207600000000001</v>
      </c>
      <c r="W41" s="50">
        <f t="shared" si="7"/>
        <v>378.97295512967099</v>
      </c>
    </row>
    <row r="42" spans="1:30" x14ac:dyDescent="0.3">
      <c r="N42" s="47" t="s">
        <v>201</v>
      </c>
      <c r="O42" s="18" t="s">
        <v>199</v>
      </c>
      <c r="P42" s="18" t="s">
        <v>193</v>
      </c>
      <c r="Q42" s="18">
        <v>112.98</v>
      </c>
      <c r="R42" s="18">
        <v>86</v>
      </c>
      <c r="S42" s="18">
        <v>88.9</v>
      </c>
      <c r="T42" s="48">
        <f t="shared" si="4"/>
        <v>1.3977900000000001</v>
      </c>
      <c r="U42" s="49">
        <f t="shared" si="5"/>
        <v>0.58889999999999998</v>
      </c>
      <c r="V42" s="49">
        <f t="shared" si="6"/>
        <v>1.5207600000000001</v>
      </c>
      <c r="W42" s="50">
        <f t="shared" si="7"/>
        <v>166.58119468758602</v>
      </c>
    </row>
    <row r="43" spans="1:30" x14ac:dyDescent="0.3">
      <c r="N43" s="47" t="s">
        <v>202</v>
      </c>
      <c r="O43" s="18" t="s">
        <v>197</v>
      </c>
      <c r="P43" s="18" t="s">
        <v>203</v>
      </c>
      <c r="Q43" s="18">
        <v>188.53</v>
      </c>
      <c r="R43" s="18">
        <v>111.1</v>
      </c>
      <c r="S43" s="18">
        <v>114.3</v>
      </c>
      <c r="T43" s="48">
        <f t="shared" si="4"/>
        <v>1.4257300000000002</v>
      </c>
      <c r="U43" s="49">
        <f t="shared" si="5"/>
        <v>0.61429999999999996</v>
      </c>
      <c r="V43" s="49">
        <f t="shared" si="6"/>
        <v>1.5647866666666668</v>
      </c>
      <c r="W43" s="50">
        <f t="shared" si="7"/>
        <v>292.86148707388236</v>
      </c>
      <c r="Y43" s="23" t="s">
        <v>312</v>
      </c>
      <c r="Z43" s="23" t="s">
        <v>313</v>
      </c>
      <c r="AA43" s="23" t="s">
        <v>314</v>
      </c>
      <c r="AB43" s="23" t="s">
        <v>231</v>
      </c>
      <c r="AC43" s="23" t="s">
        <v>315</v>
      </c>
    </row>
    <row r="44" spans="1:30" x14ac:dyDescent="0.3">
      <c r="N44" s="47" t="s">
        <v>204</v>
      </c>
      <c r="O44" s="18" t="s">
        <v>203</v>
      </c>
      <c r="P44" s="18" t="s">
        <v>205</v>
      </c>
      <c r="Q44" s="18">
        <v>131.4</v>
      </c>
      <c r="R44" s="18">
        <v>86</v>
      </c>
      <c r="S44" s="18">
        <v>88.9</v>
      </c>
      <c r="T44" s="48">
        <f t="shared" si="4"/>
        <v>1.3977900000000001</v>
      </c>
      <c r="U44" s="49">
        <f t="shared" si="5"/>
        <v>0.58889999999999998</v>
      </c>
      <c r="V44" s="49">
        <f t="shared" si="6"/>
        <v>1.5207600000000001</v>
      </c>
      <c r="W44" s="50">
        <f t="shared" si="7"/>
        <v>193.74021049698001</v>
      </c>
      <c r="Y44" t="s">
        <v>317</v>
      </c>
      <c r="Z44" s="15" t="s">
        <v>318</v>
      </c>
      <c r="AA44" s="34" t="s">
        <v>319</v>
      </c>
      <c r="AB44" s="15">
        <v>1</v>
      </c>
      <c r="AC44" s="38">
        <v>2717</v>
      </c>
    </row>
    <row r="45" spans="1:30" ht="16.2" x14ac:dyDescent="0.3">
      <c r="A45" t="s">
        <v>112</v>
      </c>
      <c r="B45">
        <f>(G39*86400/1000)</f>
        <v>1617.480369037344</v>
      </c>
      <c r="N45" s="47" t="s">
        <v>206</v>
      </c>
      <c r="O45" s="18" t="s">
        <v>205</v>
      </c>
      <c r="P45" s="18" t="s">
        <v>207</v>
      </c>
      <c r="Q45" s="18">
        <v>167.32</v>
      </c>
      <c r="R45" s="18">
        <v>86</v>
      </c>
      <c r="S45" s="18">
        <v>88.9</v>
      </c>
      <c r="T45" s="48">
        <f t="shared" si="4"/>
        <v>1.3977900000000001</v>
      </c>
      <c r="U45" s="49">
        <f t="shared" si="5"/>
        <v>0.58889999999999998</v>
      </c>
      <c r="V45" s="49">
        <f t="shared" si="6"/>
        <v>1.5207600000000001</v>
      </c>
      <c r="W45" s="50">
        <f t="shared" si="7"/>
        <v>246.70176575612399</v>
      </c>
    </row>
    <row r="46" spans="1:30" ht="16.2" x14ac:dyDescent="0.3">
      <c r="A46" t="s">
        <v>113</v>
      </c>
      <c r="B46">
        <f>(B45*0.25)</f>
        <v>404.37009225933599</v>
      </c>
      <c r="N46" s="47" t="s">
        <v>208</v>
      </c>
      <c r="O46" s="18" t="s">
        <v>172</v>
      </c>
      <c r="P46" s="18" t="s">
        <v>207</v>
      </c>
      <c r="Q46" s="18">
        <v>301.10000000000002</v>
      </c>
      <c r="R46" s="18">
        <v>86</v>
      </c>
      <c r="S46" s="18">
        <v>88.9</v>
      </c>
      <c r="T46" s="48">
        <f t="shared" si="4"/>
        <v>1.3977900000000001</v>
      </c>
      <c r="U46" s="49">
        <f t="shared" si="5"/>
        <v>0.58889999999999998</v>
      </c>
      <c r="V46" s="49">
        <f t="shared" si="6"/>
        <v>1.5207600000000001</v>
      </c>
      <c r="W46" s="50">
        <f t="shared" si="7"/>
        <v>443.95112161827007</v>
      </c>
    </row>
    <row r="47" spans="1:30" x14ac:dyDescent="0.3">
      <c r="N47" s="47" t="s">
        <v>209</v>
      </c>
      <c r="O47" s="18" t="s">
        <v>172</v>
      </c>
      <c r="P47" s="18" t="s">
        <v>210</v>
      </c>
      <c r="Q47" s="18">
        <v>501.59</v>
      </c>
      <c r="R47" s="18">
        <v>111.1</v>
      </c>
      <c r="S47" s="18">
        <v>114.3</v>
      </c>
      <c r="T47" s="48">
        <f t="shared" si="4"/>
        <v>1.4257300000000002</v>
      </c>
      <c r="U47" s="49">
        <f t="shared" si="5"/>
        <v>0.61429999999999996</v>
      </c>
      <c r="V47" s="49">
        <f t="shared" si="6"/>
        <v>1.5647866666666668</v>
      </c>
      <c r="W47" s="50">
        <f t="shared" si="7"/>
        <v>779.16720575711372</v>
      </c>
    </row>
    <row r="48" spans="1:30" x14ac:dyDescent="0.3">
      <c r="N48" s="47" t="s">
        <v>159</v>
      </c>
      <c r="O48" s="18" t="s">
        <v>158</v>
      </c>
      <c r="P48" s="18" t="s">
        <v>160</v>
      </c>
      <c r="Q48" s="18">
        <v>133.31</v>
      </c>
      <c r="R48" s="18">
        <v>111.1</v>
      </c>
      <c r="S48" s="18">
        <v>114.3</v>
      </c>
      <c r="T48" s="48">
        <f t="shared" si="4"/>
        <v>1.4257300000000002</v>
      </c>
      <c r="U48" s="49">
        <f t="shared" si="5"/>
        <v>0.61429999999999996</v>
      </c>
      <c r="V48" s="49">
        <f t="shared" si="6"/>
        <v>1.5647866666666668</v>
      </c>
      <c r="W48" s="50">
        <f t="shared" si="7"/>
        <v>207.08303634338969</v>
      </c>
    </row>
    <row r="49" spans="1:29" ht="16.2" x14ac:dyDescent="0.3">
      <c r="A49" t="s">
        <v>114</v>
      </c>
      <c r="B49">
        <f>(B45+B46)</f>
        <v>2021.8504612966799</v>
      </c>
      <c r="N49" s="47" t="s">
        <v>211</v>
      </c>
      <c r="O49" s="18" t="s">
        <v>210</v>
      </c>
      <c r="P49" s="18" t="s">
        <v>212</v>
      </c>
      <c r="Q49" s="18">
        <v>235.48</v>
      </c>
      <c r="R49" s="18">
        <v>111.1</v>
      </c>
      <c r="S49" s="18">
        <v>114.3</v>
      </c>
      <c r="T49" s="48">
        <f t="shared" si="4"/>
        <v>1.4257300000000002</v>
      </c>
      <c r="U49" s="49">
        <f t="shared" si="5"/>
        <v>0.61429999999999996</v>
      </c>
      <c r="V49" s="49">
        <f t="shared" si="6"/>
        <v>1.5647866666666668</v>
      </c>
      <c r="W49" s="50">
        <f t="shared" si="7"/>
        <v>365.79336432481733</v>
      </c>
      <c r="Y49" s="23" t="s">
        <v>306</v>
      </c>
      <c r="Z49" s="23" t="s">
        <v>307</v>
      </c>
      <c r="AA49" s="23" t="s">
        <v>308</v>
      </c>
      <c r="AB49" s="23" t="s">
        <v>231</v>
      </c>
      <c r="AC49" s="23" t="s">
        <v>310</v>
      </c>
    </row>
    <row r="50" spans="1:29" ht="28.8" customHeight="1" x14ac:dyDescent="0.3">
      <c r="N50" s="47" t="s">
        <v>213</v>
      </c>
      <c r="O50" s="18" t="s">
        <v>212</v>
      </c>
      <c r="P50" s="18" t="s">
        <v>133</v>
      </c>
      <c r="Q50" s="18">
        <v>212.12</v>
      </c>
      <c r="R50" s="18">
        <v>111.1</v>
      </c>
      <c r="S50" s="18">
        <v>114.3</v>
      </c>
      <c r="T50" s="48">
        <f t="shared" si="4"/>
        <v>1.4257300000000002</v>
      </c>
      <c r="U50" s="49">
        <f t="shared" si="5"/>
        <v>0.61429999999999996</v>
      </c>
      <c r="V50" s="49">
        <f t="shared" si="6"/>
        <v>1.5647866666666668</v>
      </c>
      <c r="W50" s="50">
        <f t="shared" si="7"/>
        <v>329.50606608026271</v>
      </c>
      <c r="Y50" s="60" t="s">
        <v>311</v>
      </c>
      <c r="Z50" s="14">
        <v>80</v>
      </c>
      <c r="AA50" s="36">
        <v>639.9</v>
      </c>
      <c r="AB50" s="14">
        <v>1</v>
      </c>
      <c r="AC50" s="41">
        <f>(AA50*AB50)</f>
        <v>639.9</v>
      </c>
    </row>
    <row r="51" spans="1:29" x14ac:dyDescent="0.3">
      <c r="A51" t="s">
        <v>115</v>
      </c>
      <c r="B51" t="s">
        <v>116</v>
      </c>
      <c r="C51" t="s">
        <v>117</v>
      </c>
      <c r="N51" s="47" t="s">
        <v>214</v>
      </c>
      <c r="O51" s="18" t="s">
        <v>152</v>
      </c>
      <c r="P51" s="18" t="s">
        <v>133</v>
      </c>
      <c r="Q51" s="18">
        <v>210.79</v>
      </c>
      <c r="R51" s="18">
        <v>111.1</v>
      </c>
      <c r="S51" s="18">
        <v>114.3</v>
      </c>
      <c r="T51" s="48">
        <f t="shared" si="4"/>
        <v>1.4257300000000002</v>
      </c>
      <c r="U51" s="49">
        <f t="shared" si="5"/>
        <v>0.61429999999999996</v>
      </c>
      <c r="V51" s="49">
        <f t="shared" si="6"/>
        <v>1.5647866666666668</v>
      </c>
      <c r="W51" s="50">
        <f t="shared" si="7"/>
        <v>327.44005124014035</v>
      </c>
      <c r="Y51" s="62"/>
      <c r="Z51" s="14">
        <v>100</v>
      </c>
      <c r="AA51" s="36">
        <v>814.4</v>
      </c>
      <c r="AB51" s="14">
        <v>2</v>
      </c>
      <c r="AC51" s="41">
        <f>(AA51*AB51)</f>
        <v>1628.8</v>
      </c>
    </row>
    <row r="52" spans="1:29" x14ac:dyDescent="0.3">
      <c r="B52">
        <v>20</v>
      </c>
      <c r="C52">
        <v>12</v>
      </c>
      <c r="N52" s="47" t="s">
        <v>215</v>
      </c>
      <c r="O52" s="18" t="s">
        <v>152</v>
      </c>
      <c r="P52" s="18" t="s">
        <v>203</v>
      </c>
      <c r="Q52" s="18">
        <v>106.18</v>
      </c>
      <c r="R52" s="18">
        <v>111.1</v>
      </c>
      <c r="S52" s="18">
        <v>114.3</v>
      </c>
      <c r="T52" s="48">
        <f t="shared" si="4"/>
        <v>1.4257300000000002</v>
      </c>
      <c r="U52" s="49">
        <f t="shared" si="5"/>
        <v>0.61429999999999996</v>
      </c>
      <c r="V52" s="49">
        <f t="shared" si="6"/>
        <v>1.5647866666666668</v>
      </c>
      <c r="W52" s="50">
        <f t="shared" si="7"/>
        <v>164.93944039412736</v>
      </c>
    </row>
    <row r="53" spans="1:29" x14ac:dyDescent="0.3">
      <c r="N53" s="47" t="s">
        <v>216</v>
      </c>
      <c r="O53" s="18" t="s">
        <v>207</v>
      </c>
      <c r="P53" s="18" t="s">
        <v>133</v>
      </c>
      <c r="Q53" s="18">
        <v>92.98</v>
      </c>
      <c r="R53" s="18">
        <v>86</v>
      </c>
      <c r="S53" s="18">
        <v>88.9</v>
      </c>
      <c r="T53" s="48">
        <f t="shared" ref="T53:T73" si="10">(1.2+0.1+S53*(11/10)/1000)</f>
        <v>1.3977900000000001</v>
      </c>
      <c r="U53" s="49">
        <f t="shared" ref="U53:U73" si="11">(S53/1000 + 0.5)</f>
        <v>0.58889999999999998</v>
      </c>
      <c r="V53" s="49">
        <f t="shared" ref="V53:V73" si="12">(U53+ (2*T53)/3)</f>
        <v>1.5207600000000001</v>
      </c>
      <c r="W53" s="50">
        <f t="shared" ref="W53:W73" si="13">(((V53+U53)*T53/2)*Q53)</f>
        <v>137.09257817358602</v>
      </c>
      <c r="AA53" s="25" t="s">
        <v>33</v>
      </c>
      <c r="AB53" s="35">
        <v>3</v>
      </c>
      <c r="AC53" s="27">
        <f>SUM(AC50:AC51)</f>
        <v>2268.6999999999998</v>
      </c>
    </row>
    <row r="54" spans="1:29" x14ac:dyDescent="0.3">
      <c r="N54" s="47" t="s">
        <v>217</v>
      </c>
      <c r="O54" s="18" t="s">
        <v>212</v>
      </c>
      <c r="P54" s="18" t="s">
        <v>218</v>
      </c>
      <c r="Q54" s="18">
        <v>96.85</v>
      </c>
      <c r="R54" s="18">
        <v>86</v>
      </c>
      <c r="S54" s="18">
        <v>88.9</v>
      </c>
      <c r="T54" s="48">
        <f t="shared" si="10"/>
        <v>1.3977900000000001</v>
      </c>
      <c r="U54" s="49">
        <f t="shared" si="11"/>
        <v>0.58889999999999998</v>
      </c>
      <c r="V54" s="49">
        <f t="shared" si="12"/>
        <v>1.5207600000000001</v>
      </c>
      <c r="W54" s="50">
        <f t="shared" si="13"/>
        <v>142.79862546904499</v>
      </c>
    </row>
    <row r="55" spans="1:29" x14ac:dyDescent="0.3">
      <c r="N55" s="47" t="s">
        <v>219</v>
      </c>
      <c r="O55" s="18" t="s">
        <v>193</v>
      </c>
      <c r="P55" s="18" t="s">
        <v>220</v>
      </c>
      <c r="Q55" s="18">
        <v>91.57</v>
      </c>
      <c r="R55" s="18">
        <v>86</v>
      </c>
      <c r="S55" s="18">
        <v>88.9</v>
      </c>
      <c r="T55" s="48">
        <f t="shared" si="10"/>
        <v>1.3977900000000001</v>
      </c>
      <c r="U55" s="49">
        <f t="shared" si="11"/>
        <v>0.58889999999999998</v>
      </c>
      <c r="V55" s="49">
        <f t="shared" si="12"/>
        <v>1.5207600000000001</v>
      </c>
      <c r="W55" s="50">
        <f t="shared" si="13"/>
        <v>135.013630709349</v>
      </c>
    </row>
    <row r="56" spans="1:29" x14ac:dyDescent="0.3">
      <c r="N56" s="47" t="s">
        <v>221</v>
      </c>
      <c r="O56" s="18" t="s">
        <v>220</v>
      </c>
      <c r="P56" s="18" t="s">
        <v>139</v>
      </c>
      <c r="Q56" s="18">
        <v>130.12</v>
      </c>
      <c r="R56" s="18">
        <v>86</v>
      </c>
      <c r="S56" s="18">
        <v>88.9</v>
      </c>
      <c r="T56" s="48">
        <f t="shared" si="10"/>
        <v>1.3977900000000001</v>
      </c>
      <c r="U56" s="49">
        <f t="shared" si="11"/>
        <v>0.58889999999999998</v>
      </c>
      <c r="V56" s="49">
        <f t="shared" si="12"/>
        <v>1.5207600000000001</v>
      </c>
      <c r="W56" s="50">
        <f t="shared" si="13"/>
        <v>191.85293904008401</v>
      </c>
    </row>
    <row r="57" spans="1:29" x14ac:dyDescent="0.3">
      <c r="A57" s="1" t="s">
        <v>282</v>
      </c>
      <c r="B57" s="1" t="s">
        <v>283</v>
      </c>
      <c r="C57" s="1" t="s">
        <v>284</v>
      </c>
      <c r="D57" s="1" t="s">
        <v>285</v>
      </c>
      <c r="N57" s="47" t="s">
        <v>222</v>
      </c>
      <c r="O57" s="18" t="s">
        <v>195</v>
      </c>
      <c r="P57" s="18" t="s">
        <v>223</v>
      </c>
      <c r="Q57" s="18">
        <v>124.92</v>
      </c>
      <c r="R57" s="18">
        <v>86</v>
      </c>
      <c r="S57" s="18">
        <v>88.9</v>
      </c>
      <c r="T57" s="48">
        <f t="shared" si="10"/>
        <v>1.3977900000000001</v>
      </c>
      <c r="U57" s="49">
        <f t="shared" si="11"/>
        <v>0.58889999999999998</v>
      </c>
      <c r="V57" s="49">
        <f t="shared" si="12"/>
        <v>1.5207600000000001</v>
      </c>
      <c r="W57" s="50">
        <f t="shared" si="13"/>
        <v>184.185898746444</v>
      </c>
    </row>
    <row r="58" spans="1:29" x14ac:dyDescent="0.3">
      <c r="A58" t="s">
        <v>242</v>
      </c>
      <c r="B58">
        <v>462.11</v>
      </c>
      <c r="C58">
        <v>1.7135</v>
      </c>
      <c r="D58" t="s">
        <v>243</v>
      </c>
      <c r="N58" s="47" t="s">
        <v>224</v>
      </c>
      <c r="O58" s="18" t="s">
        <v>223</v>
      </c>
      <c r="P58" s="18" t="s">
        <v>193</v>
      </c>
      <c r="Q58" s="18">
        <v>149.62</v>
      </c>
      <c r="R58" s="18">
        <v>86</v>
      </c>
      <c r="S58" s="18">
        <v>88.9</v>
      </c>
      <c r="T58" s="48">
        <f t="shared" si="10"/>
        <v>1.3977900000000001</v>
      </c>
      <c r="U58" s="49">
        <f t="shared" si="11"/>
        <v>0.58889999999999998</v>
      </c>
      <c r="V58" s="49">
        <f t="shared" si="12"/>
        <v>1.5207600000000001</v>
      </c>
      <c r="W58" s="50">
        <f t="shared" si="13"/>
        <v>220.60434014123402</v>
      </c>
    </row>
    <row r="59" spans="1:29" ht="21" x14ac:dyDescent="0.4">
      <c r="A59" t="s">
        <v>253</v>
      </c>
      <c r="B59">
        <v>475.23</v>
      </c>
      <c r="C59">
        <v>0.35649999999999998</v>
      </c>
      <c r="D59" t="s">
        <v>243</v>
      </c>
      <c r="N59" s="47" t="s">
        <v>161</v>
      </c>
      <c r="O59" s="18" t="s">
        <v>160</v>
      </c>
      <c r="P59" s="18" t="s">
        <v>162</v>
      </c>
      <c r="Q59" s="18">
        <v>209.52</v>
      </c>
      <c r="R59" s="18">
        <v>111.1</v>
      </c>
      <c r="S59" s="18">
        <v>114.3</v>
      </c>
      <c r="T59" s="48">
        <f t="shared" si="10"/>
        <v>1.4257300000000002</v>
      </c>
      <c r="U59" s="49">
        <f t="shared" si="11"/>
        <v>0.61429999999999996</v>
      </c>
      <c r="V59" s="49">
        <f t="shared" si="12"/>
        <v>1.5647866666666668</v>
      </c>
      <c r="W59" s="50">
        <f t="shared" si="13"/>
        <v>325.46724007701602</v>
      </c>
      <c r="Y59" s="58" t="s">
        <v>320</v>
      </c>
      <c r="Z59" s="55">
        <f>SUM(AD32,AD40,AC44,AC53,AE26)</f>
        <v>649679.64090791694</v>
      </c>
      <c r="AA59" s="56" t="s">
        <v>325</v>
      </c>
      <c r="AB59" s="55">
        <f>(Z59*1.05)</f>
        <v>682163.62295331282</v>
      </c>
    </row>
    <row r="60" spans="1:29" ht="18" x14ac:dyDescent="0.35">
      <c r="A60" t="s">
        <v>254</v>
      </c>
      <c r="B60">
        <v>476.47</v>
      </c>
      <c r="C60">
        <v>0.4945</v>
      </c>
      <c r="D60" t="s">
        <v>243</v>
      </c>
      <c r="N60" s="47" t="s">
        <v>146</v>
      </c>
      <c r="O60" s="18" t="s">
        <v>131</v>
      </c>
      <c r="P60" s="18" t="s">
        <v>147</v>
      </c>
      <c r="Q60" s="18">
        <v>94.87</v>
      </c>
      <c r="R60" s="18">
        <v>136.1</v>
      </c>
      <c r="S60" s="18">
        <v>139.69999999999999</v>
      </c>
      <c r="T60" s="48">
        <f t="shared" si="10"/>
        <v>1.45367</v>
      </c>
      <c r="U60" s="49">
        <f t="shared" si="11"/>
        <v>0.63969999999999994</v>
      </c>
      <c r="V60" s="49">
        <f t="shared" si="12"/>
        <v>1.6088133333333334</v>
      </c>
      <c r="W60" s="50">
        <f t="shared" si="13"/>
        <v>155.04586915564434</v>
      </c>
      <c r="Y60" s="59" t="s">
        <v>326</v>
      </c>
      <c r="Z60" s="57">
        <f>(Z59/Q76)</f>
        <v>64.170073398158991</v>
      </c>
    </row>
    <row r="61" spans="1:29" x14ac:dyDescent="0.3">
      <c r="A61" t="s">
        <v>255</v>
      </c>
      <c r="B61">
        <v>475.71</v>
      </c>
      <c r="C61">
        <v>1.1154999999999999</v>
      </c>
      <c r="D61" t="s">
        <v>256</v>
      </c>
      <c r="N61" s="47" t="s">
        <v>148</v>
      </c>
      <c r="O61" s="18" t="s">
        <v>147</v>
      </c>
      <c r="P61" s="18" t="s">
        <v>149</v>
      </c>
      <c r="Q61" s="18">
        <v>102.78</v>
      </c>
      <c r="R61" s="18">
        <v>136.1</v>
      </c>
      <c r="S61" s="18">
        <v>139.69999999999999</v>
      </c>
      <c r="T61" s="48">
        <f t="shared" si="10"/>
        <v>1.45367</v>
      </c>
      <c r="U61" s="49">
        <f t="shared" si="11"/>
        <v>0.63969999999999994</v>
      </c>
      <c r="V61" s="49">
        <f t="shared" si="12"/>
        <v>1.6088133333333334</v>
      </c>
      <c r="W61" s="50">
        <f t="shared" si="13"/>
        <v>167.97316782773402</v>
      </c>
    </row>
    <row r="62" spans="1:29" x14ac:dyDescent="0.3">
      <c r="A62" t="s">
        <v>257</v>
      </c>
      <c r="B62">
        <v>471.5</v>
      </c>
      <c r="C62">
        <v>0.67849999999999999</v>
      </c>
      <c r="D62" t="s">
        <v>243</v>
      </c>
      <c r="N62" s="47" t="s">
        <v>150</v>
      </c>
      <c r="O62" s="18" t="s">
        <v>151</v>
      </c>
      <c r="P62" s="18" t="s">
        <v>152</v>
      </c>
      <c r="Q62" s="18">
        <v>111.3</v>
      </c>
      <c r="R62" s="18">
        <v>136.1</v>
      </c>
      <c r="S62" s="18">
        <v>139.69999999999999</v>
      </c>
      <c r="T62" s="48">
        <f t="shared" si="10"/>
        <v>1.45367</v>
      </c>
      <c r="U62" s="49">
        <f t="shared" si="11"/>
        <v>0.63969999999999994</v>
      </c>
      <c r="V62" s="49">
        <f t="shared" si="12"/>
        <v>1.6088133333333334</v>
      </c>
      <c r="W62" s="50">
        <f t="shared" si="13"/>
        <v>181.89738839489002</v>
      </c>
    </row>
    <row r="63" spans="1:29" x14ac:dyDescent="0.3">
      <c r="A63" t="s">
        <v>258</v>
      </c>
      <c r="B63">
        <v>478.44</v>
      </c>
      <c r="C63">
        <v>2.3E-2</v>
      </c>
      <c r="D63" t="s">
        <v>245</v>
      </c>
      <c r="N63" s="47" t="s">
        <v>163</v>
      </c>
      <c r="O63" s="18" t="s">
        <v>142</v>
      </c>
      <c r="P63" s="18" t="s">
        <v>164</v>
      </c>
      <c r="Q63" s="18">
        <v>176</v>
      </c>
      <c r="R63" s="18">
        <v>111.1</v>
      </c>
      <c r="S63" s="18">
        <v>114.3</v>
      </c>
      <c r="T63" s="48">
        <f t="shared" si="10"/>
        <v>1.4257300000000002</v>
      </c>
      <c r="U63" s="49">
        <f t="shared" si="11"/>
        <v>0.61429999999999996</v>
      </c>
      <c r="V63" s="49">
        <f t="shared" si="12"/>
        <v>1.5647866666666668</v>
      </c>
      <c r="W63" s="50">
        <f t="shared" si="13"/>
        <v>273.39745252746667</v>
      </c>
    </row>
    <row r="64" spans="1:29" x14ac:dyDescent="0.3">
      <c r="A64" t="s">
        <v>259</v>
      </c>
      <c r="B64">
        <v>483.48</v>
      </c>
      <c r="C64">
        <v>0.32200000000000001</v>
      </c>
      <c r="D64" t="s">
        <v>243</v>
      </c>
      <c r="N64" s="47" t="s">
        <v>132</v>
      </c>
      <c r="O64" s="18" t="s">
        <v>133</v>
      </c>
      <c r="P64" s="18" t="s">
        <v>134</v>
      </c>
      <c r="Q64" s="18">
        <v>44.74</v>
      </c>
      <c r="R64" s="18">
        <v>86</v>
      </c>
      <c r="S64" s="18">
        <v>88.9</v>
      </c>
      <c r="T64" s="48">
        <f t="shared" si="10"/>
        <v>1.3977900000000001</v>
      </c>
      <c r="U64" s="49">
        <f t="shared" si="11"/>
        <v>0.58889999999999998</v>
      </c>
      <c r="V64" s="49">
        <f t="shared" si="12"/>
        <v>1.5207600000000001</v>
      </c>
      <c r="W64" s="50">
        <f t="shared" si="13"/>
        <v>65.966035141818011</v>
      </c>
    </row>
    <row r="65" spans="1:23" x14ac:dyDescent="0.3">
      <c r="A65" t="s">
        <v>260</v>
      </c>
      <c r="B65">
        <v>478.63</v>
      </c>
      <c r="C65">
        <v>0.36799999999999999</v>
      </c>
      <c r="D65" t="s">
        <v>243</v>
      </c>
      <c r="N65" s="47" t="s">
        <v>135</v>
      </c>
      <c r="O65" s="18" t="s">
        <v>136</v>
      </c>
      <c r="P65" s="18" t="s">
        <v>137</v>
      </c>
      <c r="Q65" s="18">
        <v>130.27000000000001</v>
      </c>
      <c r="R65" s="18">
        <v>111.1</v>
      </c>
      <c r="S65" s="18">
        <v>114.3</v>
      </c>
      <c r="T65" s="48">
        <f t="shared" si="10"/>
        <v>1.4257300000000002</v>
      </c>
      <c r="U65" s="49">
        <f t="shared" si="11"/>
        <v>0.61429999999999996</v>
      </c>
      <c r="V65" s="49">
        <f t="shared" si="12"/>
        <v>1.5647866666666668</v>
      </c>
      <c r="W65" s="50">
        <f t="shared" si="13"/>
        <v>202.36071670882436</v>
      </c>
    </row>
    <row r="66" spans="1:23" x14ac:dyDescent="0.3">
      <c r="A66" t="s">
        <v>261</v>
      </c>
      <c r="B66">
        <v>477.9</v>
      </c>
      <c r="C66">
        <v>1.15E-2</v>
      </c>
      <c r="D66" t="s">
        <v>245</v>
      </c>
      <c r="N66" s="47" t="s">
        <v>138</v>
      </c>
      <c r="O66" s="18" t="s">
        <v>137</v>
      </c>
      <c r="P66" s="18" t="s">
        <v>139</v>
      </c>
      <c r="Q66" s="18">
        <v>291.81</v>
      </c>
      <c r="R66" s="18">
        <v>111.1</v>
      </c>
      <c r="S66" s="18">
        <v>114.3</v>
      </c>
      <c r="T66" s="48">
        <f t="shared" si="10"/>
        <v>1.4257300000000002</v>
      </c>
      <c r="U66" s="49">
        <f t="shared" si="11"/>
        <v>0.61429999999999996</v>
      </c>
      <c r="V66" s="49">
        <f t="shared" si="12"/>
        <v>1.5647866666666668</v>
      </c>
      <c r="W66" s="50">
        <f t="shared" si="13"/>
        <v>453.29608307977304</v>
      </c>
    </row>
    <row r="67" spans="1:23" x14ac:dyDescent="0.3">
      <c r="A67" t="s">
        <v>262</v>
      </c>
      <c r="B67">
        <v>483.37</v>
      </c>
      <c r="C67">
        <v>0.39100000000000001</v>
      </c>
      <c r="D67" t="s">
        <v>243</v>
      </c>
      <c r="N67" s="47" t="s">
        <v>140</v>
      </c>
      <c r="O67" s="18" t="s">
        <v>141</v>
      </c>
      <c r="P67" s="18" t="s">
        <v>142</v>
      </c>
      <c r="Q67" s="18">
        <v>113.41</v>
      </c>
      <c r="R67" s="18">
        <v>111.1</v>
      </c>
      <c r="S67" s="18">
        <v>114.3</v>
      </c>
      <c r="T67" s="48">
        <f t="shared" si="10"/>
        <v>1.4257300000000002</v>
      </c>
      <c r="U67" s="49">
        <f t="shared" si="11"/>
        <v>0.61429999999999996</v>
      </c>
      <c r="V67" s="49">
        <f t="shared" si="12"/>
        <v>1.5647866666666668</v>
      </c>
      <c r="W67" s="50">
        <f t="shared" si="13"/>
        <v>176.17048347238634</v>
      </c>
    </row>
    <row r="68" spans="1:23" x14ac:dyDescent="0.3">
      <c r="A68" t="s">
        <v>263</v>
      </c>
      <c r="B68">
        <v>466.12</v>
      </c>
      <c r="C68">
        <v>0.74750000000000005</v>
      </c>
      <c r="D68" t="s">
        <v>243</v>
      </c>
      <c r="N68" s="47" t="s">
        <v>143</v>
      </c>
      <c r="O68" s="18" t="s">
        <v>144</v>
      </c>
      <c r="P68" s="18" t="s">
        <v>145</v>
      </c>
      <c r="Q68" s="18">
        <v>85.64</v>
      </c>
      <c r="R68" s="18">
        <v>111.1</v>
      </c>
      <c r="S68" s="18">
        <v>114.3</v>
      </c>
      <c r="T68" s="48">
        <f t="shared" si="10"/>
        <v>1.4257300000000002</v>
      </c>
      <c r="U68" s="49">
        <f t="shared" si="11"/>
        <v>0.61429999999999996</v>
      </c>
      <c r="V68" s="49">
        <f t="shared" si="12"/>
        <v>1.5647866666666668</v>
      </c>
      <c r="W68" s="50">
        <f t="shared" si="13"/>
        <v>133.03271496847867</v>
      </c>
    </row>
    <row r="69" spans="1:23" x14ac:dyDescent="0.3">
      <c r="A69" t="s">
        <v>244</v>
      </c>
      <c r="B69">
        <v>465.18</v>
      </c>
      <c r="C69">
        <v>3.4500000000000003E-2</v>
      </c>
      <c r="D69" t="s">
        <v>245</v>
      </c>
      <c r="N69" s="47" t="s">
        <v>126</v>
      </c>
      <c r="O69" s="18" t="s">
        <v>127</v>
      </c>
      <c r="P69" s="18" t="s">
        <v>128</v>
      </c>
      <c r="Q69" s="18">
        <v>554.44000000000005</v>
      </c>
      <c r="R69" s="18">
        <v>267.39999999999998</v>
      </c>
      <c r="S69" s="18">
        <v>273</v>
      </c>
      <c r="T69" s="48">
        <f t="shared" si="10"/>
        <v>1.6003000000000001</v>
      </c>
      <c r="U69" s="49">
        <f t="shared" si="11"/>
        <v>0.77300000000000002</v>
      </c>
      <c r="V69" s="49">
        <f t="shared" si="12"/>
        <v>1.8398666666666665</v>
      </c>
      <c r="W69" s="50">
        <f t="shared" si="13"/>
        <v>1159.1595374025335</v>
      </c>
    </row>
    <row r="70" spans="1:23" x14ac:dyDescent="0.3">
      <c r="A70" t="s">
        <v>264</v>
      </c>
      <c r="B70">
        <v>468.43</v>
      </c>
      <c r="C70">
        <v>4.0594999999999999</v>
      </c>
      <c r="D70" t="s">
        <v>265</v>
      </c>
      <c r="N70" s="47" t="s">
        <v>165</v>
      </c>
      <c r="O70" s="18" t="s">
        <v>164</v>
      </c>
      <c r="P70" s="18" t="s">
        <v>166</v>
      </c>
      <c r="Q70" s="18">
        <v>284.82</v>
      </c>
      <c r="R70" s="18">
        <v>111.1</v>
      </c>
      <c r="S70" s="18">
        <v>114.3</v>
      </c>
      <c r="T70" s="48">
        <f t="shared" si="10"/>
        <v>1.4257300000000002</v>
      </c>
      <c r="U70" s="49">
        <f t="shared" si="11"/>
        <v>0.61429999999999996</v>
      </c>
      <c r="V70" s="49">
        <f t="shared" si="12"/>
        <v>1.5647866666666668</v>
      </c>
      <c r="W70" s="50">
        <f t="shared" si="13"/>
        <v>442.43785470950604</v>
      </c>
    </row>
    <row r="71" spans="1:23" x14ac:dyDescent="0.3">
      <c r="A71" t="s">
        <v>266</v>
      </c>
      <c r="B71">
        <v>470.23</v>
      </c>
      <c r="C71">
        <v>0.48299999999999998</v>
      </c>
      <c r="D71" t="s">
        <v>243</v>
      </c>
      <c r="N71" s="47" t="s">
        <v>129</v>
      </c>
      <c r="O71" s="18" t="s">
        <v>130</v>
      </c>
      <c r="P71" s="18" t="s">
        <v>131</v>
      </c>
      <c r="Q71" s="18">
        <v>433.16</v>
      </c>
      <c r="R71" s="18">
        <v>267.39999999999998</v>
      </c>
      <c r="S71" s="18">
        <v>273</v>
      </c>
      <c r="T71" s="48">
        <f t="shared" si="10"/>
        <v>1.6003000000000001</v>
      </c>
      <c r="U71" s="49">
        <f t="shared" si="11"/>
        <v>0.77300000000000002</v>
      </c>
      <c r="V71" s="49">
        <f t="shared" si="12"/>
        <v>1.8398666666666665</v>
      </c>
      <c r="W71" s="50">
        <f t="shared" si="13"/>
        <v>905.60122866546681</v>
      </c>
    </row>
    <row r="72" spans="1:23" x14ac:dyDescent="0.3">
      <c r="A72" t="s">
        <v>267</v>
      </c>
      <c r="B72">
        <v>474.42</v>
      </c>
      <c r="C72">
        <v>0.253</v>
      </c>
      <c r="D72" t="s">
        <v>243</v>
      </c>
      <c r="N72" s="47" t="s">
        <v>167</v>
      </c>
      <c r="O72" s="18" t="s">
        <v>166</v>
      </c>
      <c r="P72" s="18" t="s">
        <v>168</v>
      </c>
      <c r="Q72" s="18">
        <v>246.95</v>
      </c>
      <c r="R72" s="18">
        <v>111.1</v>
      </c>
      <c r="S72" s="18">
        <v>114.3</v>
      </c>
      <c r="T72" s="48">
        <f t="shared" si="10"/>
        <v>1.4257300000000002</v>
      </c>
      <c r="U72" s="49">
        <f t="shared" si="11"/>
        <v>0.61429999999999996</v>
      </c>
      <c r="V72" s="49">
        <f t="shared" si="12"/>
        <v>1.5647866666666668</v>
      </c>
      <c r="W72" s="50">
        <f t="shared" si="13"/>
        <v>383.61080057760165</v>
      </c>
    </row>
    <row r="73" spans="1:23" x14ac:dyDescent="0.3">
      <c r="A73" t="s">
        <v>268</v>
      </c>
      <c r="B73">
        <v>479.09</v>
      </c>
      <c r="C73">
        <v>0.621</v>
      </c>
      <c r="D73" t="s">
        <v>243</v>
      </c>
      <c r="N73" s="51" t="s">
        <v>169</v>
      </c>
      <c r="O73" s="17" t="s">
        <v>168</v>
      </c>
      <c r="P73" s="17" t="s">
        <v>170</v>
      </c>
      <c r="Q73" s="17">
        <v>173.28</v>
      </c>
      <c r="R73" s="17">
        <v>111.1</v>
      </c>
      <c r="S73" s="17">
        <v>114.3</v>
      </c>
      <c r="T73" s="52">
        <f t="shared" si="10"/>
        <v>1.4257300000000002</v>
      </c>
      <c r="U73" s="53">
        <f t="shared" si="11"/>
        <v>0.61429999999999996</v>
      </c>
      <c r="V73" s="53">
        <f t="shared" si="12"/>
        <v>1.5647866666666668</v>
      </c>
      <c r="W73" s="54">
        <f t="shared" si="13"/>
        <v>269.17221917022403</v>
      </c>
    </row>
    <row r="74" spans="1:23" x14ac:dyDescent="0.3">
      <c r="A74" t="s">
        <v>269</v>
      </c>
      <c r="B74">
        <v>482.65</v>
      </c>
      <c r="C74">
        <v>1.1615</v>
      </c>
      <c r="D74" t="s">
        <v>256</v>
      </c>
    </row>
    <row r="75" spans="1:23" x14ac:dyDescent="0.3">
      <c r="A75" t="s">
        <v>270</v>
      </c>
      <c r="B75">
        <v>469.78</v>
      </c>
      <c r="C75">
        <v>0.78200000000000003</v>
      </c>
      <c r="D75" t="s">
        <v>243</v>
      </c>
    </row>
    <row r="76" spans="1:23" x14ac:dyDescent="0.3">
      <c r="A76" t="s">
        <v>271</v>
      </c>
      <c r="B76">
        <v>474.68</v>
      </c>
      <c r="C76">
        <v>0.26450000000000001</v>
      </c>
      <c r="D76" t="s">
        <v>243</v>
      </c>
      <c r="P76" s="29" t="s">
        <v>33</v>
      </c>
      <c r="Q76" s="29">
        <f>SUM(Q21:Q73)</f>
        <v>10124.34</v>
      </c>
      <c r="W76" s="32">
        <f>SUM(W21:W73)</f>
        <v>15929.985820840824</v>
      </c>
    </row>
    <row r="77" spans="1:23" x14ac:dyDescent="0.3">
      <c r="A77" t="s">
        <v>272</v>
      </c>
      <c r="B77">
        <v>480.72</v>
      </c>
      <c r="C77">
        <v>0.80500000000000005</v>
      </c>
      <c r="D77" t="s">
        <v>243</v>
      </c>
    </row>
    <row r="78" spans="1:23" x14ac:dyDescent="0.3">
      <c r="A78" t="s">
        <v>246</v>
      </c>
      <c r="B78">
        <v>469.32</v>
      </c>
      <c r="C78">
        <v>0.115</v>
      </c>
      <c r="D78" t="s">
        <v>245</v>
      </c>
    </row>
    <row r="79" spans="1:23" x14ac:dyDescent="0.3">
      <c r="A79" t="s">
        <v>273</v>
      </c>
      <c r="B79">
        <v>477.54</v>
      </c>
      <c r="C79">
        <v>0.54049999999999998</v>
      </c>
      <c r="D79" t="s">
        <v>243</v>
      </c>
    </row>
    <row r="80" spans="1:23" x14ac:dyDescent="0.3">
      <c r="A80" t="s">
        <v>274</v>
      </c>
      <c r="B80">
        <v>473.03</v>
      </c>
      <c r="C80">
        <v>3.4500000000000003E-2</v>
      </c>
      <c r="D80" t="s">
        <v>265</v>
      </c>
    </row>
    <row r="81" spans="1:4" x14ac:dyDescent="0.3">
      <c r="A81" t="s">
        <v>275</v>
      </c>
      <c r="B81">
        <v>474.98</v>
      </c>
      <c r="C81">
        <v>0.41399999999999998</v>
      </c>
      <c r="D81" t="s">
        <v>243</v>
      </c>
    </row>
    <row r="82" spans="1:4" x14ac:dyDescent="0.3">
      <c r="A82" t="s">
        <v>276</v>
      </c>
      <c r="B82">
        <v>479.81</v>
      </c>
      <c r="C82">
        <v>0.33350000000000002</v>
      </c>
      <c r="D82" t="s">
        <v>243</v>
      </c>
    </row>
    <row r="83" spans="1:4" x14ac:dyDescent="0.3">
      <c r="A83" t="s">
        <v>277</v>
      </c>
      <c r="B83">
        <v>471.38</v>
      </c>
      <c r="C83">
        <v>1.0694999999999999</v>
      </c>
      <c r="D83" t="s">
        <v>243</v>
      </c>
    </row>
    <row r="84" spans="1:4" x14ac:dyDescent="0.3">
      <c r="A84" t="s">
        <v>238</v>
      </c>
      <c r="B84">
        <v>480.64</v>
      </c>
      <c r="C84">
        <v>0</v>
      </c>
      <c r="D84" t="s">
        <v>239</v>
      </c>
    </row>
    <row r="85" spans="1:4" x14ac:dyDescent="0.3">
      <c r="A85" t="s">
        <v>240</v>
      </c>
      <c r="B85">
        <v>477.52</v>
      </c>
      <c r="C85">
        <v>0.19550000000000001</v>
      </c>
      <c r="D85" t="s">
        <v>241</v>
      </c>
    </row>
    <row r="86" spans="1:4" x14ac:dyDescent="0.3">
      <c r="A86" s="28" t="s">
        <v>235</v>
      </c>
      <c r="B86" s="28">
        <v>497.06</v>
      </c>
      <c r="C86" s="28">
        <v>0</v>
      </c>
      <c r="D86" s="31" t="s">
        <v>286</v>
      </c>
    </row>
    <row r="87" spans="1:4" x14ac:dyDescent="0.3">
      <c r="A87" t="s">
        <v>247</v>
      </c>
      <c r="B87">
        <v>474.08</v>
      </c>
      <c r="C87">
        <v>0.19550000000000001</v>
      </c>
      <c r="D87" t="s">
        <v>243</v>
      </c>
    </row>
    <row r="88" spans="1:4" x14ac:dyDescent="0.3">
      <c r="A88" s="28" t="s">
        <v>236</v>
      </c>
      <c r="B88" s="28">
        <v>482.92</v>
      </c>
      <c r="C88" s="28">
        <v>0</v>
      </c>
      <c r="D88" s="67" t="s">
        <v>288</v>
      </c>
    </row>
    <row r="89" spans="1:4" x14ac:dyDescent="0.3">
      <c r="A89" s="28" t="s">
        <v>237</v>
      </c>
      <c r="B89" s="28">
        <v>482.83</v>
      </c>
      <c r="C89" s="28">
        <v>0</v>
      </c>
      <c r="D89" s="67"/>
    </row>
    <row r="90" spans="1:4" x14ac:dyDescent="0.3">
      <c r="A90" t="s">
        <v>279</v>
      </c>
      <c r="B90">
        <v>483.84</v>
      </c>
      <c r="C90">
        <v>0.32200000000000001</v>
      </c>
      <c r="D90" t="s">
        <v>243</v>
      </c>
    </row>
    <row r="91" spans="1:4" x14ac:dyDescent="0.3">
      <c r="A91" t="s">
        <v>278</v>
      </c>
      <c r="B91">
        <v>477.16</v>
      </c>
      <c r="C91">
        <v>0</v>
      </c>
      <c r="D91" t="s">
        <v>243</v>
      </c>
    </row>
    <row r="92" spans="1:4" x14ac:dyDescent="0.3">
      <c r="A92" s="28" t="s">
        <v>280</v>
      </c>
      <c r="B92" s="28">
        <v>459.08</v>
      </c>
      <c r="C92" s="28">
        <v>0</v>
      </c>
      <c r="D92" s="67" t="s">
        <v>287</v>
      </c>
    </row>
    <row r="93" spans="1:4" x14ac:dyDescent="0.3">
      <c r="A93" s="28" t="s">
        <v>281</v>
      </c>
      <c r="B93" s="28">
        <v>459.13</v>
      </c>
      <c r="C93" s="28">
        <v>0</v>
      </c>
      <c r="D93" s="67"/>
    </row>
    <row r="94" spans="1:4" x14ac:dyDescent="0.3">
      <c r="A94" t="s">
        <v>248</v>
      </c>
      <c r="B94">
        <v>477.67</v>
      </c>
      <c r="C94">
        <v>2.3E-2</v>
      </c>
      <c r="D94" t="s">
        <v>245</v>
      </c>
    </row>
    <row r="95" spans="1:4" x14ac:dyDescent="0.3">
      <c r="A95" t="s">
        <v>249</v>
      </c>
      <c r="B95">
        <v>483.17</v>
      </c>
      <c r="C95">
        <v>3.4500000000000003E-2</v>
      </c>
      <c r="D95" t="s">
        <v>245</v>
      </c>
    </row>
    <row r="96" spans="1:4" x14ac:dyDescent="0.3">
      <c r="A96" t="s">
        <v>250</v>
      </c>
      <c r="B96">
        <v>463.73</v>
      </c>
      <c r="C96">
        <v>0.20699999999999999</v>
      </c>
      <c r="D96" t="s">
        <v>241</v>
      </c>
    </row>
    <row r="97" spans="1:4" x14ac:dyDescent="0.3">
      <c r="A97" s="28" t="s">
        <v>251</v>
      </c>
      <c r="B97" s="28">
        <v>470.61</v>
      </c>
      <c r="C97" s="28">
        <v>0</v>
      </c>
      <c r="D97" s="31" t="s">
        <v>286</v>
      </c>
    </row>
    <row r="98" spans="1:4" x14ac:dyDescent="0.3">
      <c r="A98" t="s">
        <v>252</v>
      </c>
      <c r="B98">
        <v>474.14</v>
      </c>
      <c r="C98">
        <v>0.3105</v>
      </c>
      <c r="D98" t="s">
        <v>243</v>
      </c>
    </row>
    <row r="99" spans="1:4" x14ac:dyDescent="0.3">
      <c r="A99" s="28" t="s">
        <v>128</v>
      </c>
      <c r="B99" s="28">
        <v>501.73</v>
      </c>
      <c r="C99" s="28">
        <v>0</v>
      </c>
      <c r="D99" s="67" t="s">
        <v>289</v>
      </c>
    </row>
    <row r="100" spans="1:4" x14ac:dyDescent="0.3">
      <c r="A100" s="28" t="s">
        <v>234</v>
      </c>
      <c r="B100" s="28">
        <v>501.76</v>
      </c>
      <c r="C100" s="28">
        <v>0</v>
      </c>
      <c r="D100" s="67"/>
    </row>
    <row r="102" spans="1:4" x14ac:dyDescent="0.3">
      <c r="A102" s="30">
        <f>COUNTA(A58:A100)</f>
        <v>43</v>
      </c>
      <c r="B102" s="26"/>
      <c r="C102" s="26">
        <f>SUM(C58:C99)</f>
        <v>18.480500000000003</v>
      </c>
    </row>
  </sheetData>
  <sortState xmlns:xlrd2="http://schemas.microsoft.com/office/spreadsheetml/2017/richdata2" ref="A2:L36">
    <sortCondition ref="A2:A36"/>
  </sortState>
  <mergeCells count="12">
    <mergeCell ref="D88:D89"/>
    <mergeCell ref="D92:D93"/>
    <mergeCell ref="D99:D100"/>
    <mergeCell ref="AC32:AC33"/>
    <mergeCell ref="AD32:AD33"/>
    <mergeCell ref="Y37:Y38"/>
    <mergeCell ref="Y50:Y51"/>
    <mergeCell ref="Y21:Y24"/>
    <mergeCell ref="Y32:Y33"/>
    <mergeCell ref="Z32:Z33"/>
    <mergeCell ref="AA32:AA33"/>
    <mergeCell ref="AB32:AB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2019-07-11T14:27:27Z</dcterms:modified>
</cp:coreProperties>
</file>