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284ab4eae58e58/Documenti/"/>
    </mc:Choice>
  </mc:AlternateContent>
  <xr:revisionPtr revIDLastSave="381" documentId="8_{C3FCF6C3-CC3C-4DC7-A186-4FCCCDD16619}" xr6:coauthVersionLast="43" xr6:coauthVersionMax="43" xr10:uidLastSave="{B07F3C83-C1F1-4E62-BFC7-D04923D9EC1F}"/>
  <bookViews>
    <workbookView xWindow="-108" yWindow="-108" windowWidth="23256" windowHeight="12576" xr2:uid="{1D2E8674-4433-417A-833E-1D2DC26BB983}"/>
  </bookViews>
  <sheets>
    <sheet name="Foglio1" sheetId="1" r:id="rId1"/>
  </sheets>
  <definedNames>
    <definedName name="_xlnm._FilterDatabase" localSheetId="0" hidden="1">Foglio1!$A$1:$H$31</definedName>
  </definedNames>
  <calcPr calcId="191029"/>
  <pivotCaches>
    <pivotCache cacheId="0" r:id="rId2"/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5" i="1" l="1"/>
  <c r="Q36" i="1"/>
  <c r="Q35" i="1"/>
  <c r="K35" i="1"/>
  <c r="K7" i="1"/>
  <c r="J7" i="1"/>
  <c r="J14" i="1"/>
  <c r="K14" i="1" s="1"/>
  <c r="J16" i="1"/>
  <c r="K16" i="1" s="1"/>
  <c r="J20" i="1"/>
  <c r="K20" i="1" s="1"/>
  <c r="J22" i="1"/>
  <c r="K22" i="1" s="1"/>
  <c r="J23" i="1"/>
  <c r="K23" i="1" s="1"/>
  <c r="J24" i="1"/>
  <c r="K24" i="1" s="1"/>
  <c r="J28" i="1"/>
  <c r="K28" i="1" s="1"/>
  <c r="J30" i="1"/>
  <c r="K30" i="1" s="1"/>
  <c r="J31" i="1"/>
  <c r="K31" i="1" s="1"/>
  <c r="J2" i="1"/>
  <c r="I22" i="1"/>
  <c r="I23" i="1"/>
  <c r="I24" i="1"/>
  <c r="I25" i="1"/>
  <c r="I26" i="1"/>
  <c r="I27" i="1"/>
  <c r="I28" i="1"/>
  <c r="I29" i="1"/>
  <c r="I30" i="1"/>
  <c r="I31" i="1"/>
  <c r="I21" i="1"/>
  <c r="I15" i="1"/>
  <c r="I16" i="1"/>
  <c r="I17" i="1"/>
  <c r="I18" i="1"/>
  <c r="I19" i="1"/>
  <c r="J19" i="1" s="1"/>
  <c r="I20" i="1"/>
  <c r="I14" i="1"/>
  <c r="I12" i="1"/>
  <c r="I6" i="1"/>
  <c r="I7" i="1"/>
  <c r="I5" i="1"/>
  <c r="I4" i="1"/>
  <c r="I3" i="1"/>
  <c r="I8" i="1"/>
  <c r="J8" i="1" s="1"/>
  <c r="I9" i="1"/>
  <c r="J9" i="1" s="1"/>
  <c r="I10" i="1"/>
  <c r="J10" i="1" s="1"/>
  <c r="I11" i="1"/>
  <c r="I13" i="1"/>
  <c r="J13" i="1" s="1"/>
  <c r="I2" i="1"/>
  <c r="K2" i="1" s="1"/>
  <c r="D72" i="1"/>
  <c r="D76" i="1" s="1"/>
  <c r="D73" i="1"/>
  <c r="D74" i="1"/>
  <c r="D71" i="1"/>
  <c r="C76" i="1"/>
  <c r="K5" i="1" l="1"/>
  <c r="K17" i="1"/>
  <c r="K21" i="1"/>
  <c r="K29" i="1"/>
  <c r="K26" i="1"/>
  <c r="K6" i="1"/>
  <c r="K18" i="1"/>
  <c r="J3" i="1"/>
  <c r="K3" i="1" s="1"/>
  <c r="J29" i="1"/>
  <c r="J21" i="1"/>
  <c r="J12" i="1"/>
  <c r="K12" i="1" s="1"/>
  <c r="K19" i="1"/>
  <c r="J26" i="1"/>
  <c r="J18" i="1"/>
  <c r="J5" i="1"/>
  <c r="J27" i="1"/>
  <c r="K27" i="1" s="1"/>
  <c r="J6" i="1"/>
  <c r="J25" i="1"/>
  <c r="K25" i="1" s="1"/>
  <c r="J17" i="1"/>
  <c r="J4" i="1"/>
  <c r="K4" i="1" s="1"/>
  <c r="J15" i="1"/>
  <c r="K15" i="1" s="1"/>
  <c r="K8" i="1"/>
  <c r="J11" i="1"/>
  <c r="K11" i="1" s="1"/>
  <c r="K13" i="1"/>
  <c r="K10" i="1"/>
  <c r="K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2" i="1"/>
  <c r="D42" i="1"/>
  <c r="D43" i="1"/>
  <c r="D44" i="1"/>
  <c r="D47" i="1"/>
  <c r="D48" i="1"/>
  <c r="D49" i="1"/>
  <c r="D50" i="1"/>
  <c r="D51" i="1"/>
  <c r="D52" i="1"/>
  <c r="D53" i="1"/>
  <c r="D54" i="1"/>
  <c r="D55" i="1"/>
  <c r="D41" i="1"/>
  <c r="D46" i="1"/>
  <c r="D45" i="1"/>
  <c r="K33" i="1" l="1"/>
  <c r="D57" i="1"/>
  <c r="C57" i="1"/>
</calcChain>
</file>

<file path=xl/sharedStrings.xml><?xml version="1.0" encoding="utf-8"?>
<sst xmlns="http://schemas.openxmlformats.org/spreadsheetml/2006/main" count="776" uniqueCount="101">
  <si>
    <t>c22</t>
  </si>
  <si>
    <t>n17</t>
  </si>
  <si>
    <t>n14</t>
  </si>
  <si>
    <t>c23</t>
  </si>
  <si>
    <t>n24</t>
  </si>
  <si>
    <t>c24</t>
  </si>
  <si>
    <t>n15</t>
  </si>
  <si>
    <t>c25</t>
  </si>
  <si>
    <t>n07</t>
  </si>
  <si>
    <t>c26</t>
  </si>
  <si>
    <t>n18</t>
  </si>
  <si>
    <t>c21</t>
  </si>
  <si>
    <t>n04</t>
  </si>
  <si>
    <t>c27</t>
  </si>
  <si>
    <t>n03</t>
  </si>
  <si>
    <t>n21</t>
  </si>
  <si>
    <t>c28</t>
  </si>
  <si>
    <t>n26</t>
  </si>
  <si>
    <t>n11</t>
  </si>
  <si>
    <t>c29</t>
  </si>
  <si>
    <t>n08</t>
  </si>
  <si>
    <t>c00</t>
  </si>
  <si>
    <t>n00</t>
  </si>
  <si>
    <t>o0</t>
  </si>
  <si>
    <t>c01</t>
  </si>
  <si>
    <t>n19</t>
  </si>
  <si>
    <t>c02</t>
  </si>
  <si>
    <t>n01</t>
  </si>
  <si>
    <t>c03</t>
  </si>
  <si>
    <t>n12</t>
  </si>
  <si>
    <t>c04</t>
  </si>
  <si>
    <t>n20</t>
  </si>
  <si>
    <t>c05</t>
  </si>
  <si>
    <t>n02</t>
  </si>
  <si>
    <t>c06</t>
  </si>
  <si>
    <t>n09</t>
  </si>
  <si>
    <t>c07</t>
  </si>
  <si>
    <t>n27</t>
  </si>
  <si>
    <t>c08</t>
  </si>
  <si>
    <t>n28</t>
  </si>
  <si>
    <t>c09</t>
  </si>
  <si>
    <t>c10</t>
  </si>
  <si>
    <t>n25</t>
  </si>
  <si>
    <t>c11</t>
  </si>
  <si>
    <t>c12</t>
  </si>
  <si>
    <t>n06</t>
  </si>
  <si>
    <t>c13</t>
  </si>
  <si>
    <t>n23</t>
  </si>
  <si>
    <t>c14</t>
  </si>
  <si>
    <t>n05</t>
  </si>
  <si>
    <t>c15</t>
  </si>
  <si>
    <t>n22</t>
  </si>
  <si>
    <t>c16</t>
  </si>
  <si>
    <t>n16</t>
  </si>
  <si>
    <t>c17</t>
  </si>
  <si>
    <t>n13</t>
  </si>
  <si>
    <t>c18</t>
  </si>
  <si>
    <t>n10</t>
  </si>
  <si>
    <t>c19</t>
  </si>
  <si>
    <t>n29</t>
  </si>
  <si>
    <t>c20</t>
  </si>
  <si>
    <t>node</t>
  </si>
  <si>
    <t>rain5</t>
  </si>
  <si>
    <t>rain10</t>
  </si>
  <si>
    <t>-</t>
  </si>
  <si>
    <t>Diametro esterno [mm]</t>
  </si>
  <si>
    <t>Prezzi [€/m]</t>
  </si>
  <si>
    <t>totale</t>
  </si>
  <si>
    <t>Prezzo [€]</t>
  </si>
  <si>
    <t>metri</t>
  </si>
  <si>
    <t>Totale complessivo</t>
  </si>
  <si>
    <t>Diametro dei tubi</t>
  </si>
  <si>
    <t>Numero di tubi</t>
  </si>
  <si>
    <t>quota fondo tubo</t>
  </si>
  <si>
    <t>precipitazione</t>
  </si>
  <si>
    <t>quota strada</t>
  </si>
  <si>
    <t>condotta</t>
  </si>
  <si>
    <t>nodo iniziale</t>
  </si>
  <si>
    <t>nodo finale</t>
  </si>
  <si>
    <t>lunghezza</t>
  </si>
  <si>
    <t>pendenza</t>
  </si>
  <si>
    <t>nuova pendenza</t>
  </si>
  <si>
    <t>diametro interno</t>
  </si>
  <si>
    <t>diametro esterno</t>
  </si>
  <si>
    <t>scavo pozzetto</t>
  </si>
  <si>
    <t>diametro interno netto pozzetto</t>
  </si>
  <si>
    <t>Diametro interno netto</t>
  </si>
  <si>
    <t>Numero</t>
  </si>
  <si>
    <t>Diametro interno netto pozzetto</t>
  </si>
  <si>
    <t>scavo tubo</t>
  </si>
  <si>
    <t>altezza fondo tubo</t>
  </si>
  <si>
    <t>larghezza scavo fondo</t>
  </si>
  <si>
    <t>larghezza scavo sommità</t>
  </si>
  <si>
    <t>volume di scavo</t>
  </si>
  <si>
    <t>totale metri cubi</t>
  </si>
  <si>
    <t>costo al metro cubo</t>
  </si>
  <si>
    <t>costo totale scavo</t>
  </si>
  <si>
    <t>costo totale opera</t>
  </si>
  <si>
    <t>costo medio al metro</t>
  </si>
  <si>
    <t>+</t>
  </si>
  <si>
    <t>5% di imprevisti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</si>
</sst>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£&quot;* #,##0.00_-;\-&quot;£&quot;* #,##0.00_-;_-&quot;£&quot;* &quot;-&quot;??_-;_-@_-"/>
    <numFmt numFmtId="164" formatCode="0.000000"/>
    <numFmt numFmtId="165" formatCode="0.000"/>
    <numFmt numFmtId="166" formatCode="0.0000"/>
    <numFmt numFmtId="167" formatCode="0.00_ ;\-0.00\ "/>
    <numFmt numFmtId="168" formatCode="#,##0.00\ [$€-410];\-#,##0.00\ [$€-410]"/>
    <numFmt numFmtId="174" formatCode="_-* #,##0.00\ [$€-410]_-;\-* #,##0.00\ [$€-410]_-;_-* &quot;-&quot;??\ [$€-410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164" fontId="0" fillId="0" borderId="0" xfId="0" applyNumberFormat="1" applyFon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166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0" fontId="0" fillId="2" borderId="1" xfId="0" applyFill="1" applyBorder="1"/>
    <xf numFmtId="164" fontId="2" fillId="0" borderId="0" xfId="0" applyNumberFormat="1" applyFont="1"/>
    <xf numFmtId="1" fontId="0" fillId="0" borderId="0" xfId="0" applyNumberFormat="1" applyFont="1"/>
    <xf numFmtId="0" fontId="0" fillId="2" borderId="1" xfId="0" applyFont="1" applyFill="1" applyBorder="1"/>
    <xf numFmtId="0" fontId="0" fillId="0" borderId="2" xfId="0" applyFont="1" applyBorder="1"/>
    <xf numFmtId="165" fontId="0" fillId="3" borderId="2" xfId="0" applyNumberFormat="1" applyFont="1" applyFill="1" applyBorder="1"/>
    <xf numFmtId="167" fontId="0" fillId="0" borderId="0" xfId="1" applyNumberFormat="1" applyFont="1"/>
    <xf numFmtId="168" fontId="1" fillId="3" borderId="2" xfId="1" applyNumberFormat="1" applyFont="1" applyFill="1" applyBorder="1"/>
    <xf numFmtId="0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  <xf numFmtId="164" fontId="0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Font="1" applyBorder="1"/>
    <xf numFmtId="164" fontId="0" fillId="2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Border="1"/>
    <xf numFmtId="165" fontId="0" fillId="0" borderId="6" xfId="0" applyNumberFormat="1" applyFont="1" applyBorder="1"/>
    <xf numFmtId="165" fontId="0" fillId="2" borderId="3" xfId="0" applyNumberFormat="1" applyFont="1" applyFill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 vertical="center"/>
    </xf>
    <xf numFmtId="164" fontId="0" fillId="3" borderId="0" xfId="0" applyNumberFormat="1" applyFont="1" applyFill="1" applyBorder="1"/>
    <xf numFmtId="165" fontId="0" fillId="3" borderId="0" xfId="0" applyNumberFormat="1" applyFont="1" applyFill="1" applyBorder="1"/>
    <xf numFmtId="0" fontId="0" fillId="0" borderId="0" xfId="0" applyFont="1" applyBorder="1"/>
    <xf numFmtId="0" fontId="0" fillId="3" borderId="0" xfId="0" applyFont="1" applyFill="1" applyBorder="1"/>
    <xf numFmtId="164" fontId="0" fillId="4" borderId="0" xfId="0" applyNumberFormat="1" applyFont="1" applyFill="1" applyBorder="1"/>
    <xf numFmtId="164" fontId="0" fillId="0" borderId="9" xfId="0" applyNumberFormat="1" applyFont="1" applyBorder="1"/>
    <xf numFmtId="164" fontId="0" fillId="0" borderId="1" xfId="0" applyNumberFormat="1" applyFont="1" applyBorder="1"/>
    <xf numFmtId="164" fontId="0" fillId="4" borderId="1" xfId="0" applyNumberFormat="1" applyFont="1" applyFill="1" applyBorder="1"/>
    <xf numFmtId="164" fontId="0" fillId="3" borderId="1" xfId="0" applyNumberFormat="1" applyFont="1" applyFill="1" applyBorder="1"/>
    <xf numFmtId="165" fontId="0" fillId="3" borderId="1" xfId="0" applyNumberFormat="1" applyFont="1" applyFill="1" applyBorder="1"/>
    <xf numFmtId="165" fontId="0" fillId="0" borderId="7" xfId="0" applyNumberFormat="1" applyFont="1" applyBorder="1"/>
    <xf numFmtId="166" fontId="0" fillId="2" borderId="3" xfId="0" applyNumberFormat="1" applyFont="1" applyFill="1" applyBorder="1" applyAlignment="1">
      <alignment horizontal="center" vertical="center"/>
    </xf>
    <xf numFmtId="166" fontId="0" fillId="0" borderId="0" xfId="0" applyNumberFormat="1" applyFont="1" applyBorder="1"/>
    <xf numFmtId="166" fontId="0" fillId="3" borderId="0" xfId="0" applyNumberFormat="1" applyFont="1" applyFill="1" applyBorder="1"/>
    <xf numFmtId="164" fontId="0" fillId="0" borderId="6" xfId="0" applyNumberFormat="1" applyFont="1" applyBorder="1"/>
    <xf numFmtId="2" fontId="0" fillId="3" borderId="0" xfId="0" applyNumberFormat="1" applyFont="1" applyFill="1" applyBorder="1"/>
    <xf numFmtId="166" fontId="0" fillId="0" borderId="1" xfId="0" applyNumberFormat="1" applyFont="1" applyBorder="1"/>
    <xf numFmtId="166" fontId="0" fillId="3" borderId="1" xfId="0" applyNumberFormat="1" applyFont="1" applyFill="1" applyBorder="1"/>
    <xf numFmtId="164" fontId="0" fillId="0" borderId="7" xfId="0" applyNumberFormat="1" applyFont="1" applyBorder="1"/>
    <xf numFmtId="164" fontId="0" fillId="2" borderId="8" xfId="0" applyNumberFormat="1" applyFont="1" applyFill="1" applyBorder="1" applyAlignment="1">
      <alignment horizontal="center"/>
    </xf>
    <xf numFmtId="166" fontId="0" fillId="2" borderId="9" xfId="0" applyNumberFormat="1" applyFont="1" applyFill="1" applyBorder="1" applyAlignment="1">
      <alignment horizontal="center"/>
    </xf>
    <xf numFmtId="2" fontId="0" fillId="0" borderId="0" xfId="0" applyNumberFormat="1" applyFont="1"/>
    <xf numFmtId="2" fontId="0" fillId="0" borderId="0" xfId="0" applyNumberFormat="1" applyFont="1" applyAlignment="1">
      <alignment horizontal="right"/>
    </xf>
    <xf numFmtId="164" fontId="0" fillId="2" borderId="1" xfId="0" applyNumberFormat="1" applyFont="1" applyFill="1" applyBorder="1"/>
    <xf numFmtId="166" fontId="0" fillId="0" borderId="0" xfId="0" applyNumberFormat="1" applyAlignment="1">
      <alignment horizontal="left"/>
    </xf>
    <xf numFmtId="174" fontId="0" fillId="0" borderId="0" xfId="1" applyNumberFormat="1" applyFont="1"/>
    <xf numFmtId="174" fontId="0" fillId="3" borderId="0" xfId="0" applyNumberFormat="1" applyFont="1" applyFill="1"/>
    <xf numFmtId="164" fontId="0" fillId="0" borderId="2" xfId="0" applyNumberFormat="1" applyFont="1" applyBorder="1"/>
    <xf numFmtId="1" fontId="0" fillId="3" borderId="2" xfId="0" applyNumberFormat="1" applyFont="1" applyFill="1" applyBorder="1"/>
    <xf numFmtId="174" fontId="0" fillId="3" borderId="2" xfId="0" applyNumberFormat="1" applyFont="1" applyFill="1" applyBorder="1"/>
    <xf numFmtId="165" fontId="0" fillId="0" borderId="0" xfId="0" applyNumberFormat="1" applyFont="1" applyBorder="1"/>
    <xf numFmtId="164" fontId="0" fillId="2" borderId="1" xfId="0" applyNumberFormat="1" applyFont="1" applyFill="1" applyBorder="1" applyAlignment="1">
      <alignment horizontal="center" vertical="center"/>
    </xf>
    <xf numFmtId="165" fontId="0" fillId="2" borderId="9" xfId="0" applyNumberFormat="1" applyFont="1" applyFill="1" applyBorder="1" applyAlignment="1">
      <alignment horizontal="center" vertical="center"/>
    </xf>
    <xf numFmtId="165" fontId="0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/>
    <xf numFmtId="165" fontId="0" fillId="3" borderId="0" xfId="0" applyNumberFormat="1" applyFont="1" applyFill="1"/>
    <xf numFmtId="164" fontId="3" fillId="5" borderId="0" xfId="0" applyNumberFormat="1" applyFont="1" applyFill="1"/>
    <xf numFmtId="174" fontId="3" fillId="5" borderId="0" xfId="0" applyNumberFormat="1" applyFont="1" applyFill="1"/>
    <xf numFmtId="164" fontId="4" fillId="5" borderId="0" xfId="0" applyNumberFormat="1" applyFont="1" applyFill="1"/>
    <xf numFmtId="174" fontId="4" fillId="5" borderId="0" xfId="0" applyNumberFormat="1" applyFont="1" applyFill="1"/>
    <xf numFmtId="164" fontId="5" fillId="0" borderId="0" xfId="0" applyNumberFormat="1" applyFont="1"/>
    <xf numFmtId="164" fontId="3" fillId="0" borderId="0" xfId="0" applyNumberFormat="1" applyFont="1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[conduits_open.xlsx]Foglio1!Tabella pivot15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di tubi per</a:t>
            </a:r>
            <a:r>
              <a:rPr lang="en-US" baseline="0"/>
              <a:t> diametro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Foglio1!$G$40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Foglio1!$F$41:$F$51</c:f>
              <c:strCache>
                <c:ptCount val="10"/>
                <c:pt idx="0">
                  <c:v>0.250</c:v>
                </c:pt>
                <c:pt idx="1">
                  <c:v>0.315</c:v>
                </c:pt>
                <c:pt idx="2">
                  <c:v>0.350</c:v>
                </c:pt>
                <c:pt idx="3">
                  <c:v>0.400</c:v>
                </c:pt>
                <c:pt idx="4">
                  <c:v>0.465</c:v>
                </c:pt>
                <c:pt idx="5">
                  <c:v>0.580</c:v>
                </c:pt>
                <c:pt idx="6">
                  <c:v>0.800</c:v>
                </c:pt>
                <c:pt idx="7">
                  <c:v>0.930</c:v>
                </c:pt>
                <c:pt idx="8">
                  <c:v>1.000</c:v>
                </c:pt>
                <c:pt idx="9">
                  <c:v>1.200</c:v>
                </c:pt>
              </c:strCache>
            </c:strRef>
          </c:cat>
          <c:val>
            <c:numRef>
              <c:f>Foglio1!$G$41:$G$51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A-46D0-8CA6-765CFDEC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297887"/>
        <c:axId val="1117444671"/>
      </c:barChart>
      <c:catAx>
        <c:axId val="107329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Diametro condotta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44671"/>
        <c:crosses val="autoZero"/>
        <c:auto val="1"/>
        <c:lblAlgn val="ctr"/>
        <c:lblOffset val="100"/>
        <c:noMultiLvlLbl val="0"/>
      </c:catAx>
      <c:valAx>
        <c:axId val="11174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9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[conduits_open.xlsx]Foglio1!Tabella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di pozzetti per diametro interno netto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Foglio1!$G$70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Foglio1!$F$71:$F$75</c:f>
              <c:strCache>
                <c:ptCount val="4"/>
                <c:pt idx="0">
                  <c:v>0.8000</c:v>
                </c:pt>
                <c:pt idx="1">
                  <c:v>1.0000</c:v>
                </c:pt>
                <c:pt idx="2">
                  <c:v>1.2000</c:v>
                </c:pt>
                <c:pt idx="3">
                  <c:v>1.5000</c:v>
                </c:pt>
              </c:strCache>
            </c:strRef>
          </c:cat>
          <c:val>
            <c:numRef>
              <c:f>Foglio1!$G$71:$G$75</c:f>
              <c:numCache>
                <c:formatCode>General</c:formatCode>
                <c:ptCount val="4"/>
                <c:pt idx="0">
                  <c:v>15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3-430A-AFBB-BE6C80A94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511391"/>
        <c:axId val="388668367"/>
      </c:barChart>
      <c:catAx>
        <c:axId val="24451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Diametro interno</a:t>
                </a:r>
                <a:r>
                  <a:rPr lang="en-GB" baseline="0"/>
                  <a:t> netto [m]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68367"/>
        <c:crosses val="autoZero"/>
        <c:auto val="1"/>
        <c:lblAlgn val="ctr"/>
        <c:lblOffset val="100"/>
        <c:noMultiLvlLbl val="0"/>
      </c:catAx>
      <c:valAx>
        <c:axId val="3886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1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314202</xdr:colOff>
      <xdr:row>38</xdr:row>
      <xdr:rowOff>157597</xdr:rowOff>
    </xdr:from>
    <xdr:to>
      <xdr:col>14</xdr:col>
      <xdr:colOff>304800</xdr:colOff>
      <xdr:row>52</xdr:row>
      <xdr:rowOff>55418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0D129D6-819E-4666-A85C-EA732CA56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355734</xdr:colOff>
      <xdr:row>68</xdr:row>
      <xdr:rowOff>161366</xdr:rowOff>
    </xdr:from>
    <xdr:to>
      <xdr:col>14</xdr:col>
      <xdr:colOff>353290</xdr:colOff>
      <xdr:row>84</xdr:row>
      <xdr:rowOff>22820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05702A-5F31-42DA-B1B5-9E3DBD00C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Franzoi" refreshedDate="43624.625261574074" createdVersion="6" refreshedVersion="6" minRefreshableVersion="3" recordCount="30" xr:uid="{5B6F675F-AE55-4C17-A285-8C269E5A8C4D}">
  <cacheSource type="worksheet">
    <worksheetSource ref="M39:M69" sheet="Foglio1"/>
  </cacheSource>
  <cacheFields count="1">
    <cacheField name="DIAMETRO" numFmtId="165">
      <sharedItems containsSemiMixedTypes="0" containsString="0" containsNumber="1" minValue="0.25" maxValue="1.2" count="10">
        <n v="1.2"/>
        <n v="0.57999999999999996"/>
        <n v="0.46500000000000002"/>
        <n v="0.25"/>
        <n v="1"/>
        <n v="0.93"/>
        <n v="0.8"/>
        <n v="0.4"/>
        <n v="0.315"/>
        <n v="0.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Franzoi" refreshedDate="43624.654620833331" createdVersion="6" refreshedVersion="6" minRefreshableVersion="3" recordCount="30" xr:uid="{6871A99E-6186-4920-B589-F05F43FC9926}">
  <cacheSource type="worksheet">
    <worksheetSource ref="T43:T73" sheet="Foglio1"/>
  </cacheSource>
  <cacheFields count="1">
    <cacheField name="diametro" numFmtId="166">
      <sharedItems containsSemiMixedTypes="0" containsString="0" containsNumber="1" minValue="0.8" maxValue="1.5" count="4">
        <n v="1.5"/>
        <n v="1"/>
        <n v="0.8"/>
        <n v="1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</r>
  <r>
    <x v="1"/>
  </r>
  <r>
    <x v="1"/>
  </r>
  <r>
    <x v="2"/>
  </r>
  <r>
    <x v="2"/>
  </r>
  <r>
    <x v="3"/>
  </r>
  <r>
    <x v="4"/>
  </r>
  <r>
    <x v="5"/>
  </r>
  <r>
    <x v="5"/>
  </r>
  <r>
    <x v="5"/>
  </r>
  <r>
    <x v="6"/>
  </r>
  <r>
    <x v="5"/>
  </r>
  <r>
    <x v="7"/>
  </r>
  <r>
    <x v="7"/>
  </r>
  <r>
    <x v="8"/>
  </r>
  <r>
    <x v="9"/>
  </r>
  <r>
    <x v="7"/>
  </r>
  <r>
    <x v="7"/>
  </r>
  <r>
    <x v="2"/>
  </r>
  <r>
    <x v="6"/>
  </r>
  <r>
    <x v="1"/>
  </r>
  <r>
    <x v="9"/>
  </r>
  <r>
    <x v="2"/>
  </r>
  <r>
    <x v="6"/>
  </r>
  <r>
    <x v="6"/>
  </r>
  <r>
    <x v="6"/>
  </r>
  <r>
    <x v="9"/>
  </r>
  <r>
    <x v="7"/>
  </r>
  <r>
    <x v="1"/>
  </r>
  <r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</r>
  <r>
    <x v="1"/>
  </r>
  <r>
    <x v="2"/>
  </r>
  <r>
    <x v="2"/>
  </r>
  <r>
    <x v="2"/>
  </r>
  <r>
    <x v="2"/>
  </r>
  <r>
    <x v="2"/>
  </r>
  <r>
    <x v="3"/>
  </r>
  <r>
    <x v="3"/>
  </r>
  <r>
    <x v="0"/>
  </r>
  <r>
    <x v="3"/>
  </r>
  <r>
    <x v="3"/>
  </r>
  <r>
    <x v="2"/>
  </r>
  <r>
    <x v="2"/>
  </r>
  <r>
    <x v="3"/>
  </r>
  <r>
    <x v="3"/>
  </r>
  <r>
    <x v="2"/>
  </r>
  <r>
    <x v="2"/>
  </r>
  <r>
    <x v="2"/>
  </r>
  <r>
    <x v="1"/>
  </r>
  <r>
    <x v="2"/>
  </r>
  <r>
    <x v="2"/>
  </r>
  <r>
    <x v="2"/>
  </r>
  <r>
    <x v="2"/>
  </r>
  <r>
    <x v="3"/>
  </r>
  <r>
    <x v="3"/>
  </r>
  <r>
    <x v="1"/>
  </r>
  <r>
    <x v="3"/>
  </r>
  <r>
    <x v="3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504F0-2BF1-48D6-9A18-18B5BAADB2F4}" name="Tabella pivot2" cacheId="6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" rowHeaderCaption="Diametro interno netto pozzetto">
  <location ref="F70:G75" firstHeaderRow="1" firstDataRow="1" firstDataCol="1"/>
  <pivotFields count="1">
    <pivotField axis="axisRow" dataField="1" numFmtId="166" showAll="0">
      <items count="5">
        <item x="2"/>
        <item x="1"/>
        <item x="3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umer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2C6B9-8DFD-4258-99C6-B872B358BEB6}" name="Tabella pivot15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" rowHeaderCaption="Diametro dei tubi">
  <location ref="F40:G51" firstHeaderRow="1" firstDataRow="1" firstDataCol="1"/>
  <pivotFields count="1">
    <pivotField axis="axisRow" dataField="1" numFmtId="165" showAll="0">
      <items count="11">
        <item x="3"/>
        <item x="8"/>
        <item x="9"/>
        <item x="7"/>
        <item x="2"/>
        <item x="1"/>
        <item x="6"/>
        <item x="5"/>
        <item x="4"/>
        <item x="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Numero di tubi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1C7-2976-4BED-9DA6-3DDB0BD5082C}">
  <dimension ref="A1:T92"/>
  <sheetViews>
    <sheetView tabSelected="1" topLeftCell="H17" zoomScale="70" zoomScaleNormal="70" workbookViewId="0">
      <selection activeCell="S44" sqref="S44"/>
    </sheetView>
  </sheetViews>
  <sheetFormatPr defaultRowHeight="14.4" x14ac:dyDescent="0.3"/>
  <cols>
    <col min="1" max="1" width="21" style="1" customWidth="1"/>
    <col min="2" max="2" width="16.6640625" style="1" customWidth="1"/>
    <col min="3" max="3" width="18.5546875" style="1" customWidth="1"/>
    <col min="4" max="4" width="22.6640625" style="1" customWidth="1"/>
    <col min="5" max="5" width="13.77734375" style="1" bestFit="1" customWidth="1"/>
    <col min="6" max="6" width="22.21875" style="1" customWidth="1"/>
    <col min="7" max="7" width="33.44140625" style="5" bestFit="1" customWidth="1"/>
    <col min="8" max="8" width="18.88671875" style="5" customWidth="1"/>
    <col min="9" max="9" width="20.44140625" style="5" customWidth="1"/>
    <col min="10" max="10" width="23.21875" style="5" customWidth="1"/>
    <col min="11" max="11" width="23.5546875" style="1" bestFit="1" customWidth="1"/>
    <col min="12" max="12" width="9.77734375" style="1" customWidth="1"/>
    <col min="13" max="13" width="21.88671875" style="1" bestFit="1" customWidth="1"/>
    <col min="14" max="14" width="13.109375" style="4" customWidth="1"/>
    <col min="15" max="15" width="16" style="4" customWidth="1"/>
    <col min="16" max="16" width="32.109375" style="1" customWidth="1"/>
    <col min="17" max="17" width="30.5546875" style="1" customWidth="1"/>
    <col min="18" max="18" width="13.88671875" style="1" customWidth="1"/>
    <col min="19" max="19" width="21.77734375" style="1" customWidth="1"/>
    <col min="20" max="20" width="29.109375" style="4" customWidth="1"/>
    <col min="21" max="16384" width="8.88671875" style="1"/>
  </cols>
  <sheetData>
    <row r="1" spans="1:20" s="3" customFormat="1" x14ac:dyDescent="0.3">
      <c r="A1" s="20" t="s">
        <v>76</v>
      </c>
      <c r="B1" s="18" t="s">
        <v>77</v>
      </c>
      <c r="C1" s="18" t="s">
        <v>78</v>
      </c>
      <c r="D1" s="18" t="s">
        <v>79</v>
      </c>
      <c r="E1" s="18" t="s">
        <v>80</v>
      </c>
      <c r="F1" s="18" t="s">
        <v>81</v>
      </c>
      <c r="G1" s="23" t="s">
        <v>82</v>
      </c>
      <c r="H1" s="24" t="s">
        <v>83</v>
      </c>
      <c r="I1" s="57" t="s">
        <v>91</v>
      </c>
      <c r="J1" s="58" t="s">
        <v>92</v>
      </c>
      <c r="K1" s="56" t="s">
        <v>93</v>
      </c>
      <c r="L1" s="2"/>
      <c r="M1" s="20" t="s">
        <v>61</v>
      </c>
      <c r="N1" s="36" t="s">
        <v>75</v>
      </c>
      <c r="O1" s="36" t="s">
        <v>73</v>
      </c>
      <c r="P1" s="18" t="s">
        <v>90</v>
      </c>
      <c r="Q1" s="18" t="s">
        <v>89</v>
      </c>
      <c r="R1" s="18" t="s">
        <v>74</v>
      </c>
      <c r="S1" s="44" t="s">
        <v>84</v>
      </c>
      <c r="T1" s="45" t="s">
        <v>85</v>
      </c>
    </row>
    <row r="2" spans="1:20" x14ac:dyDescent="0.3">
      <c r="A2" s="21" t="s">
        <v>21</v>
      </c>
      <c r="B2" s="19" t="s">
        <v>22</v>
      </c>
      <c r="C2" s="19" t="s">
        <v>23</v>
      </c>
      <c r="D2" s="19">
        <v>198</v>
      </c>
      <c r="E2" s="19">
        <v>8.8030000000000001E-3</v>
      </c>
      <c r="F2" s="25">
        <v>5.7499999999999999E-3</v>
      </c>
      <c r="G2" s="26">
        <v>1.0249999999999999</v>
      </c>
      <c r="H2" s="22">
        <v>1.2</v>
      </c>
      <c r="I2" s="55">
        <f>(H2+0.8)</f>
        <v>2</v>
      </c>
      <c r="J2" s="55">
        <f>(I2+(2/3)*P2)</f>
        <v>4.8363333333333198</v>
      </c>
      <c r="K2" s="1">
        <f>((I2+J2)/2*Q2*D2)</f>
        <v>3028.3281764999801</v>
      </c>
      <c r="M2" s="21" t="s">
        <v>22</v>
      </c>
      <c r="N2" s="37">
        <v>462.17</v>
      </c>
      <c r="O2" s="38">
        <v>458.13550000000004</v>
      </c>
      <c r="P2" s="19">
        <v>4.2544999999999797</v>
      </c>
      <c r="Q2" s="19">
        <v>4.4744999999999795</v>
      </c>
      <c r="R2" s="19" t="s">
        <v>63</v>
      </c>
      <c r="S2" s="39">
        <f>(P2+0.25)</f>
        <v>4.5044999999999797</v>
      </c>
      <c r="T2" s="4">
        <v>1.5</v>
      </c>
    </row>
    <row r="3" spans="1:20" x14ac:dyDescent="0.3">
      <c r="A3" s="21" t="s">
        <v>24</v>
      </c>
      <c r="B3" s="19" t="s">
        <v>25</v>
      </c>
      <c r="C3" s="19" t="s">
        <v>22</v>
      </c>
      <c r="D3" s="19">
        <v>217.3</v>
      </c>
      <c r="E3" s="19">
        <v>1.3450999999999999E-2</v>
      </c>
      <c r="F3" s="25">
        <v>1.9924999999999998E-2</v>
      </c>
      <c r="G3" s="26">
        <v>0.5</v>
      </c>
      <c r="H3" s="22">
        <v>0.57999999999999996</v>
      </c>
      <c r="I3" s="55">
        <f>(H3+0.5)</f>
        <v>1.08</v>
      </c>
      <c r="J3" s="55">
        <f>(I3+(2/3)*P3)</f>
        <v>2.5853333333333333</v>
      </c>
      <c r="K3" s="1">
        <f>((I3+J3)/2*Q3*D3)</f>
        <v>962.14413546666674</v>
      </c>
      <c r="M3" s="21" t="s">
        <v>27</v>
      </c>
      <c r="N3" s="37">
        <v>469.40000000000003</v>
      </c>
      <c r="O3" s="38">
        <v>467.3</v>
      </c>
      <c r="P3" s="19">
        <v>2.258</v>
      </c>
      <c r="Q3" s="19">
        <v>2.4159999999999999</v>
      </c>
      <c r="R3" s="19" t="s">
        <v>63</v>
      </c>
      <c r="S3" s="39">
        <f t="shared" ref="S3:S32" si="0">(P3+0.25)</f>
        <v>2.508</v>
      </c>
      <c r="T3" s="4">
        <v>1</v>
      </c>
    </row>
    <row r="4" spans="1:20" x14ac:dyDescent="0.3">
      <c r="A4" s="21" t="s">
        <v>26</v>
      </c>
      <c r="B4" s="19" t="s">
        <v>27</v>
      </c>
      <c r="C4" s="19" t="s">
        <v>25</v>
      </c>
      <c r="D4" s="19">
        <v>206.3</v>
      </c>
      <c r="E4" s="27">
        <v>2.0916999999999998E-2</v>
      </c>
      <c r="F4" s="25">
        <v>2.0917000000000002E-2</v>
      </c>
      <c r="G4" s="26">
        <v>0.5</v>
      </c>
      <c r="H4" s="22">
        <v>0.57999999999999996</v>
      </c>
      <c r="I4" s="55">
        <f>(H4+0.5)</f>
        <v>1.08</v>
      </c>
      <c r="J4" s="55">
        <f>(I4+(2/3)*P4)</f>
        <v>2.3520000000000003</v>
      </c>
      <c r="K4" s="1">
        <f>((I4+J4)/2*Q4*D4)</f>
        <v>731.38631280000004</v>
      </c>
      <c r="M4" s="21" t="s">
        <v>33</v>
      </c>
      <c r="N4" s="37">
        <v>483.43</v>
      </c>
      <c r="O4" s="38">
        <v>481.68</v>
      </c>
      <c r="P4" s="19">
        <v>1.9080000000000001</v>
      </c>
      <c r="Q4" s="19">
        <v>2.0659999999999998</v>
      </c>
      <c r="R4" s="19" t="s">
        <v>62</v>
      </c>
      <c r="S4" s="39">
        <f t="shared" si="0"/>
        <v>2.1580000000000004</v>
      </c>
      <c r="T4" s="4">
        <v>0.8</v>
      </c>
    </row>
    <row r="5" spans="1:20" x14ac:dyDescent="0.3">
      <c r="A5" s="21" t="s">
        <v>28</v>
      </c>
      <c r="B5" s="19" t="s">
        <v>29</v>
      </c>
      <c r="C5" s="19" t="s">
        <v>27</v>
      </c>
      <c r="D5" s="19">
        <v>175.5</v>
      </c>
      <c r="E5" s="19">
        <v>2.6459999999999997E-2</v>
      </c>
      <c r="F5" s="25">
        <v>2.6676999999999999E-2</v>
      </c>
      <c r="G5" s="26">
        <v>0.4</v>
      </c>
      <c r="H5" s="22">
        <v>0.46500000000000002</v>
      </c>
      <c r="I5" s="55">
        <f>(H5+0.5)</f>
        <v>0.96500000000000008</v>
      </c>
      <c r="J5" s="55">
        <f>(I5+(2/3)*P5)</f>
        <v>2.6433333333333584</v>
      </c>
      <c r="K5" s="1">
        <f>((I5+J5)/2*Q5*D5)</f>
        <v>843.50565000001779</v>
      </c>
      <c r="M5" s="21" t="s">
        <v>14</v>
      </c>
      <c r="N5" s="37">
        <v>483.70000000000005</v>
      </c>
      <c r="O5" s="25">
        <v>481.32900000000001</v>
      </c>
      <c r="P5" s="19">
        <v>2.5175000000000378</v>
      </c>
      <c r="Q5" s="19">
        <v>2.6640000000000379</v>
      </c>
      <c r="R5" s="19" t="s">
        <v>63</v>
      </c>
      <c r="S5" s="39">
        <f t="shared" si="0"/>
        <v>2.7675000000000378</v>
      </c>
      <c r="T5" s="4">
        <v>0.8</v>
      </c>
    </row>
    <row r="6" spans="1:20" x14ac:dyDescent="0.3">
      <c r="A6" s="21" t="s">
        <v>30</v>
      </c>
      <c r="B6" s="19" t="s">
        <v>31</v>
      </c>
      <c r="C6" s="19" t="s">
        <v>29</v>
      </c>
      <c r="D6" s="19">
        <v>180.1</v>
      </c>
      <c r="E6" s="25">
        <v>2.6833999999999997E-2</v>
      </c>
      <c r="F6" s="27"/>
      <c r="G6" s="26">
        <v>0.4</v>
      </c>
      <c r="H6" s="22">
        <v>0.46500000000000002</v>
      </c>
      <c r="I6" s="55">
        <f t="shared" ref="I6:I7" si="1">(H6+0.5)</f>
        <v>0.96500000000000008</v>
      </c>
      <c r="J6" s="55">
        <f>(I6+(2/3)*P6)</f>
        <v>2.2960000000000003</v>
      </c>
      <c r="K6" s="1">
        <f>((I6+J6)/2*Q6*D6)</f>
        <v>629.29848615000003</v>
      </c>
      <c r="M6" s="21" t="s">
        <v>12</v>
      </c>
      <c r="N6" s="37">
        <v>484</v>
      </c>
      <c r="O6" s="38">
        <v>482.15</v>
      </c>
      <c r="P6" s="19">
        <v>1.9965000000000002</v>
      </c>
      <c r="Q6" s="19">
        <v>2.1430000000000002</v>
      </c>
      <c r="R6" s="19" t="s">
        <v>62</v>
      </c>
      <c r="S6" s="39">
        <f t="shared" si="0"/>
        <v>2.2465000000000002</v>
      </c>
      <c r="T6" s="4">
        <v>0.8</v>
      </c>
    </row>
    <row r="7" spans="1:20" x14ac:dyDescent="0.3">
      <c r="A7" s="21" t="s">
        <v>32</v>
      </c>
      <c r="B7" s="19" t="s">
        <v>33</v>
      </c>
      <c r="C7" s="19" t="s">
        <v>31</v>
      </c>
      <c r="D7" s="19">
        <v>176.4</v>
      </c>
      <c r="E7" s="27">
        <v>2.5811000000000001E-2</v>
      </c>
      <c r="F7" s="28">
        <v>2.5992999999999999E-2</v>
      </c>
      <c r="G7" s="26">
        <v>0.218</v>
      </c>
      <c r="H7" s="22">
        <v>0.25</v>
      </c>
      <c r="I7" s="55">
        <f t="shared" si="1"/>
        <v>0.75</v>
      </c>
      <c r="J7" s="55">
        <f>(I7+(2/3)*P7)</f>
        <v>2.0666666666666664</v>
      </c>
      <c r="K7" s="1">
        <f>((I7+J7)/2*Q7*D7)</f>
        <v>521.70299999999997</v>
      </c>
      <c r="M7" s="21" t="s">
        <v>49</v>
      </c>
      <c r="N7" s="37">
        <v>483.59000000000003</v>
      </c>
      <c r="O7" s="38">
        <v>481.74</v>
      </c>
      <c r="P7" s="19">
        <v>1.9750000000000001</v>
      </c>
      <c r="Q7" s="19">
        <v>2.1</v>
      </c>
      <c r="R7" s="19" t="s">
        <v>62</v>
      </c>
      <c r="S7" s="39">
        <f t="shared" si="0"/>
        <v>2.2250000000000001</v>
      </c>
      <c r="T7" s="4">
        <v>0.8</v>
      </c>
    </row>
    <row r="8" spans="1:20" x14ac:dyDescent="0.3">
      <c r="A8" s="21" t="s">
        <v>34</v>
      </c>
      <c r="B8" s="19" t="s">
        <v>35</v>
      </c>
      <c r="C8" s="19" t="s">
        <v>22</v>
      </c>
      <c r="D8" s="19">
        <v>165.2</v>
      </c>
      <c r="E8" s="19">
        <v>9.0089999999999996E-3</v>
      </c>
      <c r="F8" s="25">
        <v>1.3963E-2</v>
      </c>
      <c r="G8" s="26">
        <v>0.85299999999999998</v>
      </c>
      <c r="H8" s="22">
        <v>1</v>
      </c>
      <c r="I8" s="55">
        <f t="shared" ref="I8:I13" si="2">(H8+0.8)</f>
        <v>1.8</v>
      </c>
      <c r="J8" s="55">
        <f>(I8+(2/3)*P8)</f>
        <v>3.2</v>
      </c>
      <c r="K8" s="1">
        <f>((I8+J8)/2*Q8*D8)</f>
        <v>949.90000000000009</v>
      </c>
      <c r="M8" s="21" t="s">
        <v>45</v>
      </c>
      <c r="N8" s="37">
        <v>478.36</v>
      </c>
      <c r="O8" s="38">
        <v>476.46000000000004</v>
      </c>
      <c r="P8" s="19">
        <v>2.1</v>
      </c>
      <c r="Q8" s="19">
        <v>2.3000000000000003</v>
      </c>
      <c r="R8" s="19" t="s">
        <v>62</v>
      </c>
      <c r="S8" s="39">
        <f t="shared" si="0"/>
        <v>2.35</v>
      </c>
      <c r="T8" s="4">
        <v>0.8</v>
      </c>
    </row>
    <row r="9" spans="1:20" x14ac:dyDescent="0.3">
      <c r="A9" s="21" t="s">
        <v>36</v>
      </c>
      <c r="B9" s="19" t="s">
        <v>37</v>
      </c>
      <c r="C9" s="19" t="s">
        <v>35</v>
      </c>
      <c r="D9" s="19">
        <v>191</v>
      </c>
      <c r="E9" s="19">
        <v>8.4589999999999995E-3</v>
      </c>
      <c r="F9" s="25">
        <v>8.4980000000000003E-3</v>
      </c>
      <c r="G9" s="26">
        <v>0.8</v>
      </c>
      <c r="H9" s="22">
        <v>0.93</v>
      </c>
      <c r="I9" s="55">
        <f t="shared" si="2"/>
        <v>1.73</v>
      </c>
      <c r="J9" s="55">
        <f>(I9+(2/3)*P9)</f>
        <v>4.7395333333333376</v>
      </c>
      <c r="K9" s="1">
        <f>((I9+J9)/2*Q9*D9)</f>
        <v>2908.3602718300067</v>
      </c>
      <c r="M9" s="21" t="s">
        <v>8</v>
      </c>
      <c r="N9" s="37">
        <v>475.71000000000004</v>
      </c>
      <c r="O9" s="25">
        <v>471.38870000000003</v>
      </c>
      <c r="P9" s="19">
        <v>4.5143000000000075</v>
      </c>
      <c r="Q9" s="19">
        <v>4.7073000000000071</v>
      </c>
      <c r="R9" s="19" t="s">
        <v>63</v>
      </c>
      <c r="S9" s="39">
        <f t="shared" si="0"/>
        <v>4.7643000000000075</v>
      </c>
      <c r="T9" s="4">
        <v>1.2</v>
      </c>
    </row>
    <row r="10" spans="1:20" x14ac:dyDescent="0.3">
      <c r="A10" s="21" t="s">
        <v>38</v>
      </c>
      <c r="B10" s="19" t="s">
        <v>39</v>
      </c>
      <c r="C10" s="19" t="s">
        <v>37</v>
      </c>
      <c r="D10" s="19">
        <v>306.3</v>
      </c>
      <c r="E10" s="19">
        <v>8.0450000000000001E-3</v>
      </c>
      <c r="F10" s="25">
        <v>0.01</v>
      </c>
      <c r="G10" s="26">
        <v>0.8</v>
      </c>
      <c r="H10" s="22">
        <v>0.93</v>
      </c>
      <c r="I10" s="55">
        <f t="shared" si="2"/>
        <v>1.73</v>
      </c>
      <c r="J10" s="55">
        <f>(I10+(2/3)*P10)</f>
        <v>3.3838666666666697</v>
      </c>
      <c r="K10" s="1">
        <f>((I10+J10)/2*Q10*D10)</f>
        <v>2094.0898925840052</v>
      </c>
      <c r="M10" s="21" t="s">
        <v>20</v>
      </c>
      <c r="N10" s="37">
        <v>470.09000000000003</v>
      </c>
      <c r="O10" s="25">
        <v>467.80220000000003</v>
      </c>
      <c r="P10" s="37">
        <v>2.4808000000000043</v>
      </c>
      <c r="Q10" s="37">
        <v>2.6738000000000044</v>
      </c>
      <c r="R10" s="19" t="s">
        <v>63</v>
      </c>
      <c r="S10" s="39">
        <f t="shared" si="0"/>
        <v>2.7308000000000043</v>
      </c>
      <c r="T10" s="4">
        <v>1.2</v>
      </c>
    </row>
    <row r="11" spans="1:20" x14ac:dyDescent="0.3">
      <c r="A11" s="21" t="s">
        <v>40</v>
      </c>
      <c r="B11" s="19" t="s">
        <v>20</v>
      </c>
      <c r="C11" s="19" t="s">
        <v>39</v>
      </c>
      <c r="D11" s="19">
        <v>155.1</v>
      </c>
      <c r="E11" s="19">
        <v>1.5183E-2</v>
      </c>
      <c r="F11" s="25">
        <v>1.6132000000000001E-2</v>
      </c>
      <c r="G11" s="26">
        <v>0.8</v>
      </c>
      <c r="H11" s="22">
        <v>0.93</v>
      </c>
      <c r="I11" s="55">
        <f t="shared" si="2"/>
        <v>1.73</v>
      </c>
      <c r="J11" s="55">
        <f>(I11+(2/3)*P11)</f>
        <v>3.8896666666666535</v>
      </c>
      <c r="K11" s="1">
        <f>((I11+J11)/2*Q11*D11)</f>
        <v>1495.9011773749878</v>
      </c>
      <c r="M11" s="21" t="s">
        <v>35</v>
      </c>
      <c r="N11" s="37">
        <v>463.66</v>
      </c>
      <c r="O11" s="38">
        <v>460.61350000000004</v>
      </c>
      <c r="P11" s="19">
        <v>3.2394999999999805</v>
      </c>
      <c r="Q11" s="19">
        <v>3.4324999999999806</v>
      </c>
      <c r="R11" s="19" t="s">
        <v>63</v>
      </c>
      <c r="S11" s="39">
        <f t="shared" si="0"/>
        <v>3.4894999999999805</v>
      </c>
      <c r="T11" s="4">
        <v>1.5</v>
      </c>
    </row>
    <row r="12" spans="1:20" x14ac:dyDescent="0.3">
      <c r="A12" s="21" t="s">
        <v>41</v>
      </c>
      <c r="B12" s="19" t="s">
        <v>42</v>
      </c>
      <c r="C12" s="19" t="s">
        <v>20</v>
      </c>
      <c r="D12" s="19">
        <v>155.5</v>
      </c>
      <c r="E12" s="19">
        <v>2.0992E-2</v>
      </c>
      <c r="F12" s="25">
        <v>1.5757E-2</v>
      </c>
      <c r="G12" s="26">
        <v>0.69</v>
      </c>
      <c r="H12" s="22">
        <v>0.8</v>
      </c>
      <c r="I12" s="55">
        <f>(H12+0.5)</f>
        <v>1.3</v>
      </c>
      <c r="J12" s="55">
        <f>(I12+(2/3)*P12)</f>
        <v>2.9533333333333331</v>
      </c>
      <c r="K12" s="1">
        <f>((I12+J12)/2*Q12*D12)</f>
        <v>879.65313333333324</v>
      </c>
      <c r="M12" s="21" t="s">
        <v>57</v>
      </c>
      <c r="N12" s="37">
        <v>470.65000000000003</v>
      </c>
      <c r="O12" s="38">
        <v>468.35</v>
      </c>
      <c r="P12" s="19">
        <v>2.48</v>
      </c>
      <c r="Q12" s="19">
        <v>2.66</v>
      </c>
      <c r="R12" s="19" t="s">
        <v>63</v>
      </c>
      <c r="S12" s="39">
        <f t="shared" si="0"/>
        <v>2.73</v>
      </c>
      <c r="T12" s="4">
        <v>1.2</v>
      </c>
    </row>
    <row r="13" spans="1:20" x14ac:dyDescent="0.3">
      <c r="A13" s="21" t="s">
        <v>43</v>
      </c>
      <c r="B13" s="19" t="s">
        <v>8</v>
      </c>
      <c r="C13" s="19" t="s">
        <v>42</v>
      </c>
      <c r="D13" s="19">
        <v>113.7</v>
      </c>
      <c r="E13" s="19">
        <v>2.0711E-2</v>
      </c>
      <c r="F13" s="25">
        <v>0.01</v>
      </c>
      <c r="G13" s="26">
        <v>0.85299999999999998</v>
      </c>
      <c r="H13" s="22">
        <v>0.93</v>
      </c>
      <c r="I13" s="55">
        <f t="shared" si="2"/>
        <v>1.73</v>
      </c>
      <c r="J13" s="55">
        <f>(I13+(2/3)*P13)</f>
        <v>3.3919999999999999</v>
      </c>
      <c r="K13" s="1">
        <f>((I13+J13)/2*Q13*D13)</f>
        <v>782.12479019999989</v>
      </c>
      <c r="M13" s="21" t="s">
        <v>18</v>
      </c>
      <c r="N13" s="37">
        <v>470.26000000000005</v>
      </c>
      <c r="O13" s="40">
        <v>467.96000000000004</v>
      </c>
      <c r="P13" s="19">
        <v>2.4929999999999999</v>
      </c>
      <c r="Q13" s="19">
        <v>2.6859999999999999</v>
      </c>
      <c r="R13" s="19" t="s">
        <v>62</v>
      </c>
      <c r="S13" s="39">
        <f t="shared" si="0"/>
        <v>2.7429999999999999</v>
      </c>
      <c r="T13" s="4">
        <v>1.2</v>
      </c>
    </row>
    <row r="14" spans="1:20" x14ac:dyDescent="0.3">
      <c r="A14" s="21" t="s">
        <v>44</v>
      </c>
      <c r="B14" s="19" t="s">
        <v>45</v>
      </c>
      <c r="C14" s="19" t="s">
        <v>8</v>
      </c>
      <c r="D14" s="19">
        <v>129.6</v>
      </c>
      <c r="E14" s="19">
        <v>2.0483999999999999E-2</v>
      </c>
      <c r="F14" s="25">
        <v>3.5638000000000003E-2</v>
      </c>
      <c r="G14" s="26">
        <v>0.34399999999999997</v>
      </c>
      <c r="H14" s="22">
        <v>0.4</v>
      </c>
      <c r="I14" s="55">
        <f>(H14+0.5)</f>
        <v>0.9</v>
      </c>
      <c r="J14" s="55">
        <f>(I14+(2/3)*P14)</f>
        <v>2.3033333333333332</v>
      </c>
      <c r="K14" s="1">
        <f>((I14+J14)/2*Q14*D14)</f>
        <v>466.00811999999996</v>
      </c>
      <c r="M14" s="21" t="s">
        <v>29</v>
      </c>
      <c r="N14" s="37">
        <v>474.05</v>
      </c>
      <c r="O14" s="38">
        <v>472.08500000000004</v>
      </c>
      <c r="P14" s="19">
        <v>2.105</v>
      </c>
      <c r="Q14" s="19">
        <v>2.2450000000000001</v>
      </c>
      <c r="R14" s="19" t="s">
        <v>63</v>
      </c>
      <c r="S14" s="39">
        <f t="shared" si="0"/>
        <v>2.355</v>
      </c>
      <c r="T14" s="4">
        <v>0.8</v>
      </c>
    </row>
    <row r="15" spans="1:20" x14ac:dyDescent="0.3">
      <c r="A15" s="21" t="s">
        <v>46</v>
      </c>
      <c r="B15" s="19" t="s">
        <v>47</v>
      </c>
      <c r="C15" s="19" t="s">
        <v>45</v>
      </c>
      <c r="D15" s="19">
        <v>118.7</v>
      </c>
      <c r="E15" s="19">
        <v>1.8072999999999999E-2</v>
      </c>
      <c r="F15" s="25">
        <v>1.8114999999999999E-2</v>
      </c>
      <c r="G15" s="26">
        <v>0.34399999999999997</v>
      </c>
      <c r="H15" s="22">
        <v>0.4</v>
      </c>
      <c r="I15" s="55">
        <f t="shared" ref="I15:I20" si="3">(H15+0.5)</f>
        <v>0.9</v>
      </c>
      <c r="J15" s="55">
        <f>(I15+(2/3)*P15)</f>
        <v>2.3033333333333332</v>
      </c>
      <c r="K15" s="1">
        <f>((I15+J15)/2*Q15*D15)</f>
        <v>426.81453583333331</v>
      </c>
      <c r="M15" s="21" t="s">
        <v>55</v>
      </c>
      <c r="N15" s="37">
        <v>474.57000000000005</v>
      </c>
      <c r="O15" s="38">
        <v>472.60500000000008</v>
      </c>
      <c r="P15" s="19">
        <v>2.105</v>
      </c>
      <c r="Q15" s="19">
        <v>2.2450000000000001</v>
      </c>
      <c r="R15" s="19" t="s">
        <v>63</v>
      </c>
      <c r="S15" s="39">
        <f t="shared" si="0"/>
        <v>2.355</v>
      </c>
      <c r="T15" s="4">
        <v>0.8</v>
      </c>
    </row>
    <row r="16" spans="1:20" x14ac:dyDescent="0.3">
      <c r="A16" s="21" t="s">
        <v>48</v>
      </c>
      <c r="B16" s="19" t="s">
        <v>49</v>
      </c>
      <c r="C16" s="19" t="s">
        <v>47</v>
      </c>
      <c r="D16" s="19">
        <v>116.3</v>
      </c>
      <c r="E16" s="19">
        <v>2.6527999999999999E-2</v>
      </c>
      <c r="F16" s="25">
        <v>2.6502999999999999E-2</v>
      </c>
      <c r="G16" s="26">
        <v>0.27300000000000002</v>
      </c>
      <c r="H16" s="22">
        <v>0.315</v>
      </c>
      <c r="I16" s="55">
        <f t="shared" si="3"/>
        <v>0.81499999999999995</v>
      </c>
      <c r="J16" s="55">
        <f>(I16+(2/3)*P16)</f>
        <v>2.4359999999999999</v>
      </c>
      <c r="K16" s="1">
        <f>((I16+J16)/2*Q16*D16)</f>
        <v>484.52400094999996</v>
      </c>
      <c r="M16" s="21" t="s">
        <v>2</v>
      </c>
      <c r="N16" s="37">
        <v>475.23</v>
      </c>
      <c r="O16" s="38">
        <v>472.93</v>
      </c>
      <c r="P16" s="19">
        <v>2.4314999999999998</v>
      </c>
      <c r="Q16" s="19">
        <v>2.5629999999999997</v>
      </c>
      <c r="R16" s="19" t="s">
        <v>63</v>
      </c>
      <c r="S16" s="39">
        <f t="shared" si="0"/>
        <v>2.6814999999999998</v>
      </c>
      <c r="T16" s="4">
        <v>1.2</v>
      </c>
    </row>
    <row r="17" spans="1:20" x14ac:dyDescent="0.3">
      <c r="A17" s="21" t="s">
        <v>50</v>
      </c>
      <c r="B17" s="19" t="s">
        <v>51</v>
      </c>
      <c r="C17" s="19" t="s">
        <v>49</v>
      </c>
      <c r="D17" s="19">
        <v>141.80000000000001</v>
      </c>
      <c r="E17" s="25">
        <v>4.9350000000000002E-3</v>
      </c>
      <c r="F17" s="19"/>
      <c r="G17" s="26">
        <v>0.3</v>
      </c>
      <c r="H17" s="22">
        <v>0.35</v>
      </c>
      <c r="I17" s="55">
        <f t="shared" si="3"/>
        <v>0.85</v>
      </c>
      <c r="J17" s="55">
        <f>(I17+(2/3)*P17)</f>
        <v>3.5576666666666883</v>
      </c>
      <c r="K17" s="1">
        <f>((I17+J17)/2*Q17*D17)</f>
        <v>1311.4212175166831</v>
      </c>
      <c r="M17" s="21" t="s">
        <v>6</v>
      </c>
      <c r="N17" s="37">
        <v>476.27000000000004</v>
      </c>
      <c r="O17" s="25">
        <v>472.34350000000001</v>
      </c>
      <c r="P17" s="19">
        <v>4.0615000000000325</v>
      </c>
      <c r="Q17" s="19">
        <v>4.1965000000000323</v>
      </c>
      <c r="R17" s="19" t="s">
        <v>62</v>
      </c>
      <c r="S17" s="39">
        <f t="shared" si="0"/>
        <v>4.3115000000000325</v>
      </c>
      <c r="T17" s="4">
        <v>1.2</v>
      </c>
    </row>
    <row r="18" spans="1:20" x14ac:dyDescent="0.3">
      <c r="A18" s="21" t="s">
        <v>52</v>
      </c>
      <c r="B18" s="19" t="s">
        <v>14</v>
      </c>
      <c r="C18" s="19" t="s">
        <v>53</v>
      </c>
      <c r="D18" s="19">
        <v>240</v>
      </c>
      <c r="E18" s="19">
        <v>2.3753000000000003E-2</v>
      </c>
      <c r="F18" s="25">
        <v>2.1797E-2</v>
      </c>
      <c r="G18" s="26">
        <v>0.34399999999999997</v>
      </c>
      <c r="H18" s="22">
        <v>0.4</v>
      </c>
      <c r="I18" s="55">
        <f t="shared" si="3"/>
        <v>0.9</v>
      </c>
      <c r="J18" s="55">
        <f>(I18+(2/3)*P18)</f>
        <v>2.2599999999999998</v>
      </c>
      <c r="K18" s="1">
        <f>((I18+J18)/2*Q18*D18)</f>
        <v>826.65599999999995</v>
      </c>
      <c r="M18" s="21" t="s">
        <v>53</v>
      </c>
      <c r="N18" s="37">
        <v>478</v>
      </c>
      <c r="O18" s="38">
        <v>476.1</v>
      </c>
      <c r="P18" s="19">
        <v>2.04</v>
      </c>
      <c r="Q18" s="19">
        <v>2.1800000000000002</v>
      </c>
      <c r="R18" s="19" t="s">
        <v>63</v>
      </c>
      <c r="S18" s="39">
        <f t="shared" si="0"/>
        <v>2.29</v>
      </c>
      <c r="T18" s="4">
        <v>0.8</v>
      </c>
    </row>
    <row r="19" spans="1:20" x14ac:dyDescent="0.3">
      <c r="A19" s="21" t="s">
        <v>54</v>
      </c>
      <c r="B19" s="19" t="s">
        <v>53</v>
      </c>
      <c r="C19" s="19" t="s">
        <v>55</v>
      </c>
      <c r="D19" s="19">
        <v>194.1</v>
      </c>
      <c r="E19" s="27">
        <v>1.7676000000000001E-2</v>
      </c>
      <c r="F19" s="25">
        <v>1.8006000000000001E-2</v>
      </c>
      <c r="G19" s="26">
        <v>0.34399999999999997</v>
      </c>
      <c r="H19" s="22">
        <v>0.4</v>
      </c>
      <c r="I19" s="55">
        <f t="shared" si="3"/>
        <v>0.9</v>
      </c>
      <c r="J19" s="55">
        <f>(I19+(2/3)*P19)</f>
        <v>2.3033333333333332</v>
      </c>
      <c r="K19" s="1">
        <f>((I19+J19)/2*Q19*D19)</f>
        <v>697.93345749999992</v>
      </c>
      <c r="M19" s="21" t="s">
        <v>1</v>
      </c>
      <c r="N19" s="37">
        <v>478.61</v>
      </c>
      <c r="O19" s="38">
        <v>476.64500000000004</v>
      </c>
      <c r="P19" s="19">
        <v>2.105</v>
      </c>
      <c r="Q19" s="19">
        <v>2.2450000000000001</v>
      </c>
      <c r="R19" s="19" t="s">
        <v>62</v>
      </c>
      <c r="S19" s="39">
        <f t="shared" si="0"/>
        <v>2.355</v>
      </c>
      <c r="T19" s="4">
        <v>0.8</v>
      </c>
    </row>
    <row r="20" spans="1:20" x14ac:dyDescent="0.3">
      <c r="A20" s="21" t="s">
        <v>56</v>
      </c>
      <c r="B20" s="19" t="s">
        <v>55</v>
      </c>
      <c r="C20" s="19" t="s">
        <v>57</v>
      </c>
      <c r="D20" s="19">
        <v>200.3</v>
      </c>
      <c r="E20" s="19">
        <v>1.958E-2</v>
      </c>
      <c r="F20" s="25">
        <v>1.9795E-2</v>
      </c>
      <c r="G20" s="26">
        <v>0.4</v>
      </c>
      <c r="H20" s="22">
        <v>0.46500000000000002</v>
      </c>
      <c r="I20" s="55">
        <f t="shared" si="3"/>
        <v>0.96500000000000008</v>
      </c>
      <c r="J20" s="55">
        <f>(I20+(2/3)*P20)</f>
        <v>2.2960000000000003</v>
      </c>
      <c r="K20" s="1">
        <f>((I20+J20)/2*Q20*D20)</f>
        <v>699.88054845000011</v>
      </c>
      <c r="M20" s="21" t="s">
        <v>10</v>
      </c>
      <c r="N20" s="37">
        <v>477.59000000000003</v>
      </c>
      <c r="O20" s="38">
        <v>475.74</v>
      </c>
      <c r="P20" s="19">
        <v>1.9965000000000002</v>
      </c>
      <c r="Q20" s="19">
        <v>2.1430000000000002</v>
      </c>
      <c r="R20" s="19" t="s">
        <v>62</v>
      </c>
      <c r="S20" s="39">
        <f t="shared" si="0"/>
        <v>2.2465000000000002</v>
      </c>
      <c r="T20" s="4">
        <v>0.8</v>
      </c>
    </row>
    <row r="21" spans="1:20" x14ac:dyDescent="0.3">
      <c r="A21" s="21" t="s">
        <v>58</v>
      </c>
      <c r="B21" s="19" t="s">
        <v>57</v>
      </c>
      <c r="C21" s="19" t="s">
        <v>59</v>
      </c>
      <c r="D21" s="19">
        <v>176.5</v>
      </c>
      <c r="E21" s="19">
        <v>2.9749999999999998E-3</v>
      </c>
      <c r="F21" s="25">
        <v>3.003E-3</v>
      </c>
      <c r="G21" s="26">
        <v>0.69</v>
      </c>
      <c r="H21" s="22">
        <v>0.8</v>
      </c>
      <c r="I21" s="55">
        <f>(H21+0.5)</f>
        <v>1.3</v>
      </c>
      <c r="J21" s="55">
        <f>(I21+(2/3)*P21)</f>
        <v>2.8200000000000003</v>
      </c>
      <c r="K21" s="1">
        <f>((I21+J21)/2*Q21*D21)</f>
        <v>894.43140000000005</v>
      </c>
      <c r="M21" s="21" t="s">
        <v>25</v>
      </c>
      <c r="N21" s="37">
        <v>465.09000000000003</v>
      </c>
      <c r="O21" s="38">
        <v>462.99</v>
      </c>
      <c r="P21" s="19">
        <v>2.2800000000000002</v>
      </c>
      <c r="Q21" s="19">
        <v>2.4600000000000004</v>
      </c>
      <c r="R21" s="19" t="s">
        <v>63</v>
      </c>
      <c r="S21" s="39">
        <f t="shared" si="0"/>
        <v>2.5300000000000002</v>
      </c>
      <c r="T21" s="4">
        <v>1</v>
      </c>
    </row>
    <row r="22" spans="1:20" x14ac:dyDescent="0.3">
      <c r="A22" s="21" t="s">
        <v>60</v>
      </c>
      <c r="B22" s="19" t="s">
        <v>59</v>
      </c>
      <c r="C22" s="19" t="s">
        <v>35</v>
      </c>
      <c r="D22" s="19">
        <v>178.9</v>
      </c>
      <c r="E22" s="19">
        <v>3.6173000000000004E-2</v>
      </c>
      <c r="F22" s="25">
        <v>3.8641000000000002E-2</v>
      </c>
      <c r="G22" s="26">
        <v>0.5</v>
      </c>
      <c r="H22" s="22">
        <v>0.57999999999999996</v>
      </c>
      <c r="I22" s="55">
        <f t="shared" ref="I22:I31" si="4">(H22+0.5)</f>
        <v>1.08</v>
      </c>
      <c r="J22" s="55">
        <f>(I22+(2/3)*P22)</f>
        <v>2.495333333333333</v>
      </c>
      <c r="K22" s="1">
        <f>((I22+J22)/2*Q22*D22)</f>
        <v>729.49474556666655</v>
      </c>
      <c r="M22" s="21" t="s">
        <v>31</v>
      </c>
      <c r="N22" s="37">
        <v>478.88</v>
      </c>
      <c r="O22" s="38">
        <v>476.91500000000002</v>
      </c>
      <c r="P22" s="19">
        <v>2.1229999999999998</v>
      </c>
      <c r="Q22" s="19">
        <v>2.2809999999999997</v>
      </c>
      <c r="R22" s="19" t="s">
        <v>63</v>
      </c>
      <c r="S22" s="39">
        <f t="shared" si="0"/>
        <v>2.3729999999999998</v>
      </c>
      <c r="T22" s="4">
        <v>0.8</v>
      </c>
    </row>
    <row r="23" spans="1:20" x14ac:dyDescent="0.3">
      <c r="A23" s="21" t="s">
        <v>11</v>
      </c>
      <c r="B23" s="19" t="s">
        <v>12</v>
      </c>
      <c r="C23" s="19" t="s">
        <v>1</v>
      </c>
      <c r="D23" s="19">
        <v>219.8</v>
      </c>
      <c r="E23" s="27">
        <v>2.4531000000000001E-2</v>
      </c>
      <c r="F23" s="25">
        <v>2.46E-2</v>
      </c>
      <c r="G23" s="26">
        <v>0.3</v>
      </c>
      <c r="H23" s="22">
        <v>0.35</v>
      </c>
      <c r="I23" s="55">
        <f t="shared" si="4"/>
        <v>0.85</v>
      </c>
      <c r="J23" s="55">
        <f>(I23+(2/3)*P23)</f>
        <v>2.2066666666666666</v>
      </c>
      <c r="K23" s="1">
        <f>((I23+J23)/2*Q23*D23)</f>
        <v>728.96303666666677</v>
      </c>
      <c r="M23" s="21" t="s">
        <v>15</v>
      </c>
      <c r="N23" s="37">
        <v>483.69</v>
      </c>
      <c r="O23" s="38">
        <v>481.79</v>
      </c>
      <c r="P23" s="19">
        <v>2.0350000000000001</v>
      </c>
      <c r="Q23" s="19">
        <v>2.1700000000000004</v>
      </c>
      <c r="R23" s="19" t="s">
        <v>62</v>
      </c>
      <c r="S23" s="39">
        <f t="shared" si="0"/>
        <v>2.2850000000000001</v>
      </c>
      <c r="T23" s="4">
        <v>0.8</v>
      </c>
    </row>
    <row r="24" spans="1:20" x14ac:dyDescent="0.3">
      <c r="A24" s="21" t="s">
        <v>0</v>
      </c>
      <c r="B24" s="19" t="s">
        <v>1</v>
      </c>
      <c r="C24" s="19" t="s">
        <v>2</v>
      </c>
      <c r="D24" s="19">
        <v>134.69999999999999</v>
      </c>
      <c r="E24" s="27">
        <v>2.5093000000000001E-2</v>
      </c>
      <c r="F24" s="25">
        <v>2.5576000000000002E-2</v>
      </c>
      <c r="G24" s="26">
        <v>0.4</v>
      </c>
      <c r="H24" s="22">
        <v>0.46500000000000002</v>
      </c>
      <c r="I24" s="55">
        <f t="shared" si="4"/>
        <v>0.96500000000000008</v>
      </c>
      <c r="J24" s="55">
        <f>(I24+(2/3)*P24)</f>
        <v>2.2960000000000003</v>
      </c>
      <c r="K24" s="1">
        <f>((I24+J24)/2*Q24*D24)</f>
        <v>470.66355405000002</v>
      </c>
      <c r="M24" s="21" t="s">
        <v>51</v>
      </c>
      <c r="N24" s="37">
        <v>484.29</v>
      </c>
      <c r="O24" s="38">
        <v>482.44</v>
      </c>
      <c r="P24" s="19">
        <v>1.9965000000000002</v>
      </c>
      <c r="Q24" s="19">
        <v>2.1430000000000002</v>
      </c>
      <c r="R24" s="19" t="s">
        <v>62</v>
      </c>
      <c r="S24" s="39">
        <f t="shared" si="0"/>
        <v>2.2465000000000002</v>
      </c>
      <c r="T24" s="4">
        <v>0.8</v>
      </c>
    </row>
    <row r="25" spans="1:20" x14ac:dyDescent="0.3">
      <c r="A25" s="21" t="s">
        <v>3</v>
      </c>
      <c r="B25" s="19" t="s">
        <v>2</v>
      </c>
      <c r="C25" s="19" t="s">
        <v>4</v>
      </c>
      <c r="D25" s="19">
        <v>86.7</v>
      </c>
      <c r="E25" s="19">
        <v>1.5767E-2</v>
      </c>
      <c r="F25" s="25">
        <v>3.0000000000000001E-3</v>
      </c>
      <c r="G25" s="26">
        <v>0.69</v>
      </c>
      <c r="H25" s="22">
        <v>0.8</v>
      </c>
      <c r="I25" s="55">
        <f t="shared" si="4"/>
        <v>1.3</v>
      </c>
      <c r="J25" s="55">
        <f>(I25+(2/3)*P25)</f>
        <v>2.6866666666666665</v>
      </c>
      <c r="K25" s="1">
        <f>((I25+J25)/2*Q25*D25)</f>
        <v>390.57772000000006</v>
      </c>
      <c r="M25" s="21" t="s">
        <v>47</v>
      </c>
      <c r="N25" s="37">
        <v>480.51000000000005</v>
      </c>
      <c r="O25" s="38">
        <v>478.61000000000007</v>
      </c>
      <c r="P25" s="19">
        <v>2.08</v>
      </c>
      <c r="Q25" s="19">
        <v>2.2600000000000002</v>
      </c>
      <c r="R25" s="19" t="s">
        <v>62</v>
      </c>
      <c r="S25" s="39">
        <f t="shared" si="0"/>
        <v>2.33</v>
      </c>
      <c r="T25" s="4">
        <v>0.8</v>
      </c>
    </row>
    <row r="26" spans="1:20" x14ac:dyDescent="0.3">
      <c r="A26" s="21" t="s">
        <v>5</v>
      </c>
      <c r="B26" s="19" t="s">
        <v>4</v>
      </c>
      <c r="C26" s="19" t="s">
        <v>6</v>
      </c>
      <c r="D26" s="19">
        <v>81.599999999999994</v>
      </c>
      <c r="E26" s="19">
        <v>4.0670000000000003E-3</v>
      </c>
      <c r="F26" s="25">
        <v>4.0000000000000001E-3</v>
      </c>
      <c r="G26" s="26">
        <v>0.69</v>
      </c>
      <c r="H26" s="22">
        <v>0.8</v>
      </c>
      <c r="I26" s="55">
        <f t="shared" si="4"/>
        <v>1.3</v>
      </c>
      <c r="J26" s="55">
        <f>(I26+(2/3)*P26)</f>
        <v>4.040066666666692</v>
      </c>
      <c r="K26" s="1">
        <f>((I26+J26)/2*Q26*D26)</f>
        <v>934.7043362720126</v>
      </c>
      <c r="M26" s="21" t="s">
        <v>4</v>
      </c>
      <c r="N26" s="37">
        <v>476.6</v>
      </c>
      <c r="O26" s="25">
        <v>472.66989999999998</v>
      </c>
      <c r="P26" s="19">
        <v>4.1101000000000383</v>
      </c>
      <c r="Q26" s="19">
        <v>4.290100000000038</v>
      </c>
      <c r="R26" s="19" t="s">
        <v>62</v>
      </c>
      <c r="S26" s="39">
        <f t="shared" si="0"/>
        <v>4.3601000000000383</v>
      </c>
      <c r="T26" s="4">
        <v>1.2</v>
      </c>
    </row>
    <row r="27" spans="1:20" x14ac:dyDescent="0.3">
      <c r="A27" s="21" t="s">
        <v>7</v>
      </c>
      <c r="B27" s="19" t="s">
        <v>6</v>
      </c>
      <c r="C27" s="19" t="s">
        <v>8</v>
      </c>
      <c r="D27" s="19">
        <v>136.4</v>
      </c>
      <c r="E27" s="19">
        <v>4.1130000000000003E-3</v>
      </c>
      <c r="F27" s="25">
        <v>7.0000000000000001E-3</v>
      </c>
      <c r="G27" s="26">
        <v>0.69</v>
      </c>
      <c r="H27" s="22">
        <v>0.8</v>
      </c>
      <c r="I27" s="55">
        <f t="shared" si="4"/>
        <v>1.3</v>
      </c>
      <c r="J27" s="55">
        <f>(I27+(2/3)*P27)</f>
        <v>3.48553333333333</v>
      </c>
      <c r="K27" s="1">
        <f>((I27+J27)/2*Q27*D27)</f>
        <v>1128.6970369986641</v>
      </c>
      <c r="M27" s="21" t="s">
        <v>42</v>
      </c>
      <c r="N27" s="37">
        <v>473.35</v>
      </c>
      <c r="O27" s="38">
        <v>470.25170000000003</v>
      </c>
      <c r="P27" s="19">
        <v>3.2782999999999949</v>
      </c>
      <c r="Q27" s="19">
        <v>3.458299999999995</v>
      </c>
      <c r="R27" s="19" t="s">
        <v>62</v>
      </c>
      <c r="S27" s="39">
        <f t="shared" si="0"/>
        <v>3.5282999999999949</v>
      </c>
      <c r="T27" s="4">
        <v>1.2</v>
      </c>
    </row>
    <row r="28" spans="1:20" x14ac:dyDescent="0.3">
      <c r="A28" s="21" t="s">
        <v>9</v>
      </c>
      <c r="B28" s="19" t="s">
        <v>10</v>
      </c>
      <c r="C28" s="19" t="s">
        <v>6</v>
      </c>
      <c r="D28" s="19">
        <v>102</v>
      </c>
      <c r="E28" s="19">
        <v>1.299E-2</v>
      </c>
      <c r="F28" s="25">
        <v>2.8896000000000002E-2</v>
      </c>
      <c r="G28" s="26">
        <v>0.3</v>
      </c>
      <c r="H28" s="22">
        <v>0.35</v>
      </c>
      <c r="I28" s="55">
        <f t="shared" si="4"/>
        <v>0.85</v>
      </c>
      <c r="J28" s="55">
        <f>(I28+(2/3)*P28)</f>
        <v>2.3400000000000003</v>
      </c>
      <c r="K28" s="1">
        <f>((I28+J28)/2*Q28*D28)</f>
        <v>385.57530000000014</v>
      </c>
      <c r="M28" s="21" t="s">
        <v>17</v>
      </c>
      <c r="N28" s="37">
        <v>470.42</v>
      </c>
      <c r="O28" s="38">
        <v>468.32499999999999</v>
      </c>
      <c r="P28" s="19">
        <v>2.2350000000000003</v>
      </c>
      <c r="Q28" s="19">
        <v>2.3700000000000006</v>
      </c>
      <c r="R28" s="19" t="s">
        <v>62</v>
      </c>
      <c r="S28" s="39">
        <f t="shared" si="0"/>
        <v>2.4850000000000003</v>
      </c>
      <c r="T28" s="4">
        <v>1</v>
      </c>
    </row>
    <row r="29" spans="1:20" x14ac:dyDescent="0.3">
      <c r="A29" s="21" t="s">
        <v>13</v>
      </c>
      <c r="B29" s="19" t="s">
        <v>15</v>
      </c>
      <c r="C29" s="19" t="s">
        <v>14</v>
      </c>
      <c r="D29" s="19">
        <v>92.2</v>
      </c>
      <c r="E29" s="19">
        <v>9.7999999999999997E-5</v>
      </c>
      <c r="F29" s="25">
        <v>5.0000000000000001E-3</v>
      </c>
      <c r="G29" s="26">
        <v>0.34399999999999997</v>
      </c>
      <c r="H29" s="22">
        <v>0.4</v>
      </c>
      <c r="I29" s="55">
        <f t="shared" si="4"/>
        <v>0.9</v>
      </c>
      <c r="J29" s="55">
        <f>(I29+(2/3)*P29)</f>
        <v>3.0153333333333436</v>
      </c>
      <c r="K29" s="1">
        <f>((I29+J29)/2*Q29*D29)</f>
        <v>597.98611926667104</v>
      </c>
      <c r="M29" s="21" t="s">
        <v>37</v>
      </c>
      <c r="N29" s="37">
        <v>465.27000000000004</v>
      </c>
      <c r="O29" s="38">
        <v>462.23700000000002</v>
      </c>
      <c r="P29" s="19">
        <v>3.1730000000000156</v>
      </c>
      <c r="Q29" s="19">
        <v>3.3130000000000157</v>
      </c>
      <c r="R29" s="19" t="s">
        <v>63</v>
      </c>
      <c r="S29" s="39">
        <f t="shared" si="0"/>
        <v>3.4230000000000156</v>
      </c>
      <c r="T29" s="4">
        <v>1.2</v>
      </c>
    </row>
    <row r="30" spans="1:20" x14ac:dyDescent="0.3">
      <c r="A30" s="21" t="s">
        <v>16</v>
      </c>
      <c r="B30" s="19" t="s">
        <v>17</v>
      </c>
      <c r="C30" s="19" t="s">
        <v>18</v>
      </c>
      <c r="D30" s="19">
        <v>130.5</v>
      </c>
      <c r="E30" s="29">
        <v>1.25E-3</v>
      </c>
      <c r="F30" s="25">
        <v>1.3450000000000001E-3</v>
      </c>
      <c r="G30" s="26">
        <v>0.5</v>
      </c>
      <c r="H30" s="22">
        <v>0.57999999999999996</v>
      </c>
      <c r="I30" s="55">
        <f t="shared" si="4"/>
        <v>1.08</v>
      </c>
      <c r="J30" s="55">
        <f>(I30+(2/3)*P30)</f>
        <v>2.8053333333333335</v>
      </c>
      <c r="K30" s="1">
        <f>((I30+J30)/2*Q30*D30)</f>
        <v>696.16042800000002</v>
      </c>
      <c r="M30" s="21" t="s">
        <v>39</v>
      </c>
      <c r="N30" s="37">
        <v>467.73</v>
      </c>
      <c r="O30" s="38">
        <v>465.3</v>
      </c>
      <c r="P30" s="19">
        <v>2.5880000000000001</v>
      </c>
      <c r="Q30" s="19">
        <v>2.746</v>
      </c>
      <c r="R30" s="19" t="s">
        <v>63</v>
      </c>
      <c r="S30" s="39">
        <f t="shared" si="0"/>
        <v>2.8380000000000001</v>
      </c>
      <c r="T30" s="4">
        <v>1.2</v>
      </c>
    </row>
    <row r="31" spans="1:20" x14ac:dyDescent="0.3">
      <c r="A31" s="30" t="s">
        <v>19</v>
      </c>
      <c r="B31" s="31" t="s">
        <v>18</v>
      </c>
      <c r="C31" s="31" t="s">
        <v>20</v>
      </c>
      <c r="D31" s="31">
        <v>157.80000000000001</v>
      </c>
      <c r="E31" s="32">
        <v>8.83E-4</v>
      </c>
      <c r="F31" s="33">
        <v>1E-3</v>
      </c>
      <c r="G31" s="34">
        <v>0.69</v>
      </c>
      <c r="H31" s="35">
        <v>0.8</v>
      </c>
      <c r="I31" s="55">
        <f t="shared" si="4"/>
        <v>1.3</v>
      </c>
      <c r="J31" s="55">
        <f>(I31+(2/3)*P31)</f>
        <v>2.9533333333333331</v>
      </c>
      <c r="K31" s="1">
        <f>((I31+J31)/2*Q31*D31)</f>
        <v>892.66408000000001</v>
      </c>
      <c r="M31" s="21" t="s">
        <v>59</v>
      </c>
      <c r="N31" s="37">
        <v>470.12</v>
      </c>
      <c r="O31" s="38">
        <v>467.82</v>
      </c>
      <c r="P31" s="19">
        <v>2.48</v>
      </c>
      <c r="Q31" s="19">
        <v>2.66</v>
      </c>
      <c r="R31" s="19" t="s">
        <v>63</v>
      </c>
      <c r="S31" s="39">
        <f t="shared" si="0"/>
        <v>2.73</v>
      </c>
      <c r="T31" s="4">
        <v>0.8</v>
      </c>
    </row>
    <row r="32" spans="1:20" x14ac:dyDescent="0.3">
      <c r="M32" s="30" t="s">
        <v>23</v>
      </c>
      <c r="N32" s="41">
        <v>460.39699999999999</v>
      </c>
      <c r="O32" s="42">
        <v>456.55150000000003</v>
      </c>
      <c r="P32" s="31">
        <v>3.9454999999999587</v>
      </c>
      <c r="Q32" s="31">
        <v>4.0454999999999588</v>
      </c>
      <c r="R32" s="31" t="s">
        <v>64</v>
      </c>
      <c r="S32" s="43">
        <f t="shared" si="0"/>
        <v>4.1954999999999583</v>
      </c>
    </row>
    <row r="33" spans="1:20" x14ac:dyDescent="0.3">
      <c r="J33" s="5" t="s">
        <v>94</v>
      </c>
      <c r="K33" s="1">
        <f>SUM(K2:K31)</f>
        <v>28589.550663309699</v>
      </c>
    </row>
    <row r="34" spans="1:20" x14ac:dyDescent="0.3">
      <c r="J34" s="5" t="s">
        <v>95</v>
      </c>
      <c r="K34" s="59">
        <v>19.22</v>
      </c>
    </row>
    <row r="35" spans="1:20" ht="25.8" x14ac:dyDescent="0.5">
      <c r="J35" s="60" t="s">
        <v>96</v>
      </c>
      <c r="K35" s="51">
        <f>(K33*K34)</f>
        <v>549491.1637488124</v>
      </c>
      <c r="P35" s="61" t="s">
        <v>97</v>
      </c>
      <c r="Q35" s="62">
        <f>(K35+D57+D76)</f>
        <v>1419273.1829331741</v>
      </c>
      <c r="R35" s="66" t="s">
        <v>99</v>
      </c>
      <c r="S35" s="65" t="s">
        <v>100</v>
      </c>
      <c r="T35" s="62">
        <f>(Q35*1.05)</f>
        <v>1490236.8420798329</v>
      </c>
    </row>
    <row r="36" spans="1:20" ht="23.4" x14ac:dyDescent="0.45">
      <c r="P36" s="63" t="s">
        <v>98</v>
      </c>
      <c r="Q36" s="64">
        <f>(Q35/C57)</f>
        <v>389.89950356670806</v>
      </c>
    </row>
    <row r="37" spans="1:20" x14ac:dyDescent="0.3">
      <c r="D37" s="8"/>
    </row>
    <row r="39" spans="1:20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N39"/>
    </row>
    <row r="40" spans="1:20" x14ac:dyDescent="0.3">
      <c r="A40" s="7" t="s">
        <v>65</v>
      </c>
      <c r="B40" s="7" t="s">
        <v>66</v>
      </c>
      <c r="C40" s="10" t="s">
        <v>69</v>
      </c>
      <c r="D40" s="10" t="s">
        <v>68</v>
      </c>
      <c r="E40" s="6"/>
      <c r="F40" s="16" t="s">
        <v>71</v>
      </c>
      <c r="G40" t="s">
        <v>72</v>
      </c>
      <c r="N40"/>
    </row>
    <row r="41" spans="1:20" x14ac:dyDescent="0.3">
      <c r="A41">
        <v>160</v>
      </c>
      <c r="B41">
        <v>13.115786740577899</v>
      </c>
      <c r="C41" s="6">
        <v>0</v>
      </c>
      <c r="D41" s="5">
        <f>(B41*C41)</f>
        <v>0</v>
      </c>
      <c r="F41" s="17">
        <v>0.25</v>
      </c>
      <c r="G41" s="15">
        <v>1</v>
      </c>
      <c r="N41"/>
    </row>
    <row r="42" spans="1:20" x14ac:dyDescent="0.3">
      <c r="A42">
        <v>200</v>
      </c>
      <c r="B42">
        <v>40.01</v>
      </c>
      <c r="C42" s="6">
        <v>0</v>
      </c>
      <c r="D42" s="5">
        <f t="shared" ref="D42:D55" si="5">(B42*C42)</f>
        <v>0</v>
      </c>
      <c r="F42" s="17">
        <v>0.315</v>
      </c>
      <c r="G42" s="15">
        <v>1</v>
      </c>
      <c r="N42"/>
    </row>
    <row r="43" spans="1:20" x14ac:dyDescent="0.3">
      <c r="A43">
        <v>250</v>
      </c>
      <c r="B43">
        <v>52.64</v>
      </c>
      <c r="C43" s="5">
        <v>176.4</v>
      </c>
      <c r="D43" s="5">
        <f t="shared" si="5"/>
        <v>9285.6959999999999</v>
      </c>
      <c r="E43" s="9"/>
      <c r="F43" s="17">
        <v>0.35</v>
      </c>
      <c r="G43" s="15">
        <v>3</v>
      </c>
      <c r="N43"/>
    </row>
    <row r="44" spans="1:20" x14ac:dyDescent="0.3">
      <c r="A44">
        <v>315</v>
      </c>
      <c r="B44">
        <v>69.28</v>
      </c>
      <c r="C44" s="5">
        <v>116.3</v>
      </c>
      <c r="D44" s="5">
        <f t="shared" si="5"/>
        <v>8057.2640000000001</v>
      </c>
      <c r="E44" s="9"/>
      <c r="F44" s="17">
        <v>0.4</v>
      </c>
      <c r="G44" s="15">
        <v>5</v>
      </c>
      <c r="N44"/>
    </row>
    <row r="45" spans="1:20" x14ac:dyDescent="0.3">
      <c r="A45">
        <v>350</v>
      </c>
      <c r="B45">
        <v>90.646500684953295</v>
      </c>
      <c r="C45" s="9">
        <v>0</v>
      </c>
      <c r="D45" s="5">
        <f t="shared" si="5"/>
        <v>0</v>
      </c>
      <c r="E45" s="9"/>
      <c r="F45" s="17">
        <v>0.46500000000000002</v>
      </c>
      <c r="G45" s="15">
        <v>4</v>
      </c>
      <c r="N45"/>
    </row>
    <row r="46" spans="1:20" x14ac:dyDescent="0.3">
      <c r="A46">
        <v>400</v>
      </c>
      <c r="B46">
        <v>100.35</v>
      </c>
      <c r="C46" s="9">
        <v>0</v>
      </c>
      <c r="D46" s="5">
        <f t="shared" si="5"/>
        <v>0</v>
      </c>
      <c r="E46" s="9"/>
      <c r="F46" s="17">
        <v>0.57999999999999996</v>
      </c>
      <c r="G46" s="15">
        <v>4</v>
      </c>
      <c r="N46"/>
    </row>
    <row r="47" spans="1:20" x14ac:dyDescent="0.3">
      <c r="A47">
        <v>465</v>
      </c>
      <c r="B47">
        <v>137.572985440759</v>
      </c>
      <c r="C47" s="5">
        <v>690.60000000000014</v>
      </c>
      <c r="D47" s="5">
        <f t="shared" si="5"/>
        <v>95007.90374538819</v>
      </c>
      <c r="E47" s="9"/>
      <c r="F47" s="17">
        <v>0.8</v>
      </c>
      <c r="G47" s="15">
        <v>6</v>
      </c>
      <c r="N47"/>
    </row>
    <row r="48" spans="1:20" x14ac:dyDescent="0.3">
      <c r="A48">
        <v>500</v>
      </c>
      <c r="B48">
        <v>144.80000000000001</v>
      </c>
      <c r="C48" s="6">
        <v>0</v>
      </c>
      <c r="D48" s="5">
        <f t="shared" si="5"/>
        <v>0</v>
      </c>
      <c r="E48" s="9"/>
      <c r="F48" s="17">
        <v>0.93</v>
      </c>
      <c r="G48" s="15">
        <v>4</v>
      </c>
      <c r="N48"/>
    </row>
    <row r="49" spans="1:14" x14ac:dyDescent="0.3">
      <c r="A49">
        <v>580</v>
      </c>
      <c r="B49">
        <v>184.499470196565</v>
      </c>
      <c r="C49" s="5">
        <v>733</v>
      </c>
      <c r="D49" s="5">
        <f t="shared" si="5"/>
        <v>135238.11165408214</v>
      </c>
      <c r="E49" s="9"/>
      <c r="F49" s="17">
        <v>1</v>
      </c>
      <c r="G49" s="15">
        <v>1</v>
      </c>
      <c r="N49"/>
    </row>
    <row r="50" spans="1:14" x14ac:dyDescent="0.3">
      <c r="A50">
        <v>630</v>
      </c>
      <c r="B50">
        <v>216.37</v>
      </c>
      <c r="C50" s="6">
        <v>0</v>
      </c>
      <c r="D50" s="5">
        <f t="shared" si="5"/>
        <v>0</v>
      </c>
      <c r="E50" s="9"/>
      <c r="F50" s="17">
        <v>1.2</v>
      </c>
      <c r="G50" s="15">
        <v>1</v>
      </c>
      <c r="N50"/>
    </row>
    <row r="51" spans="1:14" x14ac:dyDescent="0.3">
      <c r="A51">
        <v>700</v>
      </c>
      <c r="B51">
        <v>233.46623689827601</v>
      </c>
      <c r="C51" s="6">
        <v>0</v>
      </c>
      <c r="D51" s="5">
        <f t="shared" si="5"/>
        <v>0</v>
      </c>
      <c r="E51" s="9"/>
      <c r="F51" s="17" t="s">
        <v>70</v>
      </c>
      <c r="G51" s="15">
        <v>30</v>
      </c>
      <c r="M51"/>
      <c r="N51"/>
    </row>
    <row r="52" spans="1:14" x14ac:dyDescent="0.3">
      <c r="A52">
        <v>800</v>
      </c>
      <c r="B52">
        <v>274.27187581636798</v>
      </c>
      <c r="C52" s="5">
        <v>794.5</v>
      </c>
      <c r="D52" s="5">
        <f t="shared" si="5"/>
        <v>217909.00533610437</v>
      </c>
      <c r="E52" s="9"/>
      <c r="F52" s="6"/>
      <c r="M52"/>
      <c r="N52"/>
    </row>
    <row r="53" spans="1:14" x14ac:dyDescent="0.3">
      <c r="A53">
        <v>930</v>
      </c>
      <c r="B53">
        <v>327.31920640988801</v>
      </c>
      <c r="C53" s="5">
        <v>766.1</v>
      </c>
      <c r="D53" s="5">
        <f t="shared" si="5"/>
        <v>250759.2440306152</v>
      </c>
      <c r="E53" s="6"/>
      <c r="F53" s="6"/>
      <c r="M53"/>
      <c r="N53"/>
    </row>
    <row r="54" spans="1:14" x14ac:dyDescent="0.3">
      <c r="A54">
        <v>1000</v>
      </c>
      <c r="B54">
        <v>355.88315365255301</v>
      </c>
      <c r="C54" s="5">
        <v>165.2</v>
      </c>
      <c r="D54" s="5">
        <f t="shared" si="5"/>
        <v>58791.896983401755</v>
      </c>
      <c r="E54" s="6"/>
      <c r="F54" s="6"/>
      <c r="M54"/>
      <c r="N54"/>
    </row>
    <row r="55" spans="1:14" x14ac:dyDescent="0.3">
      <c r="A55">
        <v>1200</v>
      </c>
      <c r="B55">
        <v>437.49443148873797</v>
      </c>
      <c r="C55" s="5">
        <v>198</v>
      </c>
      <c r="D55" s="5">
        <f t="shared" si="5"/>
        <v>86623.897434770115</v>
      </c>
      <c r="E55" s="6"/>
      <c r="F55" s="6"/>
      <c r="M55"/>
      <c r="N55"/>
    </row>
    <row r="56" spans="1:14" x14ac:dyDescent="0.3">
      <c r="A56" s="6"/>
      <c r="B56" s="6"/>
      <c r="C56" s="6"/>
      <c r="D56" s="6"/>
      <c r="E56" s="6"/>
      <c r="F56" s="6"/>
      <c r="M56"/>
      <c r="N56"/>
    </row>
    <row r="57" spans="1:14" x14ac:dyDescent="0.3">
      <c r="A57" s="6"/>
      <c r="B57" s="11" t="s">
        <v>67</v>
      </c>
      <c r="C57" s="12">
        <f>SUM(C42:C56)</f>
        <v>3640.1</v>
      </c>
      <c r="D57" s="14">
        <f>SUM(D41:D55)</f>
        <v>861673.01918436179</v>
      </c>
      <c r="E57" s="13"/>
      <c r="F57" s="6"/>
    </row>
    <row r="58" spans="1:14" x14ac:dyDescent="0.3">
      <c r="A58" s="6"/>
      <c r="B58" s="6"/>
      <c r="C58" s="6"/>
      <c r="D58" s="6"/>
      <c r="E58" s="6"/>
      <c r="F58" s="6"/>
    </row>
    <row r="59" spans="1:14" x14ac:dyDescent="0.3">
      <c r="A59" s="6"/>
      <c r="B59" s="6"/>
      <c r="C59" s="6"/>
      <c r="D59" s="6"/>
      <c r="E59" s="6"/>
      <c r="F59" s="6"/>
    </row>
    <row r="60" spans="1:14" x14ac:dyDescent="0.3">
      <c r="A60" s="6"/>
      <c r="B60" s="6"/>
      <c r="C60" s="6"/>
      <c r="D60" s="6"/>
      <c r="E60" s="6"/>
      <c r="F60" s="6"/>
    </row>
    <row r="61" spans="1:14" x14ac:dyDescent="0.3">
      <c r="A61" s="6"/>
      <c r="B61" s="6"/>
      <c r="C61" s="6"/>
      <c r="D61" s="6"/>
      <c r="E61" s="6"/>
      <c r="F61" s="6"/>
    </row>
    <row r="62" spans="1:14" x14ac:dyDescent="0.3">
      <c r="A62" s="6"/>
      <c r="B62" s="6"/>
      <c r="C62" s="6"/>
      <c r="D62" s="6"/>
      <c r="E62" s="6"/>
      <c r="F62" s="6"/>
    </row>
    <row r="63" spans="1:14" x14ac:dyDescent="0.3">
      <c r="A63" s="6"/>
      <c r="B63" s="6"/>
      <c r="C63" s="6"/>
      <c r="D63" s="6"/>
      <c r="E63" s="6"/>
      <c r="F63" s="6"/>
    </row>
    <row r="64" spans="1:14" x14ac:dyDescent="0.3">
      <c r="A64" s="6"/>
      <c r="B64" s="6"/>
      <c r="C64" s="6"/>
      <c r="D64" s="6"/>
      <c r="E64" s="6"/>
      <c r="F64" s="6"/>
    </row>
    <row r="65" spans="1:14" x14ac:dyDescent="0.3">
      <c r="A65" s="6"/>
      <c r="B65" s="6"/>
      <c r="C65" s="6"/>
      <c r="D65" s="6"/>
      <c r="E65" s="6"/>
      <c r="F65" s="6"/>
    </row>
    <row r="66" spans="1:14" x14ac:dyDescent="0.3">
      <c r="A66" s="6"/>
      <c r="B66" s="6"/>
      <c r="C66" s="6"/>
      <c r="D66" s="6"/>
      <c r="E66" s="6"/>
      <c r="F66" s="6"/>
    </row>
    <row r="67" spans="1:14" x14ac:dyDescent="0.3">
      <c r="A67" s="6"/>
      <c r="B67" s="6"/>
      <c r="C67" s="6"/>
      <c r="D67" s="6"/>
      <c r="E67" s="6"/>
      <c r="F67" s="6"/>
    </row>
    <row r="70" spans="1:14" x14ac:dyDescent="0.3">
      <c r="A70" s="48" t="s">
        <v>86</v>
      </c>
      <c r="B70" s="48" t="s">
        <v>66</v>
      </c>
      <c r="C70" s="48" t="s">
        <v>87</v>
      </c>
      <c r="D70" s="48" t="s">
        <v>68</v>
      </c>
      <c r="F70" s="16" t="s">
        <v>88</v>
      </c>
      <c r="G70" t="s">
        <v>87</v>
      </c>
    </row>
    <row r="71" spans="1:14" x14ac:dyDescent="0.3">
      <c r="A71" s="46">
        <v>0.8</v>
      </c>
      <c r="B71" s="47">
        <v>235.2</v>
      </c>
      <c r="C71" s="9">
        <v>15</v>
      </c>
      <c r="D71" s="50">
        <f>(B71*C71)</f>
        <v>3528</v>
      </c>
      <c r="F71" s="49">
        <v>0.8</v>
      </c>
      <c r="G71" s="15">
        <v>15</v>
      </c>
    </row>
    <row r="72" spans="1:14" x14ac:dyDescent="0.3">
      <c r="A72" s="46">
        <v>1</v>
      </c>
      <c r="B72" s="46">
        <v>275</v>
      </c>
      <c r="C72" s="9">
        <v>3</v>
      </c>
      <c r="D72" s="50">
        <f t="shared" ref="D72:D74" si="6">(B72*C72)</f>
        <v>825</v>
      </c>
      <c r="F72" s="49">
        <v>1</v>
      </c>
      <c r="G72" s="15">
        <v>3</v>
      </c>
    </row>
    <row r="73" spans="1:14" x14ac:dyDescent="0.3">
      <c r="A73" s="46">
        <v>1.2</v>
      </c>
      <c r="B73" s="46">
        <v>290.3</v>
      </c>
      <c r="C73" s="9">
        <v>10</v>
      </c>
      <c r="D73" s="50">
        <f t="shared" si="6"/>
        <v>2903</v>
      </c>
      <c r="F73" s="49">
        <v>1.2</v>
      </c>
      <c r="G73" s="15">
        <v>10</v>
      </c>
    </row>
    <row r="74" spans="1:14" x14ac:dyDescent="0.3">
      <c r="A74" s="46">
        <v>1.5</v>
      </c>
      <c r="B74" s="46">
        <v>426.5</v>
      </c>
      <c r="C74" s="9">
        <v>2</v>
      </c>
      <c r="D74" s="50">
        <f t="shared" si="6"/>
        <v>853</v>
      </c>
      <c r="F74" s="49">
        <v>1.5</v>
      </c>
      <c r="G74" s="15">
        <v>2</v>
      </c>
      <c r="K74"/>
      <c r="L74"/>
    </row>
    <row r="75" spans="1:14" x14ac:dyDescent="0.3">
      <c r="F75" s="49" t="s">
        <v>70</v>
      </c>
      <c r="G75" s="15">
        <v>30</v>
      </c>
      <c r="K75"/>
      <c r="L75"/>
      <c r="M75"/>
      <c r="N75"/>
    </row>
    <row r="76" spans="1:14" x14ac:dyDescent="0.3">
      <c r="B76" s="52" t="s">
        <v>67</v>
      </c>
      <c r="C76" s="53">
        <f>SUM(C71:C74)</f>
        <v>30</v>
      </c>
      <c r="D76" s="54">
        <f>SUM(D71:D74)</f>
        <v>8109</v>
      </c>
      <c r="K76"/>
      <c r="L76"/>
      <c r="M76"/>
      <c r="N76"/>
    </row>
    <row r="77" spans="1:14" x14ac:dyDescent="0.3">
      <c r="K77"/>
      <c r="L77"/>
      <c r="M77"/>
      <c r="N77"/>
    </row>
    <row r="78" spans="1:14" x14ac:dyDescent="0.3">
      <c r="K78"/>
      <c r="L78"/>
      <c r="M78"/>
      <c r="N78"/>
    </row>
    <row r="79" spans="1:14" x14ac:dyDescent="0.3">
      <c r="K79"/>
      <c r="L79"/>
      <c r="M79"/>
      <c r="N79"/>
    </row>
    <row r="80" spans="1:14" x14ac:dyDescent="0.3">
      <c r="G80"/>
      <c r="H80"/>
      <c r="I80"/>
      <c r="J80"/>
      <c r="K80"/>
      <c r="L80"/>
      <c r="M80"/>
      <c r="N80"/>
    </row>
    <row r="81" spans="7:14" x14ac:dyDescent="0.3">
      <c r="G81"/>
      <c r="H81"/>
      <c r="I81"/>
      <c r="J81"/>
      <c r="K81"/>
      <c r="L81"/>
      <c r="M81"/>
      <c r="N81"/>
    </row>
    <row r="82" spans="7:14" x14ac:dyDescent="0.3">
      <c r="G82"/>
      <c r="H82"/>
      <c r="I82"/>
      <c r="J82"/>
      <c r="K82"/>
      <c r="L82"/>
      <c r="M82"/>
      <c r="N82"/>
    </row>
    <row r="83" spans="7:14" x14ac:dyDescent="0.3">
      <c r="G83"/>
      <c r="H83"/>
      <c r="I83"/>
      <c r="J83"/>
      <c r="K83"/>
      <c r="L83"/>
      <c r="M83"/>
      <c r="N83"/>
    </row>
    <row r="84" spans="7:14" x14ac:dyDescent="0.3">
      <c r="G84"/>
      <c r="H84"/>
      <c r="I84"/>
      <c r="J84"/>
      <c r="K84"/>
      <c r="L84"/>
      <c r="M84"/>
      <c r="N84"/>
    </row>
    <row r="85" spans="7:14" x14ac:dyDescent="0.3">
      <c r="G85"/>
      <c r="H85"/>
      <c r="I85"/>
      <c r="J85"/>
      <c r="K85"/>
      <c r="L85"/>
      <c r="M85"/>
      <c r="N85"/>
    </row>
    <row r="86" spans="7:14" x14ac:dyDescent="0.3">
      <c r="G86"/>
      <c r="H86"/>
      <c r="I86"/>
      <c r="J86"/>
      <c r="K86"/>
      <c r="L86"/>
      <c r="M86"/>
      <c r="N86"/>
    </row>
    <row r="87" spans="7:14" x14ac:dyDescent="0.3">
      <c r="G87"/>
      <c r="H87"/>
      <c r="I87"/>
      <c r="J87"/>
      <c r="K87"/>
      <c r="L87"/>
      <c r="M87"/>
      <c r="N87"/>
    </row>
    <row r="88" spans="7:14" x14ac:dyDescent="0.3">
      <c r="G88"/>
      <c r="H88"/>
      <c r="I88"/>
      <c r="J88"/>
      <c r="K88"/>
      <c r="L88"/>
      <c r="M88"/>
      <c r="N88"/>
    </row>
    <row r="89" spans="7:14" x14ac:dyDescent="0.3">
      <c r="G89"/>
      <c r="H89"/>
      <c r="I89"/>
      <c r="J89"/>
      <c r="K89"/>
      <c r="L89"/>
      <c r="M89"/>
      <c r="N89"/>
    </row>
    <row r="90" spans="7:14" x14ac:dyDescent="0.3">
      <c r="G90"/>
      <c r="H90"/>
      <c r="I90"/>
      <c r="J90"/>
      <c r="K90"/>
      <c r="L90"/>
      <c r="M90"/>
      <c r="N90"/>
    </row>
    <row r="91" spans="7:14" x14ac:dyDescent="0.3">
      <c r="G91"/>
      <c r="H91"/>
      <c r="I91"/>
      <c r="J91"/>
      <c r="K91"/>
      <c r="L91"/>
      <c r="M91"/>
      <c r="N91"/>
    </row>
    <row r="92" spans="7:14" x14ac:dyDescent="0.3">
      <c r="K92"/>
      <c r="L92"/>
      <c r="M92"/>
      <c r="N92"/>
    </row>
  </sheetData>
  <autoFilter ref="A1:H31" xr:uid="{862C8256-A57E-442C-BC7C-955B6DFBFF41}">
    <sortState xmlns:xlrd2="http://schemas.microsoft.com/office/spreadsheetml/2017/richdata2" ref="A2:H31">
      <sortCondition ref="A2:A31"/>
    </sortState>
  </autoFilter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Franzoi</dc:creator>
  <cp:lastModifiedBy>Matteo Franzoi</cp:lastModifiedBy>
  <dcterms:created xsi:type="dcterms:W3CDTF">2019-06-05T15:33:30Z</dcterms:created>
  <dcterms:modified xsi:type="dcterms:W3CDTF">2019-06-08T14:36:06Z</dcterms:modified>
</cp:coreProperties>
</file>