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mc:AlternateContent xmlns:mc="http://schemas.openxmlformats.org/markup-compatibility/2006">
    <mc:Choice Requires="x15">
      <x15ac:absPath xmlns:x15ac="http://schemas.microsoft.com/office/spreadsheetml/2010/11/ac" url="/Users/victormac/PROYECTOS/REPOS/REPOS-Github/Ejercicios-casuales/wordcloud_iniciativas/"/>
    </mc:Choice>
  </mc:AlternateContent>
  <xr:revisionPtr revIDLastSave="0" documentId="13_ncr:1_{393CD37D-CBB0-BB41-A8B1-06BA4DDAB099}" xr6:coauthVersionLast="45" xr6:coauthVersionMax="45" xr10:uidLastSave="{00000000-0000-0000-0000-000000000000}"/>
  <bookViews>
    <workbookView xWindow="0" yWindow="460" windowWidth="33600" windowHeight="19640" xr2:uid="{00000000-000D-0000-FFFF-FFFF00000000}"/>
  </bookViews>
  <sheets>
    <sheet name="Repo" sheetId="1" r:id="rId1"/>
  </sheets>
  <definedNames>
    <definedName name="_xlnm._FilterDatabase" localSheetId="0" hidden="1">Repo!$A$1:$K$701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691" i="1" l="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8" i="1"/>
  <c r="C656" i="1"/>
  <c r="C654" i="1"/>
  <c r="C653" i="1"/>
  <c r="C652" i="1"/>
  <c r="C651" i="1"/>
  <c r="C650" i="1"/>
  <c r="C648" i="1"/>
  <c r="C647" i="1"/>
  <c r="C646" i="1"/>
  <c r="C645" i="1"/>
  <c r="C644" i="1"/>
  <c r="C643" i="1"/>
  <c r="C642" i="1"/>
  <c r="C641" i="1"/>
  <c r="C640" i="1"/>
  <c r="C639" i="1"/>
  <c r="C638" i="1"/>
  <c r="C637" i="1"/>
  <c r="C636" i="1"/>
  <c r="C635" i="1"/>
  <c r="C634" i="1"/>
  <c r="C633" i="1"/>
  <c r="C632" i="1"/>
  <c r="C631" i="1"/>
  <c r="C630"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2" i="1"/>
  <c r="C601" i="1"/>
  <c r="C600" i="1"/>
  <c r="C599" i="1"/>
  <c r="C598" i="1"/>
  <c r="C597" i="1"/>
  <c r="C596" i="1"/>
  <c r="C595" i="1"/>
  <c r="C594" i="1"/>
  <c r="C593" i="1"/>
  <c r="C592" i="1"/>
  <c r="C591" i="1"/>
  <c r="C590" i="1"/>
  <c r="C589" i="1"/>
  <c r="C588" i="1"/>
  <c r="C587" i="1"/>
  <c r="C586" i="1"/>
  <c r="C585" i="1"/>
  <c r="C584" i="1"/>
  <c r="C583" i="1"/>
  <c r="C582" i="1"/>
  <c r="C581" i="1"/>
  <c r="C580"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3" i="1"/>
  <c r="C522" i="1"/>
  <c r="C521" i="1"/>
  <c r="C520" i="1"/>
  <c r="C519" i="1"/>
  <c r="C518" i="1"/>
  <c r="C517" i="1"/>
  <c r="C516" i="1"/>
  <c r="C515" i="1"/>
  <c r="C514" i="1"/>
  <c r="C513" i="1"/>
  <c r="C512" i="1"/>
  <c r="C511" i="1"/>
  <c r="C510" i="1"/>
  <c r="C509" i="1"/>
  <c r="C508" i="1"/>
  <c r="C507" i="1"/>
  <c r="C506" i="1"/>
  <c r="C505" i="1"/>
  <c r="C504" i="1"/>
  <c r="C503" i="1"/>
  <c r="C502" i="1"/>
  <c r="C501"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3" i="1"/>
  <c r="C472" i="1"/>
  <c r="C471" i="1"/>
  <c r="C470" i="1"/>
  <c r="C469" i="1"/>
  <c r="C468" i="1"/>
  <c r="C467" i="1"/>
  <c r="C466" i="1"/>
  <c r="C464" i="1"/>
  <c r="C463" i="1"/>
  <c r="C462" i="1"/>
  <c r="C461" i="1"/>
  <c r="C460" i="1"/>
  <c r="C459" i="1"/>
  <c r="C458" i="1"/>
  <c r="C457" i="1"/>
  <c r="C456" i="1"/>
  <c r="C455" i="1"/>
  <c r="C454" i="1"/>
  <c r="C453" i="1"/>
  <c r="C452" i="1"/>
  <c r="C450" i="1"/>
  <c r="C449" i="1"/>
  <c r="C448" i="1"/>
  <c r="C447" i="1"/>
  <c r="C446" i="1"/>
  <c r="C445" i="1"/>
  <c r="C444" i="1"/>
  <c r="C443" i="1"/>
  <c r="C442" i="1"/>
  <c r="C441" i="1"/>
  <c r="C440" i="1"/>
  <c r="C439" i="1"/>
  <c r="C438" i="1"/>
  <c r="C437" i="1"/>
  <c r="C436" i="1"/>
  <c r="C435" i="1"/>
  <c r="C434" i="1"/>
  <c r="C433" i="1"/>
  <c r="C432" i="1"/>
  <c r="C430" i="1"/>
  <c r="C429" i="1"/>
  <c r="C428" i="1"/>
  <c r="C427" i="1"/>
  <c r="C426" i="1"/>
  <c r="C425" i="1"/>
  <c r="C424" i="1"/>
  <c r="C423" i="1"/>
  <c r="C422" i="1"/>
  <c r="C421" i="1"/>
  <c r="C420" i="1"/>
  <c r="C419" i="1"/>
  <c r="C418" i="1"/>
  <c r="C417" i="1"/>
  <c r="C416" i="1"/>
  <c r="C415" i="1"/>
  <c r="C414" i="1"/>
  <c r="C413" i="1"/>
  <c r="C412" i="1"/>
  <c r="C411" i="1"/>
  <c r="C410" i="1"/>
  <c r="C408" i="1"/>
  <c r="C407" i="1"/>
  <c r="C406" i="1"/>
  <c r="C405" i="1"/>
  <c r="C404" i="1"/>
  <c r="C403" i="1"/>
  <c r="C402" i="1"/>
  <c r="C401" i="1"/>
  <c r="C400" i="1"/>
  <c r="C399"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6" i="1"/>
  <c r="C365" i="1"/>
  <c r="C364" i="1"/>
  <c r="C363" i="1"/>
  <c r="C362" i="1"/>
  <c r="C361" i="1"/>
  <c r="C360" i="1"/>
  <c r="C359" i="1"/>
  <c r="C358" i="1"/>
  <c r="C357" i="1"/>
  <c r="C356" i="1"/>
  <c r="C355" i="1"/>
  <c r="C354" i="1"/>
  <c r="C353" i="1"/>
  <c r="C352" i="1"/>
  <c r="C351" i="1"/>
  <c r="C350" i="1"/>
  <c r="C349" i="1"/>
  <c r="C348"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5" i="1"/>
  <c r="C314" i="1"/>
  <c r="C313" i="1"/>
  <c r="C312" i="1"/>
  <c r="C311" i="1"/>
  <c r="C310" i="1"/>
  <c r="C309" i="1"/>
  <c r="C308" i="1"/>
  <c r="C307" i="1"/>
  <c r="C306" i="1"/>
  <c r="C305" i="1"/>
  <c r="C304" i="1"/>
  <c r="C303" i="1"/>
  <c r="C302" i="1"/>
  <c r="C301"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39" i="1"/>
  <c r="C138" i="1"/>
  <c r="C137" i="1"/>
  <c r="C136" i="1"/>
  <c r="C135" i="1"/>
  <c r="C134" i="1"/>
  <c r="C133" i="1"/>
  <c r="C132" i="1"/>
  <c r="C131" i="1"/>
  <c r="C130" i="1"/>
  <c r="C129" i="1"/>
  <c r="C128" i="1"/>
  <c r="C127" i="1"/>
  <c r="C126" i="1"/>
  <c r="C125" i="1"/>
  <c r="C124" i="1"/>
  <c r="C123" i="1"/>
  <c r="C92" i="1"/>
  <c r="C3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4" authorId="0" shapeId="0" xr:uid="{00000000-0006-0000-0000-00001E000000}">
      <text>
        <r>
          <rPr>
            <sz val="10"/>
            <color rgb="FF000000"/>
            <rFont val="Arial"/>
          </rPr>
          <t>+victor.gomez@innuba.com
	-Ana Granados
Sí, es que se quitaron y para no cambiar la numeración
	-Víctor G.</t>
        </r>
      </text>
    </comment>
    <comment ref="D14" authorId="0" shapeId="0" xr:uid="{00000000-0006-0000-0000-00001A000000}">
      <text>
        <r>
          <rPr>
            <sz val="10"/>
            <color rgb="FF000000"/>
            <rFont val="Arial"/>
          </rPr>
          <t>Texto ajustado según pone la columna L.
	-Santiago Benítez</t>
        </r>
      </text>
    </comment>
    <comment ref="D16" authorId="0" shapeId="0" xr:uid="{00000000-0006-0000-0000-000019000000}">
      <text>
        <r>
          <rPr>
            <sz val="10"/>
            <color rgb="FF000000"/>
            <rFont val="Arial"/>
          </rPr>
          <t>Texto ajustado según pone la columna L.
	-Santiago Benítez</t>
        </r>
      </text>
    </comment>
    <comment ref="D18" authorId="0" shapeId="0" xr:uid="{00000000-0006-0000-0000-00001C000000}">
      <text>
        <r>
          <rPr>
            <sz val="10"/>
            <color rgb="FF000000"/>
            <rFont val="Arial"/>
          </rPr>
          <t>+victor.gomez@innuba.com me sale que la web está bloqueda, no sé si habría que quitarla
_Asignada a ti_
	-Leire Repáraz
Funciona, solo que a veces está saturada y tardas en entrar, yo puedo entrar
	-Víctor G.</t>
        </r>
      </text>
    </comment>
    <comment ref="D42" authorId="0" shapeId="0" xr:uid="{00000000-0006-0000-0000-00001F000000}">
      <text>
        <r>
          <rPr>
            <sz val="10"/>
            <color rgb="FF000000"/>
            <rFont val="Arial"/>
          </rPr>
          <t>+victor.gomez@innuba.com  lo pondría en descripción:  Tienen instalaciones, material y el personal para ello, además de estar abiertos a la colaboración de otras empresas y particulares.
	-Ana Granados
ok
	-Víctor G.</t>
        </r>
      </text>
    </comment>
    <comment ref="D52" authorId="0" shapeId="0" xr:uid="{00000000-0006-0000-0000-00001B000000}">
      <text>
        <r>
          <rPr>
            <sz val="10"/>
            <color rgb="FF000000"/>
            <rFont val="Arial"/>
          </rPr>
          <t>La mujer ha envejecido 10 años del título al texto, corregid los años que tiene, +victor.gomez@innuba.com
_Asignada a ti_
	-Leire Repáraz
ok,, una cosa, si haces cambios, hazlos directamente en l texto please, así quitamos pasos
	-Víctor G.</t>
        </r>
      </text>
    </comment>
    <comment ref="C104" authorId="0" shapeId="0" xr:uid="{00000000-0006-0000-0000-000016000000}">
      <text>
        <r>
          <rPr>
            <sz val="10"/>
            <color rgb="FF000000"/>
            <rFont val="Arial"/>
          </rPr>
          <t>ESTA YA ESTA MÁS ARRIBA! revisar cuando entreis historias
	-Mónica Deu</t>
        </r>
      </text>
    </comment>
    <comment ref="C178" authorId="0" shapeId="0" xr:uid="{00000000-0006-0000-0000-00000F000000}">
      <text>
        <r>
          <rPr>
            <sz val="10"/>
            <color rgb="FF000000"/>
            <rFont val="Arial"/>
          </rPr>
          <t>+victor.gomez@innuba.com queda un poco rara la imagen, no se si podrá hacer una captura sin la parte blanca inferior.
_Asignada a ti_
	-Ana Granados
Creo que esa me costó encontrar algo bueno...
	-Víctor G.
acabo de ver que en la web ha cambiado y todo el diseño, bueno, me lo apunto a ver si puedo hacer algo
	-Víctor G.
Vale, si consigues encontrar algo mejor lo cambiamos. Gracias :)
	-Ana Granados</t>
        </r>
      </text>
    </comment>
    <comment ref="C257" authorId="0" shapeId="0" xr:uid="{00000000-0006-0000-0000-00000A000000}">
      <text>
        <r>
          <rPr>
            <sz val="10"/>
            <color rgb="FF000000"/>
            <rFont val="Arial"/>
          </rPr>
          <t>Esta iniciativa está repetida +santiago.benitez@innuba.com +ana.granados@innuba.com
	-Leire Repáraz
con cual?
	-Ana Granados
La misma, más arriba. Si buscas cuarentenafest está dos veces.
	-Leire Repáraz
si ya la tache, y la voy a quitar del buscador. Gracias!
	-Ana Granados</t>
        </r>
      </text>
    </comment>
    <comment ref="D261" authorId="0" shapeId="0" xr:uid="{00000000-0006-0000-0000-00000C000000}">
      <text>
        <r>
          <rPr>
            <sz val="10"/>
            <color rgb="FF000000"/>
            <rFont val="Arial"/>
          </rPr>
          <t>+nora.miralles@innuba.com  este tipo de iniciativas  la marcamos en actuar con tiempo..... o no? es entretenimiento eso esta claro. la duda es si pasa o no la linea de actuar, de estas van a salir varias
_Asignada a Nora Miralles_
	-Ana Granados</t>
        </r>
      </text>
    </comment>
    <comment ref="A291" authorId="0" shapeId="0" xr:uid="{00000000-0006-0000-0000-000001000000}">
      <text>
        <r>
          <rPr>
            <sz val="10"/>
            <color rgb="FF000000"/>
            <rFont val="Arial"/>
          </rPr>
          <t>Repetida
	-Ana Granados</t>
        </r>
      </text>
    </comment>
    <comment ref="C378" authorId="0" shapeId="0" xr:uid="{00000000-0006-0000-0000-000006000000}">
      <text>
        <r>
          <rPr>
            <sz val="10"/>
            <color rgb="FF000000"/>
            <rFont val="Arial"/>
          </rPr>
          <t>CONTENIDO CORTO
	-Ana Granados</t>
        </r>
      </text>
    </comment>
    <comment ref="C440" authorId="0" shapeId="0" xr:uid="{00000000-0006-0000-0000-000005000000}">
      <text>
        <r>
          <rPr>
            <sz val="10"/>
            <color rgb="FF000000"/>
            <rFont val="Arial"/>
          </rPr>
          <t>CONTENIDO MAS EMOCIONAL, MUY DESCRIPTIVO
	-Ana Granados</t>
        </r>
      </text>
    </comment>
    <comment ref="A445" authorId="0" shapeId="0" xr:uid="{00000000-0006-0000-0000-000007000000}">
      <text>
        <r>
          <rPr>
            <sz val="10"/>
            <color rgb="FF000000"/>
            <rFont val="Arial"/>
          </rPr>
          <t>TITULO MUY LARGO
	-Ana Granados</t>
        </r>
      </text>
    </comment>
    <comment ref="C468" authorId="0" shapeId="0" xr:uid="{00000000-0006-0000-0000-000002000000}">
      <text>
        <r>
          <rPr>
            <sz val="10"/>
            <color rgb="FF000000"/>
            <rFont val="Arial"/>
          </rPr>
          <t>TITULO Y DESCRIPCIÓN MUY LARGOS
	-Ana Granados</t>
        </r>
      </text>
    </comment>
    <comment ref="C567" authorId="0" shapeId="0" xr:uid="{00000000-0006-0000-0000-000003000000}">
      <text>
        <r>
          <rPr>
            <sz val="10"/>
            <color rgb="FF000000"/>
            <rFont val="Arial"/>
          </rPr>
          <t>+leire.reparaz@innuba.com este texto es muy grande
_Asignada a Leire Repáraz_
	-Ana Granados
la descripción
	-Ana Granados</t>
        </r>
      </text>
    </comment>
    <comment ref="C721" authorId="0" shapeId="0" xr:uid="{00000000-0006-0000-0000-000004000000}">
      <text>
        <r>
          <rPr>
            <sz val="10"/>
            <color rgb="FF000000"/>
            <rFont val="Arial"/>
          </rPr>
          <t>EN BORRADOR POR SE UNA INICIATIVA DE UN GOBIERNO AUTONÓMICO
	-Ana Granados</t>
        </r>
      </text>
    </comment>
    <comment ref="C722" authorId="0" shapeId="0" xr:uid="{00000000-0006-0000-0000-00001D000000}">
      <text>
        <r>
          <rPr>
            <sz val="10"/>
            <color rgb="FF000000"/>
            <rFont val="Arial"/>
          </rPr>
          <t>+ana.granados@innuba.com cómo ves?
	-Víctor G.
En principio OK, son iniciativas y otros buscadores también, por lo que entendí en la reu
	-Ana Granados
No las meteríais por separado?
YO en su momento saqué iniciativaas particulares de esta web que seguro que ha actualizado
	-Leire Repáraz
no, la iniciativa es el buscador en sí, empresas grandes no queremos,
	-Víctor G.</t>
        </r>
      </text>
    </comment>
  </commentList>
</comments>
</file>

<file path=xl/sharedStrings.xml><?xml version="1.0" encoding="utf-8"?>
<sst xmlns="http://schemas.openxmlformats.org/spreadsheetml/2006/main" count="915" uniqueCount="915">
  <si>
    <t>Num.</t>
  </si>
  <si>
    <t>input_date</t>
  </si>
  <si>
    <t>input_title</t>
  </si>
  <si>
    <t>input_content</t>
  </si>
  <si>
    <t>Hookipa: sesiones de coaching gratis para mayores</t>
  </si>
  <si>
    <t>Este grupo de coaches se pone al servicio de todas aquellas personas (sobre todo personas mayores que viven solas), que necesitan ser escuchadas, hablar, sentirse acompañadas y recibir una sesión de coaching para llevar mejor estos días de confinamiento en las casas.</t>
  </si>
  <si>
    <t>SquareVentures recauda alimentos para familias en peligro de exclusión</t>
  </si>
  <si>
    <t>Squareventures ha lanzado una campaña que conecta a restaurantes y hoteles que puedan tener un excedente de alimentos que van a echarse a perder y puedan donarlos a colectivos que los necesitan y ahora son aún más vulnerables, en colaboración con el Samur Social de Madrid, Protección Civil y Cruz Roja.</t>
  </si>
  <si>
    <t>Llamadas anónimas a todos los mayores para que estén tranquilos.</t>
  </si>
  <si>
    <t xml:space="preserve">La fundación Amics de la Gent Major ha hecho un llamamiento para que las personas mayores y todas aquellas personas que se sientan solas puedan estar acompañadas, ¿Cómo quiere ayudar? Reunir a voluntarios y ofrecer un servicio de llamadas por teléfono a todas estas personas. </t>
  </si>
  <si>
    <t>Cuentacuentos solidario a domicilio</t>
  </si>
  <si>
    <t xml:space="preserve">Muchas librerías se han lanzado a crear vídeos para YouTube y audios para hacer cuentacuentos de libros y que los niños que están en casa tengan un entretenimiento más ameno y diferente. Es el ejemplo de la Librería Alberti. </t>
  </si>
  <si>
    <t>Programa de actividades para los pequeños con LingoKids</t>
  </si>
  <si>
    <t xml:space="preserve">Esta empresa propone un plan de actividades y recursos para entretener a los niños en casa, además de cursos de inglés a través de su aplicación móvil para aquellos centros educativos que no dispongan de plataforma digital con la que poder mantener la continuidad de las clases de sus alumnos desde casa. </t>
  </si>
  <si>
    <t>Ayuda extra para familias monoparentales en Zaragoza</t>
  </si>
  <si>
    <t>La organización Amasol ha creado una red de voluntarios para que todas aquellas familias monoparentales que no cuentan con una red de apoyo para luchar y subsistir frente al coronavirus, cuenten con una ayuda directa y cercana.</t>
  </si>
  <si>
    <t>Cuando volvamos: ayuda a los negocios de tu barrio</t>
  </si>
  <si>
    <t>Esta iniciativa quiere que los pequeños negocios no cierren y necesita el apoyo de su barrio. Por eso, invita a que los pequeños negocios ofrezcan sus servicios y productos pero para cuando todo vuelva a la normalidad y así tener ya unos ingresos para no cerrar. Es una buena forma de pasar el bache ayudando al comercio local.</t>
  </si>
  <si>
    <t>Ayuda para animales que necesitan su veterinario</t>
  </si>
  <si>
    <t>Un grupo de veterinarios se han unido para ofrecer asesoramiento telemático gratuito tanto a propietarios como a veterinarios durante la crisis sanitaria por la pandemia del coronavirus. También ellos necesitan ayuda.</t>
  </si>
  <si>
    <t>GastroaplauSOS: restaurantes que llevan comida a los centros sanitarios</t>
  </si>
  <si>
    <t>El restaurante Ginger Fizz Bar, la agencia de comunicación La Sobremesa Estudio y el proyecto Enjoy Zaragoza lanzan GastroaplauSOS para crear una plataforma digital en la que invita a todos los hosteleros a ayudar a los sanitarios que luchan contra el coronavirus llevándoles la cena.</t>
  </si>
  <si>
    <t>Colectivo Maker: objetivo crear materiales para hospitales</t>
  </si>
  <si>
    <t xml:space="preserve">El colectivo Maker, concretamente los profesionales y aficionados con las impresoras 3D ha hecho un llamamiento vía Twitter para intentar replicar utensilios y
maquinaria sanitaria para poder abastecer aquellos hospitales que se ven desbordados por la situación.
</t>
  </si>
  <si>
    <t>Abastecimiento de mascarillas</t>
  </si>
  <si>
    <t>Un grupo de mujeres costureras de Cambados, jubiladas o sin poder ir a trabajar, aprovechan las horas de confinamiento para hacer miles de mascarillas para enviar a los hospitales y quien las necesite.</t>
  </si>
  <si>
    <t>Envío de botellas de agua para hospitales</t>
  </si>
  <si>
    <t>La empresa Auara ha derivado su producción de botellas de agua para abastecer a los hospitales que tienen falta de recursos. Ha lanzado un crowdfunding solidario para poder seguir donando todas las botellas que les sean demandadas desde los centros hospitalarios.</t>
  </si>
  <si>
    <t>Ayuda a los transportistas en las carreteras</t>
  </si>
  <si>
    <t>El hotel restaurante El Hacho en Sevillano no puede abrir, pero ha dejado una furgoneta fuera donde cualquier transportista que pase por allí puede coger refrescos, bebida caliente y comida gratis.</t>
  </si>
  <si>
    <t>ConnectYayos, pantallas altruistas para ancianos aislados</t>
  </si>
  <si>
    <t>Iniciativa solidaria en Segovia que reparte tablets a centros de mayores que vienen equipadas con una app para videoconferencias sencilla para que los ancianos aislados puedan reconectar con sus familias.</t>
  </si>
  <si>
    <t>Frena la curva: conoce a quien puede ayudar cerca de ti</t>
  </si>
  <si>
    <t xml:space="preserve">Iniciativa donde mediante geolocalización cualquier persona puede ofrecerse o pedir ayuda en su entorno más próximo, desde hacer la compra, hasta pedir mascarillas. </t>
  </si>
  <si>
    <t>Cuenta de Instagram para conectar voluntarios</t>
  </si>
  <si>
    <t xml:space="preserve">Se trata de un perfil en Instagram  para poner en contacto voluntarios con quien lo necesite ayuda de cualquier tipo estos días. </t>
  </si>
  <si>
    <t>El manual técnico de Coronavirus más amplio</t>
  </si>
  <si>
    <t>Una amplia comunidad de personas ha elaborado un manual con una cantidad enorme de información, recursos y herramientas para luchas o gestionar mejor la nueva situación del coronavirus.</t>
  </si>
  <si>
    <t>App para hablar con tus vecinos sin salir de casa</t>
  </si>
  <si>
    <t>Pommpa es una app móvil con la que puedes conectar y hablar con tus vecinos y personas que viven en tu barrio de una forma fácil y sencilla.</t>
  </si>
  <si>
    <t>Covida: App móvil para ayudar a los mayores</t>
  </si>
  <si>
    <t>El Gobierno de Canarias activa la App COVIDA para generar una red de apoyo entre voluntarios y mayores dependientes.</t>
  </si>
  <si>
    <t>Next Door, conoce que pasa en tu barrio</t>
  </si>
  <si>
    <t>Es una aplicación que ya existía antes de la epidemia y que ahora puede ser muy útil si queremos saber qué ocurre en nuestro barrio y pedir u ofrecer ayuda.</t>
  </si>
  <si>
    <t>¿Tienes sal? Conecta con tus vecinos</t>
  </si>
  <si>
    <t>Una herramienta para estar al tanto con lo que pasa en tu barrio.</t>
  </si>
  <si>
    <t>Envía una carta a personas que necesitan estar acompañadas</t>
  </si>
  <si>
    <t>#NoteConozcoPeroAquíEstoy: iniciativa para conectar a las personas aisladas en el hospital o residencia con los que desde casa quieren darles apoyo mediante cartas escritas.</t>
  </si>
  <si>
    <t>#SaldremosJuntos: movimiento social para luchar contra el coronavirus</t>
  </si>
  <si>
    <t>Iniciativa con el objetivo de generar la mayor cantidad de recursos para ayudar a pymes, autónomos y profesionales que se están viendo afectados por la situación actual. Se han unido empresas, influencers, celebrities...</t>
  </si>
  <si>
    <t>Festival de música #Yomequedoencasa</t>
  </si>
  <si>
    <t>Disfruta de conciertos de música de grupos conocidos desde casa y online.</t>
  </si>
  <si>
    <t>Cuarentena Fest: festival de música en streaming</t>
  </si>
  <si>
    <t>Festival de música en streaming con actuaciones diarias.</t>
  </si>
  <si>
    <t>Cuarentena Film Festival</t>
  </si>
  <si>
    <t>Iniciativa que te invita a sacar tu creatividad y grabar tu propio corto audiovisual. Puedes ver muchos de los cortos que ya se han subido a través de Instagram.</t>
  </si>
  <si>
    <t>Trabajadoras del calzado se ponen a hacer mascarillas</t>
  </si>
  <si>
    <t>La aparadoras de Petrer y Elda, en la provincia de Alicante, aprovechan su oficio y forman una cadena para confeccionar desde casa el material destinado al hospital de la comarca.</t>
  </si>
  <si>
    <t>EpidemiXs: una herramienta digital para ofrecer información actualizada y contrastada sobre el COVID-19</t>
  </si>
  <si>
    <t>Esta herramienta digital ofrece acceso a información veraz y contrastada por personal clínico a los ciudadanos y a los sanitarios de forma cómoda y sencilla.</t>
  </si>
  <si>
    <t>Aprendices Visuales: un cuento con pictogramas, útil para todos los niños ante el coronavirus</t>
  </si>
  <si>
    <t>Las Manos de José es el cuento que todos los niñ@s deben leer en tiempos de coronavirus. Ha sido creado por Aprendices Visuales, un proyecto que trabaja por la inclusión de niños con autismo.</t>
  </si>
  <si>
    <t>Cuarto de juegos: donaciones para hacer llegar juegos de mesa a las familias que lo necesiten</t>
  </si>
  <si>
    <t>Desde Cuarto de Juegos han abierto un crowdfunding con el que financiar la donación de juegos de mesa para hacérselos llegar a las familias que necesiten entretenimiento durante el confinamiento.</t>
  </si>
  <si>
    <t>Teatroteca, teatro en casa</t>
  </si>
  <si>
    <t xml:space="preserve">La teatroteca, promovida por la INAEM, ofrece 1500 obras de teatro gratuitamente a todo aquel que quiera seguir disfrutando del teatro, aunque sea en casa. </t>
  </si>
  <si>
    <t>Kietoparao: juegos sin pantallas para niños</t>
  </si>
  <si>
    <t xml:space="preserve">La tienda online KietoParao ofrece de forma gratuita una serie de juegos y pasatiempos para que los pequeños de la casa tengan alternativas de entretenimiento sin tanta pantalla, siguiendo su filosofía. </t>
  </si>
  <si>
    <t>PerroLokoGames, una pequeña empresa de juegos de mesa comparte para descargar su juego de mesa Dirty Fridge para tener otro tipo de entretenimiento en casa.</t>
  </si>
  <si>
    <t>Los monstruos del coro nos dan otra imagen del coronavirus</t>
  </si>
  <si>
    <t>Los Monstruos del Coro es una iniciativa promovida por el pintor y escultor Chema Riquelme con la que quiere involucrar a los más pequeños de la casa para que dibujen su versión del coronavirus. Los niños envían su dibujo y el artista hace una interpretación profesional del mismo.</t>
  </si>
  <si>
    <t>Mujeres que comparten sus pensamientos</t>
  </si>
  <si>
    <t xml:space="preserve">Este proyecto que lleva más de una década luchando por la igualdad de mujeres y hombres, quiere ante esta nueva situación que las mujeres compartan sus textos, reflexiones y escritos sobre la experiencia que están viviendo para inspirar, compartir, conectar...    </t>
  </si>
  <si>
    <t>La Casa Encendida de Madrid sigue abierta</t>
  </si>
  <si>
    <t>La Casa Encendida en Madrid ha creado una nueva programación online con listas de música de Spotify, conferencias en el canal de YouTube y Vimeo, material pedagógico o un club de lectura en Facebook. Todo para pasar mejor el tiempo en casa.</t>
  </si>
  <si>
    <t>My doctor app, consultas de salud gratis por la cuarentena</t>
  </si>
  <si>
    <t>Esta app móvil de consultas de salud con especialistas y profesionales de diferentes especialidades, da acceso de forma gratuita a todas aquellas personas que necesitan una consulta médica.</t>
  </si>
  <si>
    <t>#YaQueVas, servicios gratuitos a comunidades de vecinos</t>
  </si>
  <si>
    <t>Supervecina es un servicio que ya existía antes del coronavirus pero ahora además de ayudar a conectar a vecinos ha lanzado la iniciativa #YaQueVas para que los vecinos ofrezcan o pidan ayuda para que las personas más vulnerables, como los mayores, lo tengan más fácil.</t>
  </si>
  <si>
    <t>El Doré en casa, ciclo de películas online y gratuitas de la Filmoteca</t>
  </si>
  <si>
    <t>Estos famosos cines cierran sus puertas pero ponen a disposición de todos un catálogo de películas clásicas para ver desde su cuenta de Vimeo.</t>
  </si>
  <si>
    <t>Para que el coronavirus no se propague por África</t>
  </si>
  <si>
    <t>Esta iniciativa promovida por Amref pone foco en aquellos países que no tienen apenas recursos y que van a empezar a sufrir también la epidemia del coronavirus. Propone ayudar para frenar esta propagación hacia África y evitar sus consecuencias.</t>
  </si>
  <si>
    <t>Una empresa de toldos que ahora hace mascarillas</t>
  </si>
  <si>
    <t>La empresa de toldos Zaidín han dejado su trabajo habitual, pero para dedicarse a hacer mascarillas reutilizables. Tienen instalaciones, material y el personal para ello, además de estar abiertos a la colaboración de otras empresas y particulares.</t>
  </si>
  <si>
    <t>Proyecto internacional para dispositivos médicos</t>
  </si>
  <si>
    <t>La iniciativa Openair, está trabajando en dispositivos médicos para tener una solución rápida y fácil que pueda reproducirse y ensamblarse localmente en todo el mundo.</t>
  </si>
  <si>
    <t>Máscaras de buceo son útiles.</t>
  </si>
  <si>
    <t>La población general está haciendo recogida de máscaras de buceo porque han conseguido hacerlas útiles como respiradores en hospitales.</t>
  </si>
  <si>
    <t xml:space="preserve">Alma's Cupcakes, cursos de repostería gratis </t>
  </si>
  <si>
    <t>Alma Obregón, creadora de 'Alma Cupcakes', ha abierto su plataforma a todo el público durante los dos próximos meses, sin necesidad de registrarse ni dar datos personales. Pretende que quedarse en casa sea un poco más entretenido.</t>
  </si>
  <si>
    <t>"Adopta un abuelo" se vuelca con mensajes a mayores</t>
  </si>
  <si>
    <t>Cientos de voluntarios de la iniciativa Adopta un abuelo han enviado mensajes de ánimo dedicados a los ancianos que viven confinados por la pandemia de coronavirus e invita a que todos hagamos lo mismo con los mayores que tenemos cerca.</t>
  </si>
  <si>
    <t>Donación de tablets a hospitales y residencias</t>
  </si>
  <si>
    <t>#MirarteOtravez es una iniciativa ciudadana que nace con la idea de hacer llegar a hospitales y residencias dispositivos móviles para que los mayores enfermos de COVID-19 puedan verse y hablar con sus familiares.</t>
  </si>
  <si>
    <t>Adopta un bar. Arrima el hombro ahora, empina el codo después.</t>
  </si>
  <si>
    <t>Un grupo de personas preocupadas por el futuro de los bares ha lanzado esta plataforma donde puedes comprar consumiciones para cuando todo pase y, además, puedes dejar propinas para ayudar economicamente en estos momentos.</t>
  </si>
  <si>
    <t>Escape Room en casa.</t>
  </si>
  <si>
    <t>The Paradox Room y Exit Room Escape han lanzado un juego de escape virtual para jugar en casa de manera individual o en grupo. Esta iniciativa es gratuita,  solo se necesita conexión a internet y un ordenador para comenzar a jugar.</t>
  </si>
  <si>
    <t>Pilates en casa.</t>
  </si>
  <si>
    <t>Para mantenernos activos y fuertes durante estos días, la fisioterapeuta Maria Plaza a través de su canal de YouTube impartirá clases gratuitas de pilates para todos los públicos.</t>
  </si>
  <si>
    <t>Yo construyo en casa, recortables infantiles.</t>
  </si>
  <si>
    <t xml:space="preserve">Desde Villarreal Arquitectos, para contribuir a que estos días se hagan un poco más llevaderos, especialmente para los niños, han creado la iniciativa #YOCONSTRUYOENCASA. Ofrecen un recortable de papel de alguno de los edificios más representativos del planeta. </t>
  </si>
  <si>
    <t>La abuela de 90 años que hace mascarillas.</t>
  </si>
  <si>
    <t xml:space="preserve">No hay edad para ayudar a las personas. Un ejemplo es el de Mercedes que trabajó como modista y ahora, con sus 90 años, cose mascarillas de tela para todos. </t>
  </si>
  <si>
    <t>Análisis de datos para mejorar la atención telefónica.</t>
  </si>
  <si>
    <t>Esta startup se ha puesto al servicio de la Conselleria de Sanitat en Valencia para trabajar en el análisis de las llamadas recibidas en el teléfono de atención ciudadana por el coronavirus, y poder así ayudar en esta lucha.</t>
  </si>
  <si>
    <t>Ayudar en las pruebas diarias del coronavirus.</t>
  </si>
  <si>
    <t>La startup Imegen ha adaptado su laboratorio de microbiología en Málaga para realizar hasta 500 pruebas diarias del coronavirus y ponerlas al servicio del Ministerio de Sanidad. Además, está diseñando unos kits de diagnóstico del virus para que las autoridades puedan distribuirlos por la red sanitaria.</t>
  </si>
  <si>
    <t>Analizar y aprender para evitar que vuelva a ocurrir.</t>
  </si>
  <si>
    <t>Iniciativa que propone extraer enseñanzas de la situación que estamos viviendo y que sirvan para acelerar el cambio hacia el cumplimiento de los Objetivos de Desarrollo Sostenible.</t>
  </si>
  <si>
    <t>Primera antología de relatos desde casa.</t>
  </si>
  <si>
    <t>Iniciativa de BlackieBooks que invita a todas las personas que nos tenemos que quedar en casa a escribir sobre lo que vivíamos o nos gustaría vivir fuera del confinamiento, para recopilarlos y compartirlos desde sus redes sociales.</t>
  </si>
  <si>
    <t>El Museo del Prado sigue abierto.</t>
  </si>
  <si>
    <t>El Museo del Prado ha cerrado sus puertas, pero quiere que sigamos viendo arte a través de sus redes sociales, en las que ahora subirán más contenidos de arte.</t>
  </si>
  <si>
    <t>El Club CD Leganés da sesiones de entrenamiento.</t>
  </si>
  <si>
    <t>El equipo al completo del CD Leganés, incluído jugadores, ha organizado sesiones de entrenamiento a través de YouTube para todos aquellos que quieran seguir haciendo ejercicio en casa.</t>
  </si>
  <si>
    <t>Shows de magia los viernes.</t>
  </si>
  <si>
    <t xml:space="preserve">El Instituto de Magia realizará un directo todos los viernes con un show de magia para todos los públicos. Aprender, disfrutar e ilusionarse es su objetivo para estas semanas en casa. </t>
  </si>
  <si>
    <t>Zubi Go campaña para recoger y dar alimentos a las familias más necesitadas.</t>
  </si>
  <si>
    <t>Con la intención de ayudar a las familias y personas más vulnerables, Zubi Go, servicio de alimentación a domicilio, ha creado una campaña para recoger aportaciones que permitan hacer llegar a estos hogares alimentos y productos de primera necesidad. Para ello también están colaborando con diferenres ayuntamientos y asociaciones.</t>
  </si>
  <si>
    <t>Mascarillas al rescate desde Green Cornerss.</t>
  </si>
  <si>
    <t>Green Cornerss en colaboración con Mamis and Minis y Ninona Handmade con la iniciativa #MascarillasAlRescate pone a disposición de los sanitarios y trabajadores, todo su conocimiento del mundo textil para abastecer de mascarillas de tela a profesionales expuestos. Para ello han empezado con una gran donación a la que cualquier particular o empresa se puede sumar.</t>
  </si>
  <si>
    <t xml:space="preserve">Cupones de pequeños comercios para canjear en su apertura. </t>
  </si>
  <si>
    <t>Con el fin de ayudar a los pequeños comercios, la empresa Alta Guardia han lanzado el proyecto plataforma "Yo por ti, tu por mí". En la plataforma, se podrán comprar cupones para canjear cuando vuelvan a abrir esos pequeños comercios.</t>
  </si>
  <si>
    <t>Yoga para toda la familia.</t>
  </si>
  <si>
    <t xml:space="preserve">A través de su canal de YouTube, Yoguitos Latinoamérica invita a toda la familia a practicar yoga a través del cuento "Yoga para pequeños exploradores". Además irán subiendo otros vídeos con canciones, juegos, cuentos, meditaciones para hacer, escuchar, reaprender, divertirse y jugar en familia.
</t>
  </si>
  <si>
    <t>Fundación abracadabra, Magos solidarios en YouTube.</t>
  </si>
  <si>
    <t xml:space="preserve">Fundación Abracadabra ha inagurado un nuevo canal de YouTube de magos solidarios, donde distintas personas magas comparten trucos de magia para los más pequeños y así ayudarles a distraerse. </t>
  </si>
  <si>
    <t>#Yotecocino.</t>
  </si>
  <si>
    <t>Prepara la comida en un recipiente que se pueda transportar (tupper,
tartera, fuente de aluminio, etc).
Una vez acordada la entrega, deja la bolsa o el tupper en el portal para que
la entrega se realice sin contacto.
Todas las búquedas se realizan en un radio máximo de 1 kilómetro para
evitar desplazamientos innecesarios.</t>
  </si>
  <si>
    <t>Risas en casa.</t>
  </si>
  <si>
    <t xml:space="preserve">A través de esta cuenta de Instagram @risasencasa, y siguiendo el ejemplo de @yomequedoencasafestival, van a unir a los artistas del humor para alegrar la vida de nuestra comunidad. Y en especial, de los más necesitados.
</t>
  </si>
  <si>
    <t>Plataforma de entretenimiento para los más pequeños.</t>
  </si>
  <si>
    <t>En la plataforma Pequeocio están disponibles canciones, cuentos, manualidades, juegos, recetas.... Para poder realizar con los más peques.</t>
  </si>
  <si>
    <t>Confinamiento, el largometraje.</t>
  </si>
  <si>
    <t>Una película que estará compuesta por grabaciones de todos los que se quieran sumar. Para dejar constancia del cambio que está atravesando el mundo a causa de esta pandemia. El plazo de envío finaliza el 30 de abril. </t>
  </si>
  <si>
    <t>Semillero de historias de cuarentena.</t>
  </si>
  <si>
    <t>Un iniciativa abierta a todo tipo de testimonios, crónicas, invenciones y recreaciones en relación a la situación de cuarentena en la que el mundo entero se encuentran ahora mismo.</t>
  </si>
  <si>
    <t>Treehouse Kids.</t>
  </si>
  <si>
    <t xml:space="preserve">Este grupo de música de Barcelona lanzará su nuevo single y videoclip desde casa. Todo un experimento. </t>
  </si>
  <si>
    <t>Biblioteca oral con cuentos y juegos para familias.</t>
  </si>
  <si>
    <t>La Biblioteca del Trabenco comparte contenidos seleccionados para entretener y aprender desde casa.</t>
  </si>
  <si>
    <t>Adopta un sanitario</t>
  </si>
  <si>
    <t xml:space="preserve">Para ayudar a los sanitarios ante la situación de ser desplazados a las zonas más afectadas, nace "Adopta un sanitario". Un punto de encuentro entre el personal sanitario y la gente que altruistamente pone a la disposición de los sanitarios viviendas o habitaciones.
</t>
  </si>
  <si>
    <t>Un curso gratuito de medicina preventiva sobre el Coronavirus.</t>
  </si>
  <si>
    <t xml:space="preserve">La startup Tutellus ha lanzado de forma gratuita un curso básico de medicina preventiva sobre el Coronavirus, dirigido a todos los ciudadanos, para aprender a identificar síntomas del Coronavirus y formas de combatirlo. Impartido por el prestigioso Doctor Juan Luis Mosqueda, infectólogo, investigador y Director del Hospital Regional de Alta Especialidades del Bajío (México). </t>
  </si>
  <si>
    <t>Es la hora del cuento en casa.</t>
  </si>
  <si>
    <t>Desde la plataforma El Balcón de Mateo, dedicada al ocio infantil y familiar, nos proponen Hora del Cuento. Un repositorio de vídeos con cuentos narrados que van actualizando todas las semanas.</t>
  </si>
  <si>
    <t>La compra en casa para personas mayores y con mayor riesgo.</t>
  </si>
  <si>
    <t>Con motivo de la pandemia presente en todo el mundo, en GuruWalk, están gestionando la compra a personas mayores y con mayor riesgo para que no tengan que salir de casa. </t>
  </si>
  <si>
    <t>Alojamiento para profesionales del sector Sanitario y de los Cuerpos y Fuerzas de Seguridad.</t>
  </si>
  <si>
    <t>Un grupo de inmobiliarios colaboran para buscar y poner a disposición hogares cerca de los centros de trabajo de los Sanitario, Cuerpos y Fuerzas de Seguridad. Para que puedan descansar sin contagiar a sus familiares. </t>
  </si>
  <si>
    <t xml:space="preserve">Asistencia psicológica para los Sanitarios.
</t>
  </si>
  <si>
    <t xml:space="preserve">Un equipo de la Unidad Clínica de Psicología UNINPSI, de la Universidad Pontificia Comillas, y otros psicólogos vinculados al ámbito ignaciano, dan asistencia para atender, escuchar y acompañar a los sanitarios. </t>
  </si>
  <si>
    <t>Cómic interactivo.</t>
  </si>
  <si>
    <t>En esta página encontraréis una aventura interactiva que empieza con Renna y Bulor confinados en el castillo del rey de Zunn. Cada día se cuelga una viñeta y un texto donde se explican los acontecimientos del día y se dan a escoger dos opciones para hacer avanzar la historia.</t>
  </si>
  <si>
    <t>Juegos y aprendizajes para los niños.</t>
  </si>
  <si>
    <t>EduClan. Una iniciativa que ofrece a las familias recursos educativos durante el periodo de suspensión de las clases presenciales. Esta iniciativa, coordinada junto al Ministerio de Educación y Formación Profesional, cuenta con la colaboración desinteresada de las principales editoriales educativas del país, que han cedido una selección de sus mejores materiales educativos.</t>
  </si>
  <si>
    <t>Juego online para vencer al coronavirus.</t>
  </si>
  <si>
    <t>Marco Topo es un juego para que las niñas y niños venzan al coronavirus. Aprendiendo a seguir las normas de seguridad que todos debemos acometer.</t>
  </si>
  <si>
    <t>Comics gratis a disposición de todos.</t>
  </si>
  <si>
    <t>El premiado guionista El Torres pone a disposición de los lectores cómics gratis de su editorial Karras Comics.</t>
  </si>
  <si>
    <t xml:space="preserve">Las tres entregas del comic Murderville de descarga gratuita. </t>
  </si>
  <si>
    <t>Vicente Cifuentes ofrece gratuitamente las tres entregas de su cómic Murderville.</t>
  </si>
  <si>
    <t>Comics de descarga gratuita.</t>
  </si>
  <si>
    <t>La pareja formada por Cristina Durán y Miguel Ángel Giner Bou, ha querido aportar su granito de arena y compartir una selección de sus trabajos.</t>
  </si>
  <si>
    <t>Comics en Twitter.</t>
  </si>
  <si>
    <t xml:space="preserve">Paco Roca bajo el paraguas de "cuarentena pijamera" el dibujante comparte cada día en Twitter una de sus creaciones.
</t>
  </si>
  <si>
    <t>Comics para estos días.</t>
  </si>
  <si>
    <t>Jesús Martínez del Vas, historietista de la revista "El Jueves", ha querido contribuir a la moral colectiva, compartiendo los tres primeros "Epichodes" de la saga "Estar curado".</t>
  </si>
  <si>
    <t>Lectura gratuita.</t>
  </si>
  <si>
    <t>La editorial Dolmen ha liberado contenidos, se pueden descargar las versiones digitales de "Una historia de perros viejos" , de Miguel Ángel Martín y Juanma Espinosa, "La fortaleza del tiempo", de la saga "El libro de Sarah", de Vicente García. 
Para acceder de forma gratuita sólo hay que introducir el cupón Yomequedoencasa.</t>
  </si>
  <si>
    <t>Conectar a pacientes y familiares.</t>
  </si>
  <si>
    <t xml:space="preserve">La crisis sanitaria que estamos atravesando obliga a aislar a miles de pacientes en nuestros hospitales. Muchos pierden por completo el contacto con sus familias y seres queridos, y es muy duro tener que enfrentarse a algo así. Acortando la distancia es una iniciativa sin ánimo de lucro que nace de la mano de @mienfermerafavorita, quien vive esta realidad muy de cerca. Su objetivo es conectar a pacientes y familiares de nuevo gracias a la tecnología.
</t>
  </si>
  <si>
    <t xml:space="preserve">Poesía en tu sofá. </t>
  </si>
  <si>
    <t>La iniciativa #PoesíaEnTuSofá, propuesta por la poeta Elvira Sastre, surge para dar espacio a la poesía en nuestras casas. Estos son algunos de los artistas que ya se han sumado: Anna Castillo, Adriá Salas (La Pegatina), Andrea Valbuena, Andrés Suárez, Beatriz Luengo y Marta Waterme, Benjamin Prado, Carolina Iglesias, Chris Pueyo, Fran Barreno, Guille Galván, Inma Cuesta, Irene Escolar, Ismael Serrano, Jaime Lorente....</t>
  </si>
  <si>
    <t xml:space="preserve">El reto #DIBUJOENCUARENTENA2020. </t>
  </si>
  <si>
    <t xml:space="preserve">Esta es una iniciativa con la que Antonio García Villarán nos ayuda a pasar esta cuarentena de la mejor manera, dibujando.  
Se puede participar subiendo un dibujo a Instagram poneindo el hastag #DIBUJOENCUARENTENA2020.
</t>
  </si>
  <si>
    <t>Trainers de entrenamiento en casa.</t>
  </si>
  <si>
    <t>En la cuenta de Instagram @yomemuevoencasa disponemos de los mejores trainers, que ofrecen planes de entrenamiento en directo cada día desde sus perfiles.</t>
  </si>
  <si>
    <t>Apadrina un emprendedor.</t>
  </si>
  <si>
    <t>Rubén Diego lanza un programa para poner en contacto a emprendedores y empresarios de forma voluntaria, ofreciendo estos últimos una donación y acompañamiento profesional.</t>
  </si>
  <si>
    <t>La Escuela de Coaching ofrece media hora diaria de conversación con coaches.
Todos los días a las 16.30, te puedes unir para compartir una reflexión, una distinción, un pensamiento, etc.</t>
  </si>
  <si>
    <t>Recaudación de fondos para filamentos 3D para makers.</t>
  </si>
  <si>
    <t xml:space="preserve">Abora, Tecnikoa, Master D y otras comunidades makers han creado una plataforma para recaudar fondos y proveer a los makers de filamentos 3D a precio de coste para producir los productos necesarios al rededor del mundo. </t>
  </si>
  <si>
    <t>Actividades para hacer en familia.</t>
  </si>
  <si>
    <t xml:space="preserve">El balcón de Mateo ha creado actividades específicas para hacer con niños durante la cuarentena: cocina, ejercicio, deberes, videojuegos...
</t>
  </si>
  <si>
    <t>Videos para que los niños hagan ejercicio en casa.</t>
  </si>
  <si>
    <t xml:space="preserve">Desde el canal de Little Sports en YouTube han subido una colección de ejercicios simples y efectivos para que los niños los realicen dentro de casa.
</t>
  </si>
  <si>
    <t>Voluntariado para ayudar a personas mayores o con patologías médicas.</t>
  </si>
  <si>
    <t xml:space="preserve">Una plataforma de voluntariado que facilita el enlace entre voluntarios y personas de la tercera edad o personas con patologías médicas. Puedes ofrecerte voluntario o solicitar la ayuda que necesites. </t>
  </si>
  <si>
    <t xml:space="preserve">Una app para controlar la salud respiratoria. </t>
  </si>
  <si>
    <t xml:space="preserve">La aplicación Zensei te ayuda a cuidar y a llevar un control de tu salud respiratoria. </t>
  </si>
  <si>
    <t xml:space="preserve">Conciertos gratuitos de la filarmónica de Berlín. </t>
  </si>
  <si>
    <t>Para poder disfrutar de los conciertos gratuitos sólo hay que canjerar el código del cheque-regalo BERLINPHIL y se tendrá acceso gratuito a todos los conciertos y los documentales en el Digital Concert Hall.</t>
  </si>
  <si>
    <t>#CoronavirusPlays, festival de microteatro en redes sociales.</t>
  </si>
  <si>
    <t>El dramaturgo Jordi Casanovas ha iniciado una red de escenas de la cuarentena: los dramaturgos escriben y los actores las interpretan. Los vídeos los están colgando bajo el hashtag #CoronavirusPlays vía Twitter.</t>
  </si>
  <si>
    <t>CitaMedicaEnCasa, para personas con consultas leves.</t>
  </si>
  <si>
    <t xml:space="preserve">Una web habilitada para poner en contacto a personas que necesitan ser atendidos por profesionales sanitarios colegiados a través de email o videollamada, para reducir la sobrecarga de hospitales y centros de salud con consultas leves.
</t>
  </si>
  <si>
    <t xml:space="preserve">#Teacompaño, compañía y escucha de profesionales. </t>
  </si>
  <si>
    <t>Grupo de personas de varios perfiles: terapeutas, gestalt, psicólogas, trabajadoras sociales... todas con el corazón grande y el oído atento, que se ofrecen a acompañar y escuchar a quien se siente solo en el contexto de aislamiento.</t>
  </si>
  <si>
    <t xml:space="preserve">#DinamizaTuCuarentena, una web de apoyo vecinal en Madrid. </t>
  </si>
  <si>
    <t xml:space="preserve">La web incluye información sobre las distintas redes de solidaridad y apoyo mutuo vecinal que están surgiendo, en cada barrio y distrito de Madrid. Además recoge otra información de interés como hábitos saludables o iniciativas de ocio y cultura. </t>
  </si>
  <si>
    <t>La herramienta que te alerta cuando te tocas la cara.</t>
  </si>
  <si>
    <t xml:space="preserve">Do not touch your face, es una herramienta que te enseña a evitar tocarte la cara a través de la cámara del móvil o el ordenador. La herramienta te alerta  cuando te tocas la cara para que seas consciente y así aprendas a no hacerlo. </t>
  </si>
  <si>
    <t>Préstamos entre vecinos.</t>
  </si>
  <si>
    <t>Flandr es una red social que permite compartir recursos entre vecinos y amigos de forma totalmente gratuita. Hay de todo para pedir prestado: libros, juegos de mesa, herramientas, videojuegos etc.</t>
  </si>
  <si>
    <t>Stayhomas, música creada durante la cuarentena.</t>
  </si>
  <si>
    <t>Stay Homas es un grupo de tres músicos barceloneses creado durante el confinamiento que graban una canción diaria dedicada al encierro. La improvisada banda comparte sus creaciones en vídeos de Instagram y en su cuenta de YouTube.</t>
  </si>
  <si>
    <t>Ted talks para el confinamiento.</t>
  </si>
  <si>
    <t>Ted talks ha lanzado la iniciativa TedConnects para subir cada día un contenido distinto reflexionando y ayudando a tomar consciencia sobre temas varios de la acutalidad.</t>
  </si>
  <si>
    <t>Una aplicación en la que puedes regalar cosas de casa.</t>
  </si>
  <si>
    <t xml:space="preserve">Gratix es la plataforma solidaria en la que ni compras, ni vendes; regalas. Puedes regalar lo que necesite alguien de tu comunidad durante la cuarentena. </t>
  </si>
  <si>
    <t xml:space="preserve">Plataforma para poner en contacto a personas que ayudan con personas que necesitan ayuda. </t>
  </si>
  <si>
    <t>"Yo voy por ti" es una plataforma para poner en contacto a gente que se ofrece para ayudar y gente que necesita precisamente esa ayuda.</t>
  </si>
  <si>
    <t>Impresión 3D de respiradores.</t>
  </si>
  <si>
    <t>ResistenciaTeam son un grupo de personas que han diseñado los primeros respiradores autónomos Open, basados en el sistema Jackson Rees. Siguen creando e imprimiendo ayuda sanitaria con impresoras 3D.</t>
  </si>
  <si>
    <t>Videoconsultas sanitarias inmediatas 24x7.</t>
  </si>
  <si>
    <t xml:space="preserve">HomeDoctor ofrecen gratis videoconsultas inmediatas 24x7 - con informe y receta - mientras dure la crisis del coronavirus. Sólo hay que descargar la app HomeDoctor, registrarse y escoger el plan COVIDFREE. </t>
  </si>
  <si>
    <t xml:space="preserve">Apoyo psicológico y gestión emocional. </t>
  </si>
  <si>
    <t xml:space="preserve">"Volviendo a casa juntos" es el programa que ha habilitado la Consejería de Sanidad para poder compartir meditaciones y debates sobre herramientas para lidiar con los efectos psicologicos del confinamiento para todas las personas. </t>
  </si>
  <si>
    <t>Fabricación de mascarillas.</t>
  </si>
  <si>
    <t xml:space="preserve">El Sindicato Popular de Vendedores Ambulantes ha convertido la tienda Top Manta del Raval en un taller de confección de material preventivo, mascarillas y batas. Puedes colaborar a través de una donación. </t>
  </si>
  <si>
    <t xml:space="preserve">Datos y gráficas de la evolución del Coronavirus en España y el mundo. </t>
  </si>
  <si>
    <t xml:space="preserve">Covid19 Tracking es un proyecto de seguimiento del Coronavirus que pone a disposición de medios y otras instituciones datos, narrativas automáticas y gráficas de la evolución del Coronavirus en España y el Mundo. </t>
  </si>
  <si>
    <t xml:space="preserve">El Circo del Sol desde casa. </t>
  </si>
  <si>
    <t xml:space="preserve">Cirque du Soleil crea la plataforma digital CirqueConnect donde ofrece gratuitamente parte de sus espectáculos, nuevas técnicas de maquillaje, el backstage del circo y una experiencia de realidad virtual. </t>
  </si>
  <si>
    <t xml:space="preserve">Red de solidaridad y apoyo muto entre vecinas en Vallecas. </t>
  </si>
  <si>
    <t xml:space="preserve">En el barrio de Vallecas las personas se organizan a través de la web Somos Tribuvk para ofrecer ayuda a las personas en riesgo, contagiadas y mayores. </t>
  </si>
  <si>
    <t>Pintar sonrisas en mascarillas.</t>
  </si>
  <si>
    <t>Desde Payasos sin Frontera, Tortell Poltrona propone la iniciativa #sonrisavirus para que todo el mundo pinte una sonrisa en su mascarilla y así no la perdamos :)</t>
  </si>
  <si>
    <t xml:space="preserve">Atención veterinaria gratuita. </t>
  </si>
  <si>
    <t xml:space="preserve">El Refugio ofrece atención veterinaria gratuita a gente que haya perdido el trabajo por el coronavirus. </t>
  </si>
  <si>
    <t>Arte para concienciar.</t>
  </si>
  <si>
    <t xml:space="preserve">Tony Conceptfarmer y Helena Juan han lanzado la iniciativa artística "Mándalos a casa" en Instagram, para concienciar a los ciudadanos de la importancia del aislamiento a través de las mejores obras de arte. </t>
  </si>
  <si>
    <t xml:space="preserve">Crowdfunding para respiradores. </t>
  </si>
  <si>
    <t xml:space="preserve">Campaña de crowdfuning para la compra de equipamiento sanitario que irá destinado a los hospitales de España. </t>
  </si>
  <si>
    <t xml:space="preserve">Compra de libros para salvar las librerias. </t>
  </si>
  <si>
    <t xml:space="preserve">La iniciativa ‘Llibreries Obertes’ es una plataforma de venta de libros desde casa, para intentar mantener las ventas en librerias aunque el libro se recoja cuando acabe el confinamiento. </t>
  </si>
  <si>
    <t xml:space="preserve">Compañía para los más mayores. </t>
  </si>
  <si>
    <t>La asociación Alares lanza una campaña nacional contra la soledad de las personas mayores a través de un teléfono de atención y escucha activa gratuito.</t>
  </si>
  <si>
    <t xml:space="preserve">    30 MARZO: 17 INICIATIVAS A INCLUIR </t>
  </si>
  <si>
    <t xml:space="preserve">Food 4Heroes es la iniciativa solidaria impulsada por el sector hostelero proporciona comida y cena al personal de los centros sanitarios en Madrid. </t>
  </si>
  <si>
    <t>Soprano ella y pianista y director de orquesta él, estos vecinos de Malasaña organizan pequeñas actuaciones musicales desde su balcón. Hacen participar a sus vecinos y les invitan a que asistan a los conciertos vestidos con sus mejores galas.</t>
  </si>
  <si>
    <t>Avvaz ha lanzado una plataforma para crear una red viral para difundir cariño y cuidado durante la pandemia alrededor de todo el mundo.</t>
  </si>
  <si>
    <t>@yoteayudoconlasele es una red de cientos de universitarios de todo el país dispuestos a ayudar a los estudiantes de 2º de bachiller a preparar la prueba de acceso a la universidad, de forma totalmente altruista y sin ánimo de lucro.</t>
  </si>
  <si>
    <t>Empresas y trabajadores de todos los sectores industriales de la ciudad se unen para fabricar estos días el material sanitario necesario como mascarillas y batas.</t>
  </si>
  <si>
    <t xml:space="preserve">Un pequeño local de la calle Noviciado regala un plato de comida a toda aquella persona que, afectada por la situación económica generada por la lucha contra el coronavirus, no se lo pueda pagar. 
</t>
  </si>
  <si>
    <t>Somos Malasaña lanza un espacio donde encontrarse e interrelacionarse de manera directa, un espacio en el que compartir inquietudes, encontrar respuestas, ofrecer y pedir ayuda y hallar calor humano.</t>
  </si>
  <si>
    <t xml:space="preserve">"Momento inspira" es un espacio online que contiene breves píldoras con ejercicios, tablas, consejos, pautas... para el personal sanitario #noscuidastecuidamos
</t>
  </si>
  <si>
    <t xml:space="preserve">Marc Clotet y Natalia Sánchez lanzan la campaña #yomecorono con el fin de obtener fondos para las investigaciones contra el coronavirus que están llevando a cabo en la Fundación Lucha contra el Sida. </t>
  </si>
  <si>
    <t xml:space="preserve">Siete novelas cortas de ciencia ficción, fantasía y terror de la mano de siete excelentes narradores que te harán viajar sin moverte de casa en ningún momento, totalmente gratuitas. </t>
  </si>
  <si>
    <t>La Universidad de Nebrija ha puesto en marcha un servicio gratuito de apoyo psicológico a las personas que lo requieran. Es una iniciativa lanzada por la Fundación Antonio de Nebrija en colaboración con la Asociación Española de Psicoterapia. A la iniciativa se han sumado alumnos y profesores.</t>
  </si>
  <si>
    <t>Para ayudar a que las personas mayores no se sientan solos el Ayuntamiento de Madrid y Adopta un abuelo han lanzado esta iniciativa. Han habilitado el número de teléfono 919 490 111 para que cualquier persona mayor que se sienta aislada pueda llamar y hablar con uno de los muchos voluntarios que están colaborando.</t>
  </si>
  <si>
    <t xml:space="preserve">Evalúa tu salud y recibe recomendaciones sobre el COVID-19 a través de la aplicación móvil desarrollada de forma altruista para la Comunidad de Madrid por parte de profesionales de Carto, Forcemanager, Telefónica y Gogo Network. </t>
  </si>
  <si>
    <t>Compra online en los mercados de Madrid y alrededores y te llega la compra en 72h de lunes a sábados. Es un proyecto que pretende fomentar la compra local.</t>
  </si>
  <si>
    <t xml:space="preserve">Ubuntu Todos Somos Uno, el proyecto de la Orquesta Carlos III, con la ayuda de la plataforma de aprendizaje elearning YouLearn Labs tiene ahora una aplicación para que los casi 9000 niños participantes de casi 200 colegios puedan trabajar y cantar desde casa.  </t>
  </si>
  <si>
    <t>Farmidable es una red de productores y distribuidores de productos locales y de cultivo ecológico que durante estos días hacen envíos a domicilio para personas mayores sin coste adicional.</t>
  </si>
  <si>
    <t xml:space="preserve">"La compra así da gusto" es una plataforma que pone a disposición del consumidor recetas de fácil elaboración, rápidas y saludables, y te manda la compra fresca del mercado con la que poder elaborarlas. </t>
  </si>
  <si>
    <t xml:space="preserve">      31 MARZO : 39 INICIATIVAS SUBIDAS </t>
  </si>
  <si>
    <t>Laura Escuela relata historias para niños/as y adultos a través de Instagram.</t>
  </si>
  <si>
    <t>Raquel López ofrece todos los días a las 12:00 en su canal de Youtube "La hora del cuento". También puedes seguirlos en Instagram</t>
  </si>
  <si>
    <t>Todas las tardes a las 17:30h, Pep Bruno, en Twitter y Facebook, nos trae un cuento en audio y nos cuenta mucho más sobre su origen y transmisión.</t>
  </si>
  <si>
    <t>Isabel Bolívar comparte cuentos para niños en su Facebook y cuentos para adultos en Instagram.</t>
  </si>
  <si>
    <t>GNOA, Gremio de la Narración Oral en Andalucía, comparte todas las tardes varios vídeos de cuentos en su página de Facebook.</t>
  </si>
  <si>
    <t xml:space="preserve">
Desde Galicia proponen una serie de cuentos infantiles y para adultos en galego #euquedonacasa.</t>
  </si>
  <si>
    <t>La plataforma de crowdfounding Lazzaro te permite colaborar en proyectos sociales de forma sencilla y rápida, para, por ejemplo, ayudar a que los niños puedan estudiar desde casa.</t>
  </si>
  <si>
    <t>El ayuntamiento de Calvia busca 40 personas voluntarias para hacer mascarillas.</t>
  </si>
  <si>
    <t>REMAR ofrece plazas en casas de acogida para todas las personas que lo necesiten. Para solicitar la ayuda han habilitado esta linea de teléfono 902 444 177</t>
  </si>
  <si>
    <t>En HelpUp buscan ONGs que estén recaudando fondos o realizando acciones encaminadas a ayudar a los colectivos más vulnerables en esta crisis (personas mayores, grupos en riesgo de exclusión, personas en situación de calle), así como todas las iniciativas que vayan encaminadas a ayudar al sector sanitario.</t>
  </si>
  <si>
    <t>RTVE ha lanzado ‘Aprendemos en casa’, una iniciativa del Ministerio de Educación y Formación Profesional para facilitar la educación desde la televisión pública durante el tiempo que duren las medidas de aislamiento.</t>
  </si>
  <si>
    <t>En la explanada del Chorrillo, en Ceuta, ONG's y vecinos entregan café, bocadillos y, sobre todo, hablan con los adultos, niños y mayores que han quedado atrapados al cierre de la frontera del Tarajal.</t>
  </si>
  <si>
    <t xml:space="preserve">Barrabés ayuda a pymes y autónomos en sus procesos de digitalización poniendo a disposición de todos los profesionales, PYMES y empresas recursos para ayudar en la digitalización del tejido empresarial del país. </t>
  </si>
  <si>
    <t>A través de un cuestionario, estimar el numero de casos de Covid-19 sintomáticos y conocer su distribución en espacio y tiempo para contribuir al conocimiento de la pandemia y facilitar la toma de decisiones en materia de salud pública.</t>
  </si>
  <si>
    <t>Luda partners permite a los ciudadanos conocer en qué farmacias tienen aquello que necesitan para solo hacer los desplazamientos y salidas indispensables. Acaba de implementar también un servicio de recogida y envío de medicamentos.</t>
  </si>
  <si>
    <t>El Puente Salud Mental Valladolid ha desarrollado una guía titulada ‘¡Cuida de tu salud mental!’ con una serie de pautas para sobrellevar estos días y contribuir a mejorar la salud mental todos.</t>
  </si>
  <si>
    <t>Cristina Oria está llevando comida todos los días a IFEMA para los sanitarios. Ha puesto a disposición de aquellos que quieran colaborar una campaña de crowdfunding para recolectar fondos y atender a las necesidades más urgentes.</t>
  </si>
  <si>
    <t>"La poesía, el romanticismo y el amor son las cosas que nos mantienen vivos”. Recital de poesía desde casa. #YoMeQuedoEnCasaRecital</t>
  </si>
  <si>
    <t>Lola Market, el servicio de compra a domicilio en más de 10 ciudades de España, suprime los gastos de envío para mayores de 70 años, enfermos y familias con niños que se tienen que quedar en casa. Esta ayuda se puede solicitar a través del mail info@lolamarket.com</t>
  </si>
  <si>
    <t>Hace unos días, desde #CentrosAuditivosOirT, inició una campaña para recibir #MáscarasDeBuceo y distribuirlas a los #Hospitales. A la máscara se le acopla un adaptador fabricado en impresoras 3D que puede conectarse a distintos filtros antivíricos. Estos filtros están disponibles en los hospitales y disponen de suministro suficiente, ya que se emplean en otros procedimientos habitualmente.</t>
  </si>
  <si>
    <t>El grupo editorial Edelvives proporciona acceso gratuito a recursos y plataformas creativas, propuestas formativas online y herramientas para ayudar a docentes, como, por ejemplo, Ta-tum.</t>
  </si>
  <si>
    <t>Visita virtual a las salas del museo del Louvre para conocer toda su colección.</t>
  </si>
  <si>
    <t>Visita virtual por los Museos del Vaticano para conocer todas sus piezas y salas.</t>
  </si>
  <si>
    <t>La App Academons Primaria ofrece 30 días de acceso gratis a todo su catálogo de juegos de Matemáticas, Lengua, Inglés, Ciencias y Science.</t>
  </si>
  <si>
    <t>Móstoles se queda en casa, y pone a disposición de voluntarios y personas que necesiten ayuda un contacto para la coordinación y gestión: mostolescuida@gmail.com.</t>
  </si>
  <si>
    <t>Las empresas que puedan proporcionar EPIS y aquellos hospitales que necesiten material de protección pueden ponerse en contacto con esta iniciativa para enviar o recibir los materiales.</t>
  </si>
  <si>
    <t xml:space="preserve">Inspirados en la iniciativa italiana #Adoptaunalibrería, Nórdica, Dos Bigotes y Barrett destinarán el 35% de cada e-book adquirido en sus webs a la librería que el comprador decida.
</t>
  </si>
  <si>
    <t xml:space="preserve">
Iniciativa Profesional sin ánimo de lucro, que tiene como objetivo coordinar, a nivel nacional, el abastecimiento de material sanitario a hospitales (por ejemplo válvulas para respiradores, mascarillas y viseras protectoras), utilizando la tecnología de impresión 3D.</t>
  </si>
  <si>
    <t>La app malagueña Smartick da acceso gratuito de 15 días a su aplicación para que los niños de 4 a 14 años puedan repasar matemáticas.</t>
  </si>
  <si>
    <t>Visita virtual por el museo arqueológico de Atenas, el más grande de Grecia.</t>
  </si>
  <si>
    <t>La plataforma Cerebriti Edu pone a disposición de profesores, padres y madres 50.000 juegos para niños de Primaria y Secundaria de forma gratuita hasta final de curso.</t>
  </si>
  <si>
    <t xml:space="preserve">Genially ofrece recursos, herramientas, contenidos y otras facilidades gratis para poder usar su plataforma online más fácilmente y con más posibilidades.
</t>
  </si>
  <si>
    <t xml:space="preserve">La pinacoteca de Brera ofrece una visita virtual por su museo.
</t>
  </si>
  <si>
    <t>Visita virtual a las salas del British Museum.</t>
  </si>
  <si>
    <t>La plataforma online AMCO, a través de su app Eduzland, ofrece acceso gratuito por un tiempo limitado a sus juegos de matemáticas y lengua.</t>
  </si>
  <si>
    <t>La plataforma de cursos online Domestika, pone a disposición una selección de cursos de acceso gratuito para desarrollar nuestro lado más creativo durante la cuarentena.</t>
  </si>
  <si>
    <t xml:space="preserve">Worldcoo, es un portal impulsado por decenas de entidades que tiene en marcha campañas de donaciones para diferentes proyectos: de investigación y de atención a familias en riesgo de exclusión. </t>
  </si>
  <si>
    <t>Desde Rastreator han creado una plataforma para poner en contacto a gente dispuesta a echar una mano con recados, charlas por teléfono, sacar al perro u otras labores y aquellos que lo necesiten.</t>
  </si>
  <si>
    <t>The Open Ventilator es un respirador artificial diseñado para ayudar a pacientes de COVID-19 con dificultades respiratorias graves. Se trata de un respirador automático que utiliza piezas certificadas y probadas.</t>
  </si>
  <si>
    <t xml:space="preserve">   1 ABRIL: 30 INICIATIVAS SUBIDAS </t>
  </si>
  <si>
    <t xml:space="preserve">El fundador y primer presidente de las Asociaciones La Vida en Danza y Trotadanzas, Pello Irurzun, sube todos los día a su canal de youtube una propuesta para practicar y aprender danzas del mundo.
</t>
  </si>
  <si>
    <t>La distribuidora Adso Films pone en su web tres películas estrenadas por esta empresa en España a disposición de los internautas: Bendita locura, Cosas de la edad y Profesor en Groenlancia.</t>
  </si>
  <si>
    <t>Modistas Solidarias, una iniciativa impulsada por la diseñadora María Cordero, directora de la firma Wolflamb. Su objetivo era abastecer a los hospitales situados cerca de su taller, en Valencia, pero la iniciativa ha crecido y se han sumado a la red costureras de todo el país y otras marcas.</t>
  </si>
  <si>
    <t>La iniciativa Sanitarios en Casa ha creado una página de Facebook para poder dar respuesta y apoyo a personas que necesiten una consulta sobre cualquier duda o problema de salud y evitar así acudir a los centros sanitarios.</t>
  </si>
  <si>
    <t xml:space="preserve">La comarca de Sobrarbe pone a disposición de todos los ciudadanos clases virtuales de zumba, pilates y spinning con monitores especializados. </t>
  </si>
  <si>
    <t xml:space="preserve">Los empresarios de la Comarca del Sobrarbe lanzan una campaña para invitar a un centenar de profesionales del país a descansar en sus montañas una vez pase la emergencia por el coronavirus. </t>
  </si>
  <si>
    <t xml:space="preserve">De balcón a balcón es una iniciativa para que todos los balcones de España se llenen de positividad exponiendo arcoíris dibujados por niños y luego compartirlos por Instagram.
</t>
  </si>
  <si>
    <t>La Asociación Banco del tiempo La Conce, hace un llamamiento a todos sus vecinos para identificar posibles necesidades y canalizar las ayudas haciendo partícipe a todo el vecindario.</t>
  </si>
  <si>
    <t>"Rondadores contra el Virus" es una iniciativa en la que un grupo de músicos y folcloristas, muchos de Castilla y León, ofrecen a través de sus redes sociales música tradicional en directo.</t>
  </si>
  <si>
    <t>La escritora y narradora oral Mar del Rey escribe «Historias desde mi balcón», cada dos o tres días comparte una nueva historia.  Pretende con sus cuentos abrir las ventanas de la imaginación a otros mundos. Puedes escucharlos en la plataforma Ivoox o recibirlos directamente por whatsapp.</t>
  </si>
  <si>
    <t>Pau Costa Foundation ha lanzado la iniciativa #FireHomeSchool para compartir conocimiento sobre incendios forestales a través de proyectos, acciones o actividades relacionadas que ayuden a difundir conocimiento en esta materia.</t>
  </si>
  <si>
    <t xml:space="preserve">Acción Planetaria, ONG fundada por el dentista solidario Christian Vargas, está repartiendo comida en hospitales para cuidar a quien nos cuida. Cuenta con el apoyo de proveedores y colaborades para llevar a cabo la acción. Se puede colaborar a través de donaciones de alimentos y económicamente. </t>
  </si>
  <si>
    <t xml:space="preserve">LA ONG "Desarrollo y Asistencia" ha lanzado la iniciativa 'Nadiesolo' para recoger cartas y enviárselas a enfermos y personas mayores que están solas. Comparten todo el contenido recibido en su web para que todos puedan disfrutarlo e inspirar así a otras personas a participar en la iniciativa. </t>
  </si>
  <si>
    <t xml:space="preserve">Save the Med, fundación dedicada a la regeneración de la vida marina del Mediterraneo, ofrece charlas online con expertos para la conservación de los mares y biodiversidad.
</t>
  </si>
  <si>
    <t>"Sopa de Wuhan" es un recopilatorio de reflexiones y opiniones sobre la pandemia del coronvirus de referentes del pensamiento filosófico crítico actual, como Agamben, Zizek, Butler...</t>
  </si>
  <si>
    <t>Visita virtual por la National Gallery de Washington.</t>
  </si>
  <si>
    <t xml:space="preserve">Slow Fashion Next ha organizado un congreso online gratuito para crear un imaginario común de soluciones y así re-evolucionar el sector de la moda. </t>
  </si>
  <si>
    <t xml:space="preserve">La Asociación Española de Neuropsiquiatría ha lanzado la iniciativa #DesdeCasaTeEsucho para dar apoyo psicológico de forma gratuita tanto a sanitarios como a familiares que puedan necesitarlo. 
</t>
  </si>
  <si>
    <t xml:space="preserve">La marca de ropa BIMANI ha lanzado una campaña para recaudar fondos para la confección de mascarillas y batas en la que está trabajando con la colaboración de todos sus talleres y una red de voluntarios que están cosiendo desde casa. 
</t>
  </si>
  <si>
    <t>Smile and Learn ofrece acceso gratuito durante un mes a su catálogo de juegos interactivos para niños de 3 a 12 años.</t>
  </si>
  <si>
    <t>Visita virtual por la galería Uffizzi de Florencia.</t>
  </si>
  <si>
    <t>Moratalaz se queda en casa, y pone a disposición de voluntarios y personas que necesiten ayuda un teléfono para la coordinación y gestión: 636506845.</t>
  </si>
  <si>
    <t xml:space="preserve">Varias organizaciones, universidades e instituciones públicas han organizado un hackathon virtual para este sábado 4 de abril con la intención de dar solución a tres retos, uno de salud, otro de comunidad y otro de empleo y empresa. </t>
  </si>
  <si>
    <t>Listado de profesionales que ofrecen ayuda gratuita para resolver dudas o consultas online sobre su especialidad.</t>
  </si>
  <si>
    <t>Aluche se queda en casa, y pone a disposición de voluntarios y personas que necesiten ayuda un teléfono para la coordinación y gestión: 636506845.</t>
  </si>
  <si>
    <t>Hortaleza se queda en casa, y pone a disposición de voluntarios y personas que necesiten ayuda un contacto para la coordinación y gestión de recursos.</t>
  </si>
  <si>
    <t>El movimiento social Mascarillas Solidarias ha lanzado un vídeo tutorial en youtube para que cualquier persona pueda hacer su propia mascarilla. Además, de forma altruista, mucha gente se ha empezado a coser mascarillas para hospitales y personal sanitario.</t>
  </si>
  <si>
    <t xml:space="preserve">Un proyecto de Moebiusmind donde profesores de Mindfulness con extensa formación ofrecen gratuitamente un gran abanico de sesiones online de mindfulness para niños y adultos. </t>
  </si>
  <si>
    <t>Villaverde se queda en casa, y pone a disposición de voluntarios y personas que necesiten ayuda un contacto para la coordinación y gestión de recursos.</t>
  </si>
  <si>
    <t xml:space="preserve">      2 DE ABRIL: 29 INICIATIVAS </t>
  </si>
  <si>
    <t xml:space="preserve">Creado para conectar con dispositivos móviles a pacientes aislados por coronavirus que no tienen forma de hablar con sus seres queridos. </t>
  </si>
  <si>
    <t xml:space="preserve">Ana Sanchez, enfermera de la UCI del hospital Ramón y Cajal y un grupo de amigos han iniciado un proyecto para fabricar con impresoras 3D, o cosiendo a máquina, material sanitario. Tienes una web donde poder colaborar o donar. </t>
  </si>
  <si>
    <t xml:space="preserve">El ayuntamiento de Madrid ha lanzado un espacio llamada Madrid sale al balcón, para poder compartir propuestas individuales que den respuesta a necesidades de los barrios. El ayuntamiento valorará cuales financiar para hacerlas realidad. </t>
  </si>
  <si>
    <t>Con La Noria Hub se pueden compartir ideas, proyectos o iniciativas en la provincia de Málaga a las que puedes unirte.</t>
  </si>
  <si>
    <t>Buscador de redes de apoyo local por barrios.</t>
  </si>
  <si>
    <t>Esta iniciativa ofrece los últimos datos actualizados sobre el coronavirus en España y en el mundo de una forma sencilla, clara y para poder compartir en redes sociales.</t>
  </si>
  <si>
    <t>Selección de artículos y recursos educativos para tratar el tema del COVID19 con niños y niñas. Tanto para explicarles el virus, formas de contagio o medidas sanitarias, como para su gestión emocional.</t>
  </si>
  <si>
    <t xml:space="preserve">Con esta Guía quieren ofrecer un recurso más a todas estas familias, niños/as y jóvenes, que durante estos días de confinamiento demandan información, orientación, recomendaciones y actividades que les ayuden a sobrellevar la situación.
</t>
  </si>
  <si>
    <t>Save the Children ha creado cinco breves guías temáticas para padres y madres en el marco del proyecto "A tu lado". Quieren contribuir desde su experiencia en el cuidado y protección de la infancia en situaciones de emergencia.</t>
  </si>
  <si>
    <t>Coronavirus no es el nombre de un príncipe (ni de una princesa) es un libro infantil que se mete de lleno en la cabeza de un niño o de una niña de aproximadamente 7 años.</t>
  </si>
  <si>
    <t>Recopilatorio de recomendaciones para dar apoyo emocional a niños y niñas durante el COVID19 desde el Ministerio de Sanidad, Consumo y Bienestar.</t>
  </si>
  <si>
    <t xml:space="preserve">Guía dirigida a niños, niñas y adolescentes para que entiendan todo lo que tenemos que saber sobre el coronavirus.
</t>
  </si>
  <si>
    <t>En la web de Fundación Amigó puedes acceder y descargar tres guías para afrontar situaciones específicas. También han habilitado un servicio gratuito de asesoría sobre dudas de situaciones particulares para familias, a través de un formulario en su web que será respondido en menos de 24 horas.</t>
  </si>
  <si>
    <t>Aldeas Infantiles SOS España pone a disposición de las familias un manual para ayudar a explicar a los niños y niñas qué está pasando sin que se asusten.</t>
  </si>
  <si>
    <t>Guía para aprender a sobrellevar que los niños estén en casa más de 15 días.</t>
  </si>
  <si>
    <t xml:space="preserve">En esta guía de UNICEF Latinoamérica y El Caribe, aparece información sobre cómo se transmite el coronavirus y cómo prevenir contagios.
</t>
  </si>
  <si>
    <t xml:space="preserve">El dibujante Nacho Fernández pone en abierto y de forma gratuita su  comic Tijeras y tiritas, publicado en 2013, que relata las realidades que trajeron los recortes sanitarios durante la crisis. Invita a la ciudadanía a hacer una lectura reflexiva y abierta al debate sobre cómo esos recortes nos afectan hoy más que nunca. </t>
  </si>
  <si>
    <t>El establecimiento de rutinas en estos días de aislamiento doméstico es una oportunidad para contar con la opinión, la responsabilidad y el compromiso de niños, niñas y jóvenes. Unicef recomienda 10 tareas de la rutina diaria.</t>
  </si>
  <si>
    <t xml:space="preserve">Los medios de comunicación y la alarma social a veces precipitan el trabajo de familias y educadores obligando a las familias a explicar cosas  que nunca creían que necesitarían tener que contar a los más pequeños. </t>
  </si>
  <si>
    <t xml:space="preserve">La asociación FAROS ha recopilado una serie de consejos para saber cómo hablar a niños y niñas sobre el coronavirus. 
</t>
  </si>
  <si>
    <t>Libro para niñas y niños entre los 2 y los 7 años, que busca acompañarlos en el mundo emocional frente al virus COVID-19. Este recurso no pretende ser una fuente de información científica sino una herramienta desde la fantasía y lo simbólico.</t>
  </si>
  <si>
    <t>Cristina Marín, cirujana en el Hospital de La Princesa ha lanzado una iniciativa para animar y acompañar a los pacientes afectados por #coronavirus a través de cartas de todos los ciudadanos. cartas.venceremos.covid19@gmail.com</t>
  </si>
  <si>
    <t xml:space="preserve">Tras la gran acogida que ha tenido estos días la iniciativa de la donación de máscaras de snorkel cuya eficacia ya se ha podido probar en varios hospitales, se ha creado una red de farmacias voluntarias en Madrid que recogerán este tipo de máscaras. De esta manera se facilita su entrega y distribución. </t>
  </si>
  <si>
    <t xml:space="preserve">Iniciativa para crear un "museo" con fotos y vídeos de los balcones de la gente. </t>
  </si>
  <si>
    <t xml:space="preserve">ESIC adapta sus tradicionales masterclass, jornadas y conferencias sobre marketing, management y tecnología.  </t>
  </si>
  <si>
    <t>Los estudiantes de segundo grado de Maestros de Educación Primaria de la USAL han hecho un libro de experimentos para que los más pequeños puedan aprender de una forma distinta en casa.</t>
  </si>
  <si>
    <t>El festival de jazz de Montreux ha hecho un recopilatorio de 50 conciertos gratuitos disponibles para todos.</t>
  </si>
  <si>
    <t>"Balcon Talent" es una iniciativa de Zapeando para enviar vídeos de actuaciones en balcones. Se pueden ganar 1000€ y rollos de papel higiénico.</t>
  </si>
  <si>
    <t>La editorial Libros del KO ha lanzado en su blog el DeKOmerón, una iniciativa en la que cada noche un autor escribe un relato.</t>
  </si>
  <si>
    <t xml:space="preserve">La editorial Consonni lanza esta iniciativa en la que invita a colaboradores y colaboradoras a leer un fragmento de un libro de su elección. </t>
  </si>
  <si>
    <t>La distribuidora de flores Coflores, ha decidido regalar todas las flores de sus almacenes a hospitales y residencias de ancianos. Quieren con ello conseguir dar un poco de alegría a las personas que viven o trabajan en estos espacios.</t>
  </si>
  <si>
    <t xml:space="preserve">La escuela Circo Diverso, ofrece de forma recurrente espectáculos para disfrutar desde casa.  En estas galas podremos ver malabares, sombras chinescas, acrobacias, malabares de fuego e incluso baile y canto... Una auténtica experiencia circense. </t>
  </si>
  <si>
    <t xml:space="preserve">La COPTOCAM (Colegio Profesional de Terapeutas Ocupacionales de la Comunidad de Madrid), ha abierto una convocatoria para que los terapeutas ocupacionales se puedan inscribir como voluntariados para ayudar a los sanitarios. El listado de voluntarios se pondrá al servicio de las autoridades gubernamentales competentes al efecto de que puedan ser contactados y asignados a labores concretas.
</t>
  </si>
  <si>
    <t xml:space="preserve">Muchos taxistas se ofrecen a transladar de forma gratuita a sanitarios a sus centros de trabajo. Uno de ellos es Antonio Jurado, taxista en Sevilla, quién se ofrecio a hacerlo a través de sus redes sociales y ha contagiado a otros compañeros que se han sumado a la acción. </t>
  </si>
  <si>
    <t>Esta iniciativa de Logroño Deporte quien que corramos en casa y recauda dinero con la participación para cubrir las necesidades de los sanitarios.</t>
  </si>
  <si>
    <t>El museo Guggenheim de Bilbao crea #GuggenheimBilbaoLive, y a través de su web y redes sociales subirá contenido de las muestras que tenía programadas.</t>
  </si>
  <si>
    <t>El himno es una nueva versión de la canción Resistiré del Duo Dinámico, en la que han participado artistas destacados. Pretende ser una dosis de esperanza, optimismo y energía para todos aquellos que lo escuchen. Los beneficios que se recauden por las visualizaciones se van a donar a Cáritas.</t>
  </si>
  <si>
    <t xml:space="preserve">La asociación Bokata hace un llamamiento para ayudar a las personas sin hogar que se encuentran en la calle y hace rutas de emergencia para llevarles alimentos, kits de higiene e información. </t>
  </si>
  <si>
    <t xml:space="preserve">      3 DE ABRIL:  39 INICIATIVAS SUBIDAS</t>
  </si>
  <si>
    <t>Recibe y manda mensajes durante el confinamiento.</t>
  </si>
  <si>
    <t>Iniciativa de Totem para intercambiar mensajes de aquellos que quieren compartir un mensaje positivo con aquellos que necesitan cariño porque se sientes agobiados, tristes...</t>
  </si>
  <si>
    <t>Mapa de red de apoyo por barrios.</t>
  </si>
  <si>
    <t>Mapa para localizar redes de apoyo mutuo por barrios.</t>
  </si>
  <si>
    <t>Apoyo emocional a personas afectadas de leucemia, linfoma y mieloma.</t>
  </si>
  <si>
    <t>La Fundación Leucemia y Linfoma presta apoyo emocional a personas afectadas de leucemia, linfoma y mieloma y sus familias así como al personal sanitario por el teléfono 660035422 o escribiendo a fundacion@leucemiaylinfoma.com</t>
  </si>
  <si>
    <t>El hospital La Paz-Carlos III busca voluntarios.</t>
  </si>
  <si>
    <t>La Comunidad de Madrid va a comenzar a incluir pacientes voluntarios en dos estudios para comprobar la eficacia de un nuevo medicamento para combatir el COVID-19.</t>
  </si>
  <si>
    <t>Reflexiones que buscan dar soluciones.</t>
  </si>
  <si>
    <t>La revista Ethic lanza la iniciativa "Reflexiones en mitad de la crisis" en la que filósofos, economistas y politólogos analizarán la situación actual y se compartirá en vídeos de YouTube.</t>
  </si>
  <si>
    <t>Traducción de contenidos culturales para personas sordas.</t>
  </si>
  <si>
    <t>La Fundación Montemadrid se ha propuesto adaptar nuevos contenidos culturales y sociales para personas sordas con la colaboración de la cooperativa Signar.</t>
  </si>
  <si>
    <t>Catálogo de libros gratuitos.</t>
  </si>
  <si>
    <t xml:space="preserve">La editorial Errata Naturae ofrece algunos libros de su catálogo de forma gratuita. </t>
  </si>
  <si>
    <t>Festival de música en streaming.</t>
  </si>
  <si>
    <t>Diferentes sellos musicales y artistas se han unido para compartir su música sin fronteras. En su web actualizan la fecha del siguiente festival en streaming.</t>
  </si>
  <si>
    <t>Teatro para ver en casa.</t>
  </si>
  <si>
    <t>La compañía Club Caníbal ha publicado en la plataforma Vimeo cinco obras de teatro de las Crónicas Ibéricas.</t>
  </si>
  <si>
    <t>Debate virtual todos los lunes.</t>
  </si>
  <si>
    <t>El Círculo de Bellas Artes de Madrid organiza cada lunes "Los lunes, al círculo", un debate virtual por el que pasarán pensadores, artistas, escritores, gestores culturales.</t>
  </si>
  <si>
    <t xml:space="preserve">El mercado social de Madrid organiza el festival #EnCasaPeroRebeldes con conciertos, talleres, charlas y visitas virtuales en las que desarrollar habilidades y saberes útiles para estos tiempos. Tendrá lugar entre los días 1 y 8 de abril. </t>
  </si>
  <si>
    <t>El ayuntamiento de Calvia lanza un concurso de talentos online en el que para participar simplemente tienes que enviar un vídeo bailando, cantando, actuando, interpretando...</t>
  </si>
  <si>
    <t xml:space="preserve">Sesame Street pone a disposición de los usuarios una web con recursos muy diversos para aprender inglés desde casa. </t>
  </si>
  <si>
    <t xml:space="preserve">La Asociación Española de Pediatría ha lanzado un kit con toda la información sobre el coronavirus para familias y cuidadores. </t>
  </si>
  <si>
    <t xml:space="preserve">El Hospital Niño Jesús ha puesto a disposición de todos los ciudadanos una guía práctica de primeros auxilios sobre dolencias comunes para familias. La podéis descargar en el móvil y tenerla siempre a mano. </t>
  </si>
  <si>
    <t xml:space="preserve">El videojuego Drawful2, disponible para la descarga gratuita en la plataforma Steam, pueden jugar hasta un máximo de ocho participantes, que se retarán a dibujar de la peor manera posible sujetos como “un tigre siniestro” o “dos mamás pasándoselo genial”. Es compatible con móviles, tabletas y televisiones. </t>
  </si>
  <si>
    <t>La editorial Kalandraka ha publicado semanalmente, de forma gratuita, cuentos y vídeos de cuentos contados para los más pequeños.</t>
  </si>
  <si>
    <t>El movimiento #desdemiventana invita a participar compartiendo dibujos en las ventanas para entretener a los más pequeños en casa.</t>
  </si>
  <si>
    <t>El Banco de Alimentos de Madrid ha puesto en marcha una web en la que donar dinero para ofrecer lotes de comida a colectivos vulnerables que hoy lo son todavía más, como familias en riego de exclusión, comedores sociales, casas de acogida, casas de niños, centros de refugiados, etc.</t>
  </si>
  <si>
    <t>Información actualizada sobre los esfuerzos y resultados que se están consiguiendo por parte de la comunidad maker de Madrid. Coordina la impresión de viseras para los equipos sanitarios de la Comunidad de Madrid.</t>
  </si>
  <si>
    <t xml:space="preserve">Desde la Universidad Francisco de Vitoria se ha puesto en marcha un servicio telefónico de acompañamiento gratuito impartido por profesionales como profesores, mentores, psicólogos, sacerdotes, consagrados...  Ofrecen ayuda telefónica, espiritual, psicológica o de escucha abierta. </t>
  </si>
  <si>
    <t>Vanesa Martín se une a Cruz Roja y su plan #CruzRojaResponde con "Un canto a la vida". Todos los beneficios de la canción serán destinados a combatir al COVID-19. Además de comprar, descargar y compartir la canción se puede hacer un donativo.</t>
  </si>
  <si>
    <t>El ayuntamiento de Calviá quiere hacer un vídeo colaborativo para el que busca que se manden vídeos en horizontal cantando la canción de Resistiré del Dúo Dinámico.</t>
  </si>
  <si>
    <t>Recaudación de fondos para la compra de mascarillas para personal sanitario, farmacias o particulares.</t>
  </si>
  <si>
    <t>La organización solidarios para el desarrollo a lanzado una iniciativa para ofrecer acompañamiento telefónico o virtual a aquellas personas que lo necesiten. Están buscando personas que quieran colaborar con su tiempo.</t>
  </si>
  <si>
    <t>El ayuntamiento de Atarfe lanza un servicio de acompañamiento telefónico para personas mayores.  Se puede llamar a estos dos números de teléfono 682 543 376 y 679 417 480.</t>
  </si>
  <si>
    <t xml:space="preserve">Equipo Centro ofrece asistencia psicológica, telefónica u online, a la comunidad sanitaria y a todas las personas que lo necesiten de forma gratuita. 
</t>
  </si>
  <si>
    <t>La Policía Local y Protección Civil del Ayuntamiento de Andratx, se ofrecen a dar una sorpresa a los niños que cumplan años durante estos días de confinamiento para ir a felicitarle a su casa y cantarle el cumpleaños feliz.</t>
  </si>
  <si>
    <t xml:space="preserve">Tiendeo.com ha lanzado la aplicación "¿Dónde hay cola?" para conocer en tiempo real los minutos de espera que hay para entrar en los supermercados más cercanos. Además, ha añadido en su herramienta "Cashback" la opción de donar el saldo acumulado a la Organización Mundial de la Salud (OMS) y ha llegado a un acuerdo con Danone poniendo a disposición de los usuarios reembolsos directos de 0,50 euros en la compra de ciertos packs de Activia que la marca se compromete también a donar a la OMS. </t>
  </si>
  <si>
    <t xml:space="preserve">Profesores y alumnos del Centro de Formación Profesional Raúl Vázquez de Vallecas (Madrid) están fabricando diferentes modelos de protectores faciales y mascarillas para el personal sanitario de la Comunidad de Madrid con sus impresoras 3D personales desde casa. </t>
  </si>
  <si>
    <t>307bis</t>
  </si>
  <si>
    <t xml:space="preserve">Xarxa Suport Mutu' es una iniciativa que crea redes vecinales entre barrios y pueblos de Mallorca para poner en contacto a voluntarios con personas que necesitan ayuda. </t>
  </si>
  <si>
    <t xml:space="preserve">El departamento de innovación educativa de Santillana, #SantillanaLAB, ha desarrollado un kit de supervivencia emocional para familias y maestros. Además, han organizado tres talleres online a los que han llamado #SantillanaTalks y que se pueden seguir en su canal de Youtube a las 17:00 para trabajar las habilidades clave que nos ayudarán a gestionar la incertidumbre en los ámbitos personal, familiar y colaborativo. </t>
  </si>
  <si>
    <t>La RAE ha lanzado juegos y retos online a través de Instagram y twitter para aprender y poner a prueba los conocimientos de lengua.</t>
  </si>
  <si>
    <t xml:space="preserve">Eva Cisneros, dueña de una mercería en Torrelodones, y sus hijas, se han lanzado a subir vídeos a Instagram de ellas tejiendo, y a impulsar #YoMeQuedoEnCasaTejiendo, una iniciativa que promueve quedarse en casa mientras aprendes a tejer, a la vez que compartes conversación sobre la situación actual con las personas conectadas también. </t>
  </si>
  <si>
    <t>Directo en Instagram de los humoristas Dani y Flo. "Yo en mi casa, tú en la tuya".</t>
  </si>
  <si>
    <t>Desde la AMAS (Agencia Madrileña de Atención Social) se ha habilitado una cuenta de correo para la recepción de currículos de personal médico, enfermería, TCAE, personal técnico auxiliar, educadores y personal auxiliar de servicios, para facilitar candidatos disponibles a los reclutadores. El contacto al que debéis dirigiros es: comunicacion.amas@madrid.org</t>
  </si>
  <si>
    <t>Miguel Ángel Martín, actor y humorista malagueño comparte vídeos en las redes sociales para hacernos reír.</t>
  </si>
  <si>
    <t>Equipo multidisciplinar que acompaña a emprendedores y organizaciones en su desarrollo de negocio. Ofrecen una primera reunión gratis para ayudar a visualizar vías de actuación en estos momentos de incertidumbre.</t>
  </si>
  <si>
    <t xml:space="preserve">La Comunidad de Madrid ha lanzado una guía de alimentación saludable para la infancia y adolescencia de cara a fomentarla en los hogares durante estos días. </t>
  </si>
  <si>
    <t xml:space="preserve">      13 DE ABRIL:  26 INICIATIVAS PARA SUBIR + 1 EMPRESA</t>
  </si>
  <si>
    <t>Herramienta para compartir la ubicación de sanitarios.</t>
  </si>
  <si>
    <t>Mediante esta herramienta de notificación voluntaria, los datos que hacen referencia al nivel de protección y contagio de los profesionales sanitarios se agrupan para poder construir un mapa, actualizado y en abierto, de toda España.</t>
  </si>
  <si>
    <t>Compra vales para gastar en librerías cuando volvamos.</t>
  </si>
  <si>
    <t>‘Sigue Leyendo’ nace como una iniciativa privada y sin ánimo de lucro que quiere contribuir a que las librerías puedan seguir vendiendo libros durante el tiempo que dure el confinamiento, mitigando así sus tensiones de liquidez.</t>
  </si>
  <si>
    <t>Recaudar fondos para la compra de material sanitario.</t>
  </si>
  <si>
    <t>CovidFighters recauda fondos y los destina íntegramente a la compra de material sanitario y otros productos que puedan ser necesarios, para su posterior donación. También colabora con proyectos implicados en la misma causa, ayudando a su difusión.</t>
  </si>
  <si>
    <t>Movimiento social que escucha necesidades sociales y teje alianzas.</t>
  </si>
  <si>
    <t>"15 días para" es un movimiento social que quiere contribuir a gestionar el impacto de la crisis del Covid-19 buscando necesidades sociales concretas y gestionando alianzas entre entidades públicas y privadas que ayuden a paliarlas.</t>
  </si>
  <si>
    <t>Dar las gracias 100 veces a través de una plataforma.</t>
  </si>
  <si>
    <t>Plataforma para contagiar la gratitud entre personas que hoy ya llega a más de 100 millones de gratitudes compartidas, se centra estos días en impulsar el agradecimiento a esos sectores que se están volcando con el Covid19.</t>
  </si>
  <si>
    <t>Talleres gratuitos para el bienestar en casa.</t>
  </si>
  <si>
    <t xml:space="preserve">La ANPAE (Asociación Nacional de Psicólogos en Acción de España) ofrece talleres gratuitos de teatro, yoga, risoterapia o tertulias literarias para mejorar el bienestar de las personas en casa. También puedes recibir asesoramiento de pautas psicológicas llamando al 62798 3123 si lo necesitas. </t>
  </si>
  <si>
    <t>Cuentos por teléfono.</t>
  </si>
  <si>
    <t xml:space="preserve">La Escuela Cuenta Cuentos hará una "guardia de cuentos" todos los jueves de la cuarentena para contar cuentos por teléfono. Habrá cuentos e historias para niñ@s, jóvenes, adult@s y familias. </t>
  </si>
  <si>
    <t>Hacer la compra en tiendas del barrio online.</t>
  </si>
  <si>
    <t>Plataforma para hacer la compra en tiendas del barrio online a través de microwebs ancladas a DBarrio, la plataforma que funciona como un marketplace al que ya se han sumado 150 negocios de Vigo.</t>
  </si>
  <si>
    <t>Apoyo en el desarrollo de respiradores artificiales de bajo coste.</t>
  </si>
  <si>
    <t xml:space="preserve">Respiradores4All es una iniciativa que apoya el desarrollo de respiradores artificiales de bajo coste agilizando la validación de prototipos en el entorno sanitario, facilitando la infraestructura y recursos necesarios, permitiendo que puedan fabricarse de manera industrializada. </t>
  </si>
  <si>
    <t>Un grupo de 5 amigos consigue coordinar la logística para traer robots de detección de Covid19 a España.</t>
  </si>
  <si>
    <t>Un grupo de 5 amigos activó desde el momento en el que se decretó el estado de alarma la compra de 4 máquinas para realizar los tests de detección del Covid19 a través de unas máquinas que vienen de China. Todo ha sido posible gracias a la involucración de empresas privadas españolas que se han volcado con la iniciativa.</t>
  </si>
  <si>
    <t>Documentales gratuitos de Gary Hustwit.</t>
  </si>
  <si>
    <t>El cineasta Gary Hustwit está emitiendo sus documentales gratuitamente en todo el mundo. Cada martes liberará una de sus películas que se podrá ver desde su página https://www.ohyouprettythings.com/free</t>
  </si>
  <si>
    <t>#Stopcovid.io es la primera red social de filantropía para que todas las organizaciones y ciudadanos que están luchando contra la epidemia puedan visibilizar su trabajo y hacer un seguimiento de su impacto en tiempo real utilizando tecnología blockchain.</t>
  </si>
  <si>
    <t>La Academia de Triatlón de Valdemoro comparte en su canal de YouTube vídeos de educación física para entrenar con los más pequeños en casa.</t>
  </si>
  <si>
    <t>Proyecto Aplauso es un proyecto solidario para dar apoyo psicológico gratuito. Ya cuenta con más de 100 psicólogos a nivel nacional. El teléfono de asistencia es 911 08 10 97.</t>
  </si>
  <si>
    <t>Educamos Contigo es una iniciativa para apoyar y asesorar, de forma gratuita, en temas de educación a familias, estudiantes o docentes que lo necesiten.</t>
  </si>
  <si>
    <t xml:space="preserve">La Bolsa Social, junto a otras empresas de impacto social, se han unido para lanzar una convocatoria para que cualquier start-up que desarrolle soluciones para aplacar el Covid-19 pueda recibir financiación para su correcto desarrollo e impulso. </t>
  </si>
  <si>
    <t>World Central Kitchen (WCK), la ONG del español José Andrés ha comenzado a atender las necesidades alimentarias de la población en más de 20 ciudades de todo el mundo, incluida España, bajo el lema #ChefsforSpain.</t>
  </si>
  <si>
    <t xml:space="preserve">Juntos desde casa es un proyecto formado por un equipo de profesionales de la tecnología que se unen de manera altruísta con el objetivo de entretener a niños y familias desde casa ofreciendo una forma divertida de aprender habilidades digitales y tecnología a través de sesiones en directo online. </t>
  </si>
  <si>
    <t xml:space="preserve">La marca de formación Nikara ofrece un espacio formativo para practicar el cuidado emocional y psicológico de profesionales sanitarios. El formato es online y gratuito, 60 minutos a la semana donde se hará hincapié en prácticas de mindfulness y compartir emociones entre todos. </t>
  </si>
  <si>
    <t xml:space="preserve">Un grupo de profesoras y profesores se han unido para lanzar un movimiento online donde cada alumna/o puede adoptar a un profesor que le acompañe en su aprendizaje, así como en ofrecerle actividades online, recursos, y herramientas para esta situación. </t>
  </si>
  <si>
    <t xml:space="preserve">Una plataforma donde se unen coaches profesionales y titulados ofreciendo su tiempo para ayudar emocionalmente a cualquier profesional sanitario a través de sesiones de 30 minutos individuales. </t>
  </si>
  <si>
    <t>Tres creativos publicitarios de Barcelona que se han unido para dar vida al Covid Art Museum (CAM), el primer museo online que abre sus puertas en Instagram para exponer, sobre sus paredes virtuales, las obras que artistas de distintas partes del mundo han creado en estos días.</t>
  </si>
  <si>
    <t>El programa de emergencia "A tu lado" de Save the Children se ha creado específicamente para atender a los niños y niñas más vulnerables en estos momentos y darles el acceso a una alimentación básica, atención psicológica y la posibilidad de seguir con su educación.</t>
  </si>
  <si>
    <t>Una plataforma de viajes lanza una página donde reservar escapadas por España para cuando acabe la cuarentena.</t>
  </si>
  <si>
    <t>Acceso a consultas médicas online y gratuitas.</t>
  </si>
  <si>
    <t>El fondo de respuesta Common Goal trabajará con su red de organizaciones locales, que se encuentran en más de 90 países, para ofrecer una respuesta de apoyo a jóvenes vulnerables. Podrán contribuir jugadores, instituciones y otras personalidades de la industria del fútbol y el público en general.</t>
  </si>
  <si>
    <t xml:space="preserve">      14 DE ABRIL: 30 INICIATIVAS PARA SUBIR </t>
  </si>
  <si>
    <t>La Casa de Carlota ha creado unos cuentos inverosímiles para ayudar a dormir mejor, como cuando éramos niños. Les llaman cuentos para adultos que todavía no han crecido.</t>
  </si>
  <si>
    <t xml:space="preserve">María Carmen Pérez, maestra de pedagogía terapéutica, ha lanzado una web Aulapt donde ofrece un abanico amplio de ejercicios y recursos pedagógicos desde lengua a matemáticas y ciencia, para todas las etapas educativas. También hay recursos para logopedia y dislexia. </t>
  </si>
  <si>
    <t xml:space="preserve">La ilustradora Alejandra Fernández, a través de La Revista la leche, ha diseñado unas plantillas para crear un jardín de bolsillo con papel y tijeras, para aquellas personas sin jardín o terraza. </t>
  </si>
  <si>
    <t xml:space="preserve">El proyecto 'Comer Contigo', la iniciativa solidaria del canal Comer de 'La Vanguardia' junto a chefs de Barcelona, lleva donadas más de 800 comidas a organizaciones como Fundació Arrels, Cáritas y Hospital Clínic, para las personas más vulnerables en esta crisis. </t>
  </si>
  <si>
    <t xml:space="preserve">La ONU ha abierto una convocatoria para creativos que les ayuden a mejorar sus mensajes sobre salud y conocimiento de la pandemia, de una forma accesible y ligera para diferentes edades y culturas. </t>
  </si>
  <si>
    <t xml:space="preserve">La entidad Pallapupes sigue haciendo arte a través de vídeos de sus payasos que envía y cuelga en sus redes para los centros sanitarios, y seguir así haciendo reír a pacientes y familiares en casa u hospitales. </t>
  </si>
  <si>
    <t>La Universidad Complutense de Madrid ha lanzado una convocatoria para apoyar iniciativas emprendedoras que estén ayudando a combatir la crisis sanitaria. El plazo de presentación de proyectos estará abierto hasta que se agoten los recursos disponibles.</t>
  </si>
  <si>
    <t xml:space="preserve">El Instituto de Medicina del Sueño ha lanzado una campaña totalmente gratuita para mejorar posibles trastornos de sueño durante este período. Sólo tienes que solicitar acceso y medir tu estado de sueño.  </t>
  </si>
  <si>
    <t xml:space="preserve">Sara Rodriguez, maestra de Educación Especial, a través de sus canales de Youtube e Instagram, está colgando actividades de aprendizaje hechas con materiales reciclados y accesibles para los más pequeños. Además, hay cuentos y actividades, especialmente dedicados a aquellos con diversidad funcional. </t>
  </si>
  <si>
    <t xml:space="preserve">Esta plataforma está ofreciendo recursos y servicios de forma gratuita para que tu negocio pueda seguir adelante con su actividad. 
</t>
  </si>
  <si>
    <t xml:space="preserve">Ahora puedes mantener tus sesiones de entrenamiento de fútbol completas practicando desde casa con los vídeos del canal de Youtube «Entrenar fútbol en casa». Encontraras ejercicios adaptados a espacios reducidos y con materiales que todos tenemos en casa. </t>
  </si>
  <si>
    <t>La Universidad Pontificia de Salamanca abre un espacio de reflexión sobre distintos temas de actualidad e invita a participar en el debate a la sociedad en su conjunto bajo la iniciativa #UPSAresponde. Las sesiones se emitirán en directo, de lunes a sábado, desde el 6 hasta el 20 de abril, a las 18:00h.</t>
  </si>
  <si>
    <t>Yoatulado.com es una plataforma online para enviar oxígeno en forma de cartas a todas aquellas personas hospitalizadas o que están luchando contra el Coronavirus en primera línea.</t>
  </si>
  <si>
    <t>"Haybarrio" es un directorio web para localizar los comercios de barrio más cercanos y hacer un pedido por teléfono para recoger en la tienda, o bien solicitar la entrega a domicilio sin intermediarios, sin gastos de envío y sin necesidad de que salgas.</t>
  </si>
  <si>
    <t>Desde el Grupo UDICAP están realizando un estudio de la experiencia emocional que estamos teniendo durante el confinamiento de cara a diseñar e implantar ayudas de carácter psicológico para la población que más lo necesita.</t>
  </si>
  <si>
    <t>La empresa valenciana, Closca, ha diseñado una mascarilla como símbolo de los tiempos que vivimos. Con la venta de cada Closca Mask donará 5 mascarillas sanitarias a los colectivos más vulnerables.</t>
  </si>
  <si>
    <t>Folding@Home es un proyecto desarrollado por la Universidad de Stanford que trata de entender el funcionamiento y estructura del virus para determinar qué fármacos son los más adecuados. Cualquiera con un ordenador puede colaborar cediendo la potencia que no utiliza para generar una red de computación distribuida para procesar los datos.</t>
  </si>
  <si>
    <t>352_bis</t>
  </si>
  <si>
    <t xml:space="preserve">Covid Innovations' es una plataforma que recopila cientos de innovaciones sobre el COVID-19 alrededor de todo el mundo segmentadas por industria. </t>
  </si>
  <si>
    <t>353_bis</t>
  </si>
  <si>
    <t>Plataforma que reconoce públicamente el trabajo de empresas que participan de distintas cadenas de ayuda. El objetivo es inspirar a que otros hagan lo mismo y sumar fuerzas.</t>
  </si>
  <si>
    <t>355_bis</t>
  </si>
  <si>
    <t>La operación  "40 pucheros" quiere conseguir los ingredientes para que 40 familias puedan hacer un puchero cada semana.</t>
  </si>
  <si>
    <t>356_bis</t>
  </si>
  <si>
    <t>La asociación gitana Arakeando, que lleva ofreciendo su ayuda a familias en Alicante desde 1978 está recaudando fondos para ayudar a aquellas familias que más lo necesitan.</t>
  </si>
  <si>
    <t>357_bis</t>
  </si>
  <si>
    <t>Pastori Filigrana abogada y activista de los derechos humanos, que lleva años luchando por los derechos de las trabajadoras de la fresa de Huelva continúa su lucha en contra de la precaria situación que se está dando para muchas personas.</t>
  </si>
  <si>
    <t>358_bis</t>
  </si>
  <si>
    <t>La asociació AMUGE que lleva trabajando por los derechos de las familias gitanas en Euskadi desde 2009, ha lanzado una iniciativa para servir a aquellas familias que se encuentran hoy en especial situación de vulnerabilidad.</t>
  </si>
  <si>
    <t>360_bis</t>
  </si>
  <si>
    <t>Conectan a personas que están en casa con personas mayores que estén en situaciones de aislamiento en residencias, hospitales o casas para conectarles y hacer la situación más llevadera.</t>
  </si>
  <si>
    <t>361_bis</t>
  </si>
  <si>
    <t>Esta aplicación recoge información de la localización de las personas para ofrecer rutas seguras lejos de personas que supongan una amenaza de contagio. El objetivo es dar información segura y fiable sobre las "zonas seguras".</t>
  </si>
  <si>
    <t>La asociación Camelamos lanzó en La Rioja un protocolo de actuación para ayudar a aquellas familias que no podían contar con los recursos necesarios durante la situación del Covid-19.</t>
  </si>
  <si>
    <t>Una app para ofrecer ayuda entre vecinos. Vela por la privacidad de los datos y limita la interacción con la plataforma a un primer contacto sin mucha información personal.</t>
  </si>
  <si>
    <t xml:space="preserve">Guía de actuación elaborada por el Ministerio de Igualad para mujeres que estén sufriendo violencia de género en sus hogares. Recopila recursos clave a los que acudir en caso de sufrir violencia de género además de consejos para distintas situaciones. </t>
  </si>
  <si>
    <t xml:space="preserve">Food For Good Bcn es una iniciativa que consiste en cocinar y distribuir menús saludables y equilibrados para las personas más desfavorecidas de Barcelona, la mayoría de ellas sin hogar.
</t>
  </si>
  <si>
    <t>La ONG Art &amp; Culture without Borders ha organizado un concurso mundial de dibujo, arte y fotografía para niños y adolescentes. Las obras deben enviarse en formato fotografía antes del 15 de mayo de 2020 por correo electrónico a comunicacion@artculturewb.org.</t>
  </si>
  <si>
    <t xml:space="preserve">      15 DE ABRIL: 19 INICIATIVAS PARA SUBIR + 3 EMPRESAS</t>
  </si>
  <si>
    <t>Este libro fue un proyecto desarrollado por el Grupo de Referencia del Comité Permanente entre Organismos sobre Salud Mental. Un proyecto desarrollado desde las familias para las familias.</t>
  </si>
  <si>
    <t>Un grupo de organizaciones editoriales piden a sus colaboradores que compartan un momento personal con sus seguidores. Por ejemplo: un chiste, la lectura de una poesía, una receta, un juego con sus hijos, etc...</t>
  </si>
  <si>
    <t>El Canal de Isabel II lanza una iniciativa para reducir la cantidad a pagar en la factura del agua.</t>
  </si>
  <si>
    <t>Coordinar centros escolares y entidades sociales para poder llevar las becas comedor directamente a las familias con menos recursos para que puedan alimentar a sus hijos.</t>
  </si>
  <si>
    <t xml:space="preserve">Proyecto Spain (Sistema Presurizado Antiséptico Industrial y Neutro) es una plataforma de colaboración que nace de una iniciativa del Dr. David Hevia Sánchez, donde han desarrollado una formula de procedimiento de esterilización para poder reutilizar mascarillas quirúrgicas y poder así abastecer la alta demanda en hospitales. </t>
  </si>
  <si>
    <t xml:space="preserve">Un grupo de mujeres ha montado una red de ayuda con más de 250 voluntarios en el distrito de Centro con el que coordinan la respuesta a peticiones de ayuda de vecinos. 
</t>
  </si>
  <si>
    <t xml:space="preserve">La Red Innicia ha lanzado un proyecto de apoyo en recursos económicos, materiales y humanos para 250 familias en situación de vulnerabilidad y animan a todos a participar de alguna forma. </t>
  </si>
  <si>
    <t xml:space="preserve">Una iniciativa para recaudar dinero para el banco de Alimentos de Madrid, que durante este período está recibiendo más peticiones de ayuda social que nunca.  </t>
  </si>
  <si>
    <t xml:space="preserve">Una web colaborativa entre distintas personas y entidades, que permite pedir u ofrecer ayuda para recoger materiales para la crisis sanitaria. </t>
  </si>
  <si>
    <t>Recolectar baterías externas (powerbanks) y bases múltiples de enchufes (ladrones) para el personal sanitario y pacientes. Dirigida tanto a ciudadanos como a empresas</t>
  </si>
  <si>
    <t>Un lugar para la inspiración donde encontrar proyectos, iniciativas y recursos generados durante el confinamiento.</t>
  </si>
  <si>
    <t xml:space="preserve">La escuela de Trail del Moianès ha compartido vídeos para entrenar en casa en familia con niños de entre 6 a 11 años. </t>
  </si>
  <si>
    <t xml:space="preserve">La Fundación Real Betis está aportando y distribuyendo material sanitario a distintas residencias y centros de mayores de Sevilla, que carecían de equipos de seguridad suficientes para proteger a sus residentes y a los trabajadores.
</t>
  </si>
  <si>
    <t>A través de la iniciativa "Estoy contigo" nos ofrecen la oportunidad de participar escribiendo cartas, poesías, cuentos y dibujos a personas que se encuentran ingresadas en distintos hospitales y residencias para hacerles sentir acompañados.</t>
  </si>
  <si>
    <t xml:space="preserve">El divulgador científico Luis Quevedo está compartiendo vídeos de información y consejos útiles sobre el coronavirus con el objetivo de dar a conocer de forma ligera y amable toda la información densa sobre el tema. 
</t>
  </si>
  <si>
    <t>Desde el Ártico a Australia, pasando por París, Florencia, los desiertos de Argelia, Japón, China, India, Bolivia, Estados Unidos... Con este mapa interactivo podréis viajar por más de cincuenta destinos a través de los libros.</t>
  </si>
  <si>
    <t xml:space="preserve">Plataforma para contestar consultas gratuitas de cualquier especialidad médico sanitaria y así ayudar a cualquier persona que lo necesite. </t>
  </si>
  <si>
    <t>"Subimos persianas" es una plataforma que permite a los negocios locales ofrecer una tarjeta regalo que podrá ser canjeada cuando acabe la cuarentena.</t>
  </si>
  <si>
    <t>Proyecto para promover y divulgar todas las iniciativas que existen para ayudar contra el covid19 y que usan la tecnología o el análisis de datos.</t>
  </si>
  <si>
    <t xml:space="preserve">      16 DE ABRIL: 40 INICIATIVAS SUBIDAS</t>
  </si>
  <si>
    <t>La banca ética ante la crisis de la COVID-19 toma medidas excepcionales. Coop57 ya ha atendido más de 70 solicitudes de entidades socias que cuentan en la actualidad con préstamos vigentes y que solicitan aplicar carencias que superan ya los tres millones de euros.</t>
  </si>
  <si>
    <t>Fiare pone a disposición de sus clientes y los posibles nuevos usuarios una serie de productos y servicios excepcionales que ayuden a fortalecer la economía social y solidaria.</t>
  </si>
  <si>
    <t xml:space="preserve">La agencia Havas Spain ha lanzado una iniciativa comprometida con la unión del sector de la publicidad en la lucha frente al coronavirus: "Copiémonos". Invita a todos los creativos a que compartan ideas que ayuden en esta situación para que sirvan de referencia o inspiración al resto del sector.
</t>
  </si>
  <si>
    <t xml:space="preserve">La editorial 'Libros de las Malas Compañías' lanza un programa solidario de cuentos para recaudar fondos para conseguir alimentos para los niños de Senegal afectados por el coronavirus. </t>
  </si>
  <si>
    <t xml:space="preserve">Plataforma que conecta a mentores con experiencia con start-ups españolas que necesitan ayuda para afrontar esta situación. </t>
  </si>
  <si>
    <t>Leitat 1 llega a los enfermos de las UCIs como respirador de campaña acreditado.</t>
  </si>
  <si>
    <t>Formación para metodologías como human centered innovation o design thinking para definir diferentes retos que ayuden a distintos sectores tanto públicos como privados a salir fortalecidos de esta situación.</t>
  </si>
  <si>
    <t>A través de esta campaña puedes financiar una lámpara solar para una de estas familias, preservando así su salud respiratoria y reduciendo el impacto del COVID-19 en el Amazonas.</t>
  </si>
  <si>
    <t xml:space="preserve">Mónica Lalanda crea infografías para explicar de forma práctica y visual temas relacionados con el coronavirus. </t>
  </si>
  <si>
    <t>Plataforma que muestra de forma visual la cronología de datos del COVID-19 en España recogiendo, día a día, toda la información relevante.</t>
  </si>
  <si>
    <t>El dibujo de niños y niñas puede estar presente en la portada de MARCA del próximo sábado.</t>
  </si>
  <si>
    <t xml:space="preserve">Entrebalcones es un espacio de encuentro, apoyo y asesoramiento con voluntarios profesionales en su sector para ayudarte a sobrellevar los efectos psicológicos o laborales de la cuarentena. </t>
  </si>
  <si>
    <t xml:space="preserve">Made by locals' es una plataforma de apoyo a empresas locales durante la cuarentena que permite comprar cupones para disfrutarlos más tarde. </t>
  </si>
  <si>
    <t>Debuencafé ha repartido ya más de 20000 servicios de café para el personal sanitario en hospitales y en IFEMA, transportistas, centros de mayores, UME en colaboración con Open Value y Cobas. Por cada compra de café que se realiza en su web, destinan la misma cantidad a colectivos que están enfrentándose al Covid-19.</t>
  </si>
  <si>
    <t xml:space="preserve">Gastro Campo es una plataforma que actúa como mercado digital para pequeños productores y tiendas de proximidad que hacen entregas en tu casa durante la cuarentena. </t>
  </si>
  <si>
    <t xml:space="preserve">El cocinero Adrián Rojas ha trasformado su Casa28, tienda alimentación y barra de degustación, en un comedor solidario que a diario  da comida caliente a un centenar de personas en situación vulnerable. 
</t>
  </si>
  <si>
    <t xml:space="preserve">La biblioteca “Resistiré” es una iniciativa solidaria impulsada por dos enfermeras del SUMMA 112 que están recibiendo numerosas donaciones de libros de particulares y universidades con la misión de hacer más llevadera la estancia de los pacientes del hospital de campaña del IFEMA. </t>
  </si>
  <si>
    <t xml:space="preserve">El mayor Hackaton de la historia impulsado por la Unión Europea que busca idear y potenciar soluciones para la crisis del Covid-19. </t>
  </si>
  <si>
    <t xml:space="preserve">Un grupo de estudiantes ha decido donar su tiempo y conocimiento para dar apoyo con deberes y dudas de asignaturas del colegio desde casa. 
</t>
  </si>
  <si>
    <t>Se trata de una red de estudiantes voluntarios con conocimientos de informática que ofrecen resolver dudas de cualquier incidencia informática con el objetivo de que nadie se quede sin poder realizar su actividad académica por problemas de este tipo.</t>
  </si>
  <si>
    <t xml:space="preserve">Blablacar se transforma en Blablahelp, un servicio que pone en contacto a personas que necesitan ayuda para hacer sus compras con vecinos voluntarios. La 'app' ya está disponible en España, Francia, Alemania, Rusia, Brasil y Ucrania. 
</t>
  </si>
  <si>
    <t xml:space="preserve">A través del proyecto, Nos importas,  Too Good To Go pone su plataforma a disposición de tiendas y supermercados. Con este nuevo servicio temporal, los usuarios a través de la app pueden comprar y recoger packs con productos definidos de carácter básico con contenido suficiente para una persona para toda una semana, tanto de supermercados como de pequeños comercios. 
</t>
  </si>
  <si>
    <t xml:space="preserve">#valeparaleer, una iniciativa que nace para dar apoyo a las librerías pequeñas locales. Con una aportación económica hoy, te mandan un vale para convertirlo en libros cuando vuelvan a abrir. </t>
  </si>
  <si>
    <t xml:space="preserve">Mr. Neiborhú quiere ayudarnos a mantenernos conectados y dar lo mejor de nosotros. A través de esta app gratuita podrás conectar con tus vecinos, intercambiar favores y mantenerte al día de todo lo que ocurre a tu alrededor sin salir de casa.
</t>
  </si>
  <si>
    <t xml:space="preserve">Una plataforma que aúna comercios pequeños que para seguir vivos. Ha lanzado una serie de bonos que poder comprar ahora y gastar tras el confinamiento con un extra de regalo. 
</t>
  </si>
  <si>
    <t>Este proyecto pone en contacto a estudiantes de la Escuela de Arquitectura, Ingeniería y Diseño de la Universidad Europea de Madrid para que de forma altruista y voluntaria den clases a estudiantes de primaria o de ESO que necesitan ayuda con el estudio de las Ciencias en este periodo de cuarentena por el coronavirus.</t>
  </si>
  <si>
    <t>Sepiia hace una donación de 10000 mascarillas producidas con su tejido para el personal de servicios.</t>
  </si>
  <si>
    <t>Muroexe, marca de ropa y zapatos, dona 1000 zapatillas para sanitarios.</t>
  </si>
  <si>
    <t>Ochenta Grados va a colaborar con la Fundación Madrina suministrando comida preparada a las mas de 2500 familias que están actualmente en riesgo de pobreza extrema en Madrid. Buscan apoyo económico a través de donaciones de particulares.</t>
  </si>
  <si>
    <t>Los alumnos de Fisioterapia de la Universidad Europea realizan vídeos con recomendaciones prácticas para que los mayores conserven su movilidad.</t>
  </si>
  <si>
    <t>Subimos persianas. Un repositorio de iniciativas para dar apoyo al pequeño comercio.</t>
  </si>
  <si>
    <t>Repositorio que recoge todo tipo de iniciativas que están apoyando al pequeño comercio.</t>
  </si>
  <si>
    <t>Médicos sin Fronteras ha puesto en marcha un Chatbot para ayudar a gestionar las emociones en estos días.</t>
  </si>
  <si>
    <t>Sportislive: La solución gratis de entretenimiento para los más pequeños en el confinamiento.</t>
  </si>
  <si>
    <t>Desde el martes 17 de marzo los Espacios Jóvenes sagreños gestionados por la asociación Proyecto Kieu ofrecen todas las tardes un programa de actividades on-line para quedarse en casa.</t>
  </si>
  <si>
    <t>Recopilatorio de empresas que están realizado donaciones para paliar la situación actual.</t>
  </si>
  <si>
    <t>RTVE abre un memorial dedicado a todas las personas que ya no están entre nosotros. Se puede rellenar una despedida online.</t>
  </si>
  <si>
    <t>#YoVencíAlCovid19: testimonios de esperanza de personas que ya han pasado la enfermedad y que transmiten que también se puede vencer.</t>
  </si>
  <si>
    <t>Elige un sacerdote y reserva un horario para hablar por teléfono con él.</t>
  </si>
  <si>
    <t>En el Hospital Sant Joan de Déu Barcelona, se han propuesto encontrar las respuestas a estas incógnitas aprovechando todo el conocimiento de sus expertos en salud materno-infantil a través de un estudio con familias.</t>
  </si>
  <si>
    <t>Asesoramiento psicológico y social destinado a adolescentes, familias y profesionales de la docencia y la acción social.</t>
  </si>
  <si>
    <t>Un grupo de jóvenes entrega la compra en casa de personas mayores en el barrio de Ortxakoaga como servicio a la comunidad.</t>
  </si>
  <si>
    <t xml:space="preserve">      17 DE ABRIL:  21 INICIATIVAS</t>
  </si>
  <si>
    <t>Guadarrama ha puesto en marcha un registro para que los vecinos puedan apuntarse como voluntarios y ofrecer apoyo vecinal.</t>
  </si>
  <si>
    <t>La iniciativa e-commerce anticovid-19 para que bares y restaurantes puedan iniciar su actividad cuanto antes vendiendo a domicilio estará operativa en los próximos días. Si conoces al propietario de algún bar o local que prepara comidas ricas, pásale el enlace para que puedan empezar a hacer envíos a domicilio.</t>
  </si>
  <si>
    <t>La fundación Besteda, que lleva 25 años trabajando con personas con diversidad funcional y cognitiva necesita ayuda para contar con los recursos necesarios para continuar con su actividad de apoyo a personas en un estado de vulnerabilidad. Hacen faltan donaciones económicas y otros recursos como pantallas.</t>
  </si>
  <si>
    <t>La Asociación Sociocultural la Paz da respuesta al desarrollo integral de las /os adolescentes, jóvenes y sus familias a través del ocio y desde la cooperación, empatía, respeto, interculturalidad, acción colectiva y desarrollo comunitario en Granada a través de sus actividades.</t>
  </si>
  <si>
    <t>Erik y su equipo forman la empresa de cátering online Fudeat. Llevan 3 semanas coordinando envíos de comida para sanitarios en Madrid y Barcelona. Suman ya 1800 servicios a partir de las donaciones que recogen en: https://fudeat.com/summa112/ y https://fudeat.com/cajasolidaria/</t>
  </si>
  <si>
    <t>En esta página se registran las distintas iniciativas solidarias que se están llevando a cabo dentro de la Comunidad de Madrid para darlas a conocer e inspirar a otros a participar.</t>
  </si>
  <si>
    <t xml:space="preserve">La Facultad de Educación y Centro de Formación del Profesorado de la Universidad Complutense pone a disposición de las familias un servicio de apoyo gratuito online a las tareas escolares y actividades de ocio, gestionado por su profesorado y estudiantes. </t>
  </si>
  <si>
    <t>El MIT (departamento de Ingeniería Mecánica del Instituto de Tecnología de Massachusetts) están recolectando muestras de tos lo que permite ayudar a diagonosticar si una persona está enferma de Coronavirus. Puedes grabar tu tos, en solo 30 segundos, desde tu móvil o PC.</t>
  </si>
  <si>
    <t>Una veintena de jóvenes zamoranos se ha organizado como una patrulla de voluntarios para hacer recados a las personas de riesgo. Los coordinadores del grupo han habilitado dos números de teléfono desde el que responderán a quienes necesiten su ayuda: personas mayores o con movilidad reducida y familias. Daniel Ratón (633 47 00 17) y Nazareth Lozano (622 23 93 74).</t>
  </si>
  <si>
    <t>Homenajea es una iniciativa gratuita que surge de la preocupación por las miles de familias que están perdiendo a un ser querido, y no pueden despedirlo como desean. Es un espacio donde familiares y amigos encontrarán un rincón (público o privado) donde expresar sus sentimientos, transmitir los recuerdos y en definitiva, rendirles un homenaje.</t>
  </si>
  <si>
    <t>Proyecto formado por voluntarios universitarios que pretende ayudar, de forma completamente GRATUITA a alumnos de primaria y secundaria, que se han quedado sin clase debido al Covid-19 mediante clases online, materiales de refuerzo y ayuda personalizada.</t>
  </si>
  <si>
    <t xml:space="preserve">La Fundación Novaterra, fundación valenciana que lleva más de 25 años trabajando por la inclusión social,  y CM Plants, empresa valenciana dedicada al cultivo de plantas y flores, se han unido bajo el lema #FlorescontraelCovid para llevar más de 4.000 flores a nuestras heroínas y héroes que están trabajando contra el Covid-19.
</t>
  </si>
  <si>
    <t xml:space="preserve">Esta cuenta de instagram comparte pequeñas entrevistas a gente corriente para contarnos sus experiencias y vivencias durante la crisis del #coronavirus. Podemos encontrarnos desde una charla con Luis Gutiérrez Rojas, psiquiatra en Granada, que comparte consejos sobre cómo vivir estos días, hasta el testimonio de Jesús Barrón, una persona que venció al virus en la recta final y nos cuenta con esperanza su experiencia. </t>
  </si>
  <si>
    <t xml:space="preserve">Una red de profesionales voluntarios de la Asociación Española de Terapia Gestalt, ofrece un servicio de escucha y acompañamiento gratuito a todas las personas que necesiten hablar, sentirse escuchados o acompañados en este tiempo. Puedes llamar a este teléfono: 629 796 734. </t>
  </si>
  <si>
    <t xml:space="preserve">Los voluntarios de la Asociación Bocatas, que llevan más de 25 años ayudando a los toxicómanos de la Cañada Real, reparten comida y artículos de primera necesidad gracias a la ayuda de 90 voluntarios y las donaciones que reciben. Semanalmente ayudan a más de 350 familias y 2.000 personas afectadas por el COVID-19.  </t>
  </si>
  <si>
    <t xml:space="preserve">La asociación Sant Cugat Comerç en Barcelona hace años que tiene la iniciativa de Slow-shopping, un directorio de comercios locales y de proximidad para fomentar el consumo en éstos. Ahora ha lanzado un servicio de reparto para que desde casa puedes seguir contribuyendo a estos pequeños comercios. </t>
  </si>
  <si>
    <t xml:space="preserve">La entidad de protección felina FdCATS, lanza un concurso de "microrrelatos felinos" para olvidarnos de la cuarentena y deshinibir la creatividad. El único requisito es que los protagonistas sean gatos o gatas y que su historia sea contada en menos de 200 caracteres. El concurso finalizará el próximo 27 de abril y el premio, entre otros, es un ejemplar dedicado por el autor del libro ‘En mi casa no entra un gato’. </t>
  </si>
  <si>
    <t xml:space="preserve">El Festival Música en Segura, una iniciativa que impulsa conciertos y talleres en directo en escenarios rurales, ha decidido trasladarlos al entorno digital para que todos sigamos disfrutando de la cultura. Si tienes una propuesta musical, tienen una convocatoria abierta en busca de artistas también. </t>
  </si>
  <si>
    <t>Carlos Criado, caricaturista profesional, ha puesto en marcha la iniciativa Cuarentenacaturas, donde a través de una videollamada dibuja la caricatura del interlocutor mientras se genera conversación durante 20 minutos. Lo hace bajo el lema: "Una caricatura no es sólo un dibujo. Implica también un encuentro entre dos personas desconocidas."</t>
  </si>
  <si>
    <t xml:space="preserve">El Ayuntamiento de Madrid ha creado esta plataforma de apoyo al sector comercial y hostelero de la ciudad desde la que puedes descargar sin coste alguno, bonos y cupones para aplicarlos en los establecimientos de Madrid cuando volvamos a las calles. Hay una gran variedad de planes, desde planes de restauración hasta planes de belleza y ocio compartido. </t>
  </si>
  <si>
    <t>La Fundación Unoentrecienmil, con la colaboración de varios reconocidos ilustradores, ha puesto a la venta, por sólo 1€, unas tarjetas con las que proponer planes a familia y amigos, planes que haremos cuando acabe el confinamiento. Los fondos irán destinados íntegramente a la investigación contra la leucemia infantil.</t>
  </si>
  <si>
    <t xml:space="preserve">   20 DE ABRIL:  19 INICIATIVAS</t>
  </si>
  <si>
    <t>"Búsqueda del tesoro" es una web que permite organizar actividades para niños a través de recursos e ideas online. Hay un apartado especial con 14 actividades para preparar en 20 minutos y que permite a los niños divertirse durante 2-3 horas, desarrollando su creatividad, aprendiendo y distrayéndose. Para niños de 5 a 12 años.</t>
  </si>
  <si>
    <t xml:space="preserve">Opinno, consultora de negocio, ha lanzado una convocatoria para buscar start-ups y emprendedores de cualquier área tecnológica que quieran resolver el desafío de "Beat the Vid", soluciones para el Covid, y colaborar con los principales agentes dentro del ecosistema sanitario en la implementación de su idea. </t>
  </si>
  <si>
    <t>María Ibañez y Jesús Jiménez, han puesto a disposición del público un curso gratuito de psicología práctica e introspección. Con vídeos de aproximadamente 30 minutos para aprender, de forma teórica y práctica, a afrontar las emociones, resolver lo que hace sufrir, reflexionar y resolver el miedo.</t>
  </si>
  <si>
    <t>La Fundación También, organización que se dedica a promover actividades de deporte y ocio adaptado entre personas con discapacidad, ha inaugurado un nuevo rincón de encuentro social con entrevistas y charlas en directo desde su canal instragram en el que todos martes y viernes a las 19:00 hrs. con deportistas y personas de auténtica excelencia en el deporte adaptado.</t>
  </si>
  <si>
    <t xml:space="preserve">Los famosos Titiriteros de Binéfar, están organizando pequeñas actuaciones de diez minutos a través de su cuenta de youtube, de forma gratuita y para todos los públicos. ¡Animate disfrutar en familia un rato juntos a través de sus historias! </t>
  </si>
  <si>
    <t xml:space="preserve">AEDA, asociación de profesionales de la narración oral en España, ha creado un recopilatorio de iniciativas de personas, asociaciones y colectivos que están contando cuentos online. Podéis disfrutar de una gran variedad de historias. 
</t>
  </si>
  <si>
    <t>La Confederación Española de Organizaciones Empresariales (CEOE) pone en marcha el proyecto ‘EMPRESAS QUE AYUDAN’ con el objetivo de coordinar, a través de su Fundación, las iniciativas solidarias que parten de las empresas para contribuir a hacer frente a la crisis del COVID-19.</t>
  </si>
  <si>
    <t>Medium destina un grupo de redactores y editores a la creación de contenido veraz y actualizado sobre la pandemia. Lo han llamado el Blog del Coronavirus de Medium que combina artículos de Medium y otras webs.</t>
  </si>
  <si>
    <t>Si tines nociones básicas de costura puedes ayudar a confeccionar mascarillas. Los materiales se os enviarán a casa para que puedas sumarte al proyecto.</t>
  </si>
  <si>
    <t>Iniciativa espacio de escucha gratuito ante la crisis del COVID-19 de la mano de dos psicólogas argentinas que residen en Madrid.</t>
  </si>
  <si>
    <t>Todas las semanas (de lunes a viernes) la magia de Julianini hace un directo para los niños y las familias que incluye varias secciones como felicitaciones de cumpleaños, galería de imágenes con trabajos de niños y niñas y una narración de un cuento. El día 23 harán una intervención especial para celebrar el día del libro.</t>
  </si>
  <si>
    <t>"Tu menú a casa" es una plataforma creada para que todos los bares y restaurantes españoles que quieran puedan disponer de una plataforma de entrega a domicilio. Poniéndola a su alcance de forma rápida, transparente y sin comisiones. Puedes dar de alta tu local en el siguiente enlace: https://tumenuacasa.es/.</t>
  </si>
  <si>
    <t xml:space="preserve">ImaginAds, el portal de captación y venta de espacios publicitarios, ha lanzado la iniciativa #QueMeQuedoEnCasa para hacer más ameno el tiempo de confinamiento compartiendo actividades, consejos y entretenimiento. Puedes enviar propuestas de contenido para etretenernos en casa al email prensa@imaginads.es y, si cumple la filosofía "QueMeQuedoEnCasa, lo publicarán en su plataforma. 
</t>
  </si>
  <si>
    <t>"Tu vecino te ayuda.org" es una plataforma creada por voluntarios de la Asociación Burgalesa de Ingenieros Informáticos, que proporciona un punto de encuentro entre personas que necesitan solicitar ayuda y aquellas que ofrecen su ayuda en cualquier punto de España. Puedes inscribirte como voluntari@ o bien solicitar ayuda para ti o para otra persona a través de su web.</t>
  </si>
  <si>
    <t>La plataforma 'Plant on Demand', una aplicación que digitaliza y optimiza los procesos de compra-venta de productos agroalimentarios, ofrece de manera gratuita su plataforma para que los pequeños productores, comercios y cooperativas que lo necesiten puedan seguir vendiendo sus productos durante la crisis del COVID-19 de forma online.</t>
  </si>
  <si>
    <t xml:space="preserve">La Asociación Española Contra el Cáncer (AECC) organiza cada año sus carreras EN MARCHA en la que se reúnen miles de personas por la lucha contra el cáncer. Este año, debido a la situación que estamos viviendo, ha lanzado la iniciativa #LaCarreraSolidariaMasLarga: Una carrera virtual que se corre en casa, donde los participantes podrán conseguir su dorsal haciendo un donativo a través de la web y deberán subir un vídeo corriendo en casa a Instagram para así ayudar en la lucha contra el cáncer. 
</t>
  </si>
  <si>
    <t xml:space="preserve">Comovita, la primera plataforma online de compra de moda sostenible por anticipado fundada por el emprendedor catalán Borja Durán, ha decidido donar todos los beneficios generados durante (al menos) este mes. Cada euro que no vaya a pagar salarios o proveedores, irá donado al Fondo COVID-19 de Respuesta Solidaria para la Organización Mundial de la Salud.
</t>
  </si>
  <si>
    <t>BeCertify es una plataforma que permite la creación y gestión de permisos de desplazamientos laborales de forma gratuita certificados con tecnología Blockchain. Así, garantizas que tus empleados puedan desplazarse de forma segura.</t>
  </si>
  <si>
    <t xml:space="preserve">La plataforma de audio libros Audible (de Amazon) ha cancelado todas las suscripciones para que todos los niños y estudiantes de todas las edades puedan descargarse de forma gratuita sus audio-libros mientras los colegios permanezcan cerrados. </t>
  </si>
  <si>
    <t xml:space="preserve">   21 DE ABRIL:  21 INICIATIVAS + 1 EMPRESA</t>
  </si>
  <si>
    <t>473_bis</t>
  </si>
  <si>
    <t>"Con Causa" lanza en su Instagram la lectura de un cuento para peques cada día a las 20:30</t>
  </si>
  <si>
    <t>Ayuda en Acción, busca recaudar fondos para apoyar a más de 1400 familias en riesgo de exclusión con alimentos y a más de 2000 con internet y tablets. Si quieres ayudar puedes entrar en su sección de voluntariado digital y ayudar a golpe de clic.</t>
  </si>
  <si>
    <t>Nirakara lanza webinars de entre 45' y 1h sobre ciencia y mindfulness para aprovechar el tiempo de confinamiento.</t>
  </si>
  <si>
    <t>COVIDWarriors es una asociación sin ánimo de lucro formada por voluntarios profesionales, altos directivos y mecenas, de todos los ámbitos, unidos en la lucha contra el COVID-19 con 3 objetivos: sumar voluntariado, conectar recursos y acelerar proyectos.</t>
  </si>
  <si>
    <t>La crisis del COVID-19 está abriendo una grieta en el tejido social de nuestros barrios que hay que llenar con relaciones vecinales guiadas por la empatía y la solidaridad. "Te llamo" es una herramienta pensada para que personas que se sienten solas y viven en un mismo barrio puedan ofrecerse acompañamiento telefónico durante el confinamiento… y más allá del mismo.</t>
  </si>
  <si>
    <t>Juan Jesús Pleguezuelos ofrece cada día a través de Instagram y Facebook clases de historia para los jóvenes que se enfrentan este año al EBAU y también para aquellos que quieran refrescar en la memoria la historia.</t>
  </si>
  <si>
    <t>Los librólogos de Escuela de Escritores se encargarán de encontrar el psicofármaco que necesitas durante los días que dure la cuarentena. De lunes a viernes en horario de 17:00 h a 19:00 h (hora peninsular de Madrid, España), sus facultativos te escucharán atentamente y, una vez valorado el «caso», te darán su diagnóstico en forma de receta literaria con la seguridad de que su lectura mitigará tus «dolencias» sin efectos secundarios.</t>
  </si>
  <si>
    <t>La ONG Grandes Amigos busca donativos para ampliar y reforzar su red de apoyo a personas mayores con distintos recursos: compra, medicamentos o acompañamiento.</t>
  </si>
  <si>
    <t>El objetivo es poner en contacto, respetando su privacidad y anonimato, a quienes necesitan ayuda y a quienes están dispuestos a ofrecerla de manera altruista voluntaria.</t>
  </si>
  <si>
    <t xml:space="preserve">Rozalén lanza un tema solidario, Aves Enjauladas, donde lo recaudado irá a la red de pisos de acogida en España para mujeres y familias en riesgo de exclusión social que apoya la ONG Entreculturas.
</t>
  </si>
  <si>
    <t>Desde CovidWarriors se está impulsando este derecho a conectarse mediante el uso de dispositivos móviles facilitados gratuitamente, con protocolos de uso contrastados con colegios de enfermería y siempre a través de centros asistenciales debidamente autorizados.</t>
  </si>
  <si>
    <t>Con Causa lanza el reto de que la gente componga una historia con inicio, nudo y desenlace con títulos de libros que se hayan leído y lo manden para subirlo a la cuenta de Youtube que tienen.</t>
  </si>
  <si>
    <t>Live sessions con grandes artistas compartiendo música desde sus casas,balcones y azoteas (Re)conectando con las emociones musicalmente.</t>
  </si>
  <si>
    <t>Google ofrece gratis Stadia, su servicio de videojuegos en Streaming.</t>
  </si>
  <si>
    <t xml:space="preserve">Google está ofreciendo gratis durante dos meses Stadia, su servicio de videojuegos en Streaming para cualquier usuario, con el objetivo de hacer más llevadera la cuarentena y permitir una forma más divertida de conectar y conversar con familiares y amigos. 
</t>
  </si>
  <si>
    <t xml:space="preserve">El Mirador de Cuatro Vientos y el Complejo la Cigüeña, desde que se vieron forzados a cerrar sus puertas, se pusieron a disposición del Ayuntamiento de Madrid para dar más de 450 comidas diarias a personas sin recursos en el centro de acogida de Vallecas y poner a disposición del consistorio el Complejo para 65 familias sin recursos, haciéndose cargo del alojamiento y pensión completa. </t>
  </si>
  <si>
    <t>El colectivo de makers ha creado un foro de discusión sobre la creación de respiradores / ventiladores abiertos, dónde se está recopilando información, de forma colectiva, para el diseño de dispositivos médicos, abiertos, que ofrezcan alternativas en caso de necesidad.</t>
  </si>
  <si>
    <t>Miplaza, un iniciativa de Valonia Sociedad y Tecnología, pone a disposición de cualquier persona dos documentos para rellenar con datos personales: uno para quien necesita ayuda y otro para quien quiere ofrecerla. La idea es llevarlos a los lugares de confianza donde estas personas mayores, que no manejan la tecnología, puedan buscar ayuda: farmacias, fruterías, panaderías, supermercados...</t>
  </si>
  <si>
    <t xml:space="preserve">Un proyecto impulsado por un grupo de jesuitas y laicos en Madrid propone hacer de puente y contacto de los voluntarios que quieran acompañar a través de llamadas telefónicas a personas que necesiten acompañamiento por la soledad, o conversación en esos momentos de confinamiento. </t>
  </si>
  <si>
    <t>El Centro Internacional para la Creatividad Audiovisual de la UNESCO junto con la empresa DIGIMEVO, especializada en tecnología POC médica, han creado la mayor biblioteca audiovisual de contenido validado sobre el coronavirus. Además, es la primera plataforma de vídeo online que cuenta con un buscador inteligente que permite localizar la información concreta dentro de cada video dando el minuto y segundo exacto donde se encuentra.</t>
  </si>
  <si>
    <t xml:space="preserve">La productora audiovisual TUVIDAENCINE, fundada por Pepo Madruga, crea de manera gratuita vídeo emotivos con fotos y música para ayudar a todos aquellos que han perdido a un ser querido dándoles el homenaje que merecen y no han podido recibir. </t>
  </si>
  <si>
    <t xml:space="preserve">Varios museos alrededor del mundo han enviado historiadores a documentar la vida cotidiana de la gente en medio de la pandemia convencidos de que la primavera de 2020 ocupará un lugar importante de la historia. A través de testimonios, objetos de la vida cotidiana o fotografías se recogerá la información que en un futuro explique cómo vivimos durante la crisis y así se irá creando el "Museo del Coronavirus". </t>
  </si>
  <si>
    <t xml:space="preserve">El escritor Jorge Carrión junto a la agencia Prodigioso Volcán, han creado un poster con instrucciones amables sobre cómo compartir tu biblioteca de libros con tus vecinos. El escritor ya se ha convertido en el bibliotecario de su edificio al poner sus más de 5.000 libros a disposición de sus vecinos. </t>
  </si>
  <si>
    <t xml:space="preserve">   22 DE ABRIL:  25 INICIATIVAS </t>
  </si>
  <si>
    <t xml:space="preserve">Ha nacido Red de Turismo Solidario, creada entre una serie de asociaciones, empresas y profesionales, para dar respuesta inmediata a las necesidades urgentes de la población como por ejemplo la alimentación. Empezando por Madrid y algo tan simple como comer todos los días pero preparándose para las nuevas necesidades que vendrán. </t>
  </si>
  <si>
    <t>El autor e ilustrador José Fragoso y la editorial NubeOcho se han unido para sacar a la luz un libro sobre el coronavirus que bajo el título "Pronto saldré de casa" resume en unas cuantas páginas todo lo que está pasando de una forma amena, sencilla y poniendo en valor lo que los niños y profesionales están haciendo durante esta crisis.</t>
  </si>
  <si>
    <t xml:space="preserve">Marta Sanz, escritora española, ha decidio compartir de forma gratuita su nuevo relato sobre las relaciones y los extremos a los que se puede llegar durante el confinamiento. Trata de hacerlo desde un tono lúdico, paródico incluso, y lo hace con el fin de debatir sobre ellos de forma presencial cuando podamos salir. </t>
  </si>
  <si>
    <t xml:space="preserve">El Universal Museum of Art (UMA) propone exposiciones con realidad aumentada, entre ellas un viaje de vuelta a las calles a través de algunas de las más famosas creaciones de street art, tanto al aire libre como en los subterráneos del metro. </t>
  </si>
  <si>
    <t xml:space="preserve">El Parque de atracciones Tibidabo ha estrenado una web para disfrutar del Parque desde casa a través de una serie de actividades lúdicas y educativas para toda la familia: marionetas, manualidades, magia, bailes... Para realizarlas cuentan con la colaboración de personajes tan queridos como el Dr.Fly, las Mascotas del Tibidabo o las marionetas del Marionetarium. </t>
  </si>
  <si>
    <t>Los autores de la popular serie Agus y los monstruos, Jaume Copons y Liliana Fortuny, han preparado una serie de actividades en torno a sus personajes, como la creación de una playlist con la música que inspiró la serie, actividades interactivas vinculadas con algunos de los títulos más divertidos, e incluso un karaoke monstruoso para divertirse un rato sin salir de casa y sin que los vecinos se extrañen.</t>
  </si>
  <si>
    <t>La Fundación Catalunya La Pedrera, ha lanzado una serie de actividades de pasatiempos y actividades en familia para hacer online. Cada semana, desde su cuenta de twitter van actualizando con nuevos retos y pasatiempos para compartir en casa.</t>
  </si>
  <si>
    <t xml:space="preserve">
Lyona, la ilustradora de la serie "Yo mataré monstruos por ti" de Santi Balmes, ha creado unos dibujos inspirados en la serie que se pueden descargar de forma gratuita desde su página web para que los niños los coloreen durante esta cuarentena. </t>
  </si>
  <si>
    <t>Rosa les Vents, empresa de servicios de educación y tiempo libre, ha organizado un campamento de una semana para disfrutar con toda la familia desde casa con muchas actividades: ejercicios para mover el esqueleto, concursos, experimentos, talleres, magia, juegos ...y mucho más! Lo puedes seguir a través de sus redes sociales con el hashtag #coloniesacasarv</t>
  </si>
  <si>
    <t xml:space="preserve">La pequeña editorial valenciana Milimbo ha lanzado "Plegats", una actividad para hacer papiroflexia en familia. Plegats sugiere crear todo tipo de formas y personajes utilizando materiales tan comunes como papel, cartón y tijeras y siguiendo unas sencillas instrucciones de plegado que puedes encontrar en PDF. </t>
  </si>
  <si>
    <t xml:space="preserve">El Institut Valencià d’Art Modern (IVAM) lanza el programa "L’IVAM en pijama!" con propuestas educativas y familiares en tiempo de confinamiento. Propone una serie de actividades educativas y lúdicas, de carácter artístico para llevar el museo a casa y no dejar de aprender, disfrutar y divertirse en familia desde nuestro propio salón.
</t>
  </si>
  <si>
    <t>La editorial Anaya nos propone una serie de manualidades relacionadas con el mundo del deporte para hacer con los pequeños de la casa: crea tus propias raquetas, hacer un sudoku deportivo, fabricarnos tus propia medalla deportiva... Estas actividades se encuentran dentro del libro "Cuál es tu deporte" de Sagrario Pinto y M.ª Isabel Fuentes.</t>
  </si>
  <si>
    <t>La autora inglesa de "Un magnífico inventario de animales por salvar", Millie Marotta, pone a disposición varias imágenes de animales para colorear y así darle rienda suelta al color durante la cuarentena. Propone compartir nuestras creaciones en Instagram a través del hashtag #MillieMarotta!</t>
  </si>
  <si>
    <t xml:space="preserve">La editorial Zahorí Books ha puesto a disposición de los lectores el libro "El mundo es mi casa", de Maïa Brami e ilustrado por Karine Daisay. Este libro tan especial permite a los más pequeños dar la vuelta al mundo y conocer la vida de diferentes niños del planeta sin salir de casa. </t>
  </si>
  <si>
    <t>Dos jóvenes emprendedores de Castilla y León licenciados en Ingeniería Biomédica, han dado un nuevo uso a un asistente virtual creado por ellos mismos para la atención sociosanitaria de personas mayores, con el objetivo de identificar y atender a las personas que estén contagiadas por coronavirus. Han abierto una ronda de inversión a través de La Bolsa Social donde esperan recaudar fondos para seguir optimizando la tecnología del asistente.</t>
  </si>
  <si>
    <t>A partir del martes 14 de abril cualquier persona que tenga que trabajar en los servicios sanitarios, de limpieza, empleados de supermercados y otros sectores que están trabajando durante el Estado de Alarma podrán solicitar una bicicleta para realizar sus desplazamientos obligados al trabajo, de forma totalmente gratuita. Junto a la bicicleta se presta un candado.</t>
  </si>
  <si>
    <t>Esta entidad sin ánimo de lucro está trabajando acciones que puedan paliar la brecha digital. Tienen un servicio gratuito llamado "Cibervoluntarios Responde" en el que a través del teléfono 915422900 o de su web quien quiera puede hacer una consulta sobre los problemas de conectividad, aplicaciones o herramientas digitales que podáis tener para seguir con la formación online o para resolver las dudas que nos puedan surgir como padres y madres.</t>
  </si>
  <si>
    <t>Durante la cuarentena, Lorenzo Palomo se ofrece como "trabajólogo" a hacer sesiones gratuitas de escucha y acompañamiento por teléfono o videollamada, para autónomos con problemas de trabajo.</t>
  </si>
  <si>
    <t>Desde Tibiboo ponen su app a disposición de propietarios de perros y voluntarios que quieran sacar a pasearlos de forma gratuita.</t>
  </si>
  <si>
    <t>Carmen Lucía, maestra en educación infantil y ha lanzado una iniciativa compartir con los alumnos la rutina de la "Asamblea" de educación infantil. Se ha animado a grabar 5 sesiones (de lunes a viernes) para que todas las familias que quieran puedan seguirla con sus pequeños desde sus casas según el día en el que nos encontremos de cada semana.</t>
  </si>
  <si>
    <t>Un proyecto artístico y social para compartir a través de tres fotografías o 3 haikus mensajes y reflexiones que estén surgiendo estos días. Puede participar todo el mundo enviando los materiales a la página de Facebook de #contumirada antes del 30 de abril.</t>
  </si>
  <si>
    <t>Abiertos para ti es una iniciativa solidaria que consiste en una plataforma donde se publican todos los comercios activos (farmacias, tiendas de alimentación, veterinarios de urgencias, restaurantes, clases online..) para que tengan la oportunidad de seguir generando negocio y que todos los que estamos en casa podamos ver, por ejemplo, que comercios tenemos cerca de casa abiertos, cuales ofrecen servicio a domicilio, cuales disponen de tienda online etc.</t>
  </si>
  <si>
    <t>#ESTOYBIENYTU# quiere recoger todas estas historias que salen del corazón en lenguas diversas y con raíces culturales lejanas como homenaje y reflexión para todos y, además, ayudar a sentar las bases para entendernos mejor  y crear una sociedad más inclusiva y solidaria. Están recogiendo relatos escritos y orales para compartir.</t>
  </si>
  <si>
    <t>Lucila lleva toda la vida tejiendo y enseñando a tejer a través de su canal prendas bien confeccionadas y terminadas compartiendo con la comunidad tejedora sus técnicas para que tengan la libertad de elegir y animarse a tejer lo que quieran. Una buena actividad para estos días.</t>
  </si>
  <si>
    <t>Dos jóvenes emprendedores, Teresa y Gerardo, han lanzado al mercado la primera app gratuita de lectura y escritura colaborativa en tiempo real, Texted Stories. Una aplicación para todos los públicos donde son los propios usuarios, en cualquier momento y desde cualquier lugar, quienes crean las historias de manera instantánea. Esta característica principal hace de Texted Stories una app única e innovadora que aspira a ser una red social literaria de referencia en el mundo, promoviendo la cultura y la transformación digital de la literatura.</t>
  </si>
  <si>
    <t xml:space="preserve">   23 DE ABRIL:  23 INICIATIVAS </t>
  </si>
  <si>
    <t xml:space="preserve">La MET Opera de Nueva York ha lanzado la iniciativa "Nightly Met Opera Streams" donde ofrecerá en streaming actuaciones diferentes de la serie "Live in HD" a través de su página web. Por petición de sus usuarios han abierto un canal para que todos aquellos que quieran ayudar económicamente mientras la MET permanece cerrada puedan hacer una donación voluntaria. </t>
  </si>
  <si>
    <t xml:space="preserve">"Beyond Blue" es el nuevo juego lanzado por Apple Arcade desarrollado a partir de imágenes inéditas del documental "Planeta Azul" de la BBC con la colaboración de biólogos marinos. En este juego acompañarás a una investigadora marina a explorar las profundidades del océano en una experiencia muy real. </t>
  </si>
  <si>
    <t xml:space="preserve">El Planetario de Madrid ofrece la oportunidad de seguir disfrutando de la astronomía desde casa a través de un programa de charlas divulgativas retransmitidas en directo en su canal de YouTube. Cada día se tratará un tema distinto de la mano de grandes expertos en la materia. </t>
  </si>
  <si>
    <t xml:space="preserve">El profesor David Lacalle ha creado Unicoos, una academia online gratuita que a través de vídeos explicativos enseña matemáticas, física, química, tecnología y dibujo técnico a estudiantes de Secundaria y Bachiller. También permite compartir dudas, acceder a teoría, ejercicios resueltos, y exámenes de autoevaluación para aprender de la forma más amena posible. </t>
  </si>
  <si>
    <t xml:space="preserve">La plataforma "Cortos de Metraje" ofrece un amplio catálogo de cortometrajes online en español para los amantes del buen cine. En esta plataforma podrás encontrar cortos de todos los géneros, para todas las edades y algunas de las mejores producciones de nuestro país. </t>
  </si>
  <si>
    <t xml:space="preserve">Los Teatros del Canal de la Comunidad de Madrid lanzan "La cuarta sala del Canal": un espacio virtual para seguir disfrutando del teatro desde casa. Todos los días a las 18:00h compartirán en su cuenta de Facebook creaciones hechas por artistas desde casa. </t>
  </si>
  <si>
    <t>Este canal de youtube nos invita a realizar 50 cambios en nuestra vida para ser más sostenibles y construir un mundo mejor: hacer pasta de dientes casera, cosmética ecológica, usar utensilios de madera... Puede ser un buen momento para aprender nuevas ideas., ¿te sumas al reto?</t>
  </si>
  <si>
    <t xml:space="preserve">La editorial de cómics Astiberri decidió lanzar la iniciativa "Lecturas a domicilio" tras el estado de alarma, con la intención de recopilar material inédito de historias breves menos conocidas de autores de gran talento para publicar un libro digital gratuito. Han logrado recopilar material para crear tres libros que se publicarán a lo largo del mes. La primera entrega, ya disponible, se titula "Libro Verde". </t>
  </si>
  <si>
    <t>Un grupo de más de 50 fotógrafos granadinos, han creado una exposición virtual en la que nos muestran excepcionales imágenes del momento de confinamiento que estamos viviendo en la actualidad.</t>
  </si>
  <si>
    <t>La estatua de la libertad se mantiene cerrada durante el Covid19, sin embargo, se puede seguir visitando a través de un tour virtual en 360º.</t>
  </si>
  <si>
    <t>La Fundación Desqbre ofrece en este apartado recursos para la divulgación de la ciencia. Vídeos, imágenes, materiales didácticos para complementar ciclos de cine científico, guías de las exposiciones que se pueden solicitar a la fundación, publicaciones, webs temáticas que profundizan en determinados aspectos de la ciencia y herramientas como la Guía Experta, entre otros.</t>
  </si>
  <si>
    <t>Si te gustan los recortables, coge tu tijera, porque desde la Plataforma 'Salvemos la Fábrica de Vidrio la Trinidad' han diseñado una Unidad Didáctica sobre la Fábrica de Vidrio y el Patrimonio Industrial de Sevilla donde se incluye, para pequeños y mayores, un recortable de esta hermosa construcción.</t>
  </si>
  <si>
    <t>Cuadernillos Rubio se reinventa para seguir garantizando el acompañamiento en la educación de los más peques durante el confinamiento con cuadrernos de ejercicios online para tablets y móviles.</t>
  </si>
  <si>
    <t>Billboard actualiza las noticias sobre los avances en el mundo de la música y cómo se va reinventando poco a poco y adaptándose a los fomatos de esta crisis.</t>
  </si>
  <si>
    <t xml:space="preserve">Bajo el hashtag #Yomequedoencasacocinando encontrarás propuestas de cocineros caseros y algunos muy conocidos, donde aprender y seguir a cocineros compartiendo sus recetas para hacer desde casa. </t>
  </si>
  <si>
    <t>Teatrix, la plataforma digital argentina que lleva cinco años acercando a la escena a quienes no pueden acceder a la representación en vivo y que con motivo del confinamiento por el coronavirus ha abierto su catálogo, que incluye extras como filmaciones en el back-stage o entrevistas.</t>
  </si>
  <si>
    <t xml:space="preserve">MyFrenchFilmFestival, un certamen de cortometrajes franceses que se celebra cada año, ha decidido crear su "Stay Home Edition" en la que ofrece la posibilidad de ver gratuitamente una selección de 60 cortometrajes franceses de sus últimos certámenes. La mayor parte de estas obras tienen subtítulos en múltiples idiomas. 
</t>
  </si>
  <si>
    <t xml:space="preserve">A contracorriente films, estrena la La Sala Virtual de cine, un espacio web donde se comparten estrenos de películas para poder ver durante el confinamiento.  </t>
  </si>
  <si>
    <t xml:space="preserve">Domingo Sánchez a través de su cuenta de prowellness, pone a disposición del público una serie de programas de entrenamiento creados específicamente para llevar mejor la cuarentena, y poder disfrutar del movimiento dentro de casa.  </t>
  </si>
  <si>
    <t xml:space="preserve">La Fundación Titanic te invita a que visites, completamente gratis, su exposición The Reconstruction, desde tu casa, tan solo entrando en su web. </t>
  </si>
  <si>
    <t xml:space="preserve">Karma Market, una plataforma colaborativa para intercambiar productos o servicios, ha lanzado un recopilatorio de iniciativas y proyectos que nacen para el confinamiento y que permiten pasar mejor este período. Desde clases de cocina, a salas para conectarse virtualmente, como museos online. </t>
  </si>
  <si>
    <t xml:space="preserve">Esta página web reúne mapas, textos, fotos, grabaciones y películas de todos los tiempos y explica en siete idiomas las joyas y reliquias culturales de todas las bibliotecas del planeta. </t>
  </si>
  <si>
    <t>La Cámara de Comercio ha lanzado un portal para la coordinación y gestión del reparto de recursos sanitarios para la protección y el buen funcionamiento de los comercios en medidas de seguridad a la vuelta del confinamiento.</t>
  </si>
  <si>
    <t xml:space="preserve">   24 DE ABRIL: 25 INICIATIVAS </t>
  </si>
  <si>
    <t>Con Google Street View, la aplicación de representación virtual de nuestro entorno en Google Maps, ahora puedes navegar por el Amazonas desde casa gracias a las miles de imágenes que se tomaron para acercarnos uno de los lugares más desconocidos del mundo. Utilizando el cursor y las flechas, podrás admirar ambos lados de las cuencas del río.</t>
  </si>
  <si>
    <t xml:space="preserve">El Museo Frida Kahlo en Coyoacán (México) crea un recorrido virtual para conocer La Casa Azul, el lugar donde nació la pintora mexicana. Visita sus jardines y sus salas de forma completamente gratuita. </t>
  </si>
  <si>
    <t xml:space="preserve">Los sociólogos Marta Martínez e Iván Rodríguez junto a la abogada Gabriela Velásquez, han lanzado el proyecto "Infancia Confinada" para conocer cómo están viviendo la situación de confinamiento las niñas, niños y adolescentes. Para ello lanzaron un cuestionario disponible hasta el 07 de abril y esperan poder compartir cuanto antes el informe de resultados de la investigación. </t>
  </si>
  <si>
    <t xml:space="preserve">Mundo Primaria es un portal de recursos educativos y de ocio gratuitos para niños de infantil y primaria. Para amenizar estos días de confinamiento han creado un apartado especial con cientos de juegos educativos para que los más pequeños de la casa aprendan divirtiéndose. </t>
  </si>
  <si>
    <t>La empresa 3hmás1, dedicada al mundo de la serigrafía y regalos publicitarios en Oviedo, ha creado la camiseta solidaria "todo va a salir bien" cuyos beneficios irán destinados a la compra de material sanitario para el Hospital Universitario Central de Asturias (HUCA). Puedes comprar tu camiseta a través de su web.</t>
  </si>
  <si>
    <t>"Conciertos en casa" es un sitio web que recoge la agenda de todos los conciertos programados para los próximos días que numerosos artistas han decidido organizar desde sus casas y emitir en streaming. Esta iniciativa ha sido creada por los responsables de conciertosengranada.es.</t>
  </si>
  <si>
    <t xml:space="preserve">Marta, la fundadora del estudio Missmsmith, nos invita a aprender a hacer origami y arte en papel para desconectar durante estos días de cuarentena. Para ello ha compartido tutoriales online en su canal de YouTube y a través de Instagram TV. </t>
  </si>
  <si>
    <t xml:space="preserve">La plataforma Home Schooling de Amco, ha lanzado un apartado especial en su web para la situación actual, donde comparte recursos fáciles, divertidos online para poder hacer las clases de inglés algo más amenas en la distancia. Además, hay recursos especiales para profesores y clases online para profundizar en los recursos y metodología de esta web.
</t>
  </si>
  <si>
    <t xml:space="preserve">EL blog Leer comics, ha publicado de forma gratuita y en abierto, toda la colección de tebeos de La Colección Olé original, lanzada por Editorial Bruguera en febrero de 1971. El blog anima a pequeños y grandes a leerlos, algunos para disfrutar con la novedad y otros para recordar buenos momentos de la infancia. </t>
  </si>
  <si>
    <t xml:space="preserve">Un escape room dirigido a todo la familia que replica el Colegio de Magia y Hechicería de Harry Potter a un escenario online donde disfrutar de una tarde de juego y razonamiento mientras se aprende inglés. Las sesiones duran unos 20 minutos. </t>
  </si>
  <si>
    <t xml:space="preserve">A través de la plataforma, Freecodecamp, las universidades más prestigiosos del mundo (Brown, Harvard, Cornell, Princeton, Dartmouth, Yale, Columbia y Pennsylvania), han abierto más de 450 cursos de forma gratuita para todos los públicos, con clases desde programación y ciencias a opera o negocios. 
</t>
  </si>
  <si>
    <t xml:space="preserve">Los escritores Irune Virgel y Kike Infame han abierto de forma gratuita su cómic, "Mi memoria", un libro que nos revela el padecimiento de la mujer durante la Guerra Civil en su país, lo que la obligó a exiliarse en México. </t>
  </si>
  <si>
    <t xml:space="preserve">Apúntamelo es una iniciativa que propone comprar algunos productos o servicios hoy, con descuento, a través de su web para consumirlos mañana, con la idea de mitigar la falta de liquidez actual de muchos pequeños negocios.
</t>
  </si>
  <si>
    <t xml:space="preserve">"Cartas desde mi casa" es una iniciativa que nace en Aragón, pero que llega a toda España. Los fundadores lo describen como un cajón de ánimo, y consiste en escribir cartas en nuestros perfiles de redes, y desde la organización las publican de forma abierta para que cualquiera pueda disfrutar de una palabras de esperanza y amor. También las graban para que la gente que necesite oír una voz tenga compañía. 
</t>
  </si>
  <si>
    <t>Ir al teatro sin salir de casa, Abonoteatro ha subido todas las obras completas de su catálogo. Se pueden ver todas gratis solo dándole al play del vídeo de cada una de ellas.</t>
  </si>
  <si>
    <t>Historias y acontecimientos de un mundo contado por sus protagonistas que ofrecen una visión de las realidades de un planeta en pleno desarrollo y donde las violaciones de los derechos humanos cobran importancia. Ahora todos los documentales están abiertos.</t>
  </si>
  <si>
    <t>La Casa Encendida estrena el taller “La Bibliodisco”. En él conocerás la historia de la música de Jazz, uno de los géneros musicales que más ha influido en la música contemporánea. Y como no puede ser de otra forma, además de divertidas pruebas que podréis resolver en familia, os enseñaremos a crear vuestro propio instrumento musical... sigue el taller hasta el final y lo descubrirás!</t>
  </si>
  <si>
    <t>Salvador Macip y Emilio Urberuaga se unen de nuevo para traernos un cuento para una crisis: Alicia y el coronavirus, donde su objetivo no es otro que explicar, de forma amena y pedagógica, qué es el coronavirus y por qué es tan importante quedarnos en casa.</t>
  </si>
  <si>
    <t>La Fundación Mapfre pone a disposición, en sus redes sociales, los contenidos audiovisuales con videos inéditos y exposiciones pasadas como la de Vannesaa Winship, Graciela Iturbide y Egon Schiele.</t>
  </si>
  <si>
    <t>Ante la ola de bolos cancelados, festivales aplazados y discotecas cerradas, optamos por tirar de imaginación y seguir poniendo banda sonora en vuestras casas “En casa se baila” es una iniciativa sin ánimo de lucro que pretende compartir sesiones de los mejores dj’s de la escena nacional. Liderado por Jordi Aldomà, aka Te Jodes y Bailas dj, dijockey y director del Festival MAIG, en claboración con la agencia de marketing online Overside Lab.</t>
  </si>
  <si>
    <t>Una plataforma para orientar la financiación de fundaciones, empresas sociales y otros agentes que a través de la filantropía puedan trabajar en las iniciativas sociales que han surgido durante el Covid y que apoyarán la fase de supervivencia (6 meses) y la de recuperación (18 meses). Se trata de una plataforma para compartir información y conectar agentes en distintos ámbitos.</t>
  </si>
  <si>
    <t>Las Asociaciones de Familias del Colegio Público República de Venezuela y la Escuela Infantil la Jara apoyan a más de 60 familias. Hasta ahora han invertido algo más de 6.500€, y necesitan otros 8.200 euros para llegar hasta finales de Mayo.</t>
  </si>
  <si>
    <t>El proyecto eConsultas.online, nace para conectar a pymes y autónomos con expertos de diversas áreas de negocio para orientarles y ayudarles a superar la crisis empresarial derivada del Covid-19. Puede participar cualquier profesional experto como consultor, y cualquier empresa o autónomo que necesite que le echen una mano en algún área de su negocio.</t>
  </si>
  <si>
    <t xml:space="preserve">Miele España cede sus instalaciones en Alcobendas para asociaciones, parroquias y ONGs que quieran usar sus cocinas sin coste alguno para elaborar comida para familias o personas vulnerables. Para poder usarlas, sólo se tiene que enviar una solicitud al correo electrónico tuchefmiele@miele.es. 
</t>
  </si>
  <si>
    <t xml:space="preserve">Ecovidrio lanza la web "Es Tiempo de reciclarse" para ilustrar a pequeños y mayores sobre la protección de nuestro planeta y la lucha contra el cambio climático, además de servir como entretenimiento para toda la familia. </t>
  </si>
  <si>
    <t xml:space="preserve">   27 DE ABRIL:  28 INICIATIVAS </t>
  </si>
  <si>
    <t xml:space="preserve">Una familia de floricultores de Alhama, ha dedicido crear la web "Te llevo flores", donde pone a la venta la inversión de miles de euros que habían hecho en los invernaderos para San José, fallas, Semana Santa y fiestas de primavera, y así poder aprovecharlas y darles una segunda oportunidad. Los envíos a casa son completamente gratuitos.
</t>
  </si>
  <si>
    <t xml:space="preserve">Wake Up Smile, es una iniciativa ciudadana y empresarial sin ánimo de lucro que pretende producir y distribuir estas viseras de impresoras 3D por hospitales y residencias para ayudar a proteger, lo más eficazmente posible, al personal sanitario. Llevan distribuidas más de 1250 viseras en total. 
</t>
  </si>
  <si>
    <t xml:space="preserve">“Te La Llevan”, es una iniciativa de Adelante Jerez con la colaboración de diferentes pequeños negocios locales y la aportación de colectivos, para fomentar el comercio local y de proximidad. A través de una web puedes encontrar los contactos de todos los comerciantes locales con servicio a domicilio. Empezaron con 20 comercios y ya hay más de 100. </t>
  </si>
  <si>
    <t xml:space="preserve">Su historia cuenta, es una iniciativa anónima e independiente que nace para recordar y humanizar las muertes derivadas del Covid-19. La plataforma anima a familiares y amigos a enviar la historia sobre la vida de la persona fallecida, que será publicada en Instagram de @suhistoriacuenta.
</t>
  </si>
  <si>
    <t xml:space="preserve">"Haz que tu eco sume", es una plataforma colaborativa de intercambio para compartir tu talento en servicios y productos para otros, y recibir a la vez servicios, clases o productos durante ese confinamiento. Una especie de banco del tiempo online para cualquier necesidad. 
</t>
  </si>
  <si>
    <t xml:space="preserve">La Casa Encendida ha lanzado nuevos talleres en su web y canal de youtube. Esta vez propone un curso de Lettering, para los más pequeños y pequeñas, para aprender una escritura bonita durante este tiempo en casa. 
</t>
  </si>
  <si>
    <t>ACCEM, una organización que trabaja para mejorar la calidad de vida de las personas refugiadas, migrantes o colectivos más vulnerables, ha puesto en marcha una iniciativa con la que anima a las personas mayores que están solas a escribir sus experiencias y emociones durante el confinamiento, con la idea de ayudarles a evadirse de la pandemia y a volcar sentimientos.</t>
  </si>
  <si>
    <t>Desde Amanar Asesoría Cooperativa, entidad de la economía solidaria aragonesa, quieren trasladar, ayudar a interpretar, y sugerir diversas recomendaciones, respecto a las medidas de apoyo recogidas en el Real Decreto-ley 8/2020, de 17 de marzo, de medidas urgentes extraordinarias para hacer frente al impacto económico y social del COVID-19. Se les pueden lanzar preguntas que irán respondiendo poco a poco.</t>
  </si>
  <si>
    <t>Amplifier es un laboratorio de diseño. Aúna el trabajo de distintas instituciones sociales, con fines como sin fines de lucro para construir símbolos, el tono y estrategias de distribución para la narración nacional. Juntan artistas de portfolios muy diversos y trabajan en espacios creativos muy variados para llegar a una audiencia más amplia y conducir a cambios reales. Ahora han lanzado una iniciativa concreta para el Covid19.</t>
  </si>
  <si>
    <t>Miguel Ángel del Pino, CEO y fundador de BR Bars &amp; Restaurants, app gratuita para pedir y pagar en hoteles, bares y restaurantes sin esperas y desde el móvil, ha iniciado el plan de acción BR #HosteleríaEnCasa para ayudar al sector hostelero permitiéndoles generar ingresos gracias a los pedidos de los clientes desde sus casas. La aplicación ha habilitado el servicio a domicilio en todos sus locales asociados.</t>
  </si>
  <si>
    <t>Peter Roberts sube cada día una actividad en su web para aprender técnicas de Mimo en casa. Lo introduce con ejercicios de calentamiento y espontaneidad y poco a poco va introduciendo técnicas de Mimo.</t>
  </si>
  <si>
    <t>La Facultad Padre Ossó pone a disposición de las familias todo tipo de recursos para combatir alguna de las necesidades que se den en cuanto a ejercicio físico, recursos para poder seguir con la educación, etc. para familias con peques y personas mayores.</t>
  </si>
  <si>
    <t>Luis Bardaji, cofundador de Trucksters, apoya al sector del camión. Con este motivo, la compañía ha decidido dejar a precio de coste los trayectos de cada ruta que operan con camiones que transportan bienes y productos de primera necesidad (alimentos, medicamentos, productos de higiene, etc.), con el fin de facilitar la cadena de suministro a los diferentes supermercados y productores.</t>
  </si>
  <si>
    <t>Hans Christ, y Alejandro Vigaray, cofundadores de la compañía tecnológica Bipi, dedicada a la suscripción de coches, ha puesto a disposición del personal sanitario que se encuentra trabajando en estos duros momentos un 20% de su flota de vehículos. El objetivo es que puedan utilizar los coches como si fueran suyos. Los coches serán totalmente gratuitos.</t>
  </si>
  <si>
    <t>En tiempos de confinamiento, Gomaespuma vuelve... dentro de nuestras capacidades, Guillermo y Juan Luis acabamos de colgar en el canal de YouTube de la Fundación Gomaespuma el primer programa: Mini Gomaespuma de Emergencia.  Para que la gente siga riendo durante el confinamiento también!</t>
  </si>
  <si>
    <t>Desde el espacio agroecológico de Germinando lanzan los hashtag #PrimaveraEnCuarentena y #GerminandoEnCasa para contarnos todos los recursos online de los que disponemos para que cultivemos desde el salón de casa durante estos días.</t>
  </si>
  <si>
    <t xml:space="preserve">Ante la emergencia del coronavirus, desde Smileat, start-up de Madrid de alimentación infantil ecológica, han decidido hacer lo que esté en su mano para ayudar. Lo están haciendo a través de 3 acciones principales. </t>
  </si>
  <si>
    <t>Web para formar de manera muy sencilla en nuevas tecnologías.</t>
  </si>
  <si>
    <t>MindfulNens ofrece cursos online gratuitos de mindfullness para niños y jovenes durante estas semanas. Esta iniciativa permite hacer una donación voluntaria y todo lo recaudado se donará al Banco de Alimentos para apoyar a las familias más vulnerables.</t>
  </si>
  <si>
    <t>Geomati.co, la cooperativa de desarrollo de software especializada en SIG Libre, ha desarrollado una aplicación para que todos los padres puedan saber hasta dónde pueden pasear con sus hijos durante esta fase de desconfinamiento. Introduciendo tu dirección, la aplicación te indica cuánto es 1Km desde tu casa.</t>
  </si>
  <si>
    <t>El grupo de música Papawanda quiere acompañar la recta final del confinamiento creando una canción versionada de la serie "Aquí no hay quien viva" para que la gente comparta aquello que ha vivido en comunidad estas semanas. Aquello que no soportamos de la convivencia, aquello que hemos descubierto de nuestros vecinos, de rincones de nuestras casas... con un toque de humor, pondrán voz y música a lo mejor y peor de la cuarentena.</t>
  </si>
  <si>
    <t>Ciclosfera, una web para aficionados ciclistas, ha lanzado un PDF navegable en el que encontrar la mejor recopilación posible de contenido ciclista: revistas, blogs, canales de YouTube, perfiles de Instagram...Todo ello agrupado en cinco sencillas categorías: para leer, para ver, para hablar, para tocar, para entrenar y para reencontrarnos...Descárgate aquí gratis la Guía Ciclista para la Cuarentena.</t>
  </si>
  <si>
    <t xml:space="preserve">La Asociación Mundial de Educadores Infantiles (AMEI) ha creado un cuento infantil para preparar a los niños ahora que pueden salir a la calle. En el cuento de Daniel, explican de forma dulce y sencilla por qué los niños tienen que tener cuidado al salir a la calle y qué precauciones deben tomar para no contagiarse del virus. </t>
  </si>
  <si>
    <t xml:space="preserve">Goteo, plataforma de crowdfunding de proyectos sociales, lanza una campaña "CoronaZero", con la que se comprometen a poner una comisión 0%  para todas aquellas iniciativas orientadas a hacer frente a la crisis provocada por el Covid-19. Lo hacen con el lema: “Por un mundo en el que quepan todos los mundos”. </t>
  </si>
  <si>
    <t xml:space="preserve">El sol de York, una plataforma online que recopila, documenta y promueve pensar y hablar de cultura, ha lanzando una serie de convocatorias, manuales y guías para poder pensar la cultura y aprender a hacerla a tu manera desde casa. Encontrarás desde teatro, exposiciones, a fotografía y museos, así como convocatorias para artistas. </t>
  </si>
  <si>
    <t>Nara Psicología imparte un taller orientado a adultos para repasar los usos que hacemos de las distintas redes sociales y las dificultades que puede entrañar su uso excesivo durante este período de cuarentena. El taller se impartirá el jueves 30 de abril a las 20:30h en directo desde su canal de Facebook.</t>
  </si>
  <si>
    <t xml:space="preserve">Reas Euskadi, red de economía solidaria, propone en su web un curso online gratuito sobre introducción conceptual a la Economía Solidaria para estos momentos de práctica diaria de esta disciplina. </t>
  </si>
  <si>
    <t>Con el objetivo de mantener y facilitar la compra directa de alimentos, la asociación INCA de Navarra ha creado un listado con la información necesaria para contactar con productores de la zona. Se presentan dos modalidades de distribución: plataformas colectivas que ofrecen cestas multiproducto y por otro lado, personas que producen y comercializan de forma individual.</t>
  </si>
  <si>
    <t xml:space="preserve">   28 DE ABRIL:  22 INICIATIVAS  + 1 EMPRESA</t>
  </si>
  <si>
    <t>Desde Smileat, start-up de alimentación infantil ecológica, han decidido ofrecer el Pack Ayuda gratuito con productos para familias que lo necesiten, profesionales sanitarios y personas mayores. También abastecen con purés ecológicos al Banco de Alimentos y el SAMUR Social, así como donando un porcentaje a Aldeas Infantiles para ayudar a las familias en España.</t>
  </si>
  <si>
    <t>Desde el Departamento de Comunicación de IEBS Business School, han decidido lanzar un curso gratuito online intensivo para ayudar a las familias a usar de manera eficaz las herramientas y aplicaciones digitales más importantes de la actualidad y así ayudar a la digitalización de los hogares en estos momentos clave de educación y trabajo en casa.</t>
  </si>
  <si>
    <t xml:space="preserve">Jorge, maestro de educación física y educación musical en un colegio de educación infantil y primaria, ha creado una plataforma con retos y actividades relacionadas con diversas asignaturas para que el alumnado pueda seguir trabajando en sus hogares. 
</t>
  </si>
  <si>
    <t xml:space="preserve">Sergio Véliz, guionista, ha decidido crear un documental beneficio construido a partir de vídeos personales de cualquier persona donde se cuenten experiencias, emociones y reflexiones personales durante la cuarentena. Anímate a participar enviando tu video a docuquedateencasa@gmail.com. Encontrarás en su instagram las características para enviar el vídeo y más detalles de este documental. 
</t>
  </si>
  <si>
    <t xml:space="preserve">Gosbi, empresa de alimentación de mascotas, acaba de activar su web online para que personas y comercios pueden abastecerse de sus productos, con el fin de que la marca pueda destinar parte de los beneficios generados online a los diferentes partners/comercios que colaboran con la marca. Además, la marca destinará el 5% extra de los beneficios a la iniciativa #YoMeCorono.
</t>
  </si>
  <si>
    <t xml:space="preserve">Ángela, coach social en procesos de cambio y motivación, ha diseñado una guía con ejercicios de escritura terapéutica, personal y de reflexión para la campaña "Quédate en casa". Anima a cualquier persona a escribir, una  herramienta potente a la hora de liberar y gestionar mejor nuestras emociones.
</t>
  </si>
  <si>
    <t xml:space="preserve">LactApp, una app de lactancia, ha decidido poner a disposición de todas las mujeres de forma gratuita su aplicación donde ofrece respuestas personalizadas y un chat de consulta. Ya están respondiendo a 85.000 consultas automáticas y 150 consultas manuales al día. 
</t>
  </si>
  <si>
    <t xml:space="preserve">El Centro Integral Canino Villarrobledo, ha creado una iniciativa para salvar la vida de los pequeños comercios de su pueblo a través de un sistema de pre-compra de servicios y productos. Anima a las personas a comprar en sus establecimientos favoritos para consumir cuando volvamos a las calles. 
</t>
  </si>
  <si>
    <t xml:space="preserve">El cocinero Alejandro Enériz, chef del restaurante El Rincón de la Catedral en Jaca, decidió hacer más amena la cuarentena a través de su cuenta de instagram donde comparte cada día una receta para elaborar desde casa en menos de 15 minutos, animando a todo el mundo a conectarse y pasar un rato en compañía mientras se cocina de forma saludable y sencilla. 
</t>
  </si>
  <si>
    <t xml:space="preserve">Marc Miró, fundador de Line Sports, ha lanzado “Cestas contra el Covid” un proyecto que está haciendo llegar cientos de toneladas de alimentos a la puerta de familias y colectivos vulnerables durante la cuarenta, junto a la ayuda de marcas de alimentación que donan sus alimentos, así como gracias a la logística de Correos. 
</t>
  </si>
  <si>
    <t xml:space="preserve">Disney ha puesto a disposición del público decenas de clases gratis para que aprendas a dibujar durante la cuarentena. Una actividad para disfrutar en familia desde casa que permite disminuir el estrés y pasar un rato agradable en familia aprendiendo inglés a la vez que dibujando.
</t>
  </si>
  <si>
    <t>Ofrecemos atención psicológica gratuita a cualquier persona afectada por el COVID-19, especialmente a los casos de ansiedad, personal sanitario, contagiados...</t>
  </si>
  <si>
    <t>Jose ha creado El viaje de Lola y Lolo, es un cuento gratis para contar, imprimir y colorear, para niñas y niños de entre 2 y 6 años.  El cuento se centra en buscar un paralelismo con la situación de aislamiento a la que se enfrentan, proponiendo la imagen de una Capitana que viaja en un barco y aunque ve a sus amigos (por videollamadas) no puede estar con ellos.</t>
  </si>
  <si>
    <t>Lanzamos una serie de conversatorios con defensoras de Derechos Humanos del mundo. Únete a #DefensorasAlLímite y descubre como seguir luchando por los derechos humanos.</t>
  </si>
  <si>
    <t>Carteles solidarios que reflejan la vida durante la cuarentena. Los fondos van destinados a UNICEF. Este proyecto es fruto de la colaboración de una comunidad de artistas, diseñadores e ilustradores.</t>
  </si>
  <si>
    <t>Cuando contemos a nuestros hijos y nietos que vivimos el COVID-19, quiero poder decir que ayudé a mejorar la situación. Y si con un click puedo hacerle la compra a personas necesitadas para que desayunen, coman y cenen en familia, ¡clickaré cada día! TuuuSúper (www.tuuusuper.org) es el supermercado gratuito que llena las despensas vacías. Cuatro formas de colaborar para que la comida no sea una necesidad no cubierta.</t>
  </si>
  <si>
    <t>Antonio Perez Moreno "AntonioProfe en RRSS", sube cada día las prácticas de física y química que también se pueden hacer en casa, para que sus alumnos puedan seguir con las clases. Las graba en vídeo y las sube al canal “Ciencia Solidaria”. El dinero recaudado con los videos de este canal lo donamos a ACNUR, la agencia de la ONU para los refugiados.</t>
  </si>
  <si>
    <t>La Lluna Verda, un proyecto de Beatriz Garrido, se trata de un espacio que quiere estimular la calma y la creatividad a través de un cuento explicado de una forma especial, utilizando diferentes recursos sensoriales y de expresión plástica. Recomiendo escucharlos con auriculares ya que utilizo el sonido 3D.</t>
  </si>
  <si>
    <t>Una iniciativa desde la ciudadanía en coordinación con la delegación de Sanidad y Participación Ciudadana del Ayuntamiento de Priego de Córdoba consistente en ofrecer un número de teléfono al que pueden llamar las personas mayores que deseen tener unos momentos de comunicación y desahogo.</t>
  </si>
  <si>
    <t xml:space="preserve">En FELGTB hemos habilitado una línea de atención teléfonica para personas vulnerables dentro del colectivo que están viendo agravada su situación por el confinamiento: mayores, jóvenes confinados con familias LGTBIfóbicas, mujeres trans trabajadoras del sexo, etc. </t>
  </si>
  <si>
    <t>Carmela Cobo Soto nos deja en su canal vídeos de sexología y psicología para dar consejos útiles para afrontar de manera saludable la cuarentena. Un pequeño espacio en el que aportar un granito de arena.</t>
  </si>
  <si>
    <t xml:space="preserve">El Centro Bikram Yoga de Las Rozas imparte clases online de Pilates y Bikram yoga de forma gratuita a través de Zoom para animar a sus usuarios a hacer un poco de ejercicio para llevar mejor estos días de confinamiento. Las clases están abiertas a todo el mundo y solo debes registrarte en la aplicación Zoom para poder acceder a ellas. </t>
  </si>
  <si>
    <t xml:space="preserve">Jorge Sánchez, propietario de la inmobiliaria especializada en el alquiler de viviendas de media y corta distancia, ha lanzado una campaña bajo el lema 'Cuida al que nos ayuda' para ayudar a los sanitarios ofreciendo su cartera de pisos en Madrid. Ya son muchos los propietarios que se han sumado a la causa dejando gratis sus pisos o bajando sus precios al mínimo para solo cubrir costes. </t>
  </si>
  <si>
    <t xml:space="preserve">   29 DE ABRIL:  25 INICIATIVAS </t>
  </si>
  <si>
    <t>Desde Aldeas Infantiles han querido poner su granito de arena ante esta crisis sanitaria que estamos viviendo. Por eso, cuentan tanto con un espacio para donaciones para reforzar la seguridad de los más pequeños, como con distintos elementos informativos para que las familias las aprovechen estos días.</t>
  </si>
  <si>
    <t>Desde Fundación Pro Bono España, se ponen a disposición de todas las organizaciones sin ánimo de lucro que necesiten asesoramiento jurídico y no cuenten con cobertura legal para resolverla conforme al sistema de asistencia jurídica gratuita.</t>
  </si>
  <si>
    <t>Vallecas a domicilio es un grupo meramente informativo de negocios y comercios que ofrecen servicio a domicilio para todos los vecinos de Vallecas.</t>
  </si>
  <si>
    <t>AyudoDesdeCasa es una plataforma a través de la cual sacar toda esa energía y convertirla en un bien común. Desde coser mascarillas para los hospitales hasta bajar a la farmacia para un vecino mayor, poniendo en contacto a los que tienen algo que ofrecer con los que necesitan ayuda, todos Desdecasa.</t>
  </si>
  <si>
    <t>La Asociación Española de Afectados por el Coronavirus, pretende ser el altavoz de todos los afectados por esta crisis sanitaria y social. Queremos ofreceros todas las soluciones posibles y la ayuda necesaria al potente impacto emocional y buscaremos también dar una solución al importante problema educativo que, a nuestros hijos, les está ocasionando esta crisis.</t>
  </si>
  <si>
    <t>Este estudio pretende conocer el impacto que ejerce el virus sobre los pacientes que precisan intervención quirúrgica por parte de Angiología y Cirugía Vascular, con el fin de aportar nuevas evidencias aplicables al manejo hospitalario de los pacientes afectados y al establecimiento de factores pronósticos que ayuden a la toma precoz de decisiones terapéuticas.</t>
  </si>
  <si>
    <t>Plataforma para coordinar fondos y ayudar al sector musical de conciertos y giras. Se ofrecen tres maneras de colaborar, compra de merchandising, donaciones y asesoramiento para quien esté en una situación complicada al respecto.</t>
  </si>
  <si>
    <t>Protectores de cartón que se incorporan a las manillas de las puertas, de forma que para abrirlas dejemos de usar las manos y empleemos el antebrazo o el codo. Se llama Hands Up. Y en la web podréis encontrar todo lo necesario para fabricar vuestros propios protectores, desde las plantillas hasta instrucciones paso a paso para hacerlos.</t>
  </si>
  <si>
    <t>Los principales festivales de cine se unen para celebrar durante diez días el festival de cine global más grande hasta el momento. Durante este tiempo, todo será retransmitido a través de Youtube y Facebook  y los fondos reunidos irán destinados a la OMS y su lucha contra el Covid19.</t>
  </si>
  <si>
    <t>Un grupo de actores y profesionales del cine se han unido para participar en una iniciativa cinematográfica, aprovechando los días de confinamiento que toda la población debe realizar. Esta iniciativa lleva por nombre Proyecto Crown y consiste en realizar un largometraje, pero con la particularidad de que los actores se grabarán ellos mismos desde sus domicilios, ya sea ellos solos, o con la ayuda de sus familiares.</t>
  </si>
  <si>
    <t xml:space="preserve">Luis Cañera, fundador del proyecto 'Cantera de empresas', ha creado el primer curso gratuito para aprender programación a través del juego Minecraft para niños de entre 6 y 14 años. A través de una serie de lecciones guiadas los niños podrán crear su mundo Minecraft en el que pueden salir, compartir y disfrutar libremente. </t>
  </si>
  <si>
    <t xml:space="preserve">La empresa de animación turística Acttiv ha lanzado la iniciativa #ActivvTogether, un programa diario de entretenimiento interactivo online que retransmiten a través de sus redes sociales y de Zoom para acercar la animación a todas las casas. Puedes descargar el programa de actividades y registrarte a través de su página web. </t>
  </si>
  <si>
    <t>Desde el club de fútbol Dragones de Lavapiés y Plataforma LaCuBa han creado un banco de alimentos, desde el que se hace la distribución de alimentos y productos de higiene a casi medio millar de familias de Lavapiés en situación de vulnerabilidad por la emergencia sanitaria. Ahora buscan financiación para poder llegar a más familias.</t>
  </si>
  <si>
    <t>White Flag es una plataforma para poner en contacto a personas en situación de soledad y vulnerabilidad con personas que están dispuestas a regalarles un poco de su tiempo a través de una llamada telefónica, comprometiéndose a llamar por lo menos 2 veces por semana. Para colaborar o recibir ayuda, puedes registrarte en su web o llamando al +34 644 670 213.</t>
  </si>
  <si>
    <t xml:space="preserve">Yotecuidoencasa.org es la iniciativa solidaria que ha lanzado la clínica de fisioterapia zaragozana 'Fisio.Zaragoza' para dar asistencia virtual gratuita durante el estado de alarma. Puedes solicitar tu cita online a través de su web y un fisioterapeuta te atenderá vía Skype para darte soluciones de autocuidado. </t>
  </si>
  <si>
    <t>Carmen, Miguel y María Angeles Romero, médicos en el Hospital de Ávila, han lanzado una campaña de crowdfunding para proteger a personas con cáncer, vulnerables en esta situación. Solicitan ayuda para poder recaudar dinero para 1000 tests de diagnóstico rápido de Covid-19 y 2000 batas impermeables para aumentar la seguridad del personal.</t>
  </si>
  <si>
    <t>La Fundación Pequeños Pasos, en colaboración con Renaissance Executive Forums, ha empezado a distribuir raciones de comida para las familias madrileñas que más lo necesitan. Gracias a un grupo de cocineros y voluntarios y al restaurante «El Convento» de Boadilla del Monte, donde ya cocinan más de 500 raciones al día.</t>
  </si>
  <si>
    <t xml:space="preserve">Goevoluntarios, una plataforma que conecta organizaciones que necesitan ayuda y apoyo técnico con voluntarios que quieren y pueden ayudar. Las personas voluntarias lo hacen desde sus casas, y hay todo topo de profesiones y talentos dispuestos a ayudar. 
</t>
  </si>
  <si>
    <t>"Apoyo a tu librería" es una iniciativa de todostuslibros.com que te permite ayudar a tu librerías favoritas aportando cualquier cantidad de dinero que se podrá canjear por libros una vez que reabran los locales. Solo tienes que registrarte a través de su web.</t>
  </si>
  <si>
    <t xml:space="preserve">Sofía Rodríguez, fundadora de la asociación Psikopompo en Vitoria-Gasteiz, ha puesto en marcha a través de sus redes sociales una iniciativa para pedir a los vitorianos que donen los aparatos de radio y televisión que tengan en desuso para hacer más llevadero el confinamiento de las personas mayores aisladas en residencias. </t>
  </si>
  <si>
    <t xml:space="preserve">Arnold, una agencia creativa de publicidad, contribuye con su granito de arena creando Confinarte, una plataforma donde artistas de todo tipo han aportado sus obras para poder, con el dinero de la venta de estas, donar el dinero a Cruz Roja RESPONDE, para luchar contra el coronavirus.
</t>
  </si>
  <si>
    <t xml:space="preserve">La Fundación Pequeños Pasos en colaboración con el Grupo Zon, imparten un taller de costura para aprender a coser batas, gorros y materiales para proteger a los sanitarios. Los voluntarios solo deben saber utilizar una máquina de coser para hacer un patrón básico. </t>
  </si>
  <si>
    <t xml:space="preserve">Cooperación Internacional ayuda a cubrir las necesidades de alimentación de 1.357 familias en riesgo de exclusión. Ha lanzado una campaña de recaudación de fondos para poder cubrir además a unas 500 familias y personas sin hogar más que se encuentran en riesgo de exclusión por la crisis. 
</t>
  </si>
  <si>
    <t xml:space="preserve">Faam, entidad de empleabilidad de personas con discapacidad, ha lanzado la iniciativa "Apadrina un menú" una campaña para abastecer a colectivos vulnerables como personas mayores, con una alimentación saludables y equilibrada. Tienen una ventana para donar donde animan a participar a cualquier persona para poder seguir repartiendo menús. </t>
  </si>
  <si>
    <t>Flatten Island te permite experimentar de forma lúdica con la gestión de una pandemia y aprender así cómo cada decisión tiene sus consecuencias.Además desde el juego, desarrollado por Videojuegos Sin Fronteras para dispositivos móviles y web, se pueden apoyar iniciativas que luchan contra el COVID-19.</t>
  </si>
  <si>
    <t xml:space="preserve"> 30 DE ABRIL: 25 INICIATIVAS </t>
  </si>
  <si>
    <t>Un proyecto que busca atajar la brecha digital bajo el lema pantallas para todos. A través de la solidaridad, quieren hacer llegar un dispositivo digital a todo aquel que lo necesite. Su objetivo es conseguir que todo el mundo pueda tener acceso a la tecnología y lo harán a través de una herramienta colaborativa, sostenible, inclusiva, próxima y fiable.</t>
  </si>
  <si>
    <t>Daniel Minguez ha desarrollado Top Barrio, una iniciativa solidaria con la intención de ayudar a comercios y vecinos a comunicarse. Las tiendas de barrio pueden publicar sus comercios, promociones, formaciones, empleo y eventos (on-line), además cuenta con una comunicación directa con los vecinos, mediante mensajería instantánea.</t>
  </si>
  <si>
    <t>Noelia cuenta con ilusión el cuento de Grisela para peques.</t>
  </si>
  <si>
    <t>Una profesora pone en marcha la campaña #cartesambcor (cartas con corazón) una iniciativa para que los alumnos y alumnas envíen cartas y dibujos de apoyo como muestra de afecto y ánimo para las personas ingresadas y el personal sanitario.</t>
  </si>
  <si>
    <t>Fran pone a disposición de todo el mundo su libro interactivo, La Chica de la Música, un libro especial donde ofrece 130 canciones para ir escuchando a lo largo de la lectura.</t>
  </si>
  <si>
    <t>Plan International está focalizando esfuerzos para conseguir donaciones para ayudar a más de 2.000 adolescentes y sus familias, vulnerables y en riesgo de exclusión en España. #QUENADIESEQUEDEFUERA</t>
  </si>
  <si>
    <t>La plataforma Ciudadano19 intenta crear un mapa en tiempo real con las zonas más afectadas por el coronavirus, en base a los cuestionarios que responde la gente sobre su estado de salud actual. Además, si tienes síntomas o si perteneces a un grupo de riesgo podrás contactar con sanitarios reales.</t>
  </si>
  <si>
    <t>Permite a cualquier usuario realizar un velatorio virtual a sus seres queridos, en estos momentos en los que resulta casi imposible hacerlo de manera tradicional. Han habilitado su interfaz móvil para que los familiares puedan recibir el afecto de sus allegados.</t>
  </si>
  <si>
    <t>La empresa de innovación musical BMAT ha seleccionado sus canciones más populares para impulsar que las radios, TVs y amantes de la música las reproduzcan. Cada vez que lo hagas, se generarán royalties que les ayudarán a compensar sus pérdidas por cancelación. Si a tu banda le han cancelado un concierto en Barcelona por el COVID-19 y no aparece en la lista, puedes informarles en su web.</t>
  </si>
  <si>
    <t>La Real Federación Española de Fútbol ha habilitado un número de teléfono para que los sanitarios y personal vinculado al ámbito asistencial pueda acceder a consultas psicológicas con profesionales de este ámbito.</t>
  </si>
  <si>
    <t>Desde el grupo de investigación en Psicología de la Salud de la Universidad de Girona, distintos profesionales quieren realizar un estudio a los profesionales sanitarios, con el objetivo de conocer cómo les está afectando la crisis provocada por la pandemia del COVID-19 y así prevenir la aparición de problemas emocionales posteriores.</t>
  </si>
  <si>
    <t>INSEAD Alumni busca recaudar fondos para llevar 20.000 mascarillas al Hospital Ramón y Cajal.</t>
  </si>
  <si>
    <t>Esta plataforma pretende proporcionar información, consejos y contenido veraz y de calidad que pueda ayudar a autónomos o pequeños negocios a través de sus principales redes sociales y ofrecer asesoramiento gratuito sobre comunicación, marketing digital, empresa y derecho.</t>
  </si>
  <si>
    <t>Tienda solidaria en el que las personas pueden comprar «una sonrisa» y los beneficios irán destinados a los fondos de la Cruz Roja y su plan de contingencia contra el COVID-19. Un proyecto que, además de apoyo económico, busca difundir las sonrisas en estos tiempos que es cuando más se necesitan.</t>
  </si>
  <si>
    <t>Ante la crisis del coronavirus, hay personas que necesitan ayuda para ciertas tareas. Por eso, en «Haz un favor» se busca que, a través de publicaciones de particulares en su perfil, la gente pueda ir haciéndose favores, los unos a los otros. Y así conseguir que todos estemos más cómodos y apoyados.</t>
  </si>
  <si>
    <t xml:space="preserve">Yoopies es una opción que permite ofrecer servicios gratuitos de cuidado de niños, atención a ancianos y a personas dependientes, además de apoyo escolar en este periodo. </t>
  </si>
  <si>
    <t>Compra de test rápidos y otros materiales necesarios para los sanitarios en su batalla contra esta pandemia.</t>
  </si>
  <si>
    <t>Cincuenta profesores andaluces ponen en marcha «MEGAPROFES», un servicio online, solidario y gratuito de apoyo escolar y refuerzo pedagógico para todo el que lo necesite.</t>
  </si>
  <si>
    <t>Con el concurso #YoMeQuedoEnCasa, la organización de Vallecas Viva busca ayudar a pasar un rato divertido a las familias y sobrellevar mejor la ansiedad de estos días.</t>
  </si>
  <si>
    <t>Red solidaria de voluntariado en Manises.</t>
  </si>
  <si>
    <t>El Ayuntamiento de Manises pone en marcha una red de voluntariado para ayudar a personas que se encuentran en situación de riesgo y no pueden salir a hacer la compra, ir a la farmacia o sacar al perro.</t>
  </si>
  <si>
    <t>Mensajeros de la Paz, en colaboración con Fundación ONCE, ha puesto en marcha una línea telefónica para dar consuelo espiritual a las personas que lo necesiten durante el confinamiento por el Estado de Alarma.</t>
  </si>
  <si>
    <t>La Cruz Roja de Collado Villalba pide a sus vecinos madrileños que envíen cartas a aquellos que se sienten más solos.</t>
  </si>
  <si>
    <t>La asociación Gudcan no descansa en su tarea de aportar bienestar a los mayores de las zonas rurales, de la España Vacía. En estos momentos están prestando apoyo emocional de forma diaria a los centros de mayores.</t>
  </si>
  <si>
    <t>Web creada por especialistas e investigadores, enfocada a recabar todos los datos que existan (y se descubran) sobre la pandemia de coronavirus.</t>
  </si>
  <si>
    <t>Movimiento de psicólogos que, de forma voluntaria, se han unido para prestar asistencia psicológica de emergencia y gratuita a quien lo pueda necesitar.</t>
  </si>
  <si>
    <t>Valientes a domicilio.</t>
  </si>
  <si>
    <t>El ayuntamiento de Torredolones ha decidido ayudar a los comercios y vecinos a conectarse y gestionar los servicios a domicilio, recogidas, servicios online y ofreciendo asesoramiento telefónico.</t>
  </si>
  <si>
    <t xml:space="preserve">El sector de la hostelería se une con la fuerza de #UNOPUNTOSIETE. Millones de personas que forman el sector se suman para reclamar ayudas específicas ante los efectos del COVID-19. </t>
  </si>
  <si>
    <t xml:space="preserve"> 4 DE MAYO: 22 INICIATIVAS </t>
  </si>
  <si>
    <t>Pide al Ministerio de Sanidad que proteja a quienes están en primera línea a través de la compra de material sanitario #ProtegeAlPersonalSantario.</t>
  </si>
  <si>
    <t>Producción de viseras y válvulas para respiradores.</t>
  </si>
  <si>
    <t>Apoyo al sistema sanitario a través de la producción de viseras protectoras y vávulvas para respiradores fabricadas por medio de impresoras 3D.</t>
  </si>
  <si>
    <t>El movimiento #YOREGALOCUARENCENA está creado por y para restaurantes durante el estado de alerta. No podemos salir a comer por ahí, pero sí seguir apoyando a nuestros restaurantes durante este parón. Por eso, esta plataforma te invita a comprar un bono regalo para ayudar a estos negocios y que tengas plan para cuando todo esto termine.</t>
  </si>
  <si>
    <t>Uno más Uno es un servicio gratuito donde profesores, mentores, psicólogos, sacerdotes, consagrados, coaches, médicos o enfermeros de nuestra Universidad Francisco de Vitoria nos ponemos a tu disposición para atenderte telefónicamente.</t>
  </si>
  <si>
    <t>Cita médica en casa pone en contacto a profesionales colegiados en medicina o psicología y ciudadanos a través de email o videollamada, para resolver dudas sin coste alguno. Quieren reducir la sobrecarga de hospitales y centros de salud en consultas leves.</t>
  </si>
  <si>
    <t>Juntos desde casa es un proyecto formado por un equipo de profesionales de la tecnología que se unen de manera altruista para aportar su granito de arena y conocimiento en esta situación excepcional.  Nuestro objetivo es entretener a niños y familias para que aprendan divirtiéndose a través de habilidades y tendencias digitales en esta plataforma online.</t>
  </si>
  <si>
    <t>Se admiten visitas ofrece 1000 becas para hacer cursos online gratuitos a las personas que están ingresadas o aisladas durante estos días.</t>
  </si>
  <si>
    <t>Seguro que tienes en casa ropa, libros, juguetes, mantas e incluso alimentos que no necesitas y que en estos momentos pueden ayudar a otras personas #DesdeMiCasaAyudo.</t>
  </si>
  <si>
    <t>Esta web busca obtener donaciones para comprar material, destinado al Servicio Riojano de Salud o donde sea necesario. Si en algún momento no existe una finalidad para gastar los fondos, serán transferidos a Cruz Roja para su uso en esta crisis.</t>
  </si>
  <si>
    <t>Esta iniciativa promovida por tres profesores de arte nos anima a pintar un corazón verde y ponerlo en nuestros balcones en apoyo a todos aquellos profesionales que están permitiendo estos días que el país salga adelante.</t>
  </si>
  <si>
    <t xml:space="preserve">Los mensajes de ánimo son imprescindibles para los que más están sufriendo ahora y que no pueden estar en contacto con sus familias. Seguro que queremos animarles y decirles que pueden salir de esta. Para ello podemos mandarles mensajes a través de esta página web. Los más pequeños también pueden enviar sus dibujos. </t>
  </si>
  <si>
    <t>Si la principal medida de higiene y prevención es lavarse las manos más de 20 veces al día, ¿qué va a pasar entre poblaciones que apenas tienen 10-20 litros de agua por persona al día o que no disponen de jabón o desinfectante? Campaña de ACNNUR para actuar.</t>
  </si>
  <si>
    <t>Organización que ofrece apoyo a las madres con la lactancia materna. Sus asesoras prestan apoyo telefónico o por videollamada a las madres embarazadas y lactantes para ayudarles en el establecimiento de la lactancia materna en caso de dolores, mastitis y dudas varias de los primeros días.</t>
  </si>
  <si>
    <t>Una iniciativa que busca recaudar fondos para traer a Madrid (principal foco en España) más personal sanitario de cualquier especialidad para que, con los medios necesarios, puedan dar apoyo en residencias y centros geriátricos, dando la atención necesaria a personas mayores afectadas por el Covid-19.</t>
  </si>
  <si>
    <t>Ayuda a llenar de fuerza y amor a las personas que se encuentran hospitalizadas por el coronavirus con tan solo las palabras de una carta. Por eso, iniciativas como la de escribir cartas a los hospitales hacen que estemos más unidos que nunca.</t>
  </si>
  <si>
    <t>Unicef ha creado una Plataforma para recibir donaciones de cara al suministro de material sanitario en España y el mundo.</t>
  </si>
  <si>
    <t>Una iniciativa promovida por Flamingo Sunglasses para mantener la protección tanto de los cuerpos de seguridad como de los profesionales sanitarios. ¿Cómo? Mediante la fabricación de gafas protectoras.</t>
  </si>
  <si>
    <t>La Asociación Madrileña de Neuropsicología y los neuropsicólogos de la Comunidad de Madrid se unen para atender las dudas y dar asesoramiento sobre las dificultades que nos pueden surgir en el día a día durante el confinamiento.</t>
  </si>
  <si>
    <t>Estar ahí para nuestros mayores es más importante que nunca. Por eso, el estudio creativo La Tapadera ha creado esta iniciativa que busca fomentar la llamada a nuestros mayores, aconsejando temas sobre los que hablar. ¡Anímate y marca el teléfono!</t>
  </si>
  <si>
    <t>La policía de Mallorca ha lanzado esta iniciativa para que los más pequeños pongan su granito de arena en estos momentos mandando ilustraciones que reconozcan la labor de sanitarios y otros.</t>
  </si>
  <si>
    <t>La Delegación Territorial de la Junta de Castilla y León en Soria ha puesto en marcha una plataforma solidaria para que cualquier persona que desee ayudar con su experiencia o colaboración pueda hacerlo.</t>
  </si>
  <si>
    <t>Las Fuerzas de Seguridad conviven día a día con esta pandemia y por eso se pide al Gobierno que se les proteja.</t>
  </si>
  <si>
    <t>Help Coronavirus es una plataforma para ofrecer y solicitar ayuda en las tareas del día a día entre ciudadanos.</t>
  </si>
  <si>
    <t xml:space="preserve">En la página web "juegos para jugar en casa" encontrarás dos juegos de búsqueda del tesoro para jugar con los más pequeños durante la cuarentena. Los juegos son para niños de entre 3 y 6 años y puedes descargarlos de forma gratuita desde su web. </t>
  </si>
  <si>
    <t xml:space="preserve">El restaurante del madrileño barrio de San Blas, Casa Carmela, ha lanzado un proyecto para repartir menús solidarios a las familias con pocos recursos de su vecindario y así intentar paliar los efectos de la crisis en el barrio. Puedes colaborar desde su web comprando menús completos por solo 3 € que serán distribuidos a estas familias. </t>
  </si>
  <si>
    <t xml:space="preserve">"La magia de los aplausos" es una colección de 12 micro-cuentos creados por Teresa Arias junto con la colaboración de diferentes narradores e ilustradores infantiles. Este libro solidario explica las diferentes vivencias y anécdotas que estamos viviendo estos días de forma ilustrada para amenizar las tardes de nuestros niños en casa. Puedes descargar el ebook en su web o disfrutarlo en formato vídeo. </t>
  </si>
  <si>
    <t xml:space="preserve">Ana Torres, la actriz y dramaturga de Puertollano, invita a los niños todos los días a "la hora del cuento" para compartir un cuento y que de esta forma se olviden por un momento del confinamiento. La actriz que pertenece a la compañía 300 Alas Blancas, comparte los vídeos a través del canal de Facebook de la misma. </t>
  </si>
  <si>
    <t>Los voluntarios de la Asociación Oncológica Extremeña han lanzado el proyecto YO ME QUEDO CONTIGO para seguir acompañando a los niños oncológicos que se encuentran hospitalizados en el Hospital Materno Infantil de Badajoz o en sus propios hogares. Todos los días a las 18:00h emiten a través de su canal de YouTube actividades creativas y dinámicas para amenizar la cuarentena de los más pequeños.</t>
  </si>
  <si>
    <t>LISTADO DE INICIATIVAS DE EMPRESAS PENDIENTES DE OK POR PARTE DE ELLOS</t>
  </si>
  <si>
    <t>Santander se suma a la recopilación de iniciativas sociales que luchan contra Covid19.</t>
  </si>
  <si>
    <t>Santander ha lanzado un recopilatorio de algunas iniciativas sociales, tanto de grandes empresas como Spotify hasta pequeños proyectos, que luchan, mitigan o suavizan los efectos del Covid-19 en el mundo.</t>
  </si>
  <si>
    <t>Medidas extraordinarias del sector bancario, Triodos Bank.</t>
  </si>
  <si>
    <t>Triodos ha activado medidas excepcionales para apoyar a los colectivos que más afectados se ven. Apoyando tanto a empresas, organizaciones y autónomos como a particulares.</t>
  </si>
  <si>
    <t>Todos los jueves, una serie de cuentos en vídeo.</t>
  </si>
  <si>
    <t xml:space="preserve">El Cuento de los Deseos, una serie de cuentos que El Corte Inglés está haciendo para los niños en cuarentena y que se publican en sus redes todos los jueves. </t>
  </si>
  <si>
    <t>Información y herramientas para profesores.</t>
  </si>
  <si>
    <t xml:space="preserve">Un centro online temporal de información y herramientas para ayudar a los profesores durante la crisis del coronavirus (COVID-19).
</t>
  </si>
  <si>
    <t>Fundación Teléfonica ha lanzado una serie de iniciativas sociales para hacer frente a necesidades de colectivos y personas concretas. Ofrecen ayuda a organicaciones, empresas y personas.</t>
  </si>
  <si>
    <t>Aprender a través del juego.</t>
  </si>
  <si>
    <t>Grupo Lego ha lanzado la iniciativa 'Let's Build Together' para proporcionar ideas de aprendizaje divertidas y basadas en juegos para niños y padres. Además, la Fundación Lego ha donado 50 millones de dólares para apoyar a los niños más necesitados y garantizar que continúen teniendo acceso al aprendizaje a través del juego.</t>
  </si>
  <si>
    <t>Envíos a través de Cabify.</t>
  </si>
  <si>
    <t>Cabify Envíos es una forma de mandar y recibir objetos desde la aplicación de manera segura para responder a las necesidades de usuarios y empresas durante la emergencia.</t>
  </si>
  <si>
    <t>Experiencias online.</t>
  </si>
  <si>
    <t>AirBnb ofrece una selección de experiencias a vivir online.</t>
  </si>
  <si>
    <t>Fabricación de respiradores en SEAT.</t>
  </si>
  <si>
    <t>Seat empieza a producir temporalmente, en su planta de Martorell, respiradores para los centros hospitalarios. La línea de montaje del modelo superventas León presenta un aspecto inédito, puesto que de allí ya no salen automóviles sino el citado material médico.</t>
  </si>
  <si>
    <t>Apoyo en las compras para personas mayores.</t>
  </si>
  <si>
    <t xml:space="preserve">El Corte Inglés lanza una iniciativa de apoyo para las personas mayores a la hora de realizar las compras en sus establecimientos donde podrán solicitar ayuda del personal y cajas exclusivas para sus compras. </t>
  </si>
  <si>
    <t>Plataforma de consulta médica.</t>
  </si>
  <si>
    <t xml:space="preserve">DKV ofrece una plataforma de telemedicina de forma gratuita para realizar consultas médicas online. La app "Quiero Cuidarme Más" permite acceder a un chat médico donde poder realizar cualquier tipo de consulta médica sobre las patologías más habituales y comunes sin tener que ir al hospital o centro sanitario. </t>
  </si>
  <si>
    <t>App de ejercicios de repaso para primaria.</t>
  </si>
  <si>
    <t xml:space="preserve">
La App del grupo SM "M.A.R.S." ofrece códigos de descuento para acceder a los contenidos de los cursos de 3º a 6º de Primaria. Los niños repasarán mientras juegan superando todos los retos.</t>
  </si>
  <si>
    <t>Planos para impresión 3D de piezas necesarias para sanitarios.</t>
  </si>
  <si>
    <t>HP junto con su comunidad global de fabricación digital, estan movilizando su tecnología, experiencia y capacidad de producción para ayudar a entregar piezas críticas. Se pueden encontrar todos los diseños de estas piezas imprimibles en 3D en su web.</t>
  </si>
  <si>
    <t>Red vecinal de cuidados en centro de Madrid para colectivos vulnerables.</t>
  </si>
  <si>
    <t>Microsoft ha puesto a disposición de los usuarios la descarga gratuita de tres videojuegos: Crackdown, su secuela y Too Human. Los títulos son compatibles con las consolas Xbox 360 y Xbox One.</t>
  </si>
  <si>
    <t xml:space="preserve">Grupo Planeta ofrece bestsellers gratis durante la cuarentena. </t>
  </si>
  <si>
    <t xml:space="preserve">Grupo Planeta ha puesto a disposición del público la descarga gratuita de algunos de sus bestsellers más exitosos, hasta el 31 de marzo.  </t>
  </si>
  <si>
    <t>Revistas gratuitas.</t>
  </si>
  <si>
    <t xml:space="preserve">Desde Zinet Media Group, ofrecen de manera gratuita algunas de las publicaciones en formato digital: Muy Historia, Muy Interesante, Muy Negocios, Mia, Marie Claire, Delooks y Ser Padres. 
</t>
  </si>
  <si>
    <t>5 libros gratuitos #YoMeQuedoEnCasaLeyendo.</t>
  </si>
  <si>
    <t xml:space="preserve">Los autores y el equipo Anagrama se suman a #YoMeQuedoEnCasaLeyendo compartiendo lectura. Han puesto a disposición, de forma gratuita, cinco libros de su catálogo en las principales tiendas de ebooks.
</t>
  </si>
  <si>
    <t>LISTADO DE INICIATIVAS DESCARTADAS O CON DUDAS</t>
  </si>
  <si>
    <t>Baterias, Wifi y otras necesidades de IFEMA</t>
  </si>
  <si>
    <t>En el hospital de IFEMA las camas no tienen cerca un punto de carga para móviles. Los enfermos no pueden contactar con sus familias y amigos, situación que provoca angustia por ambos lados. El objetivo es proveer al hospital de cargadores de batería externos que permitan a los ingresados mantener el contacto con el exterior</t>
  </si>
  <si>
    <t>Material sanitario donde más se necesita</t>
  </si>
  <si>
    <t>Helpup, recauda dinero  a traves de un crowfunding para llevar material sanitario a sitios donde más lo necesitan (centros de mayores, refugios sin techo...)</t>
  </si>
  <si>
    <t>Psicólogo por Skype.</t>
  </si>
  <si>
    <t xml:space="preserve">El psicólogo Victor Dujo López reserva dos horas al día para dar atención psicolológica a aquellas personas que lo necesiten por la situación, pero no tengan recursos para pagarlo. </t>
  </si>
  <si>
    <t>Mercados de Madrid online.</t>
  </si>
  <si>
    <t xml:space="preserve">Iniciativa para poder hacer la compra online o por telefóno a los mercados de Madrid y así mantenerlos vivos durante el confinamiento. </t>
  </si>
  <si>
    <t>Cumpleaños y celebraciones vecinales contra la soledad</t>
  </si>
  <si>
    <t>¿Y si celebramos los cumpleaños entre todos los vecinos? Sobre todo con aquellos colectivos más vulnerables, que viven solos en casa y no tienen nadie cerca con quien celebrarlos. Así han hecho los vecinos de Charo, que vive sola y además lucha para que no le echen de su casa. Una forma de apoyarla y estar más cerca de ella.</t>
  </si>
  <si>
    <t>Médicos Sin Frontera al servicio de la sanidad pública</t>
  </si>
  <si>
    <t>Médicos Sin Fronteras ha puesto a disposición de la Sanidad pública todos los recursos humanos y materiales de los que disponemos al iniciarse la epidemia, además de un servicio de apoyo estratégico y técnico en respuesta a la epidemia. Un ejemplo de ello es la apertura de un hospital con 82 camas en Alcalá de Henares.</t>
  </si>
  <si>
    <t>Decide Madrid</t>
  </si>
  <si>
    <t>La plataforma Decide Madrid en un canal de participación ciudadana a través del cual podréis hacernos llegar todas vuestras iniciativas solidarias y cualquier propuesta que consideréis que puede ayudar a mejorar la situación que vivimos actualmente.</t>
  </si>
  <si>
    <t>Cartas para hospitales</t>
  </si>
  <si>
    <t>Email para enviar cartas a los hospitales con pacientes de coronavirus.</t>
  </si>
  <si>
    <t>Torneo solidario de futbolistas e influencers para recaudar fondos y ayudar a los sanitarios</t>
  </si>
  <si>
    <t>Se trata de un torneo solidario que busca ayudar a la sanidad pública. Se jugará en FIFA 20 y contará con varias fases, arrancando la primera el 18 de marzo.
El torneo se podrá seguir íntegramente por el canal de Twitch de Toniemcee y busca "recaudar fondos para ayudar a nuestros sanitarios a combatir el COVID-19 con más personal, material y equipamiento.</t>
  </si>
  <si>
    <t>#Graciasalosquioscos</t>
  </si>
  <si>
    <t>Hearst España ha puesto en marcha la campaña de apoyo #Graciasalosquioscos para agradecer a los quiosqueros y puntos de venta de revistas la labor social que realizan en su comunidad especialmente en estos días. Para mostrar este agradecimiento por seguir trabajando para ofrecer una información veraz y entretenimiento a los ciudadanos, todas las publicaciones de Hearst España incluirán en las próximas semanas una página de publicidad cuyo propósito es poner en valor la labor profesional, dedicada y generosa que realizan los vendedores de revistas.</t>
  </si>
  <si>
    <t>Bikini Burka</t>
  </si>
  <si>
    <t>Mujeres creativas, valientes y solidarias que tengáis algún texto escrito, o una poesía, o algo especial para vosotras, aunque no sea propio, que os gustaría compartir... Sería un placer que os sumarais a esta iniciativa que lanzamos desde BikiniBurka para conectar, inspirar a otras y hacernos más amena esta situación.</t>
  </si>
  <si>
    <t>En Almería la policía baila cantajuegos</t>
  </si>
  <si>
    <t>En momentos como el que estamos viviendo cualquier hecho que nos lleve a sonreir y olvidarnos por un momento del coronavirus es bienvenido. Y si además es algo que les encanta a los niños, mejor. Con este sentido la policia decidió bailar para todos los niños en Almería.</t>
  </si>
  <si>
    <t>Adopta un abuelo, vídeos para los abuelos</t>
  </si>
  <si>
    <t>Los jóvenes voluntarios de la organización Adopta un abuelo han decidio grabar vídeos para los abuelos que están confinados y viviendo solos</t>
  </si>
  <si>
    <t xml:space="preserve">Cuandovolvamos, para mantener negocios activos </t>
  </si>
  <si>
    <t xml:space="preserve">Una iniciativa para ayudar HOY a los negocios de tu barrio a pasar este bache juntos, comprando paquetes y consumiciones para cuando podamos volver a la calle. 
</t>
  </si>
  <si>
    <t>Covida, aplicación para personas mayores que necesitan ayuda</t>
  </si>
  <si>
    <t>#COVIDA es una aplicación que nace en tiempo récord para poner en contacto a personas mayores que necesitan ayuda con personas que, en momentos como los que estamos viviendo, deciden arrimar el hombro y ayudar.</t>
  </si>
  <si>
    <t>Conocer qué marcas estàn ayudando en el Coronavirus</t>
  </si>
  <si>
    <t xml:space="preserve">Este movimiento trata de dar visibilidad a aquellas marcas y empresas que están aportando algo por medio de acciones positivas a la nueva situación del coronavirus con el objetivo de que más marcas se sumen a ayudar. </t>
  </si>
  <si>
    <t>Desplazamientos gratis para sanitarios.</t>
  </si>
  <si>
    <t>Han lanzado la categoría “Cabify para Héroes“ en Madrid. Esta categoría estará disponible exclusivamente y de forma gratuita para el personal Sanitario de la Comunidad de Madrid. Dispondrán de un coche durante todo el día para ir haciendo visitas a domicilio a las personas que lo necesiten.</t>
  </si>
  <si>
    <t>El Tinder de los cuidados.</t>
  </si>
  <si>
    <t xml:space="preserve">Unos granadinos dan vida a una plataforma para pedir y ofrecer ayuda a través de un sistema simple que pretende llegar a las personas que más lo necesitan. Desde hacer la compra hasta sacar a pasear a las mascotas, todo tipo de ayuda tiene un hueco.
</t>
  </si>
  <si>
    <t>Los hospitales te necesitan: una plataforma para donar a hospitales y que los profesionales soliciten ayude</t>
  </si>
  <si>
    <t>Plataforma que sirve de enlace entre hospitales y material/dinero donado velando por la eficiencia y la transparencia de las transacciones.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</si>
</sst>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8" x14ac:knownFonts="1">
    <font>
      <sz val="10"/>
      <color rgb="FF000000"/>
      <name val="Arial"/>
    </font>
    <font>
      <sz val="10"/>
      <color theme="1"/>
      <name val="Arial"/>
    </font>
    <font>
      <b/>
      <sz val="10"/>
      <color theme="1"/>
      <name val="Arial"/>
    </font>
    <font>
      <sz val="10"/>
      <color rgb="FF000000"/>
      <name val="Arial"/>
    </font>
    <font>
      <strike/>
      <sz val="10"/>
      <color theme="1"/>
      <name val="Arial"/>
    </font>
    <font>
      <b/>
      <strike/>
      <sz val="10"/>
      <color theme="1"/>
      <name val="Arial"/>
    </font>
    <font>
      <strike/>
      <sz val="10"/>
      <color rgb="FF0000FF"/>
      <name val="Arial"/>
    </font>
    <font>
      <u/>
      <sz val="10"/>
      <color rgb="FF0000FF"/>
      <name val="Arial"/>
    </font>
    <font>
      <u/>
      <sz val="10"/>
      <color rgb="FF0000FF"/>
      <name val="Arial"/>
    </font>
    <font>
      <b/>
      <sz val="10"/>
      <color rgb="FFFF00FF"/>
      <name val="Arial"/>
    </font>
    <font>
      <b/>
      <sz val="14"/>
      <color rgb="FF000000"/>
      <name val="Arial"/>
    </font>
    <font>
      <sz val="10"/>
      <name val="Arial"/>
    </font>
    <font>
      <sz val="10"/>
      <color rgb="FFE876D4"/>
      <name val="Arial"/>
    </font>
    <font>
      <b/>
      <sz val="10"/>
      <color rgb="FFE876D4"/>
      <name val="Arial"/>
    </font>
    <font>
      <b/>
      <sz val="14"/>
      <color rgb="FFFFFFFF"/>
      <name val="Arial"/>
    </font>
    <font>
      <u/>
      <sz val="10"/>
      <color rgb="FF0000FF"/>
      <name val="Arial"/>
    </font>
    <font>
      <sz val="10"/>
      <name val="Arial"/>
    </font>
    <font>
      <strike/>
      <sz val="10"/>
      <color rgb="FF0000FF"/>
      <name val="Arial"/>
    </font>
    <font>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strike/>
      <sz val="10"/>
      <name val="Arial"/>
    </font>
    <font>
      <strike/>
      <sz val="10"/>
      <name val="Arial"/>
    </font>
    <font>
      <b/>
      <strike/>
      <sz val="10"/>
      <name val="Arial"/>
    </font>
    <font>
      <b/>
      <sz val="10"/>
      <name val="Arial"/>
    </font>
  </fonts>
  <fills count="13">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FE599"/>
        <bgColor rgb="FFFFE599"/>
      </patternFill>
    </fill>
    <fill>
      <patternFill patternType="solid">
        <fgColor rgb="FFCFE2F3"/>
        <bgColor rgb="FFCFE2F3"/>
      </patternFill>
    </fill>
    <fill>
      <patternFill patternType="solid">
        <fgColor rgb="FFD9D2E9"/>
        <bgColor rgb="FFD9D2E9"/>
      </patternFill>
    </fill>
    <fill>
      <patternFill patternType="solid">
        <fgColor rgb="FFEA9999"/>
        <bgColor rgb="FFEA9999"/>
      </patternFill>
    </fill>
    <fill>
      <patternFill patternType="solid">
        <fgColor rgb="FF00FF00"/>
        <bgColor rgb="FF00FF00"/>
      </patternFill>
    </fill>
    <fill>
      <patternFill patternType="solid">
        <fgColor rgb="FFFF0000"/>
        <bgColor rgb="FFFF0000"/>
      </patternFill>
    </fill>
    <fill>
      <patternFill patternType="solid">
        <fgColor rgb="FFF4CCCC"/>
        <bgColor rgb="FFF4CCCC"/>
      </patternFill>
    </fill>
    <fill>
      <patternFill patternType="solid">
        <fgColor rgb="FFE876D4"/>
        <bgColor rgb="FFE876D4"/>
      </patternFill>
    </fill>
    <fill>
      <patternFill patternType="solid">
        <fgColor rgb="FFB7B7B7"/>
        <bgColor rgb="FFB7B7B7"/>
      </patternFill>
    </fill>
  </fills>
  <borders count="6">
    <border>
      <left/>
      <right/>
      <top/>
      <bottom/>
      <diagonal/>
    </border>
    <border>
      <left style="thick">
        <color rgb="FF000000"/>
      </left>
      <right style="thick">
        <color rgb="FF000000"/>
      </right>
      <top style="thick">
        <color rgb="FF000000"/>
      </top>
      <bottom style="thick">
        <color rgb="FF000000"/>
      </bottom>
      <diagonal/>
    </border>
    <border>
      <left/>
      <right/>
      <top/>
      <bottom style="thick">
        <color rgb="FF000000"/>
      </bottom>
      <diagonal/>
    </border>
    <border>
      <left style="thick">
        <color rgb="FF000000"/>
      </left>
      <right style="thick">
        <color rgb="FF000000"/>
      </right>
      <top/>
      <bottom style="thick">
        <color rgb="FF000000"/>
      </bottom>
      <diagonal/>
    </border>
    <border>
      <left style="thick">
        <color rgb="FF000000"/>
      </left>
      <right style="thick">
        <color rgb="FF000000"/>
      </right>
      <top/>
      <bottom/>
      <diagonal/>
    </border>
    <border>
      <left/>
      <right/>
      <top style="thick">
        <color rgb="FF000000"/>
      </top>
      <bottom style="thick">
        <color rgb="FF000000"/>
      </bottom>
      <diagonal/>
    </border>
  </borders>
  <cellStyleXfs count="1">
    <xf numFmtId="0" fontId="0" fillId="0" borderId="0"/>
  </cellStyleXfs>
  <cellXfs count="108">
    <xf numFmtId="0" fontId="0" fillId="0" borderId="0" xfId="0" applyFont="1" applyAlignment="1"/>
    <xf numFmtId="0" fontId="2" fillId="4" borderId="3" xfId="0" applyFont="1" applyFill="1" applyBorder="1" applyAlignment="1">
      <alignment horizontal="center"/>
    </xf>
    <xf numFmtId="0" fontId="1" fillId="2" borderId="2" xfId="0" applyFont="1" applyFill="1" applyBorder="1" applyAlignment="1"/>
    <xf numFmtId="0" fontId="1" fillId="0" borderId="0" xfId="0" applyFont="1" applyAlignment="1"/>
    <xf numFmtId="0" fontId="1" fillId="3" borderId="2" xfId="0" applyFont="1" applyFill="1" applyBorder="1"/>
    <xf numFmtId="0" fontId="1" fillId="0" borderId="2" xfId="0" applyFont="1" applyBorder="1"/>
    <xf numFmtId="0" fontId="1" fillId="0" borderId="0" xfId="0" applyFont="1" applyAlignment="1">
      <alignment vertical="top" wrapText="1"/>
    </xf>
    <xf numFmtId="0" fontId="2" fillId="4" borderId="4" xfId="0" applyFont="1" applyFill="1" applyBorder="1" applyAlignment="1">
      <alignment horizontal="center" vertical="top" wrapText="1"/>
    </xf>
    <xf numFmtId="164" fontId="1" fillId="5" borderId="0" xfId="0" applyNumberFormat="1" applyFont="1" applyFill="1" applyAlignment="1">
      <alignment vertical="top" wrapText="1"/>
    </xf>
    <xf numFmtId="0" fontId="1" fillId="3" borderId="0" xfId="0" applyFont="1" applyFill="1" applyAlignment="1">
      <alignment wrapText="1"/>
    </xf>
    <xf numFmtId="0" fontId="1" fillId="0" borderId="0" xfId="0" applyFont="1" applyAlignment="1">
      <alignment vertical="top" wrapText="1"/>
    </xf>
    <xf numFmtId="0" fontId="1" fillId="6" borderId="0" xfId="0" applyFont="1" applyFill="1" applyAlignment="1">
      <alignment wrapText="1"/>
    </xf>
    <xf numFmtId="0" fontId="1" fillId="3" borderId="0" xfId="0" applyFont="1" applyFill="1" applyAlignment="1">
      <alignment wrapText="1"/>
    </xf>
    <xf numFmtId="0" fontId="1" fillId="3" borderId="0" xfId="0" applyFont="1" applyFill="1" applyAlignment="1">
      <alignment vertical="top" wrapText="1"/>
    </xf>
    <xf numFmtId="0" fontId="4" fillId="0" borderId="0" xfId="0" applyFont="1" applyAlignment="1">
      <alignment vertical="top" wrapText="1"/>
    </xf>
    <xf numFmtId="0" fontId="5" fillId="4" borderId="4" xfId="0" applyFont="1" applyFill="1" applyBorder="1" applyAlignment="1">
      <alignment horizontal="center" vertical="top" wrapText="1"/>
    </xf>
    <xf numFmtId="164" fontId="4" fillId="5" borderId="0" xfId="0" applyNumberFormat="1" applyFont="1" applyFill="1" applyAlignment="1">
      <alignment vertical="top" wrapText="1"/>
    </xf>
    <xf numFmtId="0" fontId="4" fillId="3" borderId="0" xfId="0" applyFont="1" applyFill="1" applyAlignment="1">
      <alignment wrapText="1"/>
    </xf>
    <xf numFmtId="0" fontId="4" fillId="3" borderId="0" xfId="0" applyFont="1" applyFill="1" applyAlignment="1">
      <alignment vertical="top" wrapText="1"/>
    </xf>
    <xf numFmtId="0" fontId="4" fillId="0" borderId="0" xfId="0" applyFont="1" applyAlignment="1">
      <alignment vertical="top" wrapText="1"/>
    </xf>
    <xf numFmtId="0" fontId="1" fillId="0" borderId="0" xfId="0" quotePrefix="1" applyFont="1" applyAlignment="1">
      <alignment vertical="top" wrapText="1"/>
    </xf>
    <xf numFmtId="0" fontId="1" fillId="0" borderId="0" xfId="0" applyFont="1" applyAlignment="1">
      <alignment wrapText="1"/>
    </xf>
    <xf numFmtId="0" fontId="7" fillId="0" borderId="0" xfId="0" applyFont="1" applyAlignment="1">
      <alignment vertical="top" wrapText="1"/>
    </xf>
    <xf numFmtId="164" fontId="1" fillId="2" borderId="0" xfId="0" applyNumberFormat="1" applyFont="1" applyFill="1" applyAlignment="1">
      <alignment vertical="top" wrapText="1"/>
    </xf>
    <xf numFmtId="0" fontId="3" fillId="0" borderId="0" xfId="0" applyFont="1" applyAlignment="1">
      <alignment vertical="top" wrapText="1"/>
    </xf>
    <xf numFmtId="0" fontId="1" fillId="3" borderId="0" xfId="0" applyFont="1" applyFill="1"/>
    <xf numFmtId="0" fontId="1" fillId="3" borderId="0" xfId="0" applyFont="1" applyFill="1" applyAlignment="1"/>
    <xf numFmtId="0" fontId="1" fillId="0" borderId="0" xfId="0" applyFont="1" applyAlignment="1">
      <alignment wrapText="1"/>
    </xf>
    <xf numFmtId="0" fontId="1" fillId="3" borderId="0" xfId="0" applyFont="1" applyFill="1" applyAlignment="1">
      <alignment vertical="top" wrapText="1"/>
    </xf>
    <xf numFmtId="0" fontId="8" fillId="0" borderId="0" xfId="0" applyFont="1" applyAlignment="1">
      <alignment wrapText="1"/>
    </xf>
    <xf numFmtId="0" fontId="3" fillId="0" borderId="0" xfId="0" applyFont="1" applyAlignment="1">
      <alignment wrapText="1"/>
    </xf>
    <xf numFmtId="0" fontId="9" fillId="11" borderId="1" xfId="0" applyFont="1" applyFill="1" applyBorder="1" applyAlignment="1">
      <alignment horizontal="center" vertical="top" wrapText="1"/>
    </xf>
    <xf numFmtId="0" fontId="1" fillId="3" borderId="5" xfId="0" applyFont="1" applyFill="1" applyBorder="1" applyAlignment="1">
      <alignment wrapText="1"/>
    </xf>
    <xf numFmtId="0" fontId="1" fillId="11" borderId="5" xfId="0" applyFont="1" applyFill="1" applyBorder="1" applyAlignment="1">
      <alignment wrapText="1"/>
    </xf>
    <xf numFmtId="164" fontId="1" fillId="0" borderId="0" xfId="0" applyNumberFormat="1" applyFont="1" applyAlignment="1">
      <alignment vertical="top" wrapText="1"/>
    </xf>
    <xf numFmtId="164" fontId="4" fillId="2" borderId="0" xfId="0" applyNumberFormat="1" applyFont="1" applyFill="1" applyAlignment="1">
      <alignment vertical="top" wrapText="1"/>
    </xf>
    <xf numFmtId="0" fontId="6"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3" borderId="0" xfId="0" applyFont="1" applyFill="1" applyAlignment="1">
      <alignment wrapText="1"/>
    </xf>
    <xf numFmtId="0" fontId="13" fillId="11" borderId="1" xfId="0" applyFont="1" applyFill="1" applyBorder="1" applyAlignment="1">
      <alignment horizontal="center" vertical="top" wrapText="1"/>
    </xf>
    <xf numFmtId="0" fontId="12" fillId="3" borderId="5" xfId="0" applyFont="1" applyFill="1" applyBorder="1" applyAlignment="1">
      <alignment wrapText="1"/>
    </xf>
    <xf numFmtId="0" fontId="12" fillId="11" borderId="5" xfId="0" applyFont="1" applyFill="1" applyBorder="1" applyAlignment="1">
      <alignment wrapText="1"/>
    </xf>
    <xf numFmtId="164" fontId="1" fillId="2" borderId="0" xfId="0" applyNumberFormat="1" applyFont="1" applyFill="1" applyAlignment="1">
      <alignment vertical="top"/>
    </xf>
    <xf numFmtId="0" fontId="15" fillId="0" borderId="0" xfId="0" applyFont="1" applyAlignment="1">
      <alignment wrapText="1"/>
    </xf>
    <xf numFmtId="0" fontId="1" fillId="0" borderId="0" xfId="0" applyFont="1" applyAlignment="1">
      <alignment wrapText="1"/>
    </xf>
    <xf numFmtId="0" fontId="1" fillId="0" borderId="0" xfId="0" applyFont="1" applyAlignment="1"/>
    <xf numFmtId="0" fontId="1" fillId="3" borderId="0" xfId="0" applyFont="1" applyFill="1" applyAlignment="1"/>
    <xf numFmtId="0" fontId="16" fillId="0" borderId="0" xfId="0" applyFont="1" applyAlignment="1">
      <alignment wrapText="1"/>
    </xf>
    <xf numFmtId="0" fontId="1" fillId="0" borderId="0" xfId="0" applyFont="1" applyAlignment="1">
      <alignment wrapText="1"/>
    </xf>
    <xf numFmtId="0" fontId="4" fillId="0" borderId="0" xfId="0" applyFont="1" applyAlignment="1">
      <alignment wrapText="1"/>
    </xf>
    <xf numFmtId="0" fontId="1" fillId="0" borderId="0" xfId="0" applyFont="1" applyAlignment="1">
      <alignment wrapText="1"/>
    </xf>
    <xf numFmtId="164" fontId="4" fillId="2" borderId="0" xfId="0" applyNumberFormat="1" applyFont="1" applyFill="1" applyAlignment="1">
      <alignment vertical="top"/>
    </xf>
    <xf numFmtId="0" fontId="17" fillId="0" borderId="0" xfId="0" applyFont="1" applyAlignment="1">
      <alignment wrapText="1"/>
    </xf>
    <xf numFmtId="0" fontId="4" fillId="0" borderId="0" xfId="0" applyFont="1" applyAlignment="1">
      <alignment wrapText="1"/>
    </xf>
    <xf numFmtId="0" fontId="4" fillId="3" borderId="0" xfId="0" applyFont="1" applyFill="1" applyAlignment="1"/>
    <xf numFmtId="0" fontId="4" fillId="0" borderId="0" xfId="0" applyFont="1" applyAlignment="1"/>
    <xf numFmtId="0" fontId="1" fillId="0" borderId="0" xfId="0" quotePrefix="1" applyFont="1" applyAlignment="1">
      <alignment wrapText="1"/>
    </xf>
    <xf numFmtId="0" fontId="4" fillId="0" borderId="0" xfId="0" applyFont="1" applyAlignment="1">
      <alignment wrapText="1"/>
    </xf>
    <xf numFmtId="0" fontId="2" fillId="2" borderId="4" xfId="0" applyFont="1" applyFill="1" applyBorder="1" applyAlignment="1">
      <alignment horizontal="center" vertical="top" wrapText="1"/>
    </xf>
    <xf numFmtId="0" fontId="18" fillId="2" borderId="0" xfId="0" applyFont="1" applyFill="1" applyAlignment="1">
      <alignment wrapText="1"/>
    </xf>
    <xf numFmtId="0" fontId="1" fillId="2" borderId="0" xfId="0" applyFont="1" applyFill="1" applyAlignment="1">
      <alignment wrapText="1"/>
    </xf>
    <xf numFmtId="0" fontId="1" fillId="2" borderId="0" xfId="0" applyFont="1" applyFill="1" applyAlignment="1"/>
    <xf numFmtId="0" fontId="1" fillId="0" borderId="0" xfId="0" applyFont="1" applyAlignment="1">
      <alignment wrapText="1"/>
    </xf>
    <xf numFmtId="0" fontId="19" fillId="2" borderId="0" xfId="0" applyFont="1" applyFill="1" applyAlignment="1">
      <alignment wrapText="1"/>
    </xf>
    <xf numFmtId="0" fontId="18" fillId="0" borderId="0" xfId="0" applyFont="1" applyAlignment="1">
      <alignment wrapText="1"/>
    </xf>
    <xf numFmtId="0" fontId="5" fillId="10" borderId="4" xfId="0" applyFont="1" applyFill="1" applyBorder="1" applyAlignment="1">
      <alignment horizontal="center" vertical="top" wrapText="1"/>
    </xf>
    <xf numFmtId="164" fontId="4" fillId="10" borderId="0" xfId="0" applyNumberFormat="1" applyFont="1" applyFill="1" applyAlignment="1">
      <alignment vertical="top"/>
    </xf>
    <xf numFmtId="0" fontId="17" fillId="10" borderId="0" xfId="0" applyFont="1" applyFill="1" applyAlignment="1">
      <alignment wrapText="1"/>
    </xf>
    <xf numFmtId="0" fontId="4" fillId="10" borderId="0" xfId="0" applyFont="1" applyFill="1" applyAlignment="1">
      <alignment wrapText="1"/>
    </xf>
    <xf numFmtId="0" fontId="4" fillId="10" borderId="0" xfId="0" applyFont="1" applyFill="1" applyAlignment="1"/>
    <xf numFmtId="0" fontId="20" fillId="0" borderId="0" xfId="0" applyFont="1" applyAlignment="1">
      <alignment vertical="top" wrapText="1"/>
    </xf>
    <xf numFmtId="0" fontId="4" fillId="9" borderId="0" xfId="0" applyFont="1" applyFill="1" applyAlignment="1">
      <alignment wrapText="1"/>
    </xf>
    <xf numFmtId="0" fontId="4" fillId="9" borderId="0" xfId="0" applyFont="1" applyFill="1" applyAlignment="1">
      <alignment wrapText="1"/>
    </xf>
    <xf numFmtId="0" fontId="2" fillId="8" borderId="4" xfId="0" applyFont="1" applyFill="1" applyBorder="1" applyAlignment="1">
      <alignment horizontal="center" vertical="top" wrapText="1"/>
    </xf>
    <xf numFmtId="164" fontId="1" fillId="8" borderId="0" xfId="0" applyNumberFormat="1" applyFont="1" applyFill="1" applyAlignment="1">
      <alignment vertical="top"/>
    </xf>
    <xf numFmtId="0" fontId="21" fillId="8" borderId="0" xfId="0" applyFont="1" applyFill="1" applyAlignment="1">
      <alignment wrapText="1"/>
    </xf>
    <xf numFmtId="0" fontId="1" fillId="8" borderId="0" xfId="0" applyFont="1" applyFill="1" applyAlignment="1">
      <alignment wrapText="1"/>
    </xf>
    <xf numFmtId="0" fontId="1" fillId="8" borderId="0" xfId="0" applyFont="1" applyFill="1" applyAlignment="1">
      <alignment wrapText="1"/>
    </xf>
    <xf numFmtId="0" fontId="1" fillId="8" borderId="0" xfId="0" applyFont="1" applyFill="1" applyAlignment="1"/>
    <xf numFmtId="0" fontId="1" fillId="0" borderId="0" xfId="0" applyFont="1" applyAlignment="1">
      <alignment vertical="top" wrapText="1"/>
    </xf>
    <xf numFmtId="164" fontId="1" fillId="8" borderId="0" xfId="0" applyNumberFormat="1" applyFont="1" applyFill="1" applyAlignment="1">
      <alignment vertical="top" wrapText="1"/>
    </xf>
    <xf numFmtId="0" fontId="22" fillId="8" borderId="0" xfId="0" applyFont="1" applyFill="1" applyAlignment="1">
      <alignment vertical="top" wrapText="1"/>
    </xf>
    <xf numFmtId="0" fontId="1" fillId="8" borderId="0" xfId="0" applyFont="1" applyFill="1" applyAlignment="1">
      <alignment wrapText="1"/>
    </xf>
    <xf numFmtId="0" fontId="23" fillId="6" borderId="0" xfId="0" applyFont="1" applyFill="1" applyAlignment="1">
      <alignment wrapText="1"/>
    </xf>
    <xf numFmtId="0" fontId="1" fillId="0" borderId="0" xfId="0" applyFont="1" applyAlignment="1">
      <alignment horizontal="left" wrapText="1"/>
    </xf>
    <xf numFmtId="0" fontId="26" fillId="4" borderId="4" xfId="0" applyFont="1" applyFill="1" applyBorder="1" applyAlignment="1">
      <alignment horizontal="center" vertical="top" wrapText="1"/>
    </xf>
    <xf numFmtId="164" fontId="25" fillId="2" borderId="0" xfId="0" applyNumberFormat="1" applyFont="1" applyFill="1" applyAlignment="1">
      <alignment vertical="top"/>
    </xf>
    <xf numFmtId="0" fontId="24" fillId="0" borderId="0" xfId="0" applyFont="1" applyAlignment="1">
      <alignment wrapText="1"/>
    </xf>
    <xf numFmtId="0" fontId="24" fillId="0" borderId="0" xfId="0" applyFont="1" applyAlignment="1">
      <alignment wrapText="1"/>
    </xf>
    <xf numFmtId="0" fontId="25" fillId="0" borderId="0" xfId="0" applyFont="1" applyAlignment="1"/>
    <xf numFmtId="0" fontId="25" fillId="3" borderId="0" xfId="0" applyFont="1" applyFill="1" applyAlignment="1"/>
    <xf numFmtId="0" fontId="11" fillId="0" borderId="0" xfId="0" applyFont="1" applyAlignment="1">
      <alignment wrapText="1"/>
    </xf>
    <xf numFmtId="0" fontId="27" fillId="4" borderId="4" xfId="0" applyFont="1" applyFill="1" applyBorder="1" applyAlignment="1">
      <alignment horizontal="center" vertical="top" wrapText="1"/>
    </xf>
    <xf numFmtId="0" fontId="2" fillId="12" borderId="1" xfId="0" applyFont="1" applyFill="1" applyBorder="1" applyAlignment="1">
      <alignment horizontal="center" vertical="top" wrapText="1"/>
    </xf>
    <xf numFmtId="0" fontId="1" fillId="0" borderId="5" xfId="0" applyFont="1" applyBorder="1" applyAlignment="1">
      <alignment wrapText="1"/>
    </xf>
    <xf numFmtId="0" fontId="2" fillId="7" borderId="1" xfId="0" applyFont="1" applyFill="1" applyBorder="1" applyAlignment="1">
      <alignment horizontal="center" vertical="top" wrapText="1"/>
    </xf>
    <xf numFmtId="0" fontId="1" fillId="7" borderId="5" xfId="0" applyFont="1" applyFill="1" applyBorder="1" applyAlignment="1">
      <alignment wrapText="1"/>
    </xf>
    <xf numFmtId="164" fontId="1" fillId="3" borderId="0" xfId="0" applyNumberFormat="1" applyFont="1" applyFill="1" applyAlignment="1">
      <alignment vertical="top" wrapText="1"/>
    </xf>
    <xf numFmtId="164" fontId="4" fillId="3" borderId="0" xfId="0" applyNumberFormat="1" applyFont="1" applyFill="1" applyAlignment="1">
      <alignment vertical="top" wrapText="1"/>
    </xf>
    <xf numFmtId="0" fontId="4" fillId="3" borderId="0" xfId="0" applyFont="1" applyFill="1"/>
    <xf numFmtId="0" fontId="2" fillId="4" borderId="4" xfId="0" applyFont="1" applyFill="1" applyBorder="1" applyAlignment="1">
      <alignment horizontal="center"/>
    </xf>
    <xf numFmtId="0" fontId="10" fillId="11" borderId="5" xfId="0" applyFont="1" applyFill="1" applyBorder="1" applyAlignment="1">
      <alignment vertical="center" wrapText="1"/>
    </xf>
    <xf numFmtId="0" fontId="11" fillId="0" borderId="5" xfId="0" applyFont="1" applyBorder="1"/>
    <xf numFmtId="0" fontId="14" fillId="11" borderId="5" xfId="0" applyFont="1" applyFill="1" applyBorder="1" applyAlignment="1">
      <alignment vertical="center" wrapText="1"/>
    </xf>
    <xf numFmtId="0" fontId="14" fillId="11" borderId="5" xfId="0" applyFont="1" applyFill="1" applyBorder="1" applyAlignment="1">
      <alignment horizontal="left" vertical="center" wrapText="1"/>
    </xf>
    <xf numFmtId="0" fontId="10" fillId="12" borderId="5" xfId="0" applyFont="1" applyFill="1" applyBorder="1" applyAlignment="1">
      <alignment vertical="center" wrapText="1"/>
    </xf>
    <xf numFmtId="0" fontId="10" fillId="7" borderId="5"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575"/>
  <sheetViews>
    <sheetView tabSelected="1" workbookViewId="0">
      <pane xSplit="1" ySplit="1" topLeftCell="B60" activePane="bottomRight" state="frozen"/>
      <selection pane="topRight" activeCell="F1" sqref="F1"/>
      <selection pane="bottomLeft" activeCell="A2" sqref="A2"/>
      <selection pane="bottomRight" activeCell="D1" sqref="A1:D1048576"/>
    </sheetView>
  </sheetViews>
  <sheetFormatPr baseColWidth="10" defaultColWidth="14.5" defaultRowHeight="15.75" customHeight="1" x14ac:dyDescent="0.15"/>
  <cols>
    <col min="1" max="1" width="5.33203125" customWidth="1"/>
    <col min="2" max="2" width="0.5" customWidth="1"/>
    <col min="3" max="3" width="23" customWidth="1"/>
    <col min="4" max="4" width="55.6640625" customWidth="1"/>
  </cols>
  <sheetData>
    <row r="1" spans="1:11" ht="14" thickBot="1" x14ac:dyDescent="0.2">
      <c r="A1" s="1" t="s">
        <v>0</v>
      </c>
      <c r="B1" s="2" t="s">
        <v>1</v>
      </c>
      <c r="C1" s="2" t="s">
        <v>2</v>
      </c>
      <c r="D1" s="2" t="s">
        <v>3</v>
      </c>
      <c r="E1" s="4"/>
      <c r="F1" s="5"/>
      <c r="G1" s="5"/>
      <c r="H1" s="5"/>
      <c r="I1" s="5"/>
      <c r="J1" s="5"/>
      <c r="K1" s="5"/>
    </row>
    <row r="2" spans="1:11" ht="71" thickTop="1" x14ac:dyDescent="0.15">
      <c r="A2" s="7">
        <v>1</v>
      </c>
      <c r="B2" s="8">
        <v>43914</v>
      </c>
      <c r="C2" s="6" t="s">
        <v>4</v>
      </c>
      <c r="D2" s="6" t="s">
        <v>5</v>
      </c>
      <c r="E2" s="10"/>
      <c r="F2" s="10"/>
      <c r="G2" s="10"/>
      <c r="H2" s="10"/>
      <c r="I2" s="10"/>
      <c r="J2" s="10"/>
      <c r="K2" s="10"/>
    </row>
    <row r="3" spans="1:11" ht="70" x14ac:dyDescent="0.15">
      <c r="A3" s="7">
        <v>2</v>
      </c>
      <c r="B3" s="8">
        <v>43914</v>
      </c>
      <c r="C3" s="6" t="s">
        <v>6</v>
      </c>
      <c r="D3" s="6" t="s">
        <v>7</v>
      </c>
      <c r="E3" s="10"/>
      <c r="F3" s="10"/>
      <c r="G3" s="10"/>
      <c r="H3" s="10"/>
      <c r="I3" s="10"/>
      <c r="J3" s="10"/>
      <c r="K3" s="10"/>
    </row>
    <row r="4" spans="1:11" ht="70" x14ac:dyDescent="0.15">
      <c r="A4" s="7">
        <v>3</v>
      </c>
      <c r="B4" s="8">
        <v>43914</v>
      </c>
      <c r="C4" s="6" t="s">
        <v>8</v>
      </c>
      <c r="D4" s="6" t="s">
        <v>9</v>
      </c>
      <c r="E4" s="10"/>
      <c r="F4" s="10"/>
      <c r="G4" s="10"/>
      <c r="H4" s="10"/>
      <c r="I4" s="10"/>
      <c r="J4" s="10"/>
      <c r="K4" s="10"/>
    </row>
    <row r="5" spans="1:11" ht="56" x14ac:dyDescent="0.15">
      <c r="A5" s="7">
        <v>4</v>
      </c>
      <c r="B5" s="8">
        <v>43914</v>
      </c>
      <c r="C5" s="6" t="s">
        <v>10</v>
      </c>
      <c r="D5" s="6" t="s">
        <v>11</v>
      </c>
      <c r="E5" s="10"/>
      <c r="F5" s="10"/>
      <c r="G5" s="10"/>
      <c r="H5" s="10"/>
      <c r="I5" s="10"/>
      <c r="J5" s="10"/>
      <c r="K5" s="10"/>
    </row>
    <row r="6" spans="1:11" ht="70" x14ac:dyDescent="0.15">
      <c r="A6" s="7">
        <v>5</v>
      </c>
      <c r="B6" s="8">
        <v>43914</v>
      </c>
      <c r="C6" s="6" t="s">
        <v>12</v>
      </c>
      <c r="D6" s="6" t="s">
        <v>13</v>
      </c>
      <c r="E6" s="10"/>
      <c r="F6" s="10"/>
      <c r="G6" s="10"/>
      <c r="H6" s="10"/>
      <c r="I6" s="10"/>
      <c r="J6" s="10"/>
      <c r="K6" s="10"/>
    </row>
    <row r="7" spans="1:11" ht="56" x14ac:dyDescent="0.15">
      <c r="A7" s="7">
        <v>6</v>
      </c>
      <c r="B7" s="8">
        <v>43914</v>
      </c>
      <c r="C7" s="6" t="s">
        <v>14</v>
      </c>
      <c r="D7" s="6" t="s">
        <v>15</v>
      </c>
      <c r="E7" s="10"/>
      <c r="F7" s="10"/>
      <c r="G7" s="10"/>
      <c r="H7" s="10"/>
      <c r="I7" s="10"/>
      <c r="J7" s="10"/>
      <c r="K7" s="10"/>
    </row>
    <row r="8" spans="1:11" ht="70" x14ac:dyDescent="0.15">
      <c r="A8" s="7">
        <v>8</v>
      </c>
      <c r="B8" s="8">
        <v>43914</v>
      </c>
      <c r="C8" s="6" t="s">
        <v>16</v>
      </c>
      <c r="D8" s="6" t="s">
        <v>17</v>
      </c>
      <c r="E8" s="10"/>
      <c r="F8" s="10"/>
      <c r="G8" s="10"/>
      <c r="H8" s="10"/>
      <c r="I8" s="10"/>
      <c r="J8" s="10"/>
      <c r="K8" s="10"/>
    </row>
    <row r="9" spans="1:11" ht="56" x14ac:dyDescent="0.15">
      <c r="A9" s="7">
        <v>9</v>
      </c>
      <c r="B9" s="8">
        <v>43914</v>
      </c>
      <c r="C9" s="6" t="s">
        <v>18</v>
      </c>
      <c r="D9" s="6" t="s">
        <v>19</v>
      </c>
      <c r="E9" s="10"/>
      <c r="F9" s="10"/>
      <c r="G9" s="10"/>
      <c r="H9" s="10"/>
      <c r="I9" s="10"/>
      <c r="J9" s="10"/>
      <c r="K9" s="10"/>
    </row>
    <row r="10" spans="1:11" ht="70" x14ac:dyDescent="0.15">
      <c r="A10" s="7">
        <v>10</v>
      </c>
      <c r="B10" s="8">
        <v>43914</v>
      </c>
      <c r="C10" s="6" t="s">
        <v>20</v>
      </c>
      <c r="D10" s="6" t="s">
        <v>21</v>
      </c>
      <c r="E10" s="10"/>
      <c r="F10" s="10"/>
      <c r="G10" s="10"/>
      <c r="H10" s="10"/>
      <c r="I10" s="10"/>
      <c r="J10" s="10"/>
      <c r="K10" s="10"/>
    </row>
    <row r="11" spans="1:11" ht="84" x14ac:dyDescent="0.15">
      <c r="A11" s="7">
        <v>11</v>
      </c>
      <c r="B11" s="8">
        <v>43914</v>
      </c>
      <c r="C11" s="6" t="s">
        <v>22</v>
      </c>
      <c r="D11" s="6" t="s">
        <v>23</v>
      </c>
      <c r="E11" s="10"/>
      <c r="F11" s="10"/>
      <c r="G11" s="10"/>
      <c r="H11" s="10"/>
      <c r="I11" s="10"/>
      <c r="J11" s="10"/>
      <c r="K11" s="10"/>
    </row>
    <row r="12" spans="1:11" ht="42" x14ac:dyDescent="0.15">
      <c r="A12" s="7">
        <v>12</v>
      </c>
      <c r="B12" s="8">
        <v>43914</v>
      </c>
      <c r="C12" s="6" t="s">
        <v>24</v>
      </c>
      <c r="D12" s="6" t="s">
        <v>25</v>
      </c>
      <c r="E12" s="10"/>
      <c r="F12" s="10"/>
      <c r="G12" s="10"/>
      <c r="H12" s="10"/>
      <c r="I12" s="10"/>
      <c r="J12" s="10"/>
      <c r="K12" s="10"/>
    </row>
    <row r="13" spans="1:11" ht="70" x14ac:dyDescent="0.15">
      <c r="A13" s="7">
        <v>13</v>
      </c>
      <c r="B13" s="8">
        <v>43914</v>
      </c>
      <c r="C13" s="6" t="s">
        <v>26</v>
      </c>
      <c r="D13" s="6" t="s">
        <v>27</v>
      </c>
      <c r="E13" s="10"/>
      <c r="F13" s="10"/>
      <c r="G13" s="10"/>
      <c r="H13" s="10"/>
      <c r="I13" s="10"/>
      <c r="J13" s="10"/>
      <c r="K13" s="10"/>
    </row>
    <row r="14" spans="1:11" ht="42" x14ac:dyDescent="0.15">
      <c r="A14" s="7">
        <v>16</v>
      </c>
      <c r="B14" s="8">
        <v>43914</v>
      </c>
      <c r="C14" s="6" t="s">
        <v>28</v>
      </c>
      <c r="D14" s="6" t="s">
        <v>29</v>
      </c>
      <c r="E14" s="10"/>
      <c r="F14" s="10"/>
      <c r="G14" s="10"/>
      <c r="H14" s="10"/>
      <c r="I14" s="10"/>
      <c r="J14" s="10"/>
      <c r="K14" s="10"/>
    </row>
    <row r="15" spans="1:11" ht="56" x14ac:dyDescent="0.15">
      <c r="A15" s="7">
        <v>17</v>
      </c>
      <c r="B15" s="8">
        <v>43914</v>
      </c>
      <c r="C15" s="6" t="s">
        <v>30</v>
      </c>
      <c r="D15" s="6" t="s">
        <v>31</v>
      </c>
      <c r="E15" s="10"/>
      <c r="F15" s="10"/>
      <c r="G15" s="10"/>
      <c r="H15" s="10"/>
      <c r="I15" s="10"/>
      <c r="J15" s="10"/>
      <c r="K15" s="10"/>
    </row>
    <row r="16" spans="1:11" ht="42" x14ac:dyDescent="0.15">
      <c r="A16" s="7">
        <v>18</v>
      </c>
      <c r="B16" s="8">
        <v>43915</v>
      </c>
      <c r="C16" s="6" t="s">
        <v>32</v>
      </c>
      <c r="D16" s="6" t="s">
        <v>33</v>
      </c>
      <c r="E16" s="13"/>
      <c r="F16" s="10"/>
      <c r="G16" s="10"/>
      <c r="H16" s="10"/>
      <c r="I16" s="10"/>
      <c r="J16" s="10"/>
      <c r="K16" s="10"/>
    </row>
    <row r="17" spans="1:11" ht="28" x14ac:dyDescent="0.15">
      <c r="A17" s="7">
        <v>19</v>
      </c>
      <c r="B17" s="8">
        <v>43915</v>
      </c>
      <c r="C17" s="6" t="s">
        <v>34</v>
      </c>
      <c r="D17" s="6" t="s">
        <v>35</v>
      </c>
      <c r="E17" s="13"/>
      <c r="F17" s="10"/>
      <c r="G17" s="10"/>
      <c r="H17" s="10"/>
      <c r="I17" s="10"/>
      <c r="J17" s="10"/>
      <c r="K17" s="10"/>
    </row>
    <row r="18" spans="1:11" ht="42" x14ac:dyDescent="0.15">
      <c r="A18" s="7">
        <v>20</v>
      </c>
      <c r="B18" s="8">
        <v>43915</v>
      </c>
      <c r="C18" s="6" t="s">
        <v>36</v>
      </c>
      <c r="D18" s="6" t="s">
        <v>37</v>
      </c>
      <c r="E18" s="13"/>
      <c r="F18" s="10"/>
      <c r="G18" s="10"/>
      <c r="H18" s="10"/>
      <c r="I18" s="10"/>
      <c r="J18" s="10"/>
      <c r="K18" s="10"/>
    </row>
    <row r="19" spans="1:11" ht="42" x14ac:dyDescent="0.15">
      <c r="A19" s="7">
        <v>21</v>
      </c>
      <c r="B19" s="8">
        <v>43915</v>
      </c>
      <c r="C19" s="6" t="s">
        <v>38</v>
      </c>
      <c r="D19" s="6" t="s">
        <v>39</v>
      </c>
      <c r="E19" s="13"/>
      <c r="F19" s="10"/>
      <c r="G19" s="10"/>
      <c r="H19" s="10"/>
      <c r="I19" s="10"/>
      <c r="J19" s="10"/>
      <c r="K19" s="10"/>
    </row>
    <row r="20" spans="1:11" ht="28" x14ac:dyDescent="0.15">
      <c r="A20" s="15">
        <v>22</v>
      </c>
      <c r="B20" s="16">
        <v>43915</v>
      </c>
      <c r="C20" s="14" t="s">
        <v>40</v>
      </c>
      <c r="D20" s="14" t="s">
        <v>41</v>
      </c>
      <c r="E20" s="18"/>
      <c r="F20" s="19"/>
      <c r="G20" s="19"/>
      <c r="H20" s="19"/>
      <c r="I20" s="19"/>
      <c r="J20" s="19"/>
      <c r="K20" s="19"/>
    </row>
    <row r="21" spans="1:11" ht="42" x14ac:dyDescent="0.15">
      <c r="A21" s="7">
        <v>23</v>
      </c>
      <c r="B21" s="8">
        <v>43915</v>
      </c>
      <c r="C21" s="6" t="s">
        <v>42</v>
      </c>
      <c r="D21" s="6" t="s">
        <v>43</v>
      </c>
      <c r="E21" s="13"/>
      <c r="F21" s="10"/>
      <c r="G21" s="10"/>
      <c r="H21" s="10"/>
      <c r="I21" s="10"/>
      <c r="J21" s="10"/>
      <c r="K21" s="10"/>
    </row>
    <row r="22" spans="1:11" ht="28" x14ac:dyDescent="0.15">
      <c r="A22" s="7">
        <v>24</v>
      </c>
      <c r="B22" s="8">
        <v>43915</v>
      </c>
      <c r="C22" s="6" t="s">
        <v>44</v>
      </c>
      <c r="D22" s="6" t="s">
        <v>45</v>
      </c>
      <c r="E22" s="13"/>
      <c r="F22" s="10"/>
      <c r="G22" s="10"/>
      <c r="H22" s="10"/>
      <c r="I22" s="10"/>
      <c r="J22" s="10"/>
      <c r="K22" s="10"/>
    </row>
    <row r="23" spans="1:11" ht="42" x14ac:dyDescent="0.15">
      <c r="A23" s="7">
        <v>25</v>
      </c>
      <c r="B23" s="8">
        <v>43915</v>
      </c>
      <c r="C23" s="6" t="s">
        <v>46</v>
      </c>
      <c r="D23" s="6" t="s">
        <v>47</v>
      </c>
      <c r="E23" s="13"/>
      <c r="F23" s="10"/>
      <c r="G23" s="10"/>
      <c r="H23" s="10"/>
      <c r="I23" s="10"/>
      <c r="J23" s="10"/>
      <c r="K23" s="10"/>
    </row>
    <row r="24" spans="1:11" ht="56" x14ac:dyDescent="0.15">
      <c r="A24" s="7">
        <v>26</v>
      </c>
      <c r="B24" s="8">
        <v>43915</v>
      </c>
      <c r="C24" s="6" t="s">
        <v>48</v>
      </c>
      <c r="D24" s="6" t="s">
        <v>49</v>
      </c>
      <c r="E24" s="13"/>
      <c r="F24" s="10"/>
      <c r="G24" s="10"/>
      <c r="H24" s="10"/>
      <c r="I24" s="10"/>
      <c r="J24" s="10"/>
      <c r="K24" s="10"/>
    </row>
    <row r="25" spans="1:11" ht="28" x14ac:dyDescent="0.15">
      <c r="A25" s="7">
        <v>27</v>
      </c>
      <c r="B25" s="8">
        <v>43915</v>
      </c>
      <c r="C25" s="6" t="s">
        <v>50</v>
      </c>
      <c r="D25" s="6" t="s">
        <v>51</v>
      </c>
      <c r="E25" s="13"/>
      <c r="F25" s="10"/>
      <c r="G25" s="10"/>
      <c r="H25" s="10"/>
      <c r="I25" s="10"/>
      <c r="J25" s="10"/>
      <c r="K25" s="10"/>
    </row>
    <row r="26" spans="1:11" ht="28" x14ac:dyDescent="0.15">
      <c r="A26" s="15">
        <v>28</v>
      </c>
      <c r="B26" s="16">
        <v>43915</v>
      </c>
      <c r="C26" s="14" t="s">
        <v>52</v>
      </c>
      <c r="D26" s="14" t="s">
        <v>53</v>
      </c>
      <c r="E26" s="18"/>
      <c r="F26" s="19"/>
      <c r="G26" s="19"/>
      <c r="H26" s="19"/>
      <c r="I26" s="19"/>
      <c r="J26" s="19"/>
      <c r="K26" s="19"/>
    </row>
    <row r="27" spans="1:11" ht="42" x14ac:dyDescent="0.15">
      <c r="A27" s="7">
        <v>29</v>
      </c>
      <c r="B27" s="8">
        <v>43915</v>
      </c>
      <c r="C27" s="6" t="s">
        <v>54</v>
      </c>
      <c r="D27" s="6" t="s">
        <v>55</v>
      </c>
      <c r="E27" s="13"/>
      <c r="F27" s="10"/>
      <c r="G27" s="10"/>
      <c r="H27" s="10"/>
      <c r="I27" s="10"/>
      <c r="J27" s="10"/>
      <c r="K27" s="10"/>
    </row>
    <row r="28" spans="1:11" ht="42" x14ac:dyDescent="0.15">
      <c r="A28" s="7">
        <v>30</v>
      </c>
      <c r="B28" s="8">
        <v>43915</v>
      </c>
      <c r="C28" s="6" t="s">
        <v>56</v>
      </c>
      <c r="D28" s="6" t="s">
        <v>57</v>
      </c>
      <c r="E28" s="13"/>
      <c r="F28" s="10"/>
      <c r="G28" s="10"/>
      <c r="H28" s="10"/>
      <c r="I28" s="10"/>
      <c r="J28" s="10"/>
      <c r="K28" s="10"/>
    </row>
    <row r="29" spans="1:11" ht="70" x14ac:dyDescent="0.15">
      <c r="A29" s="7">
        <v>31</v>
      </c>
      <c r="B29" s="8">
        <v>43915</v>
      </c>
      <c r="C29" s="6" t="s">
        <v>58</v>
      </c>
      <c r="D29" s="6" t="s">
        <v>59</v>
      </c>
      <c r="E29" s="13"/>
      <c r="F29" s="10"/>
      <c r="G29" s="10"/>
      <c r="H29" s="10"/>
      <c r="I29" s="10"/>
      <c r="J29" s="10"/>
      <c r="K29" s="10"/>
    </row>
    <row r="30" spans="1:11" ht="56" x14ac:dyDescent="0.15">
      <c r="A30" s="7">
        <v>32</v>
      </c>
      <c r="B30" s="8">
        <v>43915</v>
      </c>
      <c r="C30" s="6" t="s">
        <v>60</v>
      </c>
      <c r="D30" s="20" t="s">
        <v>61</v>
      </c>
      <c r="E30" s="13"/>
      <c r="F30" s="10"/>
      <c r="G30" s="10"/>
      <c r="H30" s="10"/>
      <c r="I30" s="10"/>
      <c r="J30" s="10"/>
      <c r="K30" s="10"/>
    </row>
    <row r="31" spans="1:11" ht="56" x14ac:dyDescent="0.15">
      <c r="A31" s="7">
        <v>33</v>
      </c>
      <c r="B31" s="8">
        <v>43915</v>
      </c>
      <c r="C31" s="6" t="s">
        <v>62</v>
      </c>
      <c r="D31" s="6" t="s">
        <v>63</v>
      </c>
      <c r="E31" s="13"/>
      <c r="F31" s="10"/>
      <c r="G31" s="10"/>
      <c r="H31" s="10"/>
      <c r="I31" s="10"/>
      <c r="J31" s="10"/>
      <c r="K31" s="10"/>
    </row>
    <row r="32" spans="1:11" ht="42" x14ac:dyDescent="0.15">
      <c r="A32" s="7">
        <v>35</v>
      </c>
      <c r="B32" s="8">
        <v>43915</v>
      </c>
      <c r="C32" s="6" t="s">
        <v>64</v>
      </c>
      <c r="D32" s="6" t="s">
        <v>65</v>
      </c>
      <c r="E32" s="13"/>
      <c r="F32" s="10"/>
      <c r="G32" s="10"/>
      <c r="H32" s="10"/>
      <c r="I32" s="10"/>
      <c r="J32" s="10"/>
      <c r="K32" s="10"/>
    </row>
    <row r="33" spans="1:11" ht="56" x14ac:dyDescent="0.15">
      <c r="A33" s="7">
        <v>36</v>
      </c>
      <c r="B33" s="8">
        <v>43915</v>
      </c>
      <c r="C33" s="6" t="s">
        <v>66</v>
      </c>
      <c r="D33" s="6" t="s">
        <v>67</v>
      </c>
      <c r="E33" s="12"/>
      <c r="F33" s="21"/>
      <c r="G33" s="21"/>
      <c r="H33" s="21"/>
      <c r="I33" s="21"/>
      <c r="J33" s="21"/>
      <c r="K33" s="21"/>
    </row>
    <row r="34" spans="1:11" ht="42" x14ac:dyDescent="0.15">
      <c r="A34" s="7">
        <v>37</v>
      </c>
      <c r="B34" s="8">
        <v>43915</v>
      </c>
      <c r="C34" s="22" t="str">
        <f>HYPERLINK("https://piensoluegoactuo.com/frente-al-coronavirus/para-los-pequenos/juego-de-mesa-dirty-fridge-libre-para-jugar/","Juego de mesa Dirty Fridge libre para jugar")</f>
        <v>Juego de mesa Dirty Fridge libre para jugar</v>
      </c>
      <c r="D34" s="6" t="s">
        <v>68</v>
      </c>
      <c r="E34" s="12"/>
      <c r="F34" s="21"/>
      <c r="G34" s="21"/>
      <c r="H34" s="21"/>
      <c r="I34" s="21"/>
      <c r="J34" s="21"/>
      <c r="K34" s="21"/>
    </row>
    <row r="35" spans="1:11" ht="70" x14ac:dyDescent="0.15">
      <c r="A35" s="7">
        <v>38</v>
      </c>
      <c r="B35" s="8">
        <v>43915</v>
      </c>
      <c r="C35" s="6" t="s">
        <v>69</v>
      </c>
      <c r="D35" s="6" t="s">
        <v>70</v>
      </c>
      <c r="E35" s="12"/>
      <c r="F35" s="21"/>
      <c r="G35" s="21"/>
      <c r="H35" s="21"/>
      <c r="I35" s="21"/>
      <c r="J35" s="21"/>
      <c r="K35" s="21"/>
    </row>
    <row r="36" spans="1:11" ht="56" x14ac:dyDescent="0.15">
      <c r="A36" s="7">
        <v>39</v>
      </c>
      <c r="B36" s="8">
        <v>43915</v>
      </c>
      <c r="C36" s="6" t="s">
        <v>71</v>
      </c>
      <c r="D36" s="6" t="s">
        <v>72</v>
      </c>
      <c r="E36" s="12"/>
      <c r="F36" s="21"/>
      <c r="G36" s="21"/>
      <c r="H36" s="21"/>
      <c r="I36" s="21"/>
      <c r="J36" s="21"/>
      <c r="K36" s="21"/>
    </row>
    <row r="37" spans="1:11" ht="56" x14ac:dyDescent="0.15">
      <c r="A37" s="7">
        <v>40</v>
      </c>
      <c r="B37" s="8">
        <v>43915</v>
      </c>
      <c r="C37" s="6" t="s">
        <v>73</v>
      </c>
      <c r="D37" s="6" t="s">
        <v>74</v>
      </c>
      <c r="E37" s="12"/>
      <c r="F37" s="21"/>
      <c r="G37" s="21"/>
      <c r="H37" s="21"/>
      <c r="I37" s="21"/>
      <c r="J37" s="21"/>
      <c r="K37" s="21"/>
    </row>
    <row r="38" spans="1:11" ht="56" x14ac:dyDescent="0.15">
      <c r="A38" s="7">
        <v>41</v>
      </c>
      <c r="B38" s="8">
        <v>43915</v>
      </c>
      <c r="C38" s="6" t="s">
        <v>75</v>
      </c>
      <c r="D38" s="6" t="s">
        <v>76</v>
      </c>
      <c r="E38" s="12"/>
      <c r="F38" s="21"/>
      <c r="G38" s="21"/>
      <c r="H38" s="21"/>
      <c r="I38" s="21"/>
      <c r="J38" s="21"/>
      <c r="K38" s="21"/>
    </row>
    <row r="39" spans="1:11" ht="70" x14ac:dyDescent="0.15">
      <c r="A39" s="7">
        <v>42</v>
      </c>
      <c r="B39" s="8">
        <v>43915</v>
      </c>
      <c r="C39" s="6" t="s">
        <v>77</v>
      </c>
      <c r="D39" s="6" t="s">
        <v>78</v>
      </c>
      <c r="E39" s="12"/>
      <c r="F39" s="21"/>
      <c r="G39" s="21"/>
      <c r="H39" s="21"/>
      <c r="I39" s="21"/>
      <c r="J39" s="21"/>
      <c r="K39" s="21"/>
    </row>
    <row r="40" spans="1:11" ht="42" x14ac:dyDescent="0.15">
      <c r="A40" s="7">
        <v>43</v>
      </c>
      <c r="B40" s="8">
        <v>43915</v>
      </c>
      <c r="C40" s="6" t="s">
        <v>79</v>
      </c>
      <c r="D40" s="6" t="s">
        <v>80</v>
      </c>
      <c r="E40" s="12"/>
      <c r="F40" s="21"/>
      <c r="G40" s="21"/>
      <c r="H40" s="21"/>
      <c r="I40" s="21"/>
      <c r="J40" s="21"/>
      <c r="K40" s="21"/>
    </row>
    <row r="41" spans="1:11" ht="56" x14ac:dyDescent="0.15">
      <c r="A41" s="7">
        <v>44</v>
      </c>
      <c r="B41" s="8">
        <v>43915</v>
      </c>
      <c r="C41" s="6" t="s">
        <v>81</v>
      </c>
      <c r="D41" s="6" t="s">
        <v>82</v>
      </c>
      <c r="E41" s="12"/>
      <c r="F41" s="21"/>
      <c r="G41" s="21"/>
      <c r="H41" s="21"/>
      <c r="I41" s="21"/>
      <c r="J41" s="21"/>
      <c r="K41" s="21"/>
    </row>
    <row r="42" spans="1:11" ht="56" x14ac:dyDescent="0.15">
      <c r="A42" s="7">
        <v>45</v>
      </c>
      <c r="B42" s="8">
        <v>43915</v>
      </c>
      <c r="C42" s="6" t="s">
        <v>83</v>
      </c>
      <c r="D42" s="6" t="s">
        <v>84</v>
      </c>
      <c r="E42" s="12"/>
      <c r="F42" s="21"/>
      <c r="G42" s="21"/>
      <c r="H42" s="21"/>
      <c r="I42" s="21"/>
      <c r="J42" s="21"/>
      <c r="K42" s="21"/>
    </row>
    <row r="43" spans="1:11" ht="42" x14ac:dyDescent="0.15">
      <c r="A43" s="7">
        <v>46</v>
      </c>
      <c r="B43" s="8">
        <v>43915</v>
      </c>
      <c r="C43" s="6" t="s">
        <v>85</v>
      </c>
      <c r="D43" s="6" t="s">
        <v>86</v>
      </c>
      <c r="E43" s="12"/>
      <c r="F43" s="21"/>
      <c r="G43" s="21"/>
      <c r="H43" s="21"/>
      <c r="I43" s="21"/>
      <c r="J43" s="21"/>
      <c r="K43" s="21"/>
    </row>
    <row r="44" spans="1:11" ht="42" x14ac:dyDescent="0.15">
      <c r="A44" s="7">
        <v>47</v>
      </c>
      <c r="B44" s="8">
        <v>43915</v>
      </c>
      <c r="C44" s="6" t="s">
        <v>87</v>
      </c>
      <c r="D44" s="6" t="s">
        <v>88</v>
      </c>
      <c r="E44" s="12"/>
      <c r="F44" s="21"/>
      <c r="G44" s="21"/>
      <c r="H44" s="21"/>
      <c r="I44" s="21"/>
      <c r="J44" s="21"/>
      <c r="K44" s="21"/>
    </row>
    <row r="45" spans="1:11" ht="64.5" customHeight="1" x14ac:dyDescent="0.15">
      <c r="A45" s="7">
        <v>48</v>
      </c>
      <c r="B45" s="8">
        <v>43915</v>
      </c>
      <c r="C45" s="6" t="s">
        <v>89</v>
      </c>
      <c r="D45" s="6" t="s">
        <v>90</v>
      </c>
      <c r="E45" s="12"/>
      <c r="F45" s="21"/>
      <c r="G45" s="21"/>
      <c r="H45" s="21"/>
      <c r="I45" s="21"/>
      <c r="J45" s="21"/>
      <c r="K45" s="21"/>
    </row>
    <row r="46" spans="1:11" ht="56" x14ac:dyDescent="0.15">
      <c r="A46" s="7">
        <v>49</v>
      </c>
      <c r="B46" s="8">
        <v>43915</v>
      </c>
      <c r="C46" s="6" t="s">
        <v>91</v>
      </c>
      <c r="D46" s="6" t="s">
        <v>92</v>
      </c>
      <c r="E46" s="12"/>
      <c r="F46" s="21"/>
      <c r="G46" s="21"/>
      <c r="H46" s="21"/>
      <c r="I46" s="21"/>
      <c r="J46" s="21"/>
      <c r="K46" s="21"/>
    </row>
    <row r="47" spans="1:11" ht="56" x14ac:dyDescent="0.15">
      <c r="A47" s="7">
        <v>50</v>
      </c>
      <c r="B47" s="8">
        <v>43915</v>
      </c>
      <c r="C47" s="6" t="s">
        <v>93</v>
      </c>
      <c r="D47" s="6" t="s">
        <v>94</v>
      </c>
      <c r="E47" s="12"/>
      <c r="F47" s="21"/>
      <c r="G47" s="21"/>
      <c r="H47" s="21"/>
      <c r="I47" s="21"/>
      <c r="J47" s="21"/>
      <c r="K47" s="21"/>
    </row>
    <row r="48" spans="1:11" ht="56" x14ac:dyDescent="0.15">
      <c r="A48" s="7">
        <v>51</v>
      </c>
      <c r="B48" s="23">
        <v>43916</v>
      </c>
      <c r="C48" s="24" t="s">
        <v>95</v>
      </c>
      <c r="D48" s="24" t="s">
        <v>96</v>
      </c>
      <c r="E48" s="12"/>
      <c r="F48" s="21"/>
      <c r="G48" s="21"/>
      <c r="H48" s="21"/>
      <c r="I48" s="21"/>
      <c r="J48" s="21"/>
      <c r="K48" s="21"/>
    </row>
    <row r="49" spans="1:11" ht="56" x14ac:dyDescent="0.15">
      <c r="A49" s="7">
        <v>52</v>
      </c>
      <c r="B49" s="23">
        <v>43916</v>
      </c>
      <c r="C49" s="24" t="s">
        <v>97</v>
      </c>
      <c r="D49" s="24" t="s">
        <v>98</v>
      </c>
      <c r="E49" s="12"/>
      <c r="F49" s="21"/>
      <c r="G49" s="21"/>
      <c r="H49" s="21"/>
      <c r="I49" s="21"/>
      <c r="J49" s="21"/>
      <c r="K49" s="21"/>
    </row>
    <row r="50" spans="1:11" ht="42" x14ac:dyDescent="0.15">
      <c r="A50" s="7">
        <v>53</v>
      </c>
      <c r="B50" s="23">
        <v>43916</v>
      </c>
      <c r="C50" s="24" t="s">
        <v>99</v>
      </c>
      <c r="D50" s="24" t="s">
        <v>100</v>
      </c>
      <c r="E50" s="12"/>
      <c r="F50" s="21"/>
      <c r="G50" s="21"/>
      <c r="H50" s="21"/>
      <c r="I50" s="21"/>
      <c r="J50" s="21"/>
      <c r="K50" s="21"/>
    </row>
    <row r="51" spans="1:11" ht="70" x14ac:dyDescent="0.15">
      <c r="A51" s="7">
        <v>54</v>
      </c>
      <c r="B51" s="23">
        <v>43916</v>
      </c>
      <c r="C51" s="24" t="s">
        <v>101</v>
      </c>
      <c r="D51" s="24" t="s">
        <v>102</v>
      </c>
      <c r="E51" s="12"/>
      <c r="F51" s="21"/>
      <c r="G51" s="21"/>
      <c r="H51" s="21"/>
      <c r="I51" s="21"/>
      <c r="J51" s="21"/>
      <c r="K51" s="21"/>
    </row>
    <row r="52" spans="1:11" ht="42" x14ac:dyDescent="0.15">
      <c r="A52" s="7">
        <v>56</v>
      </c>
      <c r="B52" s="23">
        <v>43916</v>
      </c>
      <c r="C52" s="24" t="s">
        <v>103</v>
      </c>
      <c r="D52" s="24" t="s">
        <v>104</v>
      </c>
      <c r="E52" s="12"/>
      <c r="F52" s="21"/>
      <c r="G52" s="21"/>
      <c r="H52" s="21"/>
      <c r="I52" s="21"/>
      <c r="J52" s="21"/>
      <c r="K52" s="21"/>
    </row>
    <row r="53" spans="1:11" ht="56" x14ac:dyDescent="0.15">
      <c r="A53" s="7">
        <v>57</v>
      </c>
      <c r="B53" s="23">
        <v>43916</v>
      </c>
      <c r="C53" s="24" t="s">
        <v>105</v>
      </c>
      <c r="D53" s="24" t="s">
        <v>106</v>
      </c>
      <c r="E53" s="12"/>
      <c r="F53" s="21"/>
      <c r="G53" s="21"/>
      <c r="H53" s="21"/>
      <c r="I53" s="21"/>
      <c r="J53" s="21"/>
      <c r="K53" s="21"/>
    </row>
    <row r="54" spans="1:11" ht="66.75" customHeight="1" x14ac:dyDescent="0.15">
      <c r="A54" s="7">
        <v>58</v>
      </c>
      <c r="B54" s="23">
        <v>43916</v>
      </c>
      <c r="C54" s="24" t="s">
        <v>107</v>
      </c>
      <c r="D54" s="24" t="s">
        <v>108</v>
      </c>
      <c r="E54" s="12"/>
      <c r="F54" s="21"/>
      <c r="G54" s="21"/>
      <c r="H54" s="21"/>
      <c r="I54" s="21"/>
      <c r="J54" s="21"/>
      <c r="K54" s="21"/>
    </row>
    <row r="55" spans="1:11" ht="42" x14ac:dyDescent="0.15">
      <c r="A55" s="7">
        <v>59</v>
      </c>
      <c r="B55" s="23">
        <v>43916</v>
      </c>
      <c r="C55" s="24" t="s">
        <v>109</v>
      </c>
      <c r="D55" s="24" t="s">
        <v>110</v>
      </c>
      <c r="E55" s="25"/>
    </row>
    <row r="56" spans="1:11" ht="56" x14ac:dyDescent="0.15">
      <c r="A56" s="7">
        <v>60</v>
      </c>
      <c r="B56" s="23">
        <v>43916</v>
      </c>
      <c r="C56" s="24" t="s">
        <v>111</v>
      </c>
      <c r="D56" s="24" t="s">
        <v>112</v>
      </c>
      <c r="E56" s="25"/>
    </row>
    <row r="57" spans="1:11" ht="42" x14ac:dyDescent="0.15">
      <c r="A57" s="7">
        <v>61</v>
      </c>
      <c r="B57" s="23">
        <v>43916</v>
      </c>
      <c r="C57" s="24" t="s">
        <v>113</v>
      </c>
      <c r="D57" s="24" t="s">
        <v>114</v>
      </c>
      <c r="E57" s="25"/>
    </row>
    <row r="58" spans="1:11" ht="42" x14ac:dyDescent="0.15">
      <c r="A58" s="7">
        <v>62</v>
      </c>
      <c r="B58" s="23">
        <v>43916</v>
      </c>
      <c r="C58" s="24" t="s">
        <v>115</v>
      </c>
      <c r="D58" s="24" t="s">
        <v>116</v>
      </c>
      <c r="E58" s="25"/>
    </row>
    <row r="59" spans="1:11" ht="42" x14ac:dyDescent="0.15">
      <c r="A59" s="7">
        <v>64</v>
      </c>
      <c r="B59" s="23">
        <v>43916</v>
      </c>
      <c r="C59" s="24" t="s">
        <v>117</v>
      </c>
      <c r="D59" s="24" t="s">
        <v>118</v>
      </c>
      <c r="E59" s="25"/>
    </row>
    <row r="60" spans="1:11" ht="84" x14ac:dyDescent="0.15">
      <c r="A60" s="7">
        <v>65</v>
      </c>
      <c r="B60" s="23">
        <v>43917</v>
      </c>
      <c r="C60" s="24" t="s">
        <v>119</v>
      </c>
      <c r="D60" s="24" t="s">
        <v>120</v>
      </c>
      <c r="E60" s="25"/>
    </row>
    <row r="61" spans="1:11" ht="84" x14ac:dyDescent="0.15">
      <c r="A61" s="7">
        <v>66</v>
      </c>
      <c r="B61" s="23">
        <v>43917</v>
      </c>
      <c r="C61" s="24" t="s">
        <v>121</v>
      </c>
      <c r="D61" s="24" t="s">
        <v>122</v>
      </c>
      <c r="E61" s="25"/>
    </row>
    <row r="62" spans="1:11" ht="56" x14ac:dyDescent="0.15">
      <c r="A62" s="7">
        <v>67</v>
      </c>
      <c r="B62" s="23">
        <v>43917</v>
      </c>
      <c r="C62" s="24" t="s">
        <v>123</v>
      </c>
      <c r="D62" s="24" t="s">
        <v>124</v>
      </c>
      <c r="E62" s="25"/>
    </row>
    <row r="63" spans="1:11" ht="84" x14ac:dyDescent="0.15">
      <c r="A63" s="7">
        <v>68</v>
      </c>
      <c r="B63" s="23">
        <v>43917</v>
      </c>
      <c r="C63" s="24" t="s">
        <v>125</v>
      </c>
      <c r="D63" s="24" t="s">
        <v>126</v>
      </c>
      <c r="E63" s="25"/>
    </row>
    <row r="64" spans="1:11" ht="42" x14ac:dyDescent="0.15">
      <c r="A64" s="7">
        <v>69</v>
      </c>
      <c r="B64" s="23">
        <v>43917</v>
      </c>
      <c r="C64" s="24" t="s">
        <v>127</v>
      </c>
      <c r="D64" s="24" t="s">
        <v>128</v>
      </c>
      <c r="E64" s="25"/>
    </row>
    <row r="65" spans="1:5" ht="126" x14ac:dyDescent="0.15">
      <c r="A65" s="7">
        <v>70</v>
      </c>
      <c r="B65" s="23">
        <v>43917</v>
      </c>
      <c r="C65" s="24" t="s">
        <v>129</v>
      </c>
      <c r="D65" s="24" t="s">
        <v>130</v>
      </c>
      <c r="E65" s="25"/>
    </row>
    <row r="66" spans="1:5" ht="70" x14ac:dyDescent="0.15">
      <c r="A66" s="7">
        <v>71</v>
      </c>
      <c r="B66" s="23">
        <v>43917</v>
      </c>
      <c r="C66" s="24" t="s">
        <v>131</v>
      </c>
      <c r="D66" s="24" t="s">
        <v>132</v>
      </c>
    </row>
    <row r="67" spans="1:5" ht="42" x14ac:dyDescent="0.15">
      <c r="A67" s="7">
        <v>72</v>
      </c>
      <c r="B67" s="23">
        <v>43917</v>
      </c>
      <c r="C67" s="6" t="s">
        <v>133</v>
      </c>
      <c r="D67" s="6" t="s">
        <v>134</v>
      </c>
      <c r="E67" s="25"/>
    </row>
    <row r="68" spans="1:5" ht="56" x14ac:dyDescent="0.15">
      <c r="A68" s="7">
        <v>73</v>
      </c>
      <c r="B68" s="23">
        <v>43917</v>
      </c>
      <c r="C68" s="6" t="s">
        <v>135</v>
      </c>
      <c r="D68" s="27" t="s">
        <v>136</v>
      </c>
      <c r="E68" s="25"/>
    </row>
    <row r="69" spans="1:5" ht="42" x14ac:dyDescent="0.15">
      <c r="A69" s="7">
        <v>74</v>
      </c>
      <c r="B69" s="23">
        <v>43917</v>
      </c>
      <c r="C69" s="6" t="s">
        <v>137</v>
      </c>
      <c r="D69" s="6" t="s">
        <v>138</v>
      </c>
      <c r="E69" s="25"/>
    </row>
    <row r="70" spans="1:5" ht="28" x14ac:dyDescent="0.15">
      <c r="A70" s="7">
        <v>75</v>
      </c>
      <c r="B70" s="23">
        <v>43917</v>
      </c>
      <c r="C70" s="6" t="s">
        <v>139</v>
      </c>
      <c r="D70" s="6" t="s">
        <v>140</v>
      </c>
      <c r="E70" s="25"/>
    </row>
    <row r="71" spans="1:5" ht="28" x14ac:dyDescent="0.15">
      <c r="A71" s="7">
        <v>77</v>
      </c>
      <c r="B71" s="23">
        <v>43917</v>
      </c>
      <c r="C71" s="6" t="s">
        <v>141</v>
      </c>
      <c r="D71" s="6" t="s">
        <v>142</v>
      </c>
      <c r="E71" s="25"/>
    </row>
    <row r="72" spans="1:5" ht="70" x14ac:dyDescent="0.15">
      <c r="A72" s="7">
        <v>80</v>
      </c>
      <c r="B72" s="23">
        <v>43917</v>
      </c>
      <c r="C72" s="3" t="s">
        <v>143</v>
      </c>
      <c r="D72" s="27" t="s">
        <v>144</v>
      </c>
      <c r="E72" s="25"/>
    </row>
    <row r="73" spans="1:5" ht="84" x14ac:dyDescent="0.15">
      <c r="A73" s="7">
        <v>81</v>
      </c>
      <c r="B73" s="23">
        <v>43917</v>
      </c>
      <c r="C73" s="27" t="s">
        <v>145</v>
      </c>
      <c r="D73" s="27" t="s">
        <v>146</v>
      </c>
      <c r="E73" s="25"/>
    </row>
    <row r="74" spans="1:5" ht="42" x14ac:dyDescent="0.15">
      <c r="A74" s="7">
        <v>82</v>
      </c>
      <c r="B74" s="23">
        <v>43917</v>
      </c>
      <c r="C74" s="3" t="s">
        <v>147</v>
      </c>
      <c r="D74" s="27" t="s">
        <v>148</v>
      </c>
      <c r="E74" s="25"/>
    </row>
    <row r="75" spans="1:5" ht="42" x14ac:dyDescent="0.15">
      <c r="A75" s="7">
        <v>83</v>
      </c>
      <c r="B75" s="23">
        <v>43917</v>
      </c>
      <c r="C75" s="27" t="s">
        <v>149</v>
      </c>
      <c r="D75" s="27" t="s">
        <v>150</v>
      </c>
      <c r="E75" s="25"/>
    </row>
    <row r="76" spans="1:5" ht="56" x14ac:dyDescent="0.15">
      <c r="A76" s="7">
        <v>84</v>
      </c>
      <c r="B76" s="23">
        <v>43917</v>
      </c>
      <c r="C76" s="27" t="s">
        <v>151</v>
      </c>
      <c r="D76" s="27" t="s">
        <v>152</v>
      </c>
      <c r="E76" s="25"/>
    </row>
    <row r="77" spans="1:5" ht="56" x14ac:dyDescent="0.15">
      <c r="A77" s="7">
        <v>85</v>
      </c>
      <c r="B77" s="23">
        <v>43917</v>
      </c>
      <c r="C77" s="27" t="s">
        <v>153</v>
      </c>
      <c r="D77" s="27" t="s">
        <v>154</v>
      </c>
      <c r="E77" s="25"/>
    </row>
    <row r="78" spans="1:5" ht="70" x14ac:dyDescent="0.15">
      <c r="A78" s="7">
        <v>86</v>
      </c>
      <c r="B78" s="23">
        <v>43917</v>
      </c>
      <c r="C78" s="27" t="s">
        <v>155</v>
      </c>
      <c r="D78" s="27" t="s">
        <v>156</v>
      </c>
      <c r="E78" s="25"/>
    </row>
    <row r="79" spans="1:5" ht="84" x14ac:dyDescent="0.15">
      <c r="A79" s="7">
        <v>87</v>
      </c>
      <c r="B79" s="23">
        <v>43917</v>
      </c>
      <c r="C79" s="27" t="s">
        <v>157</v>
      </c>
      <c r="D79" s="27" t="s">
        <v>158</v>
      </c>
      <c r="E79" s="25"/>
    </row>
    <row r="80" spans="1:5" ht="42" x14ac:dyDescent="0.15">
      <c r="A80" s="7">
        <v>88</v>
      </c>
      <c r="B80" s="23">
        <v>43917</v>
      </c>
      <c r="C80" s="27" t="s">
        <v>159</v>
      </c>
      <c r="D80" s="27" t="s">
        <v>160</v>
      </c>
      <c r="E80" s="25"/>
    </row>
    <row r="81" spans="1:11" ht="28" x14ac:dyDescent="0.15">
      <c r="A81" s="7">
        <v>89</v>
      </c>
      <c r="B81" s="23">
        <v>43917</v>
      </c>
      <c r="C81" s="27" t="s">
        <v>161</v>
      </c>
      <c r="D81" s="27" t="s">
        <v>162</v>
      </c>
      <c r="E81" s="12"/>
      <c r="F81" s="21"/>
      <c r="G81" s="21"/>
      <c r="H81" s="21"/>
    </row>
    <row r="82" spans="1:11" ht="42" x14ac:dyDescent="0.15">
      <c r="A82" s="7">
        <v>90</v>
      </c>
      <c r="B82" s="23">
        <v>43917</v>
      </c>
      <c r="C82" s="11" t="s">
        <v>163</v>
      </c>
      <c r="D82" s="27" t="s">
        <v>164</v>
      </c>
      <c r="E82" s="12"/>
      <c r="F82" s="21"/>
      <c r="G82" s="21"/>
      <c r="H82" s="21"/>
    </row>
    <row r="83" spans="1:11" ht="42" x14ac:dyDescent="0.15">
      <c r="A83" s="7">
        <v>91</v>
      </c>
      <c r="B83" s="23">
        <v>43917</v>
      </c>
      <c r="C83" s="27" t="s">
        <v>165</v>
      </c>
      <c r="D83" s="27" t="s">
        <v>166</v>
      </c>
      <c r="E83" s="12"/>
      <c r="F83" s="21"/>
      <c r="G83" s="21"/>
      <c r="H83" s="21"/>
    </row>
    <row r="84" spans="1:11" ht="42" x14ac:dyDescent="0.15">
      <c r="A84" s="7">
        <v>92</v>
      </c>
      <c r="B84" s="23">
        <v>43917</v>
      </c>
      <c r="C84" s="27" t="s">
        <v>167</v>
      </c>
      <c r="D84" s="27" t="s">
        <v>168</v>
      </c>
      <c r="E84" s="12"/>
      <c r="F84" s="21"/>
      <c r="G84" s="21"/>
      <c r="H84" s="21"/>
    </row>
    <row r="85" spans="1:11" ht="42" x14ac:dyDescent="0.15">
      <c r="A85" s="7">
        <v>93</v>
      </c>
      <c r="B85" s="23">
        <v>43917</v>
      </c>
      <c r="C85" s="27" t="s">
        <v>169</v>
      </c>
      <c r="D85" s="27" t="s">
        <v>170</v>
      </c>
      <c r="E85" s="12"/>
      <c r="F85" s="21"/>
      <c r="G85" s="21"/>
      <c r="H85" s="21"/>
    </row>
    <row r="86" spans="1:11" ht="84" x14ac:dyDescent="0.15">
      <c r="A86" s="7">
        <v>94</v>
      </c>
      <c r="B86" s="23">
        <v>43917</v>
      </c>
      <c r="C86" s="27" t="s">
        <v>171</v>
      </c>
      <c r="D86" s="27" t="s">
        <v>172</v>
      </c>
      <c r="E86" s="12"/>
      <c r="F86" s="21"/>
      <c r="G86" s="21"/>
      <c r="H86" s="21"/>
    </row>
    <row r="87" spans="1:11" ht="112" x14ac:dyDescent="0.15">
      <c r="A87" s="7">
        <v>95</v>
      </c>
      <c r="B87" s="23">
        <v>43917</v>
      </c>
      <c r="C87" s="27" t="s">
        <v>173</v>
      </c>
      <c r="D87" s="27" t="s">
        <v>174</v>
      </c>
      <c r="E87" s="12"/>
      <c r="F87" s="21"/>
      <c r="G87" s="21"/>
      <c r="H87" s="21"/>
    </row>
    <row r="88" spans="1:11" ht="98" x14ac:dyDescent="0.15">
      <c r="A88" s="7">
        <v>96</v>
      </c>
      <c r="B88" s="23">
        <v>43917</v>
      </c>
      <c r="C88" s="27" t="s">
        <v>175</v>
      </c>
      <c r="D88" s="27" t="s">
        <v>176</v>
      </c>
      <c r="E88" s="12"/>
      <c r="F88" s="21"/>
      <c r="G88" s="21"/>
      <c r="H88" s="21"/>
    </row>
    <row r="89" spans="1:11" ht="70" x14ac:dyDescent="0.15">
      <c r="A89" s="7">
        <v>97</v>
      </c>
      <c r="B89" s="23">
        <v>43917</v>
      </c>
      <c r="C89" s="27" t="s">
        <v>177</v>
      </c>
      <c r="D89" s="27" t="s">
        <v>178</v>
      </c>
      <c r="E89" s="12"/>
      <c r="F89" s="21"/>
      <c r="G89" s="21"/>
      <c r="H89" s="21"/>
      <c r="I89" s="21"/>
      <c r="J89" s="21"/>
      <c r="K89" s="21"/>
    </row>
    <row r="90" spans="1:11" ht="42" x14ac:dyDescent="0.15">
      <c r="A90" s="7">
        <v>99</v>
      </c>
      <c r="B90" s="23">
        <v>43917</v>
      </c>
      <c r="C90" s="27" t="s">
        <v>179</v>
      </c>
      <c r="D90" s="27" t="s">
        <v>180</v>
      </c>
      <c r="E90" s="12"/>
      <c r="F90" s="21"/>
      <c r="G90" s="21"/>
      <c r="H90" s="21"/>
      <c r="I90" s="21"/>
      <c r="J90" s="21"/>
      <c r="K90" s="21"/>
    </row>
    <row r="91" spans="1:11" ht="42" x14ac:dyDescent="0.15">
      <c r="A91" s="7">
        <v>102</v>
      </c>
      <c r="B91" s="23">
        <v>43917</v>
      </c>
      <c r="C91" s="27" t="s">
        <v>181</v>
      </c>
      <c r="D91" s="27" t="s">
        <v>182</v>
      </c>
      <c r="E91" s="12"/>
      <c r="F91" s="21"/>
      <c r="G91" s="21"/>
      <c r="H91" s="21"/>
      <c r="I91" s="21"/>
      <c r="J91" s="21"/>
      <c r="K91" s="21"/>
    </row>
    <row r="92" spans="1:11" ht="56" x14ac:dyDescent="0.15">
      <c r="A92" s="7">
        <v>103</v>
      </c>
      <c r="B92" s="23">
        <v>43917</v>
      </c>
      <c r="C92" s="29" t="str">
        <f>HYPERLINK("https://piensoluegoactuo.com/frente-al-coronavirus/para-todos/coaching-todos-los-dias/","Coaching todos los días.")</f>
        <v>Coaching todos los días.</v>
      </c>
      <c r="D92" s="27" t="s">
        <v>183</v>
      </c>
      <c r="E92" s="12"/>
      <c r="F92" s="21"/>
      <c r="G92" s="21"/>
      <c r="H92" s="21"/>
      <c r="I92" s="21"/>
      <c r="J92" s="21"/>
      <c r="K92" s="21"/>
    </row>
    <row r="93" spans="1:11" ht="56" x14ac:dyDescent="0.15">
      <c r="A93" s="7">
        <v>104</v>
      </c>
      <c r="B93" s="23">
        <v>43917</v>
      </c>
      <c r="C93" s="27" t="s">
        <v>184</v>
      </c>
      <c r="D93" s="27" t="s">
        <v>185</v>
      </c>
      <c r="E93" s="12"/>
      <c r="F93" s="21"/>
      <c r="G93" s="21"/>
      <c r="H93" s="21"/>
      <c r="I93" s="21"/>
      <c r="J93" s="21"/>
      <c r="K93" s="21"/>
    </row>
    <row r="94" spans="1:11" ht="56" x14ac:dyDescent="0.15">
      <c r="A94" s="7">
        <v>105</v>
      </c>
      <c r="B94" s="23">
        <v>43917</v>
      </c>
      <c r="C94" s="27" t="s">
        <v>186</v>
      </c>
      <c r="D94" s="27" t="s">
        <v>187</v>
      </c>
      <c r="E94" s="12"/>
      <c r="F94" s="21"/>
      <c r="G94" s="21"/>
      <c r="H94" s="21"/>
      <c r="I94" s="21"/>
      <c r="J94" s="21"/>
      <c r="K94" s="21"/>
    </row>
    <row r="95" spans="1:11" ht="70" x14ac:dyDescent="0.15">
      <c r="A95" s="7">
        <v>106</v>
      </c>
      <c r="B95" s="23">
        <v>43917</v>
      </c>
      <c r="C95" s="27" t="s">
        <v>188</v>
      </c>
      <c r="D95" s="27" t="s">
        <v>189</v>
      </c>
      <c r="E95" s="12"/>
      <c r="F95" s="21"/>
      <c r="G95" s="21"/>
      <c r="H95" s="21"/>
      <c r="I95" s="21"/>
      <c r="J95" s="21"/>
      <c r="K95" s="21"/>
    </row>
    <row r="96" spans="1:11" ht="56" x14ac:dyDescent="0.15">
      <c r="A96" s="7">
        <v>110</v>
      </c>
      <c r="B96" s="23">
        <v>43917</v>
      </c>
      <c r="C96" s="27" t="s">
        <v>190</v>
      </c>
      <c r="D96" s="27" t="s">
        <v>191</v>
      </c>
      <c r="E96" s="12"/>
      <c r="F96" s="21"/>
      <c r="G96" s="21"/>
      <c r="H96" s="21"/>
      <c r="I96" s="21"/>
      <c r="J96" s="21"/>
      <c r="K96" s="21"/>
    </row>
    <row r="97" spans="1:11" ht="28" x14ac:dyDescent="0.15">
      <c r="A97" s="7">
        <v>111</v>
      </c>
      <c r="B97" s="23">
        <v>43917</v>
      </c>
      <c r="C97" s="27" t="s">
        <v>192</v>
      </c>
      <c r="D97" s="27" t="s">
        <v>193</v>
      </c>
      <c r="E97" s="12"/>
      <c r="F97" s="21"/>
      <c r="G97" s="21"/>
      <c r="H97" s="21"/>
      <c r="I97" s="21"/>
      <c r="J97" s="21"/>
      <c r="K97" s="21"/>
    </row>
    <row r="98" spans="1:11" ht="56" x14ac:dyDescent="0.15">
      <c r="A98" s="7">
        <v>112</v>
      </c>
      <c r="B98" s="23">
        <v>43917</v>
      </c>
      <c r="C98" s="27" t="s">
        <v>194</v>
      </c>
      <c r="D98" s="27" t="s">
        <v>195</v>
      </c>
      <c r="E98" s="12"/>
      <c r="F98" s="21"/>
      <c r="G98" s="21"/>
      <c r="H98" s="21"/>
      <c r="I98" s="21"/>
      <c r="J98" s="21"/>
      <c r="K98" s="21"/>
    </row>
    <row r="99" spans="1:11" ht="58.5" customHeight="1" x14ac:dyDescent="0.15">
      <c r="A99" s="7">
        <v>113</v>
      </c>
      <c r="B99" s="23">
        <v>43917</v>
      </c>
      <c r="C99" s="27" t="s">
        <v>196</v>
      </c>
      <c r="D99" s="27" t="s">
        <v>197</v>
      </c>
      <c r="E99" s="12"/>
      <c r="F99" s="21"/>
      <c r="G99" s="21"/>
      <c r="H99" s="21"/>
      <c r="I99" s="21"/>
      <c r="J99" s="21"/>
      <c r="K99" s="21"/>
    </row>
    <row r="100" spans="1:11" ht="84" x14ac:dyDescent="0.15">
      <c r="A100" s="7">
        <v>114</v>
      </c>
      <c r="B100" s="23">
        <v>43917</v>
      </c>
      <c r="C100" s="6" t="s">
        <v>198</v>
      </c>
      <c r="D100" s="27" t="s">
        <v>199</v>
      </c>
      <c r="E100" s="12"/>
      <c r="F100" s="21"/>
      <c r="G100" s="21"/>
      <c r="H100" s="21"/>
      <c r="I100" s="21"/>
      <c r="J100" s="21"/>
      <c r="K100" s="21"/>
    </row>
    <row r="101" spans="1:11" ht="56" x14ac:dyDescent="0.15">
      <c r="A101" s="7">
        <v>115</v>
      </c>
      <c r="B101" s="23">
        <v>43917</v>
      </c>
      <c r="C101" s="27" t="s">
        <v>200</v>
      </c>
      <c r="D101" s="27" t="s">
        <v>201</v>
      </c>
      <c r="E101" s="12"/>
      <c r="F101" s="21"/>
      <c r="G101" s="21"/>
      <c r="H101" s="21"/>
      <c r="I101" s="21"/>
      <c r="J101" s="21"/>
      <c r="K101" s="21"/>
    </row>
    <row r="102" spans="1:11" ht="56" x14ac:dyDescent="0.15">
      <c r="A102" s="7">
        <v>116</v>
      </c>
      <c r="B102" s="23">
        <v>43917</v>
      </c>
      <c r="C102" s="27" t="s">
        <v>202</v>
      </c>
      <c r="D102" s="27" t="s">
        <v>203</v>
      </c>
      <c r="E102" s="12"/>
      <c r="F102" s="21"/>
      <c r="G102" s="21"/>
      <c r="H102" s="21"/>
      <c r="I102" s="21"/>
      <c r="J102" s="21"/>
      <c r="K102" s="21"/>
    </row>
    <row r="103" spans="1:11" ht="56" x14ac:dyDescent="0.15">
      <c r="A103" s="7">
        <v>118</v>
      </c>
      <c r="B103" s="23">
        <v>43917</v>
      </c>
      <c r="C103" s="27" t="s">
        <v>204</v>
      </c>
      <c r="D103" s="27" t="s">
        <v>205</v>
      </c>
      <c r="E103" s="12"/>
      <c r="F103" s="21"/>
      <c r="G103" s="21"/>
      <c r="H103" s="21"/>
      <c r="I103" s="21"/>
      <c r="J103" s="21"/>
      <c r="K103" s="21"/>
    </row>
    <row r="104" spans="1:11" ht="56" x14ac:dyDescent="0.15">
      <c r="A104" s="7">
        <v>122</v>
      </c>
      <c r="B104" s="23">
        <v>43917</v>
      </c>
      <c r="C104" s="27" t="s">
        <v>206</v>
      </c>
      <c r="D104" s="27" t="s">
        <v>207</v>
      </c>
      <c r="E104" s="12"/>
      <c r="F104" s="21"/>
      <c r="G104" s="21"/>
      <c r="H104" s="21"/>
      <c r="I104" s="21"/>
      <c r="J104" s="21"/>
      <c r="K104" s="21"/>
    </row>
    <row r="105" spans="1:11" ht="56" x14ac:dyDescent="0.15">
      <c r="A105" s="7">
        <v>125</v>
      </c>
      <c r="B105" s="23">
        <v>43917</v>
      </c>
      <c r="C105" s="27" t="s">
        <v>208</v>
      </c>
      <c r="D105" s="27" t="s">
        <v>209</v>
      </c>
      <c r="E105" s="12"/>
      <c r="F105" s="21"/>
      <c r="G105" s="21"/>
      <c r="H105" s="21"/>
      <c r="I105" s="21"/>
      <c r="J105" s="21"/>
      <c r="K105" s="21"/>
    </row>
    <row r="106" spans="1:11" ht="42" x14ac:dyDescent="0.15">
      <c r="A106" s="7">
        <v>126</v>
      </c>
      <c r="B106" s="23">
        <v>43917</v>
      </c>
      <c r="C106" s="27" t="s">
        <v>210</v>
      </c>
      <c r="D106" s="27" t="s">
        <v>211</v>
      </c>
      <c r="E106" s="12"/>
      <c r="F106" s="21"/>
      <c r="G106" s="21"/>
      <c r="H106" s="21"/>
      <c r="I106" s="21"/>
      <c r="J106" s="21"/>
      <c r="K106" s="21"/>
    </row>
    <row r="107" spans="1:11" ht="42" x14ac:dyDescent="0.15">
      <c r="A107" s="7">
        <v>127</v>
      </c>
      <c r="B107" s="23">
        <v>43917</v>
      </c>
      <c r="C107" s="27" t="s">
        <v>212</v>
      </c>
      <c r="D107" s="27" t="s">
        <v>213</v>
      </c>
      <c r="E107" s="12"/>
      <c r="F107" s="21"/>
      <c r="G107" s="21"/>
      <c r="H107" s="21"/>
      <c r="I107" s="21"/>
      <c r="J107" s="21"/>
      <c r="K107" s="21"/>
    </row>
    <row r="108" spans="1:11" ht="56" x14ac:dyDescent="0.15">
      <c r="A108" s="7">
        <v>128</v>
      </c>
      <c r="B108" s="23">
        <v>43917</v>
      </c>
      <c r="C108" s="27" t="s">
        <v>214</v>
      </c>
      <c r="D108" s="27" t="s">
        <v>215</v>
      </c>
      <c r="E108" s="12"/>
      <c r="F108" s="21"/>
      <c r="G108" s="21"/>
      <c r="H108" s="21"/>
      <c r="I108" s="21"/>
      <c r="J108" s="21"/>
      <c r="K108" s="21"/>
    </row>
    <row r="109" spans="1:11" ht="56" x14ac:dyDescent="0.15">
      <c r="A109" s="7">
        <v>129</v>
      </c>
      <c r="B109" s="23">
        <v>43917</v>
      </c>
      <c r="C109" s="27" t="s">
        <v>216</v>
      </c>
      <c r="D109" s="27" t="s">
        <v>217</v>
      </c>
      <c r="E109" s="12"/>
      <c r="F109" s="21"/>
      <c r="G109" s="21"/>
      <c r="H109" s="21"/>
      <c r="I109" s="21"/>
      <c r="J109" s="21"/>
      <c r="K109" s="21"/>
    </row>
    <row r="110" spans="1:11" ht="56" x14ac:dyDescent="0.15">
      <c r="A110" s="7">
        <v>130</v>
      </c>
      <c r="B110" s="23">
        <v>43917</v>
      </c>
      <c r="C110" s="27" t="s">
        <v>218</v>
      </c>
      <c r="D110" s="27" t="s">
        <v>219</v>
      </c>
      <c r="E110" s="12"/>
      <c r="F110" s="21"/>
      <c r="G110" s="21"/>
      <c r="H110" s="21"/>
      <c r="I110" s="21"/>
      <c r="J110" s="21"/>
      <c r="K110" s="21"/>
    </row>
    <row r="111" spans="1:11" ht="56" x14ac:dyDescent="0.15">
      <c r="A111" s="7">
        <v>131</v>
      </c>
      <c r="B111" s="23">
        <v>43917</v>
      </c>
      <c r="C111" s="27" t="s">
        <v>220</v>
      </c>
      <c r="D111" s="27" t="s">
        <v>221</v>
      </c>
      <c r="E111" s="12"/>
      <c r="F111" s="21"/>
      <c r="G111" s="21"/>
      <c r="H111" s="21"/>
      <c r="I111" s="21"/>
      <c r="J111" s="21"/>
      <c r="K111" s="21"/>
    </row>
    <row r="112" spans="1:11" ht="56" x14ac:dyDescent="0.15">
      <c r="A112" s="7">
        <v>133</v>
      </c>
      <c r="B112" s="23">
        <v>43917</v>
      </c>
      <c r="C112" s="27" t="s">
        <v>222</v>
      </c>
      <c r="D112" s="27" t="s">
        <v>223</v>
      </c>
      <c r="E112" s="12"/>
      <c r="F112" s="21"/>
      <c r="G112" s="21"/>
      <c r="H112" s="21"/>
      <c r="I112" s="21"/>
      <c r="J112" s="21"/>
      <c r="K112" s="21"/>
    </row>
    <row r="113" spans="1:11" ht="56" x14ac:dyDescent="0.15">
      <c r="A113" s="7">
        <v>135</v>
      </c>
      <c r="B113" s="23">
        <v>43917</v>
      </c>
      <c r="C113" s="30" t="s">
        <v>224</v>
      </c>
      <c r="D113" s="27" t="s">
        <v>225</v>
      </c>
      <c r="E113" s="12"/>
      <c r="F113" s="21"/>
      <c r="G113" s="21"/>
      <c r="H113" s="21"/>
      <c r="I113" s="21"/>
      <c r="J113" s="21"/>
      <c r="K113" s="21"/>
    </row>
    <row r="114" spans="1:11" ht="56" x14ac:dyDescent="0.15">
      <c r="A114" s="7">
        <v>138</v>
      </c>
      <c r="B114" s="23">
        <v>43917</v>
      </c>
      <c r="C114" s="27" t="s">
        <v>226</v>
      </c>
      <c r="D114" s="27" t="s">
        <v>227</v>
      </c>
      <c r="E114" s="12"/>
      <c r="F114" s="21"/>
      <c r="G114" s="21"/>
      <c r="H114" s="21"/>
      <c r="I114" s="21"/>
      <c r="J114" s="21"/>
      <c r="K114" s="21"/>
    </row>
    <row r="115" spans="1:11" ht="42" x14ac:dyDescent="0.15">
      <c r="A115" s="7">
        <v>139</v>
      </c>
      <c r="B115" s="23">
        <v>43917</v>
      </c>
      <c r="C115" s="27" t="s">
        <v>228</v>
      </c>
      <c r="D115" s="27" t="s">
        <v>229</v>
      </c>
      <c r="E115" s="12"/>
      <c r="F115" s="21"/>
      <c r="G115" s="21"/>
      <c r="H115" s="21"/>
      <c r="I115" s="21"/>
      <c r="J115" s="21"/>
      <c r="K115" s="21"/>
    </row>
    <row r="116" spans="1:11" ht="42" x14ac:dyDescent="0.15">
      <c r="A116" s="7">
        <v>141</v>
      </c>
      <c r="B116" s="23">
        <v>43917</v>
      </c>
      <c r="C116" s="27" t="s">
        <v>230</v>
      </c>
      <c r="D116" s="27" t="s">
        <v>231</v>
      </c>
      <c r="E116" s="12"/>
      <c r="F116" s="21"/>
      <c r="G116" s="21"/>
      <c r="H116" s="21"/>
      <c r="I116" s="21"/>
      <c r="J116" s="21"/>
      <c r="K116" s="21"/>
    </row>
    <row r="117" spans="1:11" ht="28" x14ac:dyDescent="0.15">
      <c r="A117" s="7">
        <v>142</v>
      </c>
      <c r="B117" s="23">
        <v>43917</v>
      </c>
      <c r="C117" s="27" t="s">
        <v>232</v>
      </c>
      <c r="D117" s="27" t="s">
        <v>233</v>
      </c>
      <c r="E117" s="12"/>
      <c r="F117" s="21"/>
      <c r="G117" s="21"/>
      <c r="H117" s="21"/>
      <c r="I117" s="21"/>
      <c r="J117" s="21"/>
      <c r="K117" s="21"/>
    </row>
    <row r="118" spans="1:11" ht="56" x14ac:dyDescent="0.15">
      <c r="A118" s="7">
        <v>143</v>
      </c>
      <c r="B118" s="23">
        <v>43917</v>
      </c>
      <c r="C118" s="27" t="s">
        <v>234</v>
      </c>
      <c r="D118" s="27" t="s">
        <v>235</v>
      </c>
      <c r="E118" s="12"/>
      <c r="F118" s="21"/>
      <c r="G118" s="21"/>
      <c r="H118" s="21"/>
      <c r="I118" s="21"/>
      <c r="J118" s="21"/>
      <c r="K118" s="21"/>
    </row>
    <row r="119" spans="1:11" ht="70.5" customHeight="1" x14ac:dyDescent="0.15">
      <c r="A119" s="7">
        <v>145</v>
      </c>
      <c r="B119" s="23">
        <v>43917</v>
      </c>
      <c r="C119" s="27" t="s">
        <v>236</v>
      </c>
      <c r="D119" s="27" t="s">
        <v>237</v>
      </c>
      <c r="E119" s="12"/>
      <c r="F119" s="21"/>
      <c r="G119" s="21"/>
      <c r="H119" s="21"/>
      <c r="I119" s="21"/>
      <c r="J119" s="21"/>
      <c r="K119" s="21"/>
    </row>
    <row r="120" spans="1:11" ht="42" x14ac:dyDescent="0.15">
      <c r="A120" s="7">
        <v>146</v>
      </c>
      <c r="B120" s="23">
        <v>43917</v>
      </c>
      <c r="C120" s="27" t="s">
        <v>238</v>
      </c>
      <c r="D120" s="27" t="s">
        <v>239</v>
      </c>
      <c r="E120" s="12"/>
      <c r="F120" s="21"/>
      <c r="G120" s="21"/>
      <c r="H120" s="21"/>
      <c r="I120" s="21"/>
      <c r="J120" s="21"/>
      <c r="K120" s="21"/>
    </row>
    <row r="121" spans="1:11" ht="43" thickBot="1" x14ac:dyDescent="0.2">
      <c r="A121" s="7">
        <v>149</v>
      </c>
      <c r="B121" s="23">
        <v>43917</v>
      </c>
      <c r="C121" s="27" t="s">
        <v>240</v>
      </c>
      <c r="D121" s="27" t="s">
        <v>241</v>
      </c>
      <c r="E121" s="12"/>
      <c r="F121" s="21"/>
      <c r="G121" s="21"/>
      <c r="H121" s="21"/>
      <c r="I121" s="21"/>
      <c r="J121" s="21"/>
      <c r="K121" s="21"/>
    </row>
    <row r="122" spans="1:11" ht="34.5" customHeight="1" thickTop="1" thickBot="1" x14ac:dyDescent="0.2">
      <c r="A122" s="31"/>
      <c r="B122" s="102" t="s">
        <v>242</v>
      </c>
      <c r="C122" s="103"/>
      <c r="D122" s="103"/>
      <c r="E122" s="32"/>
      <c r="F122" s="33"/>
      <c r="G122" s="33"/>
      <c r="H122" s="33"/>
      <c r="I122" s="33"/>
      <c r="J122" s="33"/>
      <c r="K122" s="33"/>
    </row>
    <row r="123" spans="1:11" ht="43" thickTop="1" x14ac:dyDescent="0.15">
      <c r="A123" s="7">
        <v>120</v>
      </c>
      <c r="B123" s="23">
        <v>43917</v>
      </c>
      <c r="C123" s="29" t="str">
        <f>HYPERLINK("https://piensoluegoactuo.com/frente-al-coronavirus/para-los-heroes/llevar-comida-a-los-servicios-medicos-en-madrid/","Llevar comida a los servicios médicos en Madrid.")</f>
        <v>Llevar comida a los servicios médicos en Madrid.</v>
      </c>
      <c r="D123" s="27" t="s">
        <v>243</v>
      </c>
      <c r="E123" s="12"/>
      <c r="F123" s="21"/>
      <c r="G123" s="21"/>
      <c r="H123" s="21"/>
      <c r="I123" s="21"/>
      <c r="J123" s="21"/>
      <c r="K123" s="21"/>
    </row>
    <row r="124" spans="1:11" ht="56" x14ac:dyDescent="0.15">
      <c r="A124" s="7">
        <v>153</v>
      </c>
      <c r="B124" s="23"/>
      <c r="C124" s="29" t="str">
        <f>HYPERLINK("https://piensoluegoactuo.com/frente-al-coronavirus/para-todos/maria-y-ruben-actuaciones-desde-el-balcon/","María y Rubén, actuaciones desde el balcón.")</f>
        <v>María y Rubén, actuaciones desde el balcón.</v>
      </c>
      <c r="D124" s="27" t="s">
        <v>244</v>
      </c>
      <c r="E124" s="12"/>
      <c r="F124" s="21"/>
      <c r="G124" s="21"/>
      <c r="H124" s="21"/>
      <c r="I124" s="21"/>
      <c r="J124" s="21"/>
      <c r="K124" s="21"/>
    </row>
    <row r="125" spans="1:11" ht="42" x14ac:dyDescent="0.15">
      <c r="A125" s="7">
        <v>154</v>
      </c>
      <c r="B125" s="23"/>
      <c r="C125" s="29" t="str">
        <f>HYPERLINK("https://piensoluegoactuo.com/frente-al-coronavirus/para-todos/ayudar-a-difundir-carino-y-cuidado-durante-la-pandemia/","Ayudar a difundir cariño y cuidado durante la pandemia.")</f>
        <v>Ayudar a difundir cariño y cuidado durante la pandemia.</v>
      </c>
      <c r="D125" s="27" t="s">
        <v>245</v>
      </c>
      <c r="E125" s="12"/>
      <c r="F125" s="21"/>
      <c r="G125" s="21"/>
      <c r="H125" s="21"/>
      <c r="I125" s="21"/>
      <c r="J125" s="21"/>
      <c r="K125" s="21"/>
    </row>
    <row r="126" spans="1:11" ht="56" x14ac:dyDescent="0.15">
      <c r="A126" s="7">
        <v>155</v>
      </c>
      <c r="B126" s="23"/>
      <c r="C126" s="29" t="str">
        <f>HYPERLINK("https://piensoluegoactuo.com/frente-al-coronavirus/para-los-pequenos/ayuda-para-estudiantes-de-selectividad/","Ayuda para estudiantes de selectividad.")</f>
        <v>Ayuda para estudiantes de selectividad.</v>
      </c>
      <c r="D126" s="27" t="s">
        <v>246</v>
      </c>
      <c r="E126" s="12"/>
      <c r="F126" s="21"/>
      <c r="G126" s="21"/>
      <c r="H126" s="21"/>
      <c r="I126" s="21"/>
      <c r="J126" s="21"/>
      <c r="K126" s="21"/>
    </row>
    <row r="127" spans="1:11" ht="42" x14ac:dyDescent="0.15">
      <c r="A127" s="7">
        <v>156</v>
      </c>
      <c r="B127" s="23"/>
      <c r="C127" s="29" t="str">
        <f>HYPERLINK("https://piensoluegoactuo.com/frente-al-coronavirus/para-todos/sector-industrial-de-la-rioja-fabrica-material-sanitario/","Sector industrial de La Rioja fabrica material sanitario. ")</f>
        <v xml:space="preserve">Sector industrial de La Rioja fabrica material sanitario. </v>
      </c>
      <c r="D127" s="27" t="s">
        <v>247</v>
      </c>
      <c r="E127" s="12"/>
      <c r="F127" s="21"/>
      <c r="G127" s="21"/>
      <c r="H127" s="21"/>
      <c r="I127" s="21"/>
      <c r="J127" s="21"/>
      <c r="K127" s="21"/>
    </row>
    <row r="128" spans="1:11" ht="56" x14ac:dyDescent="0.15">
      <c r="A128" s="7">
        <v>157</v>
      </c>
      <c r="B128" s="23"/>
      <c r="C128" s="29" t="str">
        <f>HYPERLINK("https://piensoluegoactuo.com/frente-al-coronavirus/para-todos/lola-y-su-potaje-gratuito-para-quien-no-se-lo-puede-pagar/","Lola y su potaje gratuito para quién no se lo puede pagar.")</f>
        <v>Lola y su potaje gratuito para quién no se lo puede pagar.</v>
      </c>
      <c r="D128" s="27" t="s">
        <v>248</v>
      </c>
      <c r="E128" s="12"/>
      <c r="F128" s="21"/>
      <c r="G128" s="21"/>
      <c r="H128" s="21"/>
      <c r="I128" s="21"/>
      <c r="J128" s="21"/>
      <c r="K128" s="21"/>
    </row>
    <row r="129" spans="1:11" ht="56" x14ac:dyDescent="0.15">
      <c r="A129" s="7">
        <v>158</v>
      </c>
      <c r="B129" s="34"/>
      <c r="C129" s="29" t="str">
        <f>HYPERLINK("https://piensoluegoactuo.com/frente-al-coronavirus/para-todos/foro-para-conectar-personas-y-necesidades-en-malasana/","Foro para conectar personas y necesidades en Malasaña. ")</f>
        <v xml:space="preserve">Foro para conectar personas y necesidades en Malasaña. </v>
      </c>
      <c r="D129" s="27" t="s">
        <v>249</v>
      </c>
      <c r="E129" s="12"/>
      <c r="F129" s="21"/>
      <c r="G129" s="21"/>
      <c r="H129" s="21"/>
      <c r="I129" s="21"/>
      <c r="J129" s="21"/>
      <c r="K129" s="21"/>
    </row>
    <row r="130" spans="1:11" ht="51" customHeight="1" x14ac:dyDescent="0.15">
      <c r="A130" s="7">
        <v>159</v>
      </c>
      <c r="B130" s="23"/>
      <c r="C130" s="29" t="str">
        <f>HYPERLINK("https://piensoluegoactuo.com/frente-al-coronavirus/para-los-heroes/consejos-y-acompanamiento-para-el-personal-sanitario/","Consejos y acompañamiento para el personal sanitario.")</f>
        <v>Consejos y acompañamiento para el personal sanitario.</v>
      </c>
      <c r="D130" s="27" t="s">
        <v>250</v>
      </c>
      <c r="E130" s="12"/>
      <c r="F130" s="21"/>
      <c r="G130" s="21"/>
      <c r="H130" s="21"/>
      <c r="I130" s="21"/>
      <c r="J130" s="21"/>
      <c r="K130" s="21"/>
    </row>
    <row r="131" spans="1:11" ht="56" x14ac:dyDescent="0.15">
      <c r="A131" s="7">
        <v>160</v>
      </c>
      <c r="B131" s="23"/>
      <c r="C131" s="29" t="str">
        <f>HYPERLINK("https://piensoluegoactuo.com/frente-al-coronavirus/para-todos/recaudacion-de-fondos-para-investigacion/","Recaudación de fondos para investigación.")</f>
        <v>Recaudación de fondos para investigación.</v>
      </c>
      <c r="D131" s="27" t="s">
        <v>251</v>
      </c>
      <c r="E131" s="12"/>
      <c r="F131" s="21"/>
      <c r="G131" s="21"/>
      <c r="H131" s="21"/>
      <c r="I131" s="21"/>
      <c r="J131" s="21"/>
      <c r="K131" s="21"/>
    </row>
    <row r="132" spans="1:11" ht="42" x14ac:dyDescent="0.15">
      <c r="A132" s="7">
        <v>161</v>
      </c>
      <c r="B132" s="23"/>
      <c r="C132" s="29" t="str">
        <f>HYPERLINK("https://piensoluegoactuo.com/sin-categoria/narrativa-breve-para-una-cuarentena/","Narrativa breve para una cuarentena.")</f>
        <v>Narrativa breve para una cuarentena.</v>
      </c>
      <c r="D132" s="27" t="s">
        <v>252</v>
      </c>
      <c r="E132" s="12"/>
      <c r="F132" s="21"/>
      <c r="G132" s="21"/>
      <c r="H132" s="21"/>
      <c r="I132" s="21"/>
      <c r="J132" s="21"/>
      <c r="K132" s="21"/>
    </row>
    <row r="133" spans="1:11" ht="70" x14ac:dyDescent="0.15">
      <c r="A133" s="7">
        <v>162</v>
      </c>
      <c r="B133" s="23"/>
      <c r="C133" s="29" t="str">
        <f>HYPERLINK("https://piensoluegoactuo.com/frente-al-coronavirus/para-todos/apoyo-psicologico-a-colectivos-vulnerables/","Apoyo psicológico a colectivos vulnerables.")</f>
        <v>Apoyo psicológico a colectivos vulnerables.</v>
      </c>
      <c r="D133" s="27" t="s">
        <v>253</v>
      </c>
      <c r="E133" s="12"/>
      <c r="F133" s="21"/>
      <c r="G133" s="21"/>
      <c r="H133" s="21"/>
      <c r="I133" s="21"/>
      <c r="J133" s="21"/>
      <c r="K133" s="21"/>
    </row>
    <row r="134" spans="1:11" ht="70" x14ac:dyDescent="0.15">
      <c r="A134" s="7">
        <v>163</v>
      </c>
      <c r="B134" s="23"/>
      <c r="C134" s="29" t="str">
        <f>HYPERLINK("https://piensoluegoactuo.com/frente-al-coronavirus/para-los-mayores/minutos-en-compania-para-no-sentirse-solo/","Minutos en compañía para no sentirse solo.")</f>
        <v>Minutos en compañía para no sentirse solo.</v>
      </c>
      <c r="D134" s="27" t="s">
        <v>254</v>
      </c>
      <c r="E134" s="12"/>
      <c r="F134" s="21"/>
      <c r="G134" s="21"/>
      <c r="H134" s="21"/>
      <c r="I134" s="21"/>
      <c r="J134" s="21"/>
      <c r="K134" s="21"/>
    </row>
    <row r="135" spans="1:11" ht="56" x14ac:dyDescent="0.15">
      <c r="A135" s="7">
        <v>165</v>
      </c>
      <c r="B135" s="23"/>
      <c r="C135" s="29" t="str">
        <f>HYPERLINK("https://piensoluegoactuo.com/frente-al-coronavirus/para-todos/aplicacion-de-autoevaluacion-contra-el-covid/","Aplicación de autoevaluación contra el covid.")</f>
        <v>Aplicación de autoevaluación contra el covid.</v>
      </c>
      <c r="D135" s="27" t="s">
        <v>255</v>
      </c>
      <c r="E135" s="12"/>
      <c r="F135" s="21"/>
      <c r="G135" s="21"/>
      <c r="H135" s="21"/>
      <c r="I135" s="21"/>
      <c r="J135" s="21"/>
      <c r="K135" s="21"/>
    </row>
    <row r="136" spans="1:11" ht="42" x14ac:dyDescent="0.15">
      <c r="A136" s="7">
        <v>167</v>
      </c>
      <c r="B136" s="23"/>
      <c r="C136" s="29" t="str">
        <f>HYPERLINK("https://piensoluegoactuo.com/frente-al-coronavirus/para-todos/compra-online-en-mercados-de-madrid/","Compra online en mercados de Madrid.")</f>
        <v>Compra online en mercados de Madrid.</v>
      </c>
      <c r="D136" s="27" t="s">
        <v>256</v>
      </c>
      <c r="E136" s="12"/>
      <c r="F136" s="21"/>
      <c r="G136" s="21"/>
      <c r="H136" s="21"/>
      <c r="I136" s="21"/>
      <c r="J136" s="21"/>
      <c r="K136" s="21"/>
    </row>
    <row r="137" spans="1:11" ht="70" x14ac:dyDescent="0.15">
      <c r="A137" s="7">
        <v>168</v>
      </c>
      <c r="B137" s="23"/>
      <c r="C137" s="29" t="str">
        <f>HYPERLINK("https://piensoluegoactuo.com/frente-al-coronavirus/para-todos/ubuntu-una-aplicacion-para-seguir-aprendiendo-musica-online/","Ubuntu, una aplicación para seguir aprendiendo música online.")</f>
        <v>Ubuntu, una aplicación para seguir aprendiendo música online.</v>
      </c>
      <c r="D137" s="27" t="s">
        <v>257</v>
      </c>
      <c r="E137" s="12"/>
      <c r="F137" s="21"/>
      <c r="G137" s="21"/>
      <c r="H137" s="21"/>
      <c r="I137" s="21"/>
      <c r="J137" s="21"/>
      <c r="K137" s="21"/>
    </row>
    <row r="138" spans="1:11" ht="42" x14ac:dyDescent="0.15">
      <c r="A138" s="7">
        <v>169</v>
      </c>
      <c r="B138" s="23"/>
      <c r="C138" s="29" t="str">
        <f>HYPERLINK("https://piensoluegoactuo.com/frente-al-coronavirus/para-los-mayores/compra-ecologica-a-domicilio/","Compra ecológica a domicilio.")</f>
        <v>Compra ecológica a domicilio.</v>
      </c>
      <c r="D138" s="27" t="s">
        <v>258</v>
      </c>
      <c r="E138" s="12"/>
      <c r="F138" s="21"/>
      <c r="G138" s="21"/>
      <c r="H138" s="21"/>
      <c r="I138" s="21"/>
      <c r="J138" s="21"/>
      <c r="K138" s="21"/>
    </row>
    <row r="139" spans="1:11" ht="57" thickBot="1" x14ac:dyDescent="0.2">
      <c r="A139" s="7">
        <v>170</v>
      </c>
      <c r="B139" s="23"/>
      <c r="C139" s="29" t="str">
        <f>HYPERLINK("https://piensoluegoactuo.com/frente-al-coronavirus/para-todos/plataforma-para-la-compra-en-mercados-de-madrid/","Plataforma para la compra en mercados de Madrid.")</f>
        <v>Plataforma para la compra en mercados de Madrid.</v>
      </c>
      <c r="D139" s="27" t="s">
        <v>259</v>
      </c>
      <c r="E139" s="12"/>
      <c r="F139" s="21"/>
      <c r="G139" s="21"/>
      <c r="H139" s="21"/>
      <c r="I139" s="21"/>
      <c r="J139" s="21"/>
      <c r="K139" s="21"/>
    </row>
    <row r="140" spans="1:11" ht="34.5" customHeight="1" thickTop="1" thickBot="1" x14ac:dyDescent="0.2">
      <c r="A140" s="31"/>
      <c r="B140" s="102" t="s">
        <v>260</v>
      </c>
      <c r="C140" s="103"/>
      <c r="D140" s="103"/>
      <c r="E140" s="32"/>
      <c r="F140" s="33"/>
      <c r="G140" s="33"/>
      <c r="H140" s="33"/>
      <c r="I140" s="33"/>
      <c r="J140" s="33"/>
      <c r="K140" s="33"/>
    </row>
    <row r="141" spans="1:11" ht="29" thickTop="1" x14ac:dyDescent="0.15">
      <c r="A141" s="7">
        <v>171</v>
      </c>
      <c r="B141" s="23"/>
      <c r="C141" s="29" t="str">
        <f>HYPERLINK("https://piensoluegoactuo.com/frente-al-coronavirus/para-los-pequenos/laura-escuela-historias-para-ninos-y-ninas/","Laura Escuela, historias para niños y niñas.")</f>
        <v>Laura Escuela, historias para niños y niñas.</v>
      </c>
      <c r="D141" s="27" t="s">
        <v>261</v>
      </c>
      <c r="E141" s="12"/>
      <c r="F141" s="21"/>
      <c r="G141" s="21"/>
      <c r="H141" s="21"/>
      <c r="I141" s="21"/>
      <c r="J141" s="21"/>
      <c r="K141" s="21"/>
    </row>
    <row r="142" spans="1:11" ht="42" x14ac:dyDescent="0.15">
      <c r="A142" s="7">
        <v>172</v>
      </c>
      <c r="B142" s="23"/>
      <c r="C142" s="29" t="str">
        <f>HYPERLINK("https://piensoluegoactuo.com/frente-al-coronavirus/para-los-pequenos/raquel-lopez-y-la-hora-del-cuento/","Raquel López y la hora del cuento.")</f>
        <v>Raquel López y la hora del cuento.</v>
      </c>
      <c r="D142" s="27" t="s">
        <v>262</v>
      </c>
      <c r="E142" s="12"/>
      <c r="F142" s="21"/>
      <c r="G142" s="21"/>
      <c r="H142" s="21"/>
      <c r="I142" s="21"/>
      <c r="J142" s="21"/>
      <c r="K142" s="21"/>
    </row>
    <row r="143" spans="1:11" ht="42" x14ac:dyDescent="0.15">
      <c r="A143" s="7">
        <v>173</v>
      </c>
      <c r="B143" s="23"/>
      <c r="C143" s="29" t="str">
        <f>HYPERLINK("https://piensoluegoactuo.com/frente-al-coronavirus/para-los-pequenos/pep-bruno-cuenta-cuentos/","Pep Bruno cuenta cuentos.")</f>
        <v>Pep Bruno cuenta cuentos.</v>
      </c>
      <c r="D143" s="27" t="s">
        <v>263</v>
      </c>
      <c r="E143" s="12"/>
      <c r="F143" s="21"/>
      <c r="G143" s="21"/>
      <c r="H143" s="21"/>
      <c r="I143" s="21"/>
      <c r="J143" s="21"/>
      <c r="K143" s="21"/>
    </row>
    <row r="144" spans="1:11" ht="42" x14ac:dyDescent="0.15">
      <c r="A144" s="7">
        <v>174</v>
      </c>
      <c r="B144" s="23"/>
      <c r="C144" s="29" t="str">
        <f>HYPERLINK("https://piensoluegoactuo.com/frente-al-coronavirus/para-todos/isabel-bolivar-comparte-cuentos-para-adultos-y-ninos/","Isabel Bolívar comparte cuentos para adultos y niños.")</f>
        <v>Isabel Bolívar comparte cuentos para adultos y niños.</v>
      </c>
      <c r="D144" s="27" t="s">
        <v>264</v>
      </c>
      <c r="E144" s="12"/>
      <c r="F144" s="21"/>
      <c r="G144" s="21"/>
      <c r="H144" s="21"/>
      <c r="I144" s="21"/>
      <c r="J144" s="21"/>
      <c r="K144" s="21"/>
    </row>
    <row r="145" spans="1:11" ht="42" x14ac:dyDescent="0.15">
      <c r="A145" s="7">
        <v>175</v>
      </c>
      <c r="B145" s="23"/>
      <c r="C145" s="29" t="str">
        <f>HYPERLINK("https://piensoluegoactuo.com/frente-al-coronavirus/para-todos/gremio-de-la-narracion-oral-de-andalucia-cuenta-cuentos-cada-tarde/","Gremio de la Narración Oral de Andalucía cuenta cuentos cada tarde.")</f>
        <v>Gremio de la Narración Oral de Andalucía cuenta cuentos cada tarde.</v>
      </c>
      <c r="D145" s="27" t="s">
        <v>265</v>
      </c>
      <c r="E145" s="12"/>
      <c r="F145" s="21"/>
      <c r="G145" s="21"/>
      <c r="H145" s="21"/>
      <c r="I145" s="21"/>
      <c r="J145" s="21"/>
      <c r="K145" s="21"/>
    </row>
    <row r="146" spans="1:11" ht="42" x14ac:dyDescent="0.15">
      <c r="A146" s="7">
        <v>176</v>
      </c>
      <c r="B146" s="23"/>
      <c r="C146" s="29" t="str">
        <f>HYPERLINK("https://piensoluegoactuo.com/frente-al-coronavirus/para-todos/cuentos-desde-galicia/","Cuentos desde Galicia.")</f>
        <v>Cuentos desde Galicia.</v>
      </c>
      <c r="D146" s="27" t="s">
        <v>266</v>
      </c>
      <c r="E146" s="12"/>
      <c r="F146" s="21"/>
      <c r="G146" s="21"/>
      <c r="H146" s="21"/>
      <c r="I146" s="21"/>
      <c r="J146" s="21"/>
      <c r="K146" s="21"/>
    </row>
    <row r="147" spans="1:11" ht="42" x14ac:dyDescent="0.15">
      <c r="A147" s="7">
        <v>177</v>
      </c>
      <c r="B147" s="23"/>
      <c r="C147" s="29" t="str">
        <f>HYPERLINK("https://piensoluegoactuo.com/frente-al-coronavirus/para-todos/plataforma-para-colaborar-en-proyectos-sociales/","Plataforma para colaborar en proyectos sociales.")</f>
        <v>Plataforma para colaborar en proyectos sociales.</v>
      </c>
      <c r="D147" s="27" t="s">
        <v>267</v>
      </c>
      <c r="E147" s="12"/>
      <c r="F147" s="21"/>
      <c r="G147" s="21"/>
      <c r="H147" s="21"/>
      <c r="I147" s="21"/>
      <c r="J147" s="21"/>
      <c r="K147" s="21"/>
    </row>
    <row r="148" spans="1:11" ht="42" x14ac:dyDescent="0.15">
      <c r="A148" s="15">
        <v>178</v>
      </c>
      <c r="B148" s="35"/>
      <c r="C148" s="36" t="str">
        <f>HYPERLINK("https://piensoluegoactuo.com/frente-al-coronavirus/para-todos/voluntariado-para-hacer-mascarillas-en-el-ayuntamiento-de-calvia/","Voluntariado para hacer mascarillas en el Ayuntamiento de Calvia.")</f>
        <v>Voluntariado para hacer mascarillas en el Ayuntamiento de Calvia.</v>
      </c>
      <c r="D148" s="37" t="s">
        <v>268</v>
      </c>
      <c r="E148" s="39"/>
      <c r="F148" s="38"/>
      <c r="G148" s="38"/>
      <c r="H148" s="38"/>
      <c r="I148" s="38"/>
      <c r="J148" s="38"/>
      <c r="K148" s="38"/>
    </row>
    <row r="149" spans="1:11" ht="42" x14ac:dyDescent="0.15">
      <c r="A149" s="7">
        <v>179</v>
      </c>
      <c r="B149" s="23"/>
      <c r="C149" s="29" t="str">
        <f>HYPERLINK("https://piensoluegoactuo.com/frente-al-coronavirus/para-todos/plazas-en-casas-de-acogida/","Plazas en casas de acogida.")</f>
        <v>Plazas en casas de acogida.</v>
      </c>
      <c r="D149" s="27" t="s">
        <v>269</v>
      </c>
      <c r="E149" s="12"/>
      <c r="F149" s="21"/>
      <c r="G149" s="21"/>
      <c r="H149" s="21"/>
      <c r="I149" s="21"/>
      <c r="J149" s="21"/>
      <c r="K149" s="21"/>
    </row>
    <row r="150" spans="1:11" ht="70" x14ac:dyDescent="0.15">
      <c r="A150" s="7">
        <v>180</v>
      </c>
      <c r="B150" s="23"/>
      <c r="C150" s="29" t="str">
        <f>HYPERLINK("https://piensoluegoactuo.com/frente-al-coronavirus/para-todos/recopilatorio-de-iniciativas-para-ayudar-a-colectivos-vulnerables/","Recopilatorio de iniciativas para ayudar a colectivos vulnerables.")</f>
        <v>Recopilatorio de iniciativas para ayudar a colectivos vulnerables.</v>
      </c>
      <c r="D150" s="27" t="s">
        <v>270</v>
      </c>
      <c r="E150" s="21"/>
      <c r="F150" s="21"/>
      <c r="G150" s="21"/>
      <c r="H150" s="21"/>
      <c r="I150" s="21"/>
      <c r="J150" s="21"/>
      <c r="K150" s="21"/>
    </row>
    <row r="151" spans="1:11" ht="56" x14ac:dyDescent="0.15">
      <c r="A151" s="7">
        <v>181</v>
      </c>
      <c r="B151" s="23"/>
      <c r="C151" s="29" t="str">
        <f>HYPERLINK("https://piensoluegoactuo.com/frente-al-coronavirus/para-los-pequenos/rtve-lanza-aprendemos-en-casa-para-estudiantes-de-6-a-16-anos/","RTVE lanza 'Aprendemos en casa' para estudiantes de 6 a 16 años")</f>
        <v>RTVE lanza 'Aprendemos en casa' para estudiantes de 6 a 16 años</v>
      </c>
      <c r="D151" s="27" t="s">
        <v>271</v>
      </c>
      <c r="E151" s="21"/>
      <c r="F151" s="21"/>
      <c r="G151" s="21"/>
      <c r="H151" s="21"/>
      <c r="I151" s="21"/>
      <c r="J151" s="21"/>
      <c r="K151" s="21"/>
    </row>
    <row r="152" spans="1:11" ht="56" x14ac:dyDescent="0.15">
      <c r="A152" s="7">
        <v>182</v>
      </c>
      <c r="B152" s="23"/>
      <c r="C152" s="29" t="str">
        <f>HYPERLINK("https://piensoluegoactuo.com/frente-al-coronavirus/para-todos/ongs-y-vecinos-atienden-en-ceuta-a-personas-que-quedaron-bloqueadas-al-cerrar-fronteras/","ONGs y vecinos atienden en Ceuta a personas que quedaron bloqueadas al cerrar fronteras.")</f>
        <v>ONGs y vecinos atienden en Ceuta a personas que quedaron bloqueadas al cerrar fronteras.</v>
      </c>
      <c r="D152" s="27" t="s">
        <v>272</v>
      </c>
      <c r="E152" s="12"/>
      <c r="F152" s="21"/>
      <c r="G152" s="21"/>
      <c r="H152" s="21"/>
      <c r="I152" s="21"/>
      <c r="J152" s="21"/>
      <c r="K152" s="21"/>
    </row>
    <row r="153" spans="1:11" ht="56" x14ac:dyDescent="0.15">
      <c r="A153" s="7">
        <v>183</v>
      </c>
      <c r="B153" s="23"/>
      <c r="C153" s="29" t="str">
        <f>HYPERLINK("https://piensoluegoactuo.com/frente-al-coronavirus/para-todos/plataforma-para-digitalizar-empresas/","Plataforma para digitalizar empresas.")</f>
        <v>Plataforma para digitalizar empresas.</v>
      </c>
      <c r="D153" s="27" t="s">
        <v>273</v>
      </c>
      <c r="E153" s="21"/>
      <c r="F153" s="21"/>
      <c r="G153" s="21"/>
      <c r="H153" s="21"/>
      <c r="I153" s="21"/>
      <c r="J153" s="21"/>
      <c r="K153" s="21"/>
    </row>
    <row r="154" spans="1:11" ht="56" x14ac:dyDescent="0.15">
      <c r="A154" s="7">
        <v>184</v>
      </c>
      <c r="B154" s="23"/>
      <c r="C154" s="29" t="str">
        <f>HYPERLINK("https://piensoluegoactuo.com/frente-al-coronavirus/para-todos/cuestionario-para-mapear-el-desarrollo-del-covid19/","Cuestionario para mapear el desarrollo del Covid19.")</f>
        <v>Cuestionario para mapear el desarrollo del Covid19.</v>
      </c>
      <c r="D154" s="27" t="s">
        <v>274</v>
      </c>
      <c r="E154" s="21"/>
      <c r="F154" s="21"/>
      <c r="G154" s="21"/>
      <c r="H154" s="21"/>
      <c r="I154" s="21"/>
      <c r="J154" s="21"/>
      <c r="K154" s="21"/>
    </row>
    <row r="155" spans="1:11" ht="56" x14ac:dyDescent="0.15">
      <c r="A155" s="7">
        <v>185</v>
      </c>
      <c r="B155" s="23"/>
      <c r="C155" s="29" t="str">
        <f>HYPERLINK("https://piensoluegoactuo.com/frente-al-coronavirus/para-todos/red-de-farmacias-envio-de-medicamentos-a-casa/","Red de farmacias, envío de medicamentos a casa.")</f>
        <v>Red de farmacias, envío de medicamentos a casa.</v>
      </c>
      <c r="D155" s="27" t="s">
        <v>275</v>
      </c>
      <c r="E155" s="21"/>
      <c r="F155" s="21"/>
      <c r="G155" s="21"/>
      <c r="H155" s="21"/>
      <c r="I155" s="21"/>
      <c r="J155" s="21"/>
      <c r="K155" s="21"/>
    </row>
    <row r="156" spans="1:11" ht="42" x14ac:dyDescent="0.15">
      <c r="A156" s="7">
        <v>186</v>
      </c>
      <c r="B156" s="23"/>
      <c r="C156" s="29" t="str">
        <f>HYPERLINK("https://piensoluegoactuo.com/frente-al-coronavirus/para-todos/guias-para-profesionales-de-la-salud-mental/","Guías para profesionales de la salud mental.")</f>
        <v>Guías para profesionales de la salud mental.</v>
      </c>
      <c r="D156" s="27" t="s">
        <v>276</v>
      </c>
      <c r="E156" s="21"/>
      <c r="F156" s="21"/>
      <c r="G156" s="21"/>
      <c r="H156" s="21"/>
      <c r="I156" s="21"/>
      <c r="J156" s="21"/>
      <c r="K156" s="21"/>
    </row>
    <row r="157" spans="1:11" ht="56" x14ac:dyDescent="0.15">
      <c r="A157" s="7">
        <v>187</v>
      </c>
      <c r="B157" s="23"/>
      <c r="C157" s="29" t="str">
        <f>HYPERLINK("https://piensoluegoactuo.com/frente-al-coronavirus/para-todos/ayuda-para-comida-en-ifema/","Ayuda para comida en IFEMA.")</f>
        <v>Ayuda para comida en IFEMA.</v>
      </c>
      <c r="D157" s="27" t="s">
        <v>277</v>
      </c>
      <c r="E157" s="21"/>
      <c r="F157" s="21"/>
      <c r="G157" s="21"/>
      <c r="H157" s="21"/>
      <c r="I157" s="21"/>
      <c r="J157" s="21"/>
      <c r="K157" s="21"/>
    </row>
    <row r="158" spans="1:11" ht="42" x14ac:dyDescent="0.15">
      <c r="A158" s="7">
        <v>188</v>
      </c>
      <c r="B158" s="23"/>
      <c r="C158" s="29" t="str">
        <f>HYPERLINK("https://piensoluegoactuo.com/frente-al-coronavirus/para-todos/recitales-desde-casa/","Recitales desde casa.")</f>
        <v>Recitales desde casa.</v>
      </c>
      <c r="D158" s="27" t="s">
        <v>278</v>
      </c>
      <c r="E158" s="12"/>
      <c r="F158" s="21"/>
      <c r="G158" s="21"/>
      <c r="H158" s="21"/>
      <c r="I158" s="21"/>
      <c r="J158" s="21"/>
      <c r="K158" s="21"/>
    </row>
    <row r="159" spans="1:11" ht="70" x14ac:dyDescent="0.15">
      <c r="A159" s="7">
        <v>189</v>
      </c>
      <c r="B159" s="23"/>
      <c r="C159" s="29" t="str">
        <f>HYPERLINK("https://piensoluegoactuo.com/frente-al-coronavirus/para-los-mayores/compra-de-mercado-online/","Compra de mercado online.")</f>
        <v>Compra de mercado online.</v>
      </c>
      <c r="D159" s="27" t="s">
        <v>279</v>
      </c>
      <c r="E159" s="21"/>
      <c r="F159" s="21"/>
      <c r="G159" s="21"/>
      <c r="H159" s="21"/>
      <c r="I159" s="21"/>
      <c r="J159" s="21"/>
      <c r="K159" s="21"/>
    </row>
    <row r="160" spans="1:11" ht="84" x14ac:dyDescent="0.15">
      <c r="A160" s="7">
        <v>190</v>
      </c>
      <c r="B160" s="23"/>
      <c r="C160" s="29" t="str">
        <f>HYPERLINK("https://piensoluegoactuo.com/frente-al-coronavirus/para-todos/otorrino-granadino-modifica-mascaras-de-buceo-para-luchar-contra-el-coronavirus/","Otorrino granadino modifica máscaras de buceo para luchar contra el coronavirus.")</f>
        <v>Otorrino granadino modifica máscaras de buceo para luchar contra el coronavirus.</v>
      </c>
      <c r="D160" s="27" t="s">
        <v>280</v>
      </c>
      <c r="E160" s="21"/>
      <c r="F160" s="21"/>
      <c r="G160" s="21"/>
      <c r="H160" s="21"/>
      <c r="I160" s="21"/>
      <c r="J160" s="21"/>
      <c r="K160" s="21"/>
    </row>
    <row r="161" spans="1:11" ht="42" x14ac:dyDescent="0.15">
      <c r="A161" s="7">
        <v>191</v>
      </c>
      <c r="B161" s="23"/>
      <c r="C161" s="29" t="str">
        <f>HYPERLINK("https://piensoluegoactuo.com/frente-al-coronavirus/para-los-pequenos/recursos-y-plataformas-creativas-para-fomentar-la-lectura/","Recursos y plataformas creativas para fomentar la lectura.")</f>
        <v>Recursos y plataformas creativas para fomentar la lectura.</v>
      </c>
      <c r="D161" s="27" t="s">
        <v>281</v>
      </c>
      <c r="E161" s="21"/>
      <c r="F161" s="21"/>
      <c r="G161" s="21"/>
      <c r="H161" s="21"/>
      <c r="I161" s="21"/>
      <c r="J161" s="21"/>
      <c r="K161" s="21"/>
    </row>
    <row r="162" spans="1:11" ht="28" x14ac:dyDescent="0.15">
      <c r="A162" s="7">
        <v>192</v>
      </c>
      <c r="B162" s="23"/>
      <c r="C162" s="29" t="str">
        <f>HYPERLINK("https://piensoluegoactuo.com/frente-al-coronavirus/para-todos/visita-virtual-al-louvre/","Visita virtual al Louvre.")</f>
        <v>Visita virtual al Louvre.</v>
      </c>
      <c r="D162" s="27" t="s">
        <v>282</v>
      </c>
      <c r="E162" s="21"/>
      <c r="F162" s="21"/>
      <c r="G162" s="21"/>
      <c r="H162" s="21"/>
      <c r="I162" s="21"/>
      <c r="J162" s="21"/>
      <c r="K162" s="21"/>
    </row>
    <row r="163" spans="1:11" ht="28" x14ac:dyDescent="0.15">
      <c r="A163" s="7">
        <v>193</v>
      </c>
      <c r="B163" s="23"/>
      <c r="C163" s="29" t="str">
        <f>HYPERLINK("https://piensoluegoactuo.com/frente-al-coronavirus/para-todos/visita-virtual-a-los-museos-del-vaticano/","Visita virtual a los Museos del Vaticano.")</f>
        <v>Visita virtual a los Museos del Vaticano.</v>
      </c>
      <c r="D163" s="27" t="s">
        <v>283</v>
      </c>
      <c r="E163" s="21"/>
      <c r="F163" s="21"/>
      <c r="G163" s="21"/>
      <c r="H163" s="21"/>
      <c r="I163" s="21"/>
      <c r="J163" s="21"/>
      <c r="K163" s="21"/>
    </row>
    <row r="164" spans="1:11" ht="42" x14ac:dyDescent="0.15">
      <c r="A164" s="7">
        <v>194</v>
      </c>
      <c r="B164" s="23"/>
      <c r="C164" s="29" t="str">
        <f>HYPERLINK("https://piensoluegoactuo.com/frente-al-coronavirus/para-los-pequenos/app-para-seguir-aprendiendo-en-casa/","App para seguir aprendiendo en casa.")</f>
        <v>App para seguir aprendiendo en casa.</v>
      </c>
      <c r="D164" s="27" t="s">
        <v>284</v>
      </c>
      <c r="E164" s="21"/>
      <c r="F164" s="21"/>
      <c r="G164" s="21"/>
      <c r="H164" s="21"/>
      <c r="I164" s="21"/>
      <c r="J164" s="21"/>
      <c r="K164" s="21"/>
    </row>
    <row r="165" spans="1:11" ht="42" x14ac:dyDescent="0.15">
      <c r="A165" s="7">
        <v>195</v>
      </c>
      <c r="B165" s="23"/>
      <c r="C165" s="29" t="str">
        <f>HYPERLINK("https://piensoluegoactuo.com/frente-al-coronavirus/para-todos/red-de-voluntarios-mostoles/","Red de voluntarios Móstoles.")</f>
        <v>Red de voluntarios Móstoles.</v>
      </c>
      <c r="D165" s="27" t="s">
        <v>285</v>
      </c>
      <c r="E165" s="21"/>
      <c r="F165" s="21"/>
      <c r="G165" s="21"/>
      <c r="H165" s="21"/>
      <c r="I165" s="21"/>
      <c r="J165" s="21"/>
      <c r="K165" s="21"/>
    </row>
    <row r="166" spans="1:11" ht="42" x14ac:dyDescent="0.15">
      <c r="A166" s="7">
        <v>196</v>
      </c>
      <c r="B166" s="23"/>
      <c r="C166" s="29" t="str">
        <f>HYPERLINK("https://piensoluegoactuo.com/frente-al-coronavirus/para-todos/recopilacion-de-material-de-proteccion/","Recopilación de material de protección.")</f>
        <v>Recopilación de material de protección.</v>
      </c>
      <c r="D166" s="27" t="s">
        <v>286</v>
      </c>
      <c r="E166" s="21"/>
      <c r="F166" s="21"/>
      <c r="G166" s="21"/>
      <c r="H166" s="21"/>
      <c r="I166" s="21"/>
      <c r="J166" s="21"/>
      <c r="K166" s="21"/>
    </row>
    <row r="167" spans="1:11" ht="56" x14ac:dyDescent="0.15">
      <c r="A167" s="7">
        <v>197</v>
      </c>
      <c r="B167" s="23"/>
      <c r="C167" s="29" t="str">
        <f>HYPERLINK("https://piensoluegoactuo.com/frente-al-coronavirus/para-todos/donar-el-35-de-cada-e-book-adquirido-a-la-libreria-que-el-comprador-decida/","Donar el 35% de cada e-book adquirido a la librería que el comprador decida.")</f>
        <v>Donar el 35% de cada e-book adquirido a la librería que el comprador decida.</v>
      </c>
      <c r="D167" s="27" t="s">
        <v>287</v>
      </c>
      <c r="E167" s="21"/>
      <c r="F167" s="21"/>
      <c r="G167" s="21"/>
      <c r="H167" s="21"/>
      <c r="I167" s="21"/>
      <c r="J167" s="21"/>
      <c r="K167" s="21"/>
    </row>
    <row r="168" spans="1:11" ht="70" x14ac:dyDescent="0.15">
      <c r="A168" s="7">
        <v>198</v>
      </c>
      <c r="B168" s="23"/>
      <c r="C168" s="29" t="str">
        <f>HYPERLINK("https://piensoluegoactuo.com/frente-al-coronavirus/para-todos/iniciativa-a-nivel-nacional-para-coordinar-impresores-3d/","Iniciativa a nivel nacional para coordinar impresores 3d")</f>
        <v>Iniciativa a nivel nacional para coordinar impresores 3d</v>
      </c>
      <c r="D168" s="27" t="s">
        <v>288</v>
      </c>
      <c r="E168" s="21"/>
      <c r="F168" s="21"/>
      <c r="G168" s="21"/>
      <c r="H168" s="21"/>
      <c r="I168" s="21"/>
      <c r="J168" s="21"/>
      <c r="K168" s="21"/>
    </row>
    <row r="169" spans="1:11" ht="42" x14ac:dyDescent="0.15">
      <c r="A169" s="7">
        <v>199</v>
      </c>
      <c r="B169" s="23"/>
      <c r="C169" s="29" t="str">
        <f>HYPERLINK("https://piensoluegoactuo.com/frente-al-coronavirus/para-los-pequenos/aplicacion-movil-para-repasar-matematicas/","Aplicación móvil para repasar matemáticas.")</f>
        <v>Aplicación móvil para repasar matemáticas.</v>
      </c>
      <c r="D169" s="27" t="s">
        <v>289</v>
      </c>
      <c r="E169" s="21"/>
      <c r="F169" s="21"/>
      <c r="G169" s="21"/>
      <c r="H169" s="21"/>
      <c r="I169" s="21"/>
      <c r="J169" s="21"/>
      <c r="K169" s="21"/>
    </row>
    <row r="170" spans="1:11" ht="28" x14ac:dyDescent="0.15">
      <c r="A170" s="7">
        <v>200</v>
      </c>
      <c r="B170" s="23"/>
      <c r="C170" s="29" t="str">
        <f>HYPERLINK("https://piensoluegoactuo.com/frente-al-coronavirus/para-todos/visita-virtual-por-el-museo-arqueologico-de-atenas/","Visita virtual por el Museo arqueológico de Atenas.")</f>
        <v>Visita virtual por el Museo arqueológico de Atenas.</v>
      </c>
      <c r="D170" s="27" t="s">
        <v>290</v>
      </c>
      <c r="E170" s="21"/>
      <c r="F170" s="21"/>
      <c r="G170" s="21"/>
      <c r="H170" s="21"/>
      <c r="I170" s="21"/>
      <c r="J170" s="21"/>
      <c r="K170" s="21"/>
    </row>
    <row r="171" spans="1:11" ht="42" x14ac:dyDescent="0.15">
      <c r="A171" s="7">
        <v>201</v>
      </c>
      <c r="B171" s="23"/>
      <c r="C171" s="29" t="str">
        <f>HYPERLINK("https://piensoluegoactuo.com/frente-al-coronavirus/para-los-pequenos/juegos-de-primaria-y-secundaria-gratis-hasta-final-de-curso/","Juegos de Primaria y Secundaria gratis hasta final de curso.")</f>
        <v>Juegos de Primaria y Secundaria gratis hasta final de curso.</v>
      </c>
      <c r="D171" s="27" t="s">
        <v>291</v>
      </c>
      <c r="E171" s="21"/>
      <c r="F171" s="21"/>
      <c r="G171" s="21"/>
      <c r="H171" s="21"/>
      <c r="I171" s="21"/>
      <c r="J171" s="21"/>
      <c r="K171" s="21"/>
    </row>
    <row r="172" spans="1:11" ht="56" x14ac:dyDescent="0.15">
      <c r="A172" s="7">
        <v>202</v>
      </c>
      <c r="B172" s="23"/>
      <c r="C172" s="29" t="str">
        <f>HYPERLINK("https://piensoluegoactuo.com/frente-al-coronavirus/para-todos/plataforma-interactiva-y-recursos-gratis-para-hacer-presentaciones/","Plataforma interactiva y recursos gratis para hacer presentaciones.")</f>
        <v>Plataforma interactiva y recursos gratis para hacer presentaciones.</v>
      </c>
      <c r="D172" s="27" t="s">
        <v>292</v>
      </c>
      <c r="E172" s="21"/>
      <c r="F172" s="21"/>
      <c r="G172" s="21"/>
      <c r="H172" s="21"/>
      <c r="I172" s="21"/>
      <c r="J172" s="21"/>
      <c r="K172" s="21"/>
    </row>
    <row r="173" spans="1:11" ht="28" x14ac:dyDescent="0.15">
      <c r="A173" s="7">
        <v>204</v>
      </c>
      <c r="B173" s="23"/>
      <c r="C173" s="29" t="str">
        <f>HYPERLINK("https://piensoluegoactuo.com/frente-al-coronavirus/para-todos/visita-virtual-a-la-pinacoteca-de-brera-milan/","Visita virtual a la pinacoteca de Brera (Milán).")</f>
        <v>Visita virtual a la pinacoteca de Brera (Milán).</v>
      </c>
      <c r="D173" s="27" t="s">
        <v>293</v>
      </c>
      <c r="E173" s="21"/>
      <c r="F173" s="21"/>
      <c r="G173" s="21"/>
      <c r="H173" s="21"/>
      <c r="I173" s="21"/>
      <c r="J173" s="21"/>
      <c r="K173" s="21"/>
    </row>
    <row r="174" spans="1:11" ht="28" x14ac:dyDescent="0.15">
      <c r="A174" s="7">
        <v>205</v>
      </c>
      <c r="B174" s="23"/>
      <c r="C174" s="29" t="str">
        <f>HYPERLINK("https://piensoluegoactuo.com/frente-al-coronavirus/para-todos/visita-virtual-por-el-british-museum/","Visita virtual por el British Museum.")</f>
        <v>Visita virtual por el British Museum.</v>
      </c>
      <c r="D174" s="27" t="s">
        <v>294</v>
      </c>
      <c r="E174" s="21"/>
      <c r="F174" s="21"/>
      <c r="G174" s="21"/>
      <c r="H174" s="21"/>
      <c r="I174" s="21"/>
      <c r="J174" s="21"/>
      <c r="K174" s="21"/>
    </row>
    <row r="175" spans="1:11" ht="42" x14ac:dyDescent="0.15">
      <c r="A175" s="7">
        <v>206</v>
      </c>
      <c r="B175" s="23"/>
      <c r="C175" s="29" t="str">
        <f>HYPERLINK("https://piensoluegoactuo.com/frente-al-coronavirus/para-los-pequenos/acceso-gratuito-a-juegos-de-matematicas-y-lengua/","Acceso gratuito a juegos de matemáticas y lengua.")</f>
        <v>Acceso gratuito a juegos de matemáticas y lengua.</v>
      </c>
      <c r="D175" s="27" t="s">
        <v>295</v>
      </c>
      <c r="E175" s="21"/>
      <c r="F175" s="21"/>
      <c r="G175" s="21"/>
      <c r="H175" s="21"/>
      <c r="I175" s="21"/>
      <c r="J175" s="21"/>
      <c r="K175" s="21"/>
    </row>
    <row r="176" spans="1:11" ht="42" x14ac:dyDescent="0.15">
      <c r="A176" s="7">
        <v>132</v>
      </c>
      <c r="B176" s="23">
        <v>43917</v>
      </c>
      <c r="C176" s="29" t="str">
        <f>HYPERLINK("https://piensoluegoactuo.com/frente-al-coronavirus/para-todos/cursos-de-creatividad-gratuitos/","Cursos de creatividad gratuitos.")</f>
        <v>Cursos de creatividad gratuitos.</v>
      </c>
      <c r="D176" s="27" t="s">
        <v>296</v>
      </c>
      <c r="E176" s="21"/>
      <c r="F176" s="21"/>
      <c r="G176" s="21"/>
      <c r="H176" s="21"/>
      <c r="I176" s="21"/>
      <c r="J176" s="21"/>
      <c r="K176" s="21"/>
    </row>
    <row r="177" spans="1:11" ht="56" x14ac:dyDescent="0.15">
      <c r="A177" s="7">
        <v>123</v>
      </c>
      <c r="B177" s="23">
        <v>43917</v>
      </c>
      <c r="C177" s="29" t="str">
        <f>HYPERLINK("https://piensoluegoactuo.com/frente-al-coronavirus/para-todos/portal-de-donaciones-para-luchar-contra-el-covid-19/","Portal de donaciones para luchar contra el COVID-19.")</f>
        <v>Portal de donaciones para luchar contra el COVID-19.</v>
      </c>
      <c r="D177" s="27" t="s">
        <v>297</v>
      </c>
      <c r="E177" s="21"/>
      <c r="F177" s="21"/>
      <c r="G177" s="21"/>
      <c r="H177" s="21"/>
      <c r="I177" s="21"/>
      <c r="J177" s="21"/>
      <c r="K177" s="21"/>
    </row>
    <row r="178" spans="1:11" ht="56" x14ac:dyDescent="0.15">
      <c r="A178" s="7">
        <v>134</v>
      </c>
      <c r="B178" s="23">
        <v>43917</v>
      </c>
      <c r="C178" s="29" t="str">
        <f>HYPERLINK("https://piensoluegoactuo.com/frente-al-coronavirus/para-todos/plataforma-de-voluntariado/","Plataforma de voluntariado. ")</f>
        <v xml:space="preserve">Plataforma de voluntariado. </v>
      </c>
      <c r="D178" s="27" t="s">
        <v>298</v>
      </c>
      <c r="E178" s="21"/>
      <c r="F178" s="21"/>
      <c r="G178" s="21"/>
      <c r="H178" s="21"/>
      <c r="I178" s="21"/>
      <c r="J178" s="21"/>
      <c r="K178" s="21"/>
    </row>
    <row r="179" spans="1:11" ht="57" thickBot="1" x14ac:dyDescent="0.2">
      <c r="A179" s="7">
        <v>98</v>
      </c>
      <c r="B179" s="23">
        <v>43917</v>
      </c>
      <c r="C179" s="29" t="str">
        <f>HYPERLINK("https://piensoluegoactuo.com/frente-al-coronavirus/para-todos/un-proyecto-para-producir-respiradores-artificiales-seguros/","Un proyecto para producir respiradores artificiales seguros.")</f>
        <v>Un proyecto para producir respiradores artificiales seguros.</v>
      </c>
      <c r="D179" s="27" t="s">
        <v>299</v>
      </c>
      <c r="E179" s="21"/>
      <c r="F179" s="21"/>
      <c r="G179" s="21"/>
      <c r="H179" s="21"/>
      <c r="I179" s="21"/>
      <c r="J179" s="21"/>
      <c r="K179" s="21"/>
    </row>
    <row r="180" spans="1:11" ht="34.5" customHeight="1" thickTop="1" thickBot="1" x14ac:dyDescent="0.2">
      <c r="A180" s="40"/>
      <c r="B180" s="102" t="s">
        <v>300</v>
      </c>
      <c r="C180" s="103"/>
      <c r="D180" s="103"/>
      <c r="E180" s="41"/>
      <c r="F180" s="42"/>
      <c r="G180" s="42"/>
      <c r="H180" s="42"/>
      <c r="I180" s="42"/>
      <c r="J180" s="42"/>
      <c r="K180" s="42"/>
    </row>
    <row r="181" spans="1:11" ht="71" thickTop="1" x14ac:dyDescent="0.15">
      <c r="A181" s="7">
        <v>207</v>
      </c>
      <c r="B181" s="23"/>
      <c r="C181" s="29" t="str">
        <f>HYPERLINK("https://piensoluegoactuo.com/frente-al-coronavirus/para-todos/conocer-y-practicar-las-danzas-del-mundo/","Conocer y practicar las danzas del mundo.")</f>
        <v>Conocer y practicar las danzas del mundo.</v>
      </c>
      <c r="D181" s="27" t="s">
        <v>301</v>
      </c>
      <c r="E181" s="12"/>
      <c r="F181" s="21"/>
      <c r="G181" s="21"/>
      <c r="H181" s="21"/>
      <c r="I181" s="21"/>
      <c r="J181" s="21"/>
      <c r="K181" s="21"/>
    </row>
    <row r="182" spans="1:11" ht="56" x14ac:dyDescent="0.15">
      <c r="A182" s="7">
        <v>208</v>
      </c>
      <c r="B182" s="23"/>
      <c r="C182" s="29" t="str">
        <f>HYPERLINK("https://piensoluegoactuo.com/frente-al-coronavirus/para-todos/peliculas-gratuitas-para-ver-en-casa/","Películas gratuitas para ver en casa.")</f>
        <v>Películas gratuitas para ver en casa.</v>
      </c>
      <c r="D182" s="27" t="s">
        <v>302</v>
      </c>
      <c r="E182" s="12"/>
      <c r="F182" s="21"/>
      <c r="G182" s="21"/>
      <c r="H182" s="21"/>
      <c r="I182" s="21"/>
      <c r="J182" s="21"/>
      <c r="K182" s="21"/>
    </row>
    <row r="183" spans="1:11" ht="70" x14ac:dyDescent="0.15">
      <c r="A183" s="7">
        <v>209</v>
      </c>
      <c r="B183" s="23"/>
      <c r="C183" s="29" t="str">
        <f>HYPERLINK("https://piensoluegoactuo.com/frente-al-coronavirus/para-todos/red-de-modistas-solidarias/","Red de modistas solidarias.")</f>
        <v>Red de modistas solidarias.</v>
      </c>
      <c r="D183" s="27" t="s">
        <v>303</v>
      </c>
      <c r="E183" s="12"/>
      <c r="F183" s="21"/>
      <c r="G183" s="21"/>
      <c r="H183" s="21"/>
      <c r="I183" s="21"/>
      <c r="J183" s="21"/>
      <c r="K183" s="21"/>
    </row>
    <row r="184" spans="1:11" ht="56" x14ac:dyDescent="0.15">
      <c r="A184" s="7">
        <v>210</v>
      </c>
      <c r="B184" s="23"/>
      <c r="C184" s="29" t="str">
        <f>HYPERLINK("https://piensoluegoactuo.com/frente-al-coronavirus/para-todos/consultas-de-salud-desde-casa/","Consultas de salud desde casa.")</f>
        <v>Consultas de salud desde casa.</v>
      </c>
      <c r="D184" s="27" t="s">
        <v>304</v>
      </c>
      <c r="E184" s="21"/>
      <c r="F184" s="21"/>
      <c r="G184" s="21"/>
      <c r="H184" s="21"/>
      <c r="I184" s="21"/>
      <c r="J184" s="21"/>
      <c r="K184" s="21"/>
    </row>
    <row r="185" spans="1:11" ht="42" x14ac:dyDescent="0.15">
      <c r="A185" s="7">
        <v>211</v>
      </c>
      <c r="B185" s="23"/>
      <c r="C185" s="29" t="str">
        <f>HYPERLINK("https://piensoluegoactuo.com/frente-al-coronavirus/para-todos/clases-virtuales-de-zumba-o-pilates/","Clases virtuales de zumba o pilates.")</f>
        <v>Clases virtuales de zumba o pilates.</v>
      </c>
      <c r="D185" s="27" t="s">
        <v>305</v>
      </c>
      <c r="E185" s="21"/>
      <c r="F185" s="21"/>
      <c r="G185" s="21"/>
      <c r="H185" s="21"/>
      <c r="I185" s="21"/>
      <c r="J185" s="21"/>
      <c r="K185" s="21"/>
    </row>
    <row r="186" spans="1:11" ht="42" x14ac:dyDescent="0.15">
      <c r="A186" s="7">
        <v>212</v>
      </c>
      <c r="B186" s="23"/>
      <c r="C186" s="29" t="str">
        <f>HYPERLINK("https://piensoluegoactuo.com/frente-al-coronavirus/para-los-heroes/regalo-de-vacaciones-para-sanitarios/","Regalo de vacaciones para sanitarios.")</f>
        <v>Regalo de vacaciones para sanitarios.</v>
      </c>
      <c r="D186" s="27" t="s">
        <v>306</v>
      </c>
      <c r="E186" s="21"/>
      <c r="F186" s="21"/>
      <c r="G186" s="21"/>
      <c r="H186" s="21"/>
      <c r="I186" s="21"/>
      <c r="J186" s="21"/>
      <c r="K186" s="21"/>
    </row>
    <row r="187" spans="1:11" ht="56" x14ac:dyDescent="0.15">
      <c r="A187" s="7">
        <v>213</v>
      </c>
      <c r="B187" s="23"/>
      <c r="C187" s="29" t="str">
        <f>HYPERLINK("https://piensoluegoactuo.com/frente-al-coronavirus/para-los-pequenos/todos-los-balcones-con-arcoiris/","Todos los balcones con arcoíris.")</f>
        <v>Todos los balcones con arcoíris.</v>
      </c>
      <c r="D187" s="27" t="s">
        <v>307</v>
      </c>
      <c r="E187" s="21"/>
      <c r="F187" s="21"/>
      <c r="G187" s="21"/>
      <c r="H187" s="21"/>
      <c r="I187" s="21"/>
      <c r="J187" s="21"/>
      <c r="K187" s="21"/>
    </row>
    <row r="188" spans="1:11" ht="42" x14ac:dyDescent="0.15">
      <c r="A188" s="7">
        <v>214</v>
      </c>
      <c r="B188" s="23"/>
      <c r="C188" s="29" t="str">
        <f>HYPERLINK("https://piensoluegoactuo.com/frente-al-coronavirus/para-todos/solidaridad-y-apoyo-mutuo-en-el-barrio-de-la-concepcion-madrid/","Solidaridad y apoyo mutuo en el barrio de La Concepción, Madrid.")</f>
        <v>Solidaridad y apoyo mutuo en el barrio de La Concepción, Madrid.</v>
      </c>
      <c r="D188" s="27" t="s">
        <v>308</v>
      </c>
      <c r="E188" s="21"/>
      <c r="F188" s="21"/>
      <c r="G188" s="21"/>
      <c r="H188" s="21"/>
      <c r="I188" s="21"/>
      <c r="J188" s="21"/>
      <c r="K188" s="21"/>
    </row>
    <row r="189" spans="1:11" ht="42" x14ac:dyDescent="0.15">
      <c r="A189" s="7">
        <v>215</v>
      </c>
      <c r="B189" s="23"/>
      <c r="C189" s="29" t="str">
        <f>HYPERLINK("https://piensoluegoactuo.com/frente-al-coronavirus/para-todos/musica-de-rondadores-para-pasar-los-malos-momentos/","Música de ""rondadores"" para pasar los malos momentos.")</f>
        <v>Música de "rondadores" para pasar los malos momentos.</v>
      </c>
      <c r="D189" s="27" t="s">
        <v>309</v>
      </c>
      <c r="E189" s="21"/>
      <c r="F189" s="21"/>
      <c r="G189" s="21"/>
      <c r="H189" s="21"/>
      <c r="I189" s="21"/>
      <c r="J189" s="21"/>
      <c r="K189" s="21"/>
    </row>
    <row r="190" spans="1:11" ht="70" x14ac:dyDescent="0.15">
      <c r="A190" s="7">
        <v>216</v>
      </c>
      <c r="B190" s="23"/>
      <c r="C190" s="29" t="str">
        <f>HYPERLINK("https://piensoluegoactuo.com/frente-al-coronavirus/para-todos/relatos-narrados-desde-casa/","Relatos narrados desde casa.")</f>
        <v>Relatos narrados desde casa.</v>
      </c>
      <c r="D190" s="27" t="s">
        <v>310</v>
      </c>
      <c r="E190" s="21"/>
      <c r="F190" s="21"/>
      <c r="G190" s="21"/>
      <c r="H190" s="21"/>
      <c r="I190" s="21"/>
      <c r="J190" s="21"/>
      <c r="K190" s="21"/>
    </row>
    <row r="191" spans="1:11" ht="56" x14ac:dyDescent="0.15">
      <c r="A191" s="7">
        <v>217</v>
      </c>
      <c r="B191" s="23"/>
      <c r="C191" s="29" t="str">
        <f>HYPERLINK("https://piensoluegoactuo.com/frente-al-coronavirus/para-todos/webinars-para-compartir-conocimiento-sobre-incendios-forestales/","Webinars para compartir conocimiento sobre incendios forestales.")</f>
        <v>Webinars para compartir conocimiento sobre incendios forestales.</v>
      </c>
      <c r="D191" s="27" t="s">
        <v>311</v>
      </c>
      <c r="E191" s="21"/>
      <c r="F191" s="21"/>
      <c r="G191" s="21"/>
      <c r="H191" s="21"/>
      <c r="I191" s="21"/>
      <c r="J191" s="21"/>
      <c r="K191" s="21"/>
    </row>
    <row r="192" spans="1:11" ht="70" x14ac:dyDescent="0.15">
      <c r="A192" s="7">
        <v>218</v>
      </c>
      <c r="B192" s="23"/>
      <c r="C192" s="29" t="str">
        <f>HYPERLINK("https://piensoluegoactuo.com/frente-al-coronavirus/para-todos/accion-planetaria-reparte-comida-a-profesionales-sanitarios/","Acción Planetaria reparte comida a profesionales sanitarios.")</f>
        <v>Acción Planetaria reparte comida a profesionales sanitarios.</v>
      </c>
      <c r="D192" s="27" t="s">
        <v>312</v>
      </c>
      <c r="E192" s="21"/>
      <c r="F192" s="21"/>
      <c r="G192" s="21"/>
      <c r="H192" s="21"/>
      <c r="I192" s="21"/>
      <c r="J192" s="21"/>
      <c r="K192" s="21"/>
    </row>
    <row r="193" spans="1:11" ht="70" x14ac:dyDescent="0.15">
      <c r="A193" s="7">
        <v>219</v>
      </c>
      <c r="B193" s="23"/>
      <c r="C193" s="29" t="str">
        <f>HYPERLINK("https://piensoluegoactuo.com/frente-al-coronavirus/para-todos/cartas-dibujos-cuentos-y-relatos-para-pacientes-y-mayores-que-estan-solos/","Cartas, dibujos, cuentos y relatos para pacientes y mayores que están solos")</f>
        <v>Cartas, dibujos, cuentos y relatos para pacientes y mayores que están solos</v>
      </c>
      <c r="D193" s="27" t="s">
        <v>313</v>
      </c>
      <c r="E193" s="12"/>
      <c r="F193" s="21"/>
      <c r="G193" s="21"/>
      <c r="H193" s="21"/>
      <c r="I193" s="21"/>
      <c r="J193" s="21"/>
      <c r="K193" s="21"/>
    </row>
    <row r="194" spans="1:11" ht="56" x14ac:dyDescent="0.15">
      <c r="A194" s="7">
        <v>220</v>
      </c>
      <c r="B194" s="23"/>
      <c r="C194" s="29" t="str">
        <f>HYPERLINK("https://piensoluegoactuo.com/frente-al-coronavirus/para-todos/charlas-sobre-la-conservacion-de-mares-y-biodiversidad/","Charlas sobre la conservación de mares y biodiversidad.")</f>
        <v>Charlas sobre la conservación de mares y biodiversidad.</v>
      </c>
      <c r="D194" s="27" t="s">
        <v>314</v>
      </c>
      <c r="E194" s="21"/>
      <c r="F194" s="21"/>
      <c r="G194" s="21"/>
      <c r="H194" s="21"/>
      <c r="I194" s="21"/>
      <c r="J194" s="21"/>
      <c r="K194" s="21"/>
    </row>
    <row r="195" spans="1:11" ht="42" x14ac:dyDescent="0.15">
      <c r="A195" s="7">
        <v>221</v>
      </c>
      <c r="B195" s="23"/>
      <c r="C195" s="29" t="str">
        <f>HYPERLINK("https://piensoluegoactuo.com/frente-al-coronavirus/para-todos/recopilatorio-de-columnas-ensayos-y-articulos-sobre-la-pandemia/","Recopilatorio de columnas, ensayos y artículos sobre la pandemia.")</f>
        <v>Recopilatorio de columnas, ensayos y artículos sobre la pandemia.</v>
      </c>
      <c r="D195" s="27" t="s">
        <v>315</v>
      </c>
      <c r="E195" s="21"/>
      <c r="F195" s="21"/>
      <c r="G195" s="21"/>
      <c r="H195" s="21"/>
      <c r="I195" s="21"/>
      <c r="J195" s="21"/>
      <c r="K195" s="21"/>
    </row>
    <row r="196" spans="1:11" ht="28" x14ac:dyDescent="0.15">
      <c r="A196" s="7">
        <v>222</v>
      </c>
      <c r="B196" s="23"/>
      <c r="C196" s="29" t="str">
        <f>HYPERLINK("https://piensoluegoactuo.com/frente-al-coronavirus/para-todos/visita-por-la-national-gallery-de-washington/","Visita por la National Gallery de Washington.")</f>
        <v>Visita por la National Gallery de Washington.</v>
      </c>
      <c r="D196" s="27" t="s">
        <v>316</v>
      </c>
      <c r="E196" s="21"/>
      <c r="F196" s="21"/>
      <c r="G196" s="21"/>
      <c r="H196" s="21"/>
      <c r="I196" s="21"/>
      <c r="J196" s="21"/>
      <c r="K196" s="21"/>
    </row>
    <row r="197" spans="1:11" ht="42" x14ac:dyDescent="0.15">
      <c r="A197" s="7">
        <v>223</v>
      </c>
      <c r="B197" s="23"/>
      <c r="C197" s="29" t="str">
        <f>HYPERLINK("https://piensoluegoactuo.com/frente-al-coronavirus/para-todos/congreso-online-para-buscar-nuevas-soluciones-en-el-sector-moda/","Congreso online para buscar nuevas soluciones en el sector Moda.")</f>
        <v>Congreso online para buscar nuevas soluciones en el sector Moda.</v>
      </c>
      <c r="D197" s="27" t="s">
        <v>317</v>
      </c>
      <c r="E197" s="12"/>
      <c r="F197" s="21"/>
      <c r="G197" s="21"/>
      <c r="H197" s="21"/>
      <c r="I197" s="21"/>
      <c r="J197" s="21"/>
      <c r="K197" s="21"/>
    </row>
    <row r="198" spans="1:11" ht="56" x14ac:dyDescent="0.15">
      <c r="A198" s="7">
        <v>224</v>
      </c>
      <c r="B198" s="23"/>
      <c r="C198" s="29" t="str">
        <f>HYPERLINK("https://piensoluegoactuo.com/frente-al-coronavirus/para-todos/apoyo-psicologico-desde-casa-para-los-sanitarios/","Apoyo psicológico desde casa para los sanitarios.")</f>
        <v>Apoyo psicológico desde casa para los sanitarios.</v>
      </c>
      <c r="D198" s="27" t="s">
        <v>318</v>
      </c>
      <c r="E198" s="21"/>
      <c r="F198" s="21"/>
      <c r="G198" s="21"/>
      <c r="H198" s="21"/>
      <c r="I198" s="21"/>
      <c r="J198" s="21"/>
      <c r="K198" s="21"/>
    </row>
    <row r="199" spans="1:11" ht="70" x14ac:dyDescent="0.15">
      <c r="A199" s="7">
        <v>225</v>
      </c>
      <c r="B199" s="23"/>
      <c r="C199" s="29" t="str">
        <f>HYPERLINK("https://piensoluegoactuo.com/frente-al-coronavirus/para-todos/recaudacion-de-fondos-para-la-confeccion-de-mascarillas/","Recaudación de fondos para la confección de mascarillas.")</f>
        <v>Recaudación de fondos para la confección de mascarillas.</v>
      </c>
      <c r="D199" s="27" t="s">
        <v>319</v>
      </c>
      <c r="E199" s="21"/>
      <c r="F199" s="21"/>
      <c r="G199" s="21"/>
      <c r="H199" s="21"/>
      <c r="I199" s="21"/>
      <c r="J199" s="21"/>
      <c r="K199" s="21"/>
    </row>
    <row r="200" spans="1:11" ht="28" x14ac:dyDescent="0.15">
      <c r="A200" s="7">
        <v>226</v>
      </c>
      <c r="B200" s="23"/>
      <c r="C200" s="29" t="str">
        <f>HYPERLINK("https://piensoluegoactuo.com/frente-al-coronavirus/para-los-pequenos/app-movil-con-juegos-interactivos-para-ninos/","App móvil con juegos interactivos para niños.")</f>
        <v>App móvil con juegos interactivos para niños.</v>
      </c>
      <c r="D200" s="27" t="s">
        <v>320</v>
      </c>
      <c r="E200" s="21"/>
      <c r="F200" s="21"/>
      <c r="G200" s="21"/>
      <c r="H200" s="21"/>
      <c r="I200" s="21"/>
      <c r="J200" s="21"/>
      <c r="K200" s="21"/>
    </row>
    <row r="201" spans="1:11" ht="28" x14ac:dyDescent="0.15">
      <c r="A201" s="7">
        <v>227</v>
      </c>
      <c r="B201" s="23"/>
      <c r="C201" s="29" t="str">
        <f>HYPERLINK("https://piensoluegoactuo.com/frente-al-coronavirus/para-todos/visita-virtual-por-la-galeria-de-los-oficios-de-florencia/","Visita virtual por la Galería de los Oficios de Florencia.")</f>
        <v>Visita virtual por la Galería de los Oficios de Florencia.</v>
      </c>
      <c r="D201" s="27" t="s">
        <v>321</v>
      </c>
      <c r="E201" s="21"/>
      <c r="F201" s="21"/>
      <c r="G201" s="21"/>
      <c r="H201" s="21"/>
      <c r="I201" s="21"/>
      <c r="J201" s="21"/>
      <c r="K201" s="21"/>
    </row>
    <row r="202" spans="1:11" ht="42" x14ac:dyDescent="0.15">
      <c r="A202" s="7">
        <v>228</v>
      </c>
      <c r="B202" s="23"/>
      <c r="C202" s="29" t="str">
        <f>HYPERLINK("https://piensoluegoactuo.com/frente-al-coronavirus/para-todos/red-de-apoyo-personal-en-moratalaz/","Red de apoyo personal en Moratalaz.")</f>
        <v>Red de apoyo personal en Moratalaz.</v>
      </c>
      <c r="D202" s="27" t="s">
        <v>322</v>
      </c>
      <c r="E202" s="21"/>
      <c r="F202" s="21"/>
      <c r="G202" s="21"/>
      <c r="H202" s="21"/>
      <c r="I202" s="21"/>
      <c r="J202" s="21"/>
      <c r="K202" s="21"/>
    </row>
    <row r="203" spans="1:11" ht="56" x14ac:dyDescent="0.15">
      <c r="A203" s="7">
        <v>229</v>
      </c>
      <c r="B203" s="23"/>
      <c r="C203" s="29" t="str">
        <f>HYPERLINK("https://piensoluegoactuo.com/frente-al-coronavirus/para-todos/hackaton-virtual/","Hackaton virtual.")</f>
        <v>Hackaton virtual.</v>
      </c>
      <c r="D203" s="27" t="s">
        <v>323</v>
      </c>
      <c r="E203" s="21"/>
      <c r="F203" s="21"/>
      <c r="G203" s="21"/>
      <c r="H203" s="21"/>
      <c r="I203" s="21"/>
      <c r="J203" s="21"/>
      <c r="K203" s="21"/>
    </row>
    <row r="204" spans="1:11" ht="28" x14ac:dyDescent="0.15">
      <c r="A204" s="7">
        <v>230</v>
      </c>
      <c r="B204" s="23"/>
      <c r="C204" s="29" t="str">
        <f>HYPERLINK("https://piensoluegoactuo.com/frente-al-coronavirus/para-todos/listado-de-profesionales-para-consultas-medicas/","Listado de profesionales para consultas médicas.")</f>
        <v>Listado de profesionales para consultas médicas.</v>
      </c>
      <c r="D204" s="27" t="s">
        <v>324</v>
      </c>
      <c r="E204" s="21"/>
      <c r="F204" s="21"/>
      <c r="G204" s="21"/>
      <c r="H204" s="21"/>
      <c r="I204" s="21"/>
      <c r="J204" s="21"/>
      <c r="K204" s="21"/>
    </row>
    <row r="205" spans="1:11" ht="42" x14ac:dyDescent="0.15">
      <c r="A205" s="7">
        <v>231</v>
      </c>
      <c r="B205" s="23"/>
      <c r="C205" s="29" t="str">
        <f>HYPERLINK("https://piensoluegoactuo.com/frente-al-coronavirus/para-todos/red-de-apoyo-en-aluche/","Red de apoyo en Aluche.")</f>
        <v>Red de apoyo en Aluche.</v>
      </c>
      <c r="D205" s="27" t="s">
        <v>325</v>
      </c>
      <c r="E205" s="21"/>
      <c r="F205" s="21"/>
      <c r="G205" s="21"/>
      <c r="H205" s="21"/>
      <c r="I205" s="21"/>
      <c r="J205" s="21"/>
      <c r="K205" s="21"/>
    </row>
    <row r="206" spans="1:11" ht="42" x14ac:dyDescent="0.15">
      <c r="A206" s="7">
        <v>232</v>
      </c>
      <c r="B206" s="23"/>
      <c r="C206" s="29" t="str">
        <f>HYPERLINK("https://piensoluegoactuo.com/frente-al-coronavirus/para-todos/red-de-apoyo-en-hortaleza/","Red de apoyo en Hortaleza.")</f>
        <v>Red de apoyo en Hortaleza.</v>
      </c>
      <c r="D206" s="27" t="s">
        <v>326</v>
      </c>
      <c r="E206" s="21"/>
      <c r="F206" s="21"/>
      <c r="G206" s="21"/>
      <c r="H206" s="21"/>
      <c r="I206" s="21"/>
      <c r="J206" s="21"/>
      <c r="K206" s="21"/>
    </row>
    <row r="207" spans="1:11" ht="56" x14ac:dyDescent="0.15">
      <c r="A207" s="7">
        <v>233</v>
      </c>
      <c r="B207" s="23"/>
      <c r="C207" s="29" t="str">
        <f>HYPERLINK("https://piensoluegoactuo.com/frente-al-coronavirus/para-todos/tutorial-para-hacer-tu-propia-mascarilla/","Tutorial para hacer tu propia mascarilla.")</f>
        <v>Tutorial para hacer tu propia mascarilla.</v>
      </c>
      <c r="D207" s="27" t="s">
        <v>327</v>
      </c>
      <c r="E207" s="21"/>
      <c r="F207" s="21"/>
      <c r="G207" s="21"/>
      <c r="H207" s="21"/>
      <c r="I207" s="21"/>
      <c r="J207" s="21"/>
      <c r="K207" s="21"/>
    </row>
    <row r="208" spans="1:11" ht="42" x14ac:dyDescent="0.15">
      <c r="A208" s="7">
        <v>234</v>
      </c>
      <c r="B208" s="23"/>
      <c r="C208" s="29" t="str">
        <f>HYPERLINK("https://piensoluegoactuo.com/frente-al-coronavirus/para-todos/sesiones-de-mindfulness-para-todos-los-publicos/","Sesiones de Mindfulness para todos los públicos.")</f>
        <v>Sesiones de Mindfulness para todos los públicos.</v>
      </c>
      <c r="D208" s="27" t="s">
        <v>328</v>
      </c>
      <c r="E208" s="21"/>
      <c r="F208" s="21"/>
      <c r="G208" s="21"/>
      <c r="H208" s="21"/>
      <c r="I208" s="21"/>
      <c r="J208" s="21"/>
      <c r="K208" s="21"/>
    </row>
    <row r="209" spans="1:11" ht="43" thickBot="1" x14ac:dyDescent="0.2">
      <c r="A209" s="7">
        <v>235</v>
      </c>
      <c r="B209" s="23"/>
      <c r="C209" s="29" t="str">
        <f>HYPERLINK("https://piensoluegoactuo.com/frente-al-coronavirus/para-todos/red-de-apoyo-en-villaverde/","Red de apoyo en Villaverde.")</f>
        <v>Red de apoyo en Villaverde.</v>
      </c>
      <c r="D209" s="27" t="s">
        <v>329</v>
      </c>
      <c r="E209" s="21"/>
      <c r="F209" s="21"/>
      <c r="G209" s="21"/>
      <c r="H209" s="21"/>
      <c r="I209" s="21"/>
      <c r="J209" s="21"/>
      <c r="K209" s="21"/>
    </row>
    <row r="210" spans="1:11" ht="34.5" customHeight="1" thickTop="1" thickBot="1" x14ac:dyDescent="0.2">
      <c r="A210" s="31"/>
      <c r="B210" s="104" t="s">
        <v>330</v>
      </c>
      <c r="C210" s="103"/>
      <c r="D210" s="103"/>
      <c r="E210" s="32"/>
      <c r="F210" s="33"/>
      <c r="G210" s="33"/>
      <c r="H210" s="33"/>
      <c r="I210" s="33"/>
      <c r="J210" s="33"/>
      <c r="K210" s="33"/>
    </row>
    <row r="211" spans="1:11" ht="43" thickTop="1" x14ac:dyDescent="0.15">
      <c r="A211" s="7">
        <v>237</v>
      </c>
      <c r="B211" s="23"/>
      <c r="C211" s="29" t="str">
        <f>HYPERLINK("https://piensoluegoactuo.com/frente-al-coronavirus/para-todos/conectar-pacientes-aislados-con-sus-familias/","Conectar pacientes aislados con sus familias.")</f>
        <v>Conectar pacientes aislados con sus familias.</v>
      </c>
      <c r="D211" s="27" t="s">
        <v>331</v>
      </c>
      <c r="E211" s="21"/>
      <c r="F211" s="21"/>
      <c r="G211" s="21"/>
      <c r="H211" s="21"/>
      <c r="I211" s="21"/>
      <c r="J211" s="21"/>
      <c r="K211" s="21"/>
    </row>
    <row r="212" spans="1:11" ht="56" x14ac:dyDescent="0.15">
      <c r="A212" s="7">
        <v>238</v>
      </c>
      <c r="B212" s="23"/>
      <c r="C212" s="29" t="str">
        <f>HYPERLINK("https://piensoluegoactuo.com/frente-al-coronavirus/para-todos/hospitales-fabricando-material-sanitario/","Hospitales fabricando material sanitario.")</f>
        <v>Hospitales fabricando material sanitario.</v>
      </c>
      <c r="D212" s="27" t="s">
        <v>332</v>
      </c>
      <c r="E212" s="21"/>
      <c r="F212" s="21"/>
      <c r="G212" s="21"/>
      <c r="H212" s="21"/>
      <c r="I212" s="21"/>
      <c r="J212" s="21"/>
      <c r="K212" s="21"/>
    </row>
    <row r="213" spans="1:11" ht="56" x14ac:dyDescent="0.15">
      <c r="A213" s="7">
        <v>239</v>
      </c>
      <c r="B213" s="23"/>
      <c r="C213" s="29" t="str">
        <f>HYPERLINK("https://piensoluegoactuo.com/frente-al-coronavirus/para-todos/plataforma-para-proponer-ideas/","Plataforma para proponer ideas.")</f>
        <v>Plataforma para proponer ideas.</v>
      </c>
      <c r="D213" s="27" t="s">
        <v>333</v>
      </c>
      <c r="E213" s="21"/>
      <c r="F213" s="21"/>
      <c r="G213" s="21"/>
      <c r="H213" s="21"/>
      <c r="I213" s="21"/>
      <c r="J213" s="21"/>
      <c r="K213" s="21"/>
    </row>
    <row r="214" spans="1:11" ht="42" x14ac:dyDescent="0.15">
      <c r="A214" s="7">
        <v>240</v>
      </c>
      <c r="B214" s="23"/>
      <c r="C214" s="29" t="str">
        <f>HYPERLINK("https://piensoluegoactuo.com/frente-al-coronavirus/para-todos/aplicacion-para-consultar-las-iniciativas-que-han-surgido-estos-dias/","Aplicación para consultar las iniciativas que han surgido estos días.")</f>
        <v>Aplicación para consultar las iniciativas que han surgido estos días.</v>
      </c>
      <c r="D214" s="27" t="s">
        <v>334</v>
      </c>
      <c r="E214" s="21"/>
      <c r="F214" s="21"/>
      <c r="G214" s="21"/>
      <c r="H214" s="21"/>
      <c r="I214" s="21"/>
      <c r="J214" s="21"/>
      <c r="K214" s="21"/>
    </row>
    <row r="215" spans="1:11" ht="28" x14ac:dyDescent="0.15">
      <c r="A215" s="7">
        <v>241</v>
      </c>
      <c r="B215" s="23"/>
      <c r="C215" s="29" t="str">
        <f>HYPERLINK("https://piensoluegoactuo.com/frente-al-coronavirus/para-todos/buscador-de-redes-de-apoyo/","Buscador de redes de apoyo.")</f>
        <v>Buscador de redes de apoyo.</v>
      </c>
      <c r="D215" s="27" t="s">
        <v>335</v>
      </c>
      <c r="E215" s="21"/>
      <c r="F215" s="21"/>
      <c r="G215" s="21"/>
      <c r="H215" s="21"/>
      <c r="I215" s="21"/>
      <c r="J215" s="21"/>
      <c r="K215" s="21"/>
    </row>
    <row r="216" spans="1:11" ht="42" x14ac:dyDescent="0.15">
      <c r="A216" s="7">
        <v>242</v>
      </c>
      <c r="B216" s="23"/>
      <c r="C216" s="29" t="str">
        <f>HYPERLINK("https://piensoluegoactuo.com/frente-al-coronavirus/para-todos/actualizacion-de-casos-de-covid19-en-espana-y-en-el-mundo/","Actualización de casos de Covid19 en España y en el mundo.")</f>
        <v>Actualización de casos de Covid19 en España y en el mundo.</v>
      </c>
      <c r="D216" s="27" t="s">
        <v>336</v>
      </c>
      <c r="E216" s="21"/>
      <c r="F216" s="21"/>
      <c r="G216" s="21"/>
      <c r="H216" s="21"/>
      <c r="I216" s="21"/>
      <c r="J216" s="21"/>
      <c r="K216" s="21"/>
    </row>
    <row r="217" spans="1:11" ht="42" x14ac:dyDescent="0.15">
      <c r="A217" s="7">
        <v>243</v>
      </c>
      <c r="B217" s="34"/>
      <c r="C217" s="29" t="str">
        <f>HYPERLINK("https://piensoluegoactuo.com/frente-al-coronavirus/para-todos/seleccion-de-recursos-y-articulos-para-abordar-el-covid19-con-ninos/","Selección de recursos y artículos para abordar el COVID19 con niños.")</f>
        <v>Selección de recursos y artículos para abordar el COVID19 con niños.</v>
      </c>
      <c r="D217" s="27" t="s">
        <v>337</v>
      </c>
      <c r="E217" s="21"/>
      <c r="F217" s="21"/>
      <c r="G217" s="21"/>
      <c r="H217" s="21"/>
      <c r="I217" s="21"/>
      <c r="J217" s="21"/>
      <c r="K217" s="21"/>
    </row>
    <row r="218" spans="1:11" ht="70" x14ac:dyDescent="0.15">
      <c r="A218" s="7">
        <v>244</v>
      </c>
      <c r="B218" s="23"/>
      <c r="C218" s="29" t="str">
        <f>HYPERLINK("https://piensoluegoactuo.com/frente-al-coronavirus/para-los-pequenos/guia-de-actividades-y-manejo-de-la-situacion-de-confinamiento-en-familia/","Guía de Actividades y Manejo de la situación de Confinamiento en Familia.")</f>
        <v>Guía de Actividades y Manejo de la situación de Confinamiento en Familia.</v>
      </c>
      <c r="D218" s="27" t="s">
        <v>338</v>
      </c>
      <c r="E218" s="21"/>
      <c r="F218" s="21"/>
      <c r="G218" s="21"/>
      <c r="H218" s="21"/>
      <c r="I218" s="21"/>
      <c r="J218" s="21"/>
      <c r="K218" s="21"/>
    </row>
    <row r="219" spans="1:11" ht="56" x14ac:dyDescent="0.15">
      <c r="A219" s="7">
        <v>245</v>
      </c>
      <c r="B219" s="23"/>
      <c r="C219" s="29" t="str">
        <f>HYPERLINK("https://piensoluegoactuo.com/frente-al-coronavirus/para-los-pequenos/guias-a-tu-lado-consejos-para-madres-y-padres-en-tiempos-de-coronavirus/","Guías a tu lado: Consejos para madres y padres en tiempos de coronavirus.")</f>
        <v>Guías a tu lado: Consejos para madres y padres en tiempos de coronavirus.</v>
      </c>
      <c r="D219" s="27" t="s">
        <v>339</v>
      </c>
      <c r="E219" s="21"/>
      <c r="F219" s="21"/>
      <c r="G219" s="21"/>
      <c r="H219" s="21"/>
      <c r="I219" s="21"/>
      <c r="J219" s="21"/>
      <c r="K219" s="21"/>
    </row>
    <row r="220" spans="1:11" ht="42" x14ac:dyDescent="0.15">
      <c r="A220" s="7">
        <v>246</v>
      </c>
      <c r="B220" s="23"/>
      <c r="C220" s="29" t="str">
        <f>HYPERLINK("https://piensoluegoactuo.com/frente-al-coronavirus/para-los-pequenos/cuento-para-ninos/","Cuento para niños.")</f>
        <v>Cuento para niños.</v>
      </c>
      <c r="D220" s="27" t="s">
        <v>340</v>
      </c>
      <c r="E220" s="21"/>
      <c r="F220" s="21"/>
      <c r="G220" s="21"/>
      <c r="H220" s="21"/>
      <c r="I220" s="21"/>
      <c r="J220" s="21"/>
      <c r="K220" s="21"/>
    </row>
    <row r="221" spans="1:11" ht="42" x14ac:dyDescent="0.15">
      <c r="A221" s="7">
        <v>247</v>
      </c>
      <c r="B221" s="23"/>
      <c r="C221" s="29" t="str">
        <f>HYPERLINK("https://piensoluegoactuo.com/frente-al-coronavirus/para-los-pequenos/recomendaciones-de-apoyo-emocional-a-ninos-y-ninas/","Recomendaciones de apoyo emocional a niños y niñas.")</f>
        <v>Recomendaciones de apoyo emocional a niños y niñas.</v>
      </c>
      <c r="D221" s="27" t="s">
        <v>341</v>
      </c>
      <c r="E221" s="21"/>
      <c r="F221" s="21"/>
      <c r="G221" s="21"/>
      <c r="H221" s="21"/>
      <c r="I221" s="21"/>
      <c r="J221" s="21"/>
      <c r="K221" s="21"/>
    </row>
    <row r="222" spans="1:11" ht="42" x14ac:dyDescent="0.15">
      <c r="A222" s="7">
        <v>248</v>
      </c>
      <c r="B222" s="23"/>
      <c r="C222" s="29" t="str">
        <f>HYPERLINK("https://piensoluegoactuo.com/frente-al-coronavirus/para-los-pequenos/guia-dirigida-a-ninos-ninas-y-adolescentes/","Guía dirigida a niños, niñas y adolescentes.")</f>
        <v>Guía dirigida a niños, niñas y adolescentes.</v>
      </c>
      <c r="D222" s="27" t="s">
        <v>342</v>
      </c>
      <c r="E222" s="12"/>
      <c r="F222" s="21"/>
      <c r="G222" s="21"/>
      <c r="H222" s="21"/>
      <c r="I222" s="21"/>
      <c r="J222" s="21"/>
      <c r="K222" s="21"/>
    </row>
    <row r="223" spans="1:11" ht="70" x14ac:dyDescent="0.15">
      <c r="A223" s="7">
        <v>249</v>
      </c>
      <c r="B223" s="23"/>
      <c r="C223" s="29" t="str">
        <f>HYPERLINK("https://piensoluegoactuo.com/frente-al-coronavirus/para-todos/servicio-gratuito-para-convivir-en-familia/","Servicio gratuito para convivir en familia.")</f>
        <v>Servicio gratuito para convivir en familia.</v>
      </c>
      <c r="D223" s="27" t="s">
        <v>343</v>
      </c>
      <c r="E223" s="12"/>
      <c r="F223" s="21"/>
      <c r="G223" s="21"/>
      <c r="H223" s="21"/>
      <c r="I223" s="21"/>
      <c r="J223" s="21"/>
      <c r="K223" s="21"/>
    </row>
    <row r="224" spans="1:11" ht="42" x14ac:dyDescent="0.15">
      <c r="A224" s="7">
        <v>250</v>
      </c>
      <c r="B224" s="23"/>
      <c r="C224" s="29" t="str">
        <f>HYPERLINK("https://piensoluegoactuo.com/frente-al-coronavirus/para-todos/como-explicar-a-nuestros-hijos-lo-que-esta-pasando-sin-que-se-asusten/","Cómo explicar a nuestros hijos lo que está pasando sin que se asusten.")</f>
        <v>Cómo explicar a nuestros hijos lo que está pasando sin que se asusten.</v>
      </c>
      <c r="D224" s="27" t="s">
        <v>344</v>
      </c>
      <c r="E224" s="12"/>
      <c r="F224" s="21"/>
      <c r="G224" s="21"/>
      <c r="H224" s="21"/>
      <c r="I224" s="21"/>
      <c r="J224" s="21"/>
      <c r="K224" s="21"/>
    </row>
    <row r="225" spans="1:11" ht="42" x14ac:dyDescent="0.15">
      <c r="A225" s="7">
        <v>251</v>
      </c>
      <c r="B225" s="23"/>
      <c r="C225" s="29" t="str">
        <f>HYPERLINK("https://piensoluegoactuo.com/frente-al-coronavirus/para-los-pequenos/como-sobrellevar-que-los-ninos-esten-en-casa-mas-de-15-dias/","Cómo sobrellevar que los niños estén en casa más de 15 días")</f>
        <v>Cómo sobrellevar que los niños estén en casa más de 15 días</v>
      </c>
      <c r="D225" s="27" t="s">
        <v>345</v>
      </c>
      <c r="E225" s="12"/>
      <c r="F225" s="21"/>
      <c r="G225" s="21"/>
      <c r="H225" s="21"/>
      <c r="I225" s="21"/>
      <c r="J225" s="21"/>
      <c r="K225" s="21"/>
    </row>
    <row r="226" spans="1:11" ht="56" x14ac:dyDescent="0.15">
      <c r="A226" s="7">
        <v>252</v>
      </c>
      <c r="B226" s="23"/>
      <c r="C226" s="29" t="str">
        <f>HYPERLINK("https://piensoluegoactuo.com/frente-al-coronavirus/para-los-pequenos/lo-que-madres-padres-y-educadores-deben-saber-para-proteger-a-hijas-hijos-y-alumnos/","Lo que madres, padres y educadores deben saber para proteger a hijas, hijos y alumnos.")</f>
        <v>Lo que madres, padres y educadores deben saber para proteger a hijas, hijos y alumnos.</v>
      </c>
      <c r="D226" s="27" t="s">
        <v>346</v>
      </c>
      <c r="E226" s="12"/>
      <c r="F226" s="21"/>
      <c r="G226" s="21"/>
      <c r="H226" s="21"/>
      <c r="I226" s="21"/>
      <c r="J226" s="21"/>
      <c r="K226" s="21"/>
    </row>
    <row r="227" spans="1:11" ht="70" x14ac:dyDescent="0.15">
      <c r="A227" s="7">
        <v>253</v>
      </c>
      <c r="B227" s="23"/>
      <c r="C227" s="29" t="str">
        <f>HYPERLINK(" https://piensoluegoactuo.com/frente-al-coronavirus/para-todos/comics-para-reflexionar-y-debatir/","Comics para reflexionar y debatir.")</f>
        <v>Comics para reflexionar y debatir.</v>
      </c>
      <c r="D227" s="27" t="s">
        <v>347</v>
      </c>
      <c r="E227" s="12"/>
      <c r="F227" s="21"/>
      <c r="G227" s="21"/>
      <c r="H227" s="21"/>
      <c r="I227" s="21"/>
      <c r="J227" s="21"/>
      <c r="K227" s="21"/>
    </row>
    <row r="228" spans="1:11" ht="56" x14ac:dyDescent="0.15">
      <c r="A228" s="7">
        <v>255</v>
      </c>
      <c r="B228" s="23"/>
      <c r="C228" s="29" t="str">
        <f>HYPERLINK("https://piensoluegoactuo.com/frente-al-coronavirus/para-los-pequenos/decalogo-con-consejos-para-padres-y-madres-ante-el-coronavirus/","Decálogo con consejos para padres y madres ante el coronavirus.")</f>
        <v>Decálogo con consejos para padres y madres ante el coronavirus.</v>
      </c>
      <c r="D228" s="27" t="s">
        <v>348</v>
      </c>
      <c r="E228" s="12"/>
      <c r="F228" s="21"/>
      <c r="G228" s="21"/>
      <c r="H228" s="21"/>
      <c r="I228" s="21"/>
      <c r="J228" s="21"/>
      <c r="K228" s="21"/>
    </row>
    <row r="229" spans="1:11" ht="56" x14ac:dyDescent="0.15">
      <c r="A229" s="7">
        <v>257</v>
      </c>
      <c r="B229" s="23"/>
      <c r="C229" s="29" t="str">
        <f>HYPERLINK("https://piensoluegoactuo.com/sin-categoria/explicar-la-pandemia-a-ninos-y-ninas/","Explicar la pandemia a niños y niñas.")</f>
        <v>Explicar la pandemia a niños y niñas.</v>
      </c>
      <c r="D229" s="27" t="s">
        <v>349</v>
      </c>
      <c r="E229" s="12"/>
      <c r="F229" s="21"/>
      <c r="G229" s="21"/>
      <c r="H229" s="21"/>
      <c r="I229" s="21"/>
      <c r="J229" s="21"/>
      <c r="K229" s="21"/>
    </row>
    <row r="230" spans="1:11" ht="42" x14ac:dyDescent="0.15">
      <c r="A230" s="7">
        <v>258</v>
      </c>
      <c r="B230" s="23"/>
      <c r="C230" s="29" t="str">
        <f>HYPERLINK("https://piensoluegoactuo.com/frente-al-coronavirus/para-los-pequenos/como-hablar-de-coronavirus-a-los-ninos/","Cómo hablar de coronavirus a los niños.")</f>
        <v>Cómo hablar de coronavirus a los niños.</v>
      </c>
      <c r="D230" s="27" t="s">
        <v>350</v>
      </c>
      <c r="E230" s="12"/>
      <c r="F230" s="21"/>
      <c r="G230" s="21"/>
      <c r="H230" s="21"/>
      <c r="I230" s="21"/>
      <c r="J230" s="21"/>
      <c r="K230" s="21"/>
    </row>
    <row r="231" spans="1:11" ht="56" x14ac:dyDescent="0.15">
      <c r="A231" s="7">
        <v>259</v>
      </c>
      <c r="B231" s="23"/>
      <c r="C231" s="29" t="str">
        <f>HYPERLINK("https://piensoluegoactuo.com/frente-al-coronavirus/para-los-pequenos/libro-para-ninas-y-ninos-hola-soy-el-coronavirus/","Libro para niñas y niños ""Hola! Soy el coronavirus"".")</f>
        <v>Libro para niñas y niños "Hola! Soy el coronavirus".</v>
      </c>
      <c r="D231" s="27" t="s">
        <v>351</v>
      </c>
      <c r="E231" s="12"/>
      <c r="F231" s="21"/>
      <c r="G231" s="21"/>
      <c r="H231" s="21"/>
      <c r="I231" s="21"/>
      <c r="J231" s="21"/>
      <c r="K231" s="21"/>
    </row>
    <row r="232" spans="1:11" ht="56" x14ac:dyDescent="0.15">
      <c r="A232" s="7">
        <v>260</v>
      </c>
      <c r="B232" s="23"/>
      <c r="C232" s="29" t="str">
        <f>HYPERLINK("https://piensoluegoactuo.com/frente-al-coronavirus/para-todos/cirujana-coordina-envio-de-cartas-a-hospitales/","Cirujana coordina envío de cartas a hospitales.")</f>
        <v>Cirujana coordina envío de cartas a hospitales.</v>
      </c>
      <c r="D232" s="27" t="s">
        <v>352</v>
      </c>
      <c r="E232" s="12"/>
      <c r="F232" s="21"/>
      <c r="G232" s="21"/>
      <c r="H232" s="21"/>
      <c r="I232" s="21"/>
      <c r="J232" s="21"/>
      <c r="K232" s="21"/>
    </row>
    <row r="233" spans="1:11" ht="70" x14ac:dyDescent="0.15">
      <c r="A233" s="7">
        <v>261</v>
      </c>
      <c r="B233" s="23"/>
      <c r="C233" s="29" t="str">
        <f>HYPERLINK("https://piensoluegoactuo.com/frente-al-coronavirus/para-todos/farmacias-para-la-recogida-de-mascaras-de-buceo/","Farmacias para la recogida de máscaras de buceo.")</f>
        <v>Farmacias para la recogida de máscaras de buceo.</v>
      </c>
      <c r="D233" s="27" t="s">
        <v>353</v>
      </c>
      <c r="E233" s="12"/>
      <c r="F233" s="21"/>
      <c r="G233" s="21"/>
      <c r="H233" s="21"/>
      <c r="I233" s="21"/>
      <c r="J233" s="21"/>
      <c r="K233" s="21"/>
    </row>
    <row r="234" spans="1:11" ht="28" x14ac:dyDescent="0.15">
      <c r="A234" s="7">
        <v>262</v>
      </c>
      <c r="B234" s="23"/>
      <c r="C234" s="29" t="str">
        <f>HYPERLINK("https://piensoluegoactuo.com/frente-al-coronavirus/para-todos/museo-de-balcones/","Museo de balcones.")</f>
        <v>Museo de balcones.</v>
      </c>
      <c r="D234" s="27" t="s">
        <v>354</v>
      </c>
      <c r="E234" s="12"/>
      <c r="F234" s="21"/>
      <c r="G234" s="21"/>
      <c r="H234" s="21"/>
      <c r="I234" s="21"/>
      <c r="J234" s="21"/>
      <c r="K234" s="21"/>
    </row>
    <row r="235" spans="1:11" ht="28" x14ac:dyDescent="0.15">
      <c r="A235" s="7">
        <v>263</v>
      </c>
      <c r="B235" s="23"/>
      <c r="C235" s="29" t="str">
        <f>HYPERLINK("https://piensoluegoactuo.com/frente-al-coronavirus/para-todos/webinar-para-aprender-y-formarse/","Webinar para aprender y formarse.")</f>
        <v>Webinar para aprender y formarse.</v>
      </c>
      <c r="D235" s="27" t="s">
        <v>355</v>
      </c>
      <c r="E235" s="12"/>
      <c r="F235" s="21"/>
      <c r="G235" s="21"/>
      <c r="H235" s="21"/>
      <c r="I235" s="21"/>
      <c r="J235" s="21"/>
      <c r="K235" s="21"/>
    </row>
    <row r="236" spans="1:11" ht="42" x14ac:dyDescent="0.15">
      <c r="A236" s="7">
        <v>264</v>
      </c>
      <c r="B236" s="23"/>
      <c r="C236" s="29" t="str">
        <f>HYPERLINK("https://piensoluegoactuo.com/frente-al-coronavirus/para-los-pequenos/libro-de-experimentos-a-distancia/","Libro de experimentos a distancia.")</f>
        <v>Libro de experimentos a distancia.</v>
      </c>
      <c r="D236" s="27" t="s">
        <v>356</v>
      </c>
      <c r="E236" s="12"/>
      <c r="F236" s="21"/>
      <c r="G236" s="21"/>
      <c r="H236" s="21"/>
      <c r="I236" s="21"/>
      <c r="J236" s="21"/>
      <c r="K236" s="21"/>
    </row>
    <row r="237" spans="1:11" ht="28" x14ac:dyDescent="0.15">
      <c r="A237" s="7">
        <v>265</v>
      </c>
      <c r="B237" s="23"/>
      <c r="C237" s="29" t="str">
        <f>HYPERLINK("https://piensoluegoactuo.com/sin-categoria/50-conciertos-gratis-de-todo-el-mundo/","50 conciertos gratis de todo el mundo.")</f>
        <v>50 conciertos gratis de todo el mundo.</v>
      </c>
      <c r="D237" s="27" t="s">
        <v>357</v>
      </c>
      <c r="E237" s="12"/>
      <c r="F237" s="21"/>
      <c r="G237" s="21"/>
      <c r="H237" s="21"/>
      <c r="I237" s="21"/>
      <c r="J237" s="21"/>
      <c r="K237" s="21"/>
    </row>
    <row r="238" spans="1:11" ht="42" x14ac:dyDescent="0.15">
      <c r="A238" s="7">
        <v>266</v>
      </c>
      <c r="B238" s="23"/>
      <c r="C238" s="29" t="str">
        <f>HYPERLINK("https://piensoluegoactuo.com/frente-al-coronavirus/para-todos/concurso-para-el-balcon-con-mas-arte/","Concurso para el balcón con más arte.")</f>
        <v>Concurso para el balcón con más arte.</v>
      </c>
      <c r="D238" s="27" t="s">
        <v>358</v>
      </c>
      <c r="E238" s="12"/>
      <c r="F238" s="21"/>
      <c r="G238" s="21"/>
      <c r="H238" s="21"/>
      <c r="I238" s="21"/>
      <c r="J238" s="21"/>
      <c r="K238" s="21"/>
    </row>
    <row r="239" spans="1:11" ht="28" x14ac:dyDescent="0.15">
      <c r="A239" s="7">
        <v>277</v>
      </c>
      <c r="B239" s="43"/>
      <c r="C239" s="44" t="str">
        <f>HYPERLINK("https://piensoluegoactuo.com/frente-al-coronavirus/para-todos/cada-noche-un-cuento-nuevo-para-leer/","Cada noche un cuento nuevo para leer.")</f>
        <v>Cada noche un cuento nuevo para leer.</v>
      </c>
      <c r="D239" s="45" t="s">
        <v>359</v>
      </c>
      <c r="E239" s="47"/>
      <c r="F239" s="46"/>
      <c r="G239" s="46"/>
      <c r="H239" s="46"/>
      <c r="I239" s="46"/>
      <c r="J239" s="46"/>
      <c r="K239" s="46"/>
    </row>
    <row r="240" spans="1:11" ht="42" x14ac:dyDescent="0.15">
      <c r="A240" s="7">
        <v>278</v>
      </c>
      <c r="B240" s="43"/>
      <c r="C240" s="44" t="str">
        <f>HYPERLINK("https://piensoluegoactuo.com/frente-al-coronavirus/para-todos/biblioteca-colectiva/ ","Biblioteca colectiva.")</f>
        <v>Biblioteca colectiva.</v>
      </c>
      <c r="D240" s="45" t="s">
        <v>360</v>
      </c>
      <c r="E240" s="47"/>
      <c r="F240" s="46"/>
      <c r="G240" s="46"/>
      <c r="H240" s="46"/>
      <c r="I240" s="46"/>
      <c r="J240" s="46"/>
      <c r="K240" s="46"/>
    </row>
    <row r="241" spans="1:11" ht="56" x14ac:dyDescent="0.15">
      <c r="A241" s="7">
        <v>279</v>
      </c>
      <c r="B241" s="43"/>
      <c r="C241" s="44" t="str">
        <f>HYPERLINK("https://piensoluegoactuo.com/frente-al-coronavirus/para-los-heroes/regalo-de-flores-a-hospitales-y-residencias/","Regalo de flores a hospitales y residencias.")</f>
        <v>Regalo de flores a hospitales y residencias.</v>
      </c>
      <c r="D241" s="45" t="s">
        <v>361</v>
      </c>
      <c r="E241" s="47"/>
      <c r="F241" s="46"/>
      <c r="G241" s="46"/>
      <c r="H241" s="46"/>
      <c r="I241" s="46"/>
      <c r="J241" s="46"/>
      <c r="K241" s="46"/>
    </row>
    <row r="242" spans="1:11" ht="56" x14ac:dyDescent="0.15">
      <c r="A242" s="7">
        <v>280</v>
      </c>
      <c r="B242" s="43"/>
      <c r="C242" s="44" t="str">
        <f>HYPERLINK("https://piensoluegoactuo.com/frente-al-coronavirus/para-todos/circo-en-casa/","Circo en casa.")</f>
        <v>Circo en casa.</v>
      </c>
      <c r="D242" s="45" t="s">
        <v>362</v>
      </c>
      <c r="E242" s="47"/>
      <c r="F242" s="46"/>
      <c r="G242" s="46"/>
      <c r="H242" s="46"/>
      <c r="I242" s="46"/>
      <c r="J242" s="46"/>
      <c r="K242" s="46"/>
    </row>
    <row r="243" spans="1:11" ht="98" x14ac:dyDescent="0.15">
      <c r="A243" s="7">
        <v>281</v>
      </c>
      <c r="B243" s="43"/>
      <c r="C243" s="44" t="str">
        <f>HYPERLINK("https://piensoluegoactuo.com/frente-al-coronavirus/para-los-heroes/terapeutas-ocupacionales-voluntarios-para-ayudar-a-sanitarios/","Terapeutas ocupacionales voluntarios para ayudar a sanitarios. ")</f>
        <v xml:space="preserve">Terapeutas ocupacionales voluntarios para ayudar a sanitarios. </v>
      </c>
      <c r="D243" s="45" t="s">
        <v>363</v>
      </c>
      <c r="E243" s="47"/>
      <c r="F243" s="46"/>
      <c r="G243" s="46"/>
      <c r="H243" s="46"/>
      <c r="I243" s="46"/>
      <c r="J243" s="46"/>
      <c r="K243" s="46"/>
    </row>
    <row r="244" spans="1:11" ht="70" x14ac:dyDescent="0.15">
      <c r="A244" s="7">
        <v>282</v>
      </c>
      <c r="B244" s="43"/>
      <c r="C244" s="44" t="str">
        <f>HYPERLINK("https://piensoluegoactuo.com/frente-al-coronavirus/para-los-heroes/desplazamientos-gratis-para-los-que-no-puedan-desplazarse/","Desplazamientos gratis para los que no puedan desplazarse.")</f>
        <v>Desplazamientos gratis para los que no puedan desplazarse.</v>
      </c>
      <c r="D244" s="45" t="s">
        <v>364</v>
      </c>
      <c r="E244" s="47"/>
      <c r="F244" s="46"/>
      <c r="G244" s="46"/>
      <c r="H244" s="46"/>
      <c r="I244" s="46"/>
      <c r="J244" s="46"/>
      <c r="K244" s="46"/>
    </row>
    <row r="245" spans="1:11" ht="42" x14ac:dyDescent="0.15">
      <c r="A245" s="7">
        <v>283</v>
      </c>
      <c r="B245" s="43"/>
      <c r="C245" s="48" t="str">
        <f>HYPERLINK("https://piensoluegoactuo.com/frente-al-coronavirus/para-los-heroes/desplazamientos-gratis-para-los-que-no-puedan-desplazarse/","Carrera en casa por los héroes.")</f>
        <v>Carrera en casa por los héroes.</v>
      </c>
      <c r="D245" s="45" t="s">
        <v>365</v>
      </c>
      <c r="E245" s="47"/>
      <c r="F245" s="46"/>
      <c r="G245" s="46"/>
      <c r="H245" s="46"/>
      <c r="I245" s="46"/>
      <c r="J245" s="46"/>
      <c r="K245" s="46"/>
    </row>
    <row r="246" spans="1:11" ht="42" x14ac:dyDescent="0.15">
      <c r="A246" s="7">
        <v>284</v>
      </c>
      <c r="B246" s="43"/>
      <c r="C246" s="44" t="str">
        <f>HYPERLINK("https://piensoluegoactuo.com/frente-al-coronavirus/para-todos/visitas-a-puerta-cerrada-en-el-museo-guggenheim/","Visitas a puerta cerrada en el Museo Guggenheim.")</f>
        <v>Visitas a puerta cerrada en el Museo Guggenheim.</v>
      </c>
      <c r="D246" s="45" t="s">
        <v>366</v>
      </c>
      <c r="E246" s="47"/>
      <c r="F246" s="46"/>
      <c r="G246" s="46"/>
      <c r="H246" s="46"/>
      <c r="I246" s="46"/>
      <c r="J246" s="46"/>
      <c r="K246" s="46"/>
    </row>
    <row r="247" spans="1:11" ht="70" x14ac:dyDescent="0.15">
      <c r="A247" s="7">
        <v>285</v>
      </c>
      <c r="B247" s="43"/>
      <c r="C247" s="44" t="str">
        <f>HYPERLINK("https://piensoluegoactuo.com/frente-al-coronavirus/para-todos/un-himno-para-vital-para-el-coronavirus/","Un himno para vital para el coronavirus.")</f>
        <v>Un himno para vital para el coronavirus.</v>
      </c>
      <c r="D247" s="45" t="s">
        <v>367</v>
      </c>
      <c r="E247" s="47"/>
      <c r="F247" s="46"/>
      <c r="G247" s="46"/>
      <c r="H247" s="46"/>
      <c r="I247" s="46"/>
      <c r="J247" s="46"/>
      <c r="K247" s="46"/>
    </row>
    <row r="248" spans="1:11" ht="43" thickBot="1" x14ac:dyDescent="0.2">
      <c r="A248" s="7">
        <v>286</v>
      </c>
      <c r="B248" s="43"/>
      <c r="C248" s="44" t="str">
        <f>HYPERLINK("https://piensoluegoactuo.com/frente-al-coronavirus/para-todos/ayuda-a-personas-que-no-tienen-casa-donde-quedarse/","Ayuda a personas que no tienen casa donde quedarse.")</f>
        <v>Ayuda a personas que no tienen casa donde quedarse.</v>
      </c>
      <c r="D248" s="45" t="s">
        <v>368</v>
      </c>
      <c r="E248" s="47"/>
      <c r="F248" s="46"/>
      <c r="G248" s="46"/>
      <c r="H248" s="46"/>
      <c r="I248" s="46"/>
      <c r="J248" s="46"/>
      <c r="K248" s="46"/>
    </row>
    <row r="249" spans="1:11" ht="34.5" customHeight="1" thickTop="1" thickBot="1" x14ac:dyDescent="0.2">
      <c r="A249" s="31"/>
      <c r="B249" s="105" t="s">
        <v>369</v>
      </c>
      <c r="C249" s="103"/>
      <c r="D249" s="103"/>
      <c r="E249" s="32"/>
      <c r="F249" s="33"/>
      <c r="G249" s="33"/>
      <c r="H249" s="33"/>
      <c r="I249" s="33"/>
      <c r="J249" s="33"/>
      <c r="K249" s="33"/>
    </row>
    <row r="250" spans="1:11" ht="43" thickTop="1" x14ac:dyDescent="0.15">
      <c r="A250" s="7">
        <v>267</v>
      </c>
      <c r="B250" s="23"/>
      <c r="C250" s="49" t="s">
        <v>370</v>
      </c>
      <c r="D250" s="27" t="s">
        <v>371</v>
      </c>
      <c r="E250" s="12"/>
      <c r="F250" s="21"/>
      <c r="G250" s="21"/>
      <c r="H250" s="21"/>
      <c r="I250" s="21"/>
      <c r="J250" s="21"/>
      <c r="K250" s="21"/>
    </row>
    <row r="251" spans="1:11" ht="28" x14ac:dyDescent="0.15">
      <c r="A251" s="7">
        <v>268</v>
      </c>
      <c r="B251" s="23"/>
      <c r="C251" s="49" t="s">
        <v>372</v>
      </c>
      <c r="D251" s="27" t="s">
        <v>373</v>
      </c>
      <c r="E251" s="12"/>
      <c r="F251" s="21"/>
      <c r="G251" s="21"/>
      <c r="H251" s="21"/>
      <c r="I251" s="21"/>
      <c r="J251" s="21"/>
      <c r="K251" s="21"/>
    </row>
    <row r="252" spans="1:11" ht="56" x14ac:dyDescent="0.15">
      <c r="A252" s="7">
        <v>269</v>
      </c>
      <c r="B252" s="23"/>
      <c r="C252" s="49" t="s">
        <v>374</v>
      </c>
      <c r="D252" s="27" t="s">
        <v>375</v>
      </c>
      <c r="E252" s="12"/>
      <c r="F252" s="21"/>
      <c r="G252" s="21"/>
      <c r="H252" s="21"/>
      <c r="I252" s="21"/>
      <c r="J252" s="21"/>
      <c r="K252" s="21"/>
    </row>
    <row r="253" spans="1:11" ht="42" x14ac:dyDescent="0.15">
      <c r="A253" s="15">
        <v>270</v>
      </c>
      <c r="B253" s="35"/>
      <c r="C253" s="50" t="s">
        <v>376</v>
      </c>
      <c r="D253" s="37" t="s">
        <v>377</v>
      </c>
      <c r="E253" s="39"/>
      <c r="F253" s="38"/>
      <c r="G253" s="38"/>
      <c r="H253" s="38"/>
      <c r="I253" s="38"/>
      <c r="J253" s="38"/>
      <c r="K253" s="38"/>
    </row>
    <row r="254" spans="1:11" ht="42" x14ac:dyDescent="0.15">
      <c r="A254" s="7">
        <v>271</v>
      </c>
      <c r="B254" s="43"/>
      <c r="C254" s="45" t="s">
        <v>378</v>
      </c>
      <c r="D254" s="45" t="s">
        <v>379</v>
      </c>
      <c r="E254" s="47"/>
      <c r="F254" s="46"/>
      <c r="G254" s="46"/>
      <c r="H254" s="46"/>
      <c r="I254" s="46"/>
      <c r="J254" s="46"/>
      <c r="K254" s="46"/>
    </row>
    <row r="255" spans="1:11" ht="42" x14ac:dyDescent="0.15">
      <c r="A255" s="7">
        <v>272</v>
      </c>
      <c r="B255" s="43"/>
      <c r="C255" s="45" t="s">
        <v>380</v>
      </c>
      <c r="D255" s="45" t="s">
        <v>381</v>
      </c>
      <c r="E255" s="47"/>
      <c r="F255" s="46"/>
      <c r="G255" s="46"/>
      <c r="H255" s="46"/>
      <c r="I255" s="46"/>
      <c r="J255" s="46"/>
      <c r="K255" s="46"/>
    </row>
    <row r="256" spans="1:11" ht="28" x14ac:dyDescent="0.15">
      <c r="A256" s="7">
        <v>273</v>
      </c>
      <c r="B256" s="43"/>
      <c r="C256" s="45" t="s">
        <v>382</v>
      </c>
      <c r="D256" s="45" t="s">
        <v>383</v>
      </c>
      <c r="E256" s="47"/>
      <c r="F256" s="46"/>
      <c r="G256" s="46"/>
      <c r="H256" s="46"/>
      <c r="I256" s="46"/>
      <c r="J256" s="46"/>
      <c r="K256" s="46"/>
    </row>
    <row r="257" spans="1:11" ht="42" x14ac:dyDescent="0.15">
      <c r="A257" s="7">
        <v>274</v>
      </c>
      <c r="B257" s="43"/>
      <c r="C257" s="45" t="s">
        <v>384</v>
      </c>
      <c r="D257" s="45" t="s">
        <v>385</v>
      </c>
      <c r="E257" s="47"/>
      <c r="F257" s="46"/>
      <c r="G257" s="46"/>
      <c r="H257" s="46"/>
      <c r="I257" s="46"/>
      <c r="J257" s="46"/>
      <c r="K257" s="46"/>
    </row>
    <row r="258" spans="1:11" ht="28" x14ac:dyDescent="0.15">
      <c r="A258" s="7">
        <v>275</v>
      </c>
      <c r="B258" s="43"/>
      <c r="C258" s="45" t="s">
        <v>386</v>
      </c>
      <c r="D258" s="45" t="s">
        <v>387</v>
      </c>
      <c r="E258" s="47"/>
      <c r="F258" s="46"/>
      <c r="G258" s="46"/>
      <c r="H258" s="46"/>
      <c r="I258" s="46"/>
      <c r="J258" s="46"/>
      <c r="K258" s="46"/>
    </row>
    <row r="259" spans="1:11" ht="42" x14ac:dyDescent="0.15">
      <c r="A259" s="7">
        <v>276</v>
      </c>
      <c r="B259" s="43"/>
      <c r="C259" s="45" t="s">
        <v>388</v>
      </c>
      <c r="D259" s="45" t="s">
        <v>389</v>
      </c>
      <c r="E259" s="47"/>
      <c r="F259" s="46"/>
      <c r="G259" s="46"/>
      <c r="H259" s="46"/>
      <c r="I259" s="46"/>
      <c r="J259" s="46"/>
      <c r="K259" s="46"/>
    </row>
    <row r="260" spans="1:11" ht="56" x14ac:dyDescent="0.15">
      <c r="A260" s="7">
        <v>287</v>
      </c>
      <c r="B260" s="43"/>
      <c r="C260" s="44" t="str">
        <f>HYPERLINK("https://piensoluegoactuo.com/frente-al-coronavirus/para-todos/conciertos-actividades-y-talleres-desde-casa/","Conciertos, actividades y talleres desde casa.")</f>
        <v>Conciertos, actividades y talleres desde casa.</v>
      </c>
      <c r="D260" s="51" t="s">
        <v>390</v>
      </c>
      <c r="E260" s="47"/>
      <c r="F260" s="46"/>
      <c r="G260" s="46"/>
      <c r="H260" s="46"/>
      <c r="I260" s="46"/>
      <c r="J260" s="46"/>
      <c r="K260" s="46"/>
    </row>
    <row r="261" spans="1:11" ht="42" x14ac:dyDescent="0.15">
      <c r="A261" s="15">
        <v>288</v>
      </c>
      <c r="B261" s="52"/>
      <c r="C261" s="53" t="str">
        <f>HYPERLINK("https://piensoluegoactuo.com/frente-al-coronavirus/para-todos/concurso-de-talentos-online/","Concurso de talentos online.")</f>
        <v>Concurso de talentos online.</v>
      </c>
      <c r="D261" s="54" t="s">
        <v>391</v>
      </c>
      <c r="E261" s="55"/>
      <c r="F261" s="56"/>
      <c r="G261" s="56"/>
      <c r="H261" s="56"/>
      <c r="I261" s="56"/>
      <c r="J261" s="56"/>
      <c r="K261" s="56"/>
    </row>
    <row r="262" spans="1:11" ht="42" x14ac:dyDescent="0.15">
      <c r="A262" s="7">
        <v>289</v>
      </c>
      <c r="B262" s="43"/>
      <c r="C262" s="44" t="str">
        <f>HYPERLINK("https://piensoluegoactuo.com/frente-al-coronavirus/para-todos/barrio-sesamo-para-aprender-ingles-de-forma-divertida/","Barrio Sésamo para aprender inglés de forma divertida.")</f>
        <v>Barrio Sésamo para aprender inglés de forma divertida.</v>
      </c>
      <c r="D262" s="45" t="s">
        <v>392</v>
      </c>
      <c r="E262" s="47"/>
      <c r="F262" s="46"/>
      <c r="G262" s="46"/>
      <c r="H262" s="46"/>
      <c r="I262" s="46"/>
      <c r="J262" s="46"/>
      <c r="K262" s="46"/>
    </row>
    <row r="263" spans="1:11" ht="42" x14ac:dyDescent="0.15">
      <c r="A263" s="7">
        <v>290</v>
      </c>
      <c r="B263" s="43"/>
      <c r="C263" s="44" t="str">
        <f>HYPERLINK("https://piensoluegoactuo.com/frente-al-coronavirus/para-todos/kit-de-informacion-para-la-prevencion-y-tratamiento-del-coronavirus-en-casa/","Kit de información para la prevención y tratamiento del coronavirus en casa.")</f>
        <v>Kit de información para la prevención y tratamiento del coronavirus en casa.</v>
      </c>
      <c r="D263" s="45" t="s">
        <v>393</v>
      </c>
      <c r="E263" s="47"/>
      <c r="F263" s="46"/>
      <c r="G263" s="46"/>
      <c r="H263" s="46"/>
      <c r="I263" s="46"/>
      <c r="J263" s="46"/>
      <c r="K263" s="46"/>
    </row>
    <row r="264" spans="1:11" ht="56" x14ac:dyDescent="0.15">
      <c r="A264" s="7">
        <v>291</v>
      </c>
      <c r="B264" s="43"/>
      <c r="C264" s="44" t="str">
        <f>HYPERLINK("https://piensoluegoactuo.com/frente-al-coronavirus/para-los-pequenos/guia-practica-de-primeros-auxilios-para-familias-en-casa/","Guía práctica de primeros auxilios para familias en casa.")</f>
        <v>Guía práctica de primeros auxilios para familias en casa.</v>
      </c>
      <c r="D264" s="45" t="s">
        <v>394</v>
      </c>
      <c r="E264" s="47"/>
      <c r="F264" s="46"/>
      <c r="G264" s="46"/>
      <c r="H264" s="46"/>
      <c r="I264" s="46"/>
      <c r="J264" s="46"/>
      <c r="K264" s="46"/>
    </row>
    <row r="265" spans="1:11" ht="70" x14ac:dyDescent="0.15">
      <c r="A265" s="7">
        <v>292</v>
      </c>
      <c r="B265" s="43"/>
      <c r="C265" s="44" t="str">
        <f>HYPERLINK("https://piensoluegoactuo.com/frente-al-coronavirus/para-todos/videojuego-para-pasar-el-rato-en-familia/","Videojuego para pasar el rato en familia.")</f>
        <v>Videojuego para pasar el rato en familia.</v>
      </c>
      <c r="D265" s="45" t="s">
        <v>395</v>
      </c>
      <c r="E265" s="47"/>
      <c r="F265" s="46"/>
      <c r="G265" s="46"/>
      <c r="H265" s="46"/>
      <c r="I265" s="46"/>
      <c r="J265" s="46"/>
      <c r="K265" s="46"/>
    </row>
    <row r="266" spans="1:11" ht="42" x14ac:dyDescent="0.15">
      <c r="A266" s="7">
        <v>293</v>
      </c>
      <c r="B266" s="43"/>
      <c r="C266" s="44" t="str">
        <f>HYPERLINK("https://piensoluegoactuo.com/frente-al-coronavirus/para-los-pequenos/cuentos-contados-para-los-mas-pequenos/","Cuentos contados para los más pequeños.")</f>
        <v>Cuentos contados para los más pequeños.</v>
      </c>
      <c r="D266" s="45" t="s">
        <v>396</v>
      </c>
      <c r="E266" s="47"/>
      <c r="F266" s="46"/>
      <c r="G266" s="46"/>
      <c r="H266" s="46"/>
      <c r="I266" s="46"/>
      <c r="J266" s="46"/>
      <c r="K266" s="46"/>
    </row>
    <row r="267" spans="1:11" ht="42" x14ac:dyDescent="0.15">
      <c r="A267" s="7">
        <v>294</v>
      </c>
      <c r="B267" s="43"/>
      <c r="C267" s="44" t="str">
        <f>HYPERLINK("https://piensoluegoactuo.com/frente-al-coronavirus/para-los-pequenos/dibujos-en-las-ventanas/","Dibujos en las ventanas.")</f>
        <v>Dibujos en las ventanas.</v>
      </c>
      <c r="D267" s="45" t="s">
        <v>397</v>
      </c>
      <c r="E267" s="47"/>
      <c r="F267" s="46"/>
      <c r="G267" s="46"/>
      <c r="H267" s="46"/>
      <c r="I267" s="46"/>
      <c r="J267" s="46"/>
      <c r="K267" s="46"/>
    </row>
    <row r="268" spans="1:11" ht="70" x14ac:dyDescent="0.15">
      <c r="A268" s="7">
        <v>295</v>
      </c>
      <c r="B268" s="43"/>
      <c r="C268" s="44" t="str">
        <f>HYPERLINK("https://piensoluegoactuo.com/frente-al-coronavirus/para-todos/donar-alimentos-online-para-colectivos-vulnerables/","Donar alimentos online para colectivos vulnerables.")</f>
        <v>Donar alimentos online para colectivos vulnerables.</v>
      </c>
      <c r="D268" s="45" t="s">
        <v>398</v>
      </c>
      <c r="E268" s="47"/>
      <c r="F268" s="46"/>
      <c r="G268" s="46"/>
      <c r="H268" s="46"/>
      <c r="I268" s="46"/>
      <c r="J268" s="46"/>
      <c r="K268" s="46"/>
    </row>
    <row r="269" spans="1:11" ht="56" x14ac:dyDescent="0.15">
      <c r="A269" s="7">
        <v>296</v>
      </c>
      <c r="B269" s="43"/>
      <c r="C269" s="44" t="str">
        <f>HYPERLINK("https://piensoluegoactuo.com/frente-al-coronavirus/para-los-heroes/fabricacion-de-viseras-por-el-colectivo-de-makers-de-madrid/","Fabricación de viseras por el colectivo de makers de Madrid. ")</f>
        <v xml:space="preserve">Fabricación de viseras por el colectivo de makers de Madrid. </v>
      </c>
      <c r="D269" s="45" t="s">
        <v>399</v>
      </c>
      <c r="E269" s="47"/>
      <c r="F269" s="46"/>
      <c r="G269" s="46"/>
      <c r="H269" s="46"/>
      <c r="I269" s="46"/>
      <c r="J269" s="46"/>
      <c r="K269" s="46"/>
    </row>
    <row r="270" spans="1:11" ht="70" x14ac:dyDescent="0.15">
      <c r="A270" s="7">
        <v>297</v>
      </c>
      <c r="B270" s="43"/>
      <c r="C270" s="44" t="str">
        <f>HYPERLINK("https://piensoluegoactuo.com/frente-al-coronavirus/para-todos/acompanamiento-telefonico/","Acompañamiento telefónico.")</f>
        <v>Acompañamiento telefónico.</v>
      </c>
      <c r="D270" s="45" t="s">
        <v>400</v>
      </c>
      <c r="E270" s="47"/>
      <c r="F270" s="46"/>
      <c r="G270" s="46"/>
      <c r="H270" s="46"/>
      <c r="I270" s="46"/>
      <c r="J270" s="46"/>
      <c r="K270" s="46"/>
    </row>
    <row r="271" spans="1:11" ht="56" x14ac:dyDescent="0.15">
      <c r="A271" s="7">
        <v>298</v>
      </c>
      <c r="B271" s="43"/>
      <c r="C271" s="44" t="str">
        <f>HYPERLINK("https://piensoluegoactuo.com/frente-al-coronavirus/para-todos/vanesa-martin-lanza-una-cancion-para-recaudar-fondos/","Vanesa Martin lanza una canción para recaudar fondos.")</f>
        <v>Vanesa Martin lanza una canción para recaudar fondos.</v>
      </c>
      <c r="D271" s="45" t="s">
        <v>401</v>
      </c>
      <c r="E271" s="46"/>
      <c r="F271" s="46"/>
      <c r="G271" s="46"/>
      <c r="H271" s="46"/>
      <c r="I271" s="46"/>
      <c r="J271" s="46"/>
      <c r="K271" s="46"/>
    </row>
    <row r="272" spans="1:11" ht="42" x14ac:dyDescent="0.15">
      <c r="A272" s="7">
        <v>299</v>
      </c>
      <c r="B272" s="43"/>
      <c r="C272" s="44" t="str">
        <f>HYPERLINK("https://piensoluegoactuo.com/frente-al-coronavirus/para-todos/video-colaborativo-en-calvia/","Vídeo colaborativo en Calviá.")</f>
        <v>Vídeo colaborativo en Calviá.</v>
      </c>
      <c r="D272" s="45" t="s">
        <v>402</v>
      </c>
      <c r="E272" s="46"/>
      <c r="F272" s="46"/>
      <c r="G272" s="46"/>
      <c r="H272" s="46"/>
      <c r="I272" s="46"/>
      <c r="J272" s="46"/>
      <c r="K272" s="46"/>
    </row>
    <row r="273" spans="1:11" ht="28" x14ac:dyDescent="0.15">
      <c r="A273" s="7">
        <v>300</v>
      </c>
      <c r="B273" s="43"/>
      <c r="C273" s="44" t="str">
        <f>HYPERLINK("https://piensoluegoactuo.com/frente-al-coronavirus/para-los-heroes/recaudar-dinero-para-mascarillas/","Recaudar dinero para mascarillas.")</f>
        <v>Recaudar dinero para mascarillas.</v>
      </c>
      <c r="D273" s="45" t="s">
        <v>403</v>
      </c>
      <c r="E273" s="46"/>
      <c r="F273" s="46"/>
      <c r="G273" s="46"/>
      <c r="H273" s="46"/>
      <c r="I273" s="46"/>
      <c r="J273" s="46"/>
      <c r="K273" s="46"/>
    </row>
    <row r="274" spans="1:11" ht="56" x14ac:dyDescent="0.15">
      <c r="A274" s="7">
        <v>301</v>
      </c>
      <c r="B274" s="43"/>
      <c r="C274" s="44" t="str">
        <f>HYPERLINK("https://piensoluegoactuo.com/frente-al-coronavirus/para-todos/acompanamiento-telefonico-o-virtual/","Acompañamiento telefónico o virtual.")</f>
        <v>Acompañamiento telefónico o virtual.</v>
      </c>
      <c r="D274" s="45" t="s">
        <v>404</v>
      </c>
      <c r="E274" s="46"/>
      <c r="F274" s="46"/>
      <c r="G274" s="46"/>
      <c r="H274" s="46"/>
      <c r="I274" s="46"/>
      <c r="J274" s="46"/>
      <c r="K274" s="46"/>
    </row>
    <row r="275" spans="1:11" ht="42" x14ac:dyDescent="0.15">
      <c r="A275" s="15">
        <v>302</v>
      </c>
      <c r="B275" s="52"/>
      <c r="C275" s="53" t="str">
        <f>HYPERLINK("https://piensoluegoactuo.com/frente-al-coronavirus/para-los-mayores/servicio-de-acompanamiento-telefonico/","Servicio de acompañamiento telefónico.")</f>
        <v>Servicio de acompañamiento telefónico.</v>
      </c>
      <c r="D275" s="54" t="s">
        <v>405</v>
      </c>
      <c r="E275" s="56"/>
      <c r="F275" s="56"/>
      <c r="G275" s="56"/>
      <c r="H275" s="56"/>
      <c r="I275" s="56"/>
      <c r="J275" s="56"/>
      <c r="K275" s="56"/>
    </row>
    <row r="276" spans="1:11" ht="56" x14ac:dyDescent="0.15">
      <c r="A276" s="7">
        <v>303</v>
      </c>
      <c r="B276" s="43"/>
      <c r="C276" s="44" t="str">
        <f>HYPERLINK("https://piensoluegoactuo.com/frente-al-coronavirus/para-todos/asistencia-psicologica-para-sanitarios-y-todas-las-personas-que-lo-necesiten/","Asistencia psicológica para sanitarios y todas las personas que lo necesiten.")</f>
        <v>Asistencia psicológica para sanitarios y todas las personas que lo necesiten.</v>
      </c>
      <c r="D276" s="45" t="s">
        <v>406</v>
      </c>
      <c r="E276" s="46"/>
      <c r="F276" s="46"/>
      <c r="G276" s="46"/>
      <c r="H276" s="46"/>
      <c r="I276" s="46"/>
      <c r="J276" s="46"/>
      <c r="K276" s="46"/>
    </row>
    <row r="277" spans="1:11" ht="56" x14ac:dyDescent="0.15">
      <c r="A277" s="7">
        <v>305</v>
      </c>
      <c r="B277" s="43"/>
      <c r="C277" s="44" t="str">
        <f>HYPERLINK("https://piensoluegoactuo.com/frente-al-coronavirus/para-los-pequenos/sorpresa-para-celebrar-el-cumpleanos-de-los-mas-pequenos/","Sorpresa para celebrar el cumpleaños de los más pequeños.")</f>
        <v>Sorpresa para celebrar el cumpleaños de los más pequeños.</v>
      </c>
      <c r="D277" s="45" t="s">
        <v>407</v>
      </c>
      <c r="E277" s="46"/>
      <c r="F277" s="46"/>
      <c r="G277" s="46"/>
      <c r="H277" s="46"/>
      <c r="I277" s="46"/>
      <c r="J277" s="46"/>
      <c r="K277" s="46"/>
    </row>
    <row r="278" spans="1:11" ht="112" x14ac:dyDescent="0.15">
      <c r="A278" s="7">
        <v>306</v>
      </c>
      <c r="B278" s="43"/>
      <c r="C278" s="44" t="str">
        <f>HYPERLINK("https://piensoluegoactuo.com/frente-al-coronavirus/para-todos/aplicacion-para-conocer-la-cola-de-espera-en-los-supermercados/","Aplicación para conocer la cola de espera en los supermercados.")</f>
        <v>Aplicación para conocer la cola de espera en los supermercados.</v>
      </c>
      <c r="D278" s="45" t="s">
        <v>408</v>
      </c>
      <c r="E278" s="46"/>
      <c r="F278" s="46"/>
      <c r="G278" s="46"/>
      <c r="H278" s="46"/>
      <c r="I278" s="46"/>
      <c r="J278" s="46"/>
      <c r="K278" s="46"/>
    </row>
    <row r="279" spans="1:11" ht="70" x14ac:dyDescent="0.15">
      <c r="A279" s="7">
        <v>307</v>
      </c>
      <c r="B279" s="43"/>
      <c r="C279" s="44" t="str">
        <f>HYPERLINK("https://piensoluegoactuo.com/frente-al-coronavirus/para-todos/profesores-y-alumnos-producen-viseras-para-sanitarios/","Profesores y alumnos producen viseras para sanitarios.")</f>
        <v>Profesores y alumnos producen viseras para sanitarios.</v>
      </c>
      <c r="D279" s="45" t="s">
        <v>409</v>
      </c>
      <c r="E279" s="46"/>
      <c r="F279" s="46"/>
      <c r="G279" s="46"/>
      <c r="H279" s="46"/>
      <c r="I279" s="46"/>
      <c r="J279" s="46"/>
      <c r="K279" s="46"/>
    </row>
    <row r="280" spans="1:11" ht="42" x14ac:dyDescent="0.15">
      <c r="A280" s="7" t="s">
        <v>410</v>
      </c>
      <c r="B280" s="43"/>
      <c r="C280" s="44" t="str">
        <f>HYPERLINK("https://piensoluegoactuo.com/frente-al-coronavirus/para-todos/redes-vecinales-para-ayudar-a-los-mas-vulnerables/","Redes vecinales para ayudar a los más vulnerables.")</f>
        <v>Redes vecinales para ayudar a los más vulnerables.</v>
      </c>
      <c r="D280" s="57" t="s">
        <v>411</v>
      </c>
      <c r="E280" s="46"/>
      <c r="F280" s="46"/>
      <c r="G280" s="46"/>
      <c r="H280" s="46"/>
      <c r="I280" s="46"/>
      <c r="J280" s="46"/>
      <c r="K280" s="46"/>
    </row>
    <row r="281" spans="1:11" ht="98" x14ac:dyDescent="0.15">
      <c r="A281" s="7">
        <v>308</v>
      </c>
      <c r="B281" s="43"/>
      <c r="C281" s="44" t="str">
        <f>HYPERLINK("https://piensoluegoactuo.com/frente-al-coronavirus/para-todos/kit-de-supervivencia-emocional/","Kit de supervivencia emocional.")</f>
        <v>Kit de supervivencia emocional.</v>
      </c>
      <c r="D281" s="45" t="s">
        <v>412</v>
      </c>
      <c r="E281" s="46"/>
      <c r="F281" s="46"/>
      <c r="G281" s="46"/>
      <c r="H281" s="46"/>
      <c r="I281" s="46"/>
      <c r="J281" s="46"/>
      <c r="K281" s="46"/>
    </row>
    <row r="282" spans="1:11" ht="28" x14ac:dyDescent="0.15">
      <c r="A282" s="7">
        <v>309</v>
      </c>
      <c r="B282" s="43"/>
      <c r="C282" s="44" t="str">
        <f>HYPERLINK("https://piensoluegoactuo.com/frente-al-coronavirus/para-todos/aprender-lengua-a-traves-de-retos-online/","Aprender lengua a través de retos online.")</f>
        <v>Aprender lengua a través de retos online.</v>
      </c>
      <c r="D282" s="45" t="s">
        <v>413</v>
      </c>
      <c r="E282" s="46"/>
      <c r="F282" s="46"/>
      <c r="G282" s="46"/>
      <c r="H282" s="46"/>
      <c r="I282" s="46"/>
      <c r="J282" s="46"/>
      <c r="K282" s="46"/>
    </row>
    <row r="283" spans="1:11" ht="84" x14ac:dyDescent="0.15">
      <c r="A283" s="7">
        <v>310</v>
      </c>
      <c r="B283" s="43"/>
      <c r="C283" s="44" t="str">
        <f>HYPERLINK("https://piensoluegoactuo.com/frente-al-coronavirus/para-todos/grupo-de-tejedoras-online-para-compartir-experiencias/","Grupo de tejedoras online para compartir experiencias.")</f>
        <v>Grupo de tejedoras online para compartir experiencias.</v>
      </c>
      <c r="D283" s="45" t="s">
        <v>414</v>
      </c>
      <c r="E283" s="46"/>
      <c r="F283" s="46"/>
      <c r="G283" s="46"/>
      <c r="H283" s="46"/>
      <c r="I283" s="46"/>
      <c r="J283" s="46"/>
      <c r="K283" s="46"/>
    </row>
    <row r="284" spans="1:11" ht="28" x14ac:dyDescent="0.15">
      <c r="A284" s="7">
        <v>311</v>
      </c>
      <c r="B284" s="43"/>
      <c r="C284" s="44" t="str">
        <f>HYPERLINK("https://piensoluegoactuo.com/frente-al-coronavirus/para-todos/directos-en-instagram-para-reirse/","Directos en Instagram para reirse.")</f>
        <v>Directos en Instagram para reirse.</v>
      </c>
      <c r="D284" s="45" t="s">
        <v>415</v>
      </c>
      <c r="E284" s="46"/>
      <c r="F284" s="46"/>
      <c r="G284" s="46"/>
      <c r="H284" s="46"/>
      <c r="I284" s="46"/>
      <c r="J284" s="46"/>
      <c r="K284" s="46"/>
    </row>
    <row r="285" spans="1:11" ht="84" x14ac:dyDescent="0.15">
      <c r="A285" s="7">
        <v>312</v>
      </c>
      <c r="B285" s="43"/>
      <c r="C285" s="44" t="str">
        <f>HYPERLINK("https://piensoluegoactuo.com/frente-al-coronavirus/para-todos/busqueda-de-candidatos-y-personal-de-atencion-social/","Búsqueda de candidatos y personal de atención social.")</f>
        <v>Búsqueda de candidatos y personal de atención social.</v>
      </c>
      <c r="D285" s="45" t="s">
        <v>416</v>
      </c>
      <c r="E285" s="46"/>
      <c r="F285" s="46"/>
      <c r="G285" s="46"/>
      <c r="H285" s="46"/>
      <c r="I285" s="46"/>
      <c r="J285" s="46"/>
      <c r="K285" s="46"/>
    </row>
    <row r="286" spans="1:11" ht="28" x14ac:dyDescent="0.15">
      <c r="A286" s="7">
        <v>313</v>
      </c>
      <c r="B286" s="43"/>
      <c r="C286" s="44" t="str">
        <f>HYPERLINK("https://piensoluegoactuo.com/frente-al-coronavirus/para-todos/actor-y-humorista-para-hacernos-reir/","Actor y humorista para hacernos reír.")</f>
        <v>Actor y humorista para hacernos reír.</v>
      </c>
      <c r="D286" s="45" t="s">
        <v>417</v>
      </c>
      <c r="E286" s="46"/>
      <c r="F286" s="46"/>
      <c r="G286" s="46"/>
      <c r="H286" s="46"/>
      <c r="I286" s="46"/>
      <c r="J286" s="46"/>
      <c r="K286" s="46"/>
    </row>
    <row r="287" spans="1:11" ht="56" x14ac:dyDescent="0.15">
      <c r="A287" s="7">
        <v>314</v>
      </c>
      <c r="B287" s="43"/>
      <c r="C287" s="44" t="str">
        <f>HYPERLINK("https://piensoluegoactuo.com/frente-al-coronavirus/para-todos/acompanamiento-a-organizaciones-y-emprendedores/","Acompañamiento a organizaciones y emprendedores.")</f>
        <v>Acompañamiento a organizaciones y emprendedores.</v>
      </c>
      <c r="D287" s="45" t="s">
        <v>418</v>
      </c>
      <c r="E287" s="46"/>
      <c r="F287" s="46"/>
      <c r="G287" s="46"/>
      <c r="H287" s="46"/>
      <c r="I287" s="46"/>
      <c r="J287" s="46"/>
      <c r="K287" s="46"/>
    </row>
    <row r="288" spans="1:11" ht="43" thickBot="1" x14ac:dyDescent="0.2">
      <c r="A288" s="7">
        <v>315</v>
      </c>
      <c r="B288" s="43"/>
      <c r="C288" s="44" t="str">
        <f>HYPERLINK("https://piensoluegoactuo.com/frente-al-coronavirus/para-los-pequenos/manual-de-instrucciones-para-una-alimentacion-infantil-saludable/","Manual de instrucciones para una alimentación infantil saludable.")</f>
        <v>Manual de instrucciones para una alimentación infantil saludable.</v>
      </c>
      <c r="D288" s="45" t="s">
        <v>419</v>
      </c>
      <c r="E288" s="46"/>
      <c r="F288" s="46"/>
      <c r="G288" s="46"/>
      <c r="H288" s="46"/>
      <c r="I288" s="46"/>
      <c r="J288" s="46"/>
      <c r="K288" s="46"/>
    </row>
    <row r="289" spans="1:11" ht="34.5" customHeight="1" thickTop="1" thickBot="1" x14ac:dyDescent="0.2">
      <c r="A289" s="31"/>
      <c r="B289" s="105" t="s">
        <v>420</v>
      </c>
      <c r="C289" s="103"/>
      <c r="D289" s="103"/>
      <c r="E289" s="32"/>
      <c r="F289" s="33"/>
      <c r="G289" s="33"/>
      <c r="H289" s="33"/>
      <c r="I289" s="33"/>
      <c r="J289" s="33"/>
      <c r="K289" s="33"/>
    </row>
    <row r="290" spans="1:11" ht="57" thickTop="1" x14ac:dyDescent="0.15">
      <c r="A290" s="7">
        <v>316</v>
      </c>
      <c r="B290" s="43"/>
      <c r="C290" s="51" t="s">
        <v>421</v>
      </c>
      <c r="D290" s="45" t="s">
        <v>422</v>
      </c>
      <c r="E290" s="46"/>
      <c r="F290" s="46"/>
      <c r="G290" s="46"/>
      <c r="H290" s="46"/>
      <c r="I290" s="46"/>
      <c r="J290" s="46"/>
      <c r="K290" s="46"/>
    </row>
    <row r="291" spans="1:11" ht="56" x14ac:dyDescent="0.15">
      <c r="A291" s="15">
        <v>317</v>
      </c>
      <c r="B291" s="52"/>
      <c r="C291" s="58" t="s">
        <v>423</v>
      </c>
      <c r="D291" s="54" t="s">
        <v>424</v>
      </c>
      <c r="E291" s="56"/>
      <c r="F291" s="56"/>
      <c r="G291" s="56"/>
      <c r="H291" s="56"/>
      <c r="I291" s="56"/>
      <c r="J291" s="56"/>
      <c r="K291" s="56"/>
    </row>
    <row r="292" spans="1:11" ht="56" x14ac:dyDescent="0.15">
      <c r="A292" s="7">
        <v>318</v>
      </c>
      <c r="B292" s="43"/>
      <c r="C292" s="51" t="s">
        <v>425</v>
      </c>
      <c r="D292" s="45" t="s">
        <v>426</v>
      </c>
      <c r="E292" s="46"/>
      <c r="F292" s="46"/>
      <c r="G292" s="46"/>
      <c r="H292" s="46"/>
      <c r="I292" s="46"/>
      <c r="J292" s="46"/>
      <c r="K292" s="46"/>
    </row>
    <row r="293" spans="1:11" ht="56" x14ac:dyDescent="0.15">
      <c r="A293" s="7">
        <v>319</v>
      </c>
      <c r="B293" s="43"/>
      <c r="C293" s="51" t="s">
        <v>427</v>
      </c>
      <c r="D293" s="45" t="s">
        <v>428</v>
      </c>
      <c r="E293" s="46"/>
      <c r="F293" s="46"/>
      <c r="G293" s="46"/>
      <c r="H293" s="46"/>
      <c r="I293" s="46"/>
      <c r="J293" s="46"/>
      <c r="K293" s="46"/>
    </row>
    <row r="294" spans="1:11" ht="56" x14ac:dyDescent="0.15">
      <c r="A294" s="7">
        <v>320</v>
      </c>
      <c r="B294" s="43"/>
      <c r="C294" s="51" t="s">
        <v>429</v>
      </c>
      <c r="D294" s="45" t="s">
        <v>430</v>
      </c>
      <c r="E294" s="46"/>
      <c r="F294" s="46"/>
      <c r="G294" s="46"/>
      <c r="H294" s="46"/>
      <c r="I294" s="46"/>
      <c r="J294" s="46"/>
      <c r="K294" s="46"/>
    </row>
    <row r="295" spans="1:11" ht="70" x14ac:dyDescent="0.15">
      <c r="A295" s="7">
        <v>321</v>
      </c>
      <c r="B295" s="43"/>
      <c r="C295" s="51" t="s">
        <v>431</v>
      </c>
      <c r="D295" s="45" t="s">
        <v>432</v>
      </c>
      <c r="E295" s="46"/>
      <c r="F295" s="46"/>
      <c r="G295" s="46"/>
      <c r="H295" s="46"/>
      <c r="I295" s="46"/>
      <c r="J295" s="46"/>
      <c r="K295" s="46"/>
    </row>
    <row r="296" spans="1:11" ht="42" x14ac:dyDescent="0.15">
      <c r="A296" s="7">
        <v>322</v>
      </c>
      <c r="B296" s="43"/>
      <c r="C296" s="51" t="s">
        <v>433</v>
      </c>
      <c r="D296" s="45" t="s">
        <v>434</v>
      </c>
      <c r="E296" s="46"/>
      <c r="F296" s="46"/>
      <c r="G296" s="46"/>
      <c r="H296" s="46"/>
      <c r="I296" s="46"/>
      <c r="J296" s="46"/>
      <c r="K296" s="46"/>
    </row>
    <row r="297" spans="1:11" ht="56" x14ac:dyDescent="0.15">
      <c r="A297" s="7">
        <v>323</v>
      </c>
      <c r="B297" s="43"/>
      <c r="C297" s="51" t="s">
        <v>435</v>
      </c>
      <c r="D297" s="45" t="s">
        <v>436</v>
      </c>
      <c r="E297" s="46"/>
      <c r="F297" s="46"/>
      <c r="G297" s="46"/>
      <c r="H297" s="46"/>
      <c r="I297" s="46"/>
      <c r="J297" s="46"/>
      <c r="K297" s="46"/>
    </row>
    <row r="298" spans="1:11" ht="70" x14ac:dyDescent="0.15">
      <c r="A298" s="7">
        <v>324</v>
      </c>
      <c r="B298" s="43"/>
      <c r="C298" s="51" t="s">
        <v>437</v>
      </c>
      <c r="D298" s="45" t="s">
        <v>438</v>
      </c>
      <c r="E298" s="46"/>
      <c r="F298" s="46"/>
      <c r="G298" s="46"/>
      <c r="H298" s="46"/>
      <c r="I298" s="46"/>
      <c r="J298" s="46"/>
      <c r="K298" s="46"/>
    </row>
    <row r="299" spans="1:11" ht="70" x14ac:dyDescent="0.15">
      <c r="A299" s="7">
        <v>325</v>
      </c>
      <c r="B299" s="43"/>
      <c r="C299" s="45" t="s">
        <v>439</v>
      </c>
      <c r="D299" s="27" t="s">
        <v>440</v>
      </c>
      <c r="E299" s="46"/>
      <c r="F299" s="46"/>
      <c r="G299" s="46"/>
      <c r="H299" s="46"/>
      <c r="I299" s="46"/>
      <c r="J299" s="46"/>
      <c r="K299" s="46"/>
    </row>
    <row r="300" spans="1:11" ht="56" x14ac:dyDescent="0.15">
      <c r="A300" s="7">
        <v>326</v>
      </c>
      <c r="B300" s="43"/>
      <c r="C300" s="51" t="s">
        <v>441</v>
      </c>
      <c r="D300" s="45" t="s">
        <v>442</v>
      </c>
      <c r="E300" s="46"/>
      <c r="F300" s="46"/>
      <c r="G300" s="46"/>
      <c r="H300" s="46"/>
      <c r="I300" s="46"/>
      <c r="J300" s="46"/>
      <c r="K300" s="46"/>
    </row>
    <row r="301" spans="1:11" ht="56" x14ac:dyDescent="0.15">
      <c r="A301" s="7">
        <v>327</v>
      </c>
      <c r="B301" s="43"/>
      <c r="C301" s="44" t="str">
        <f>HYPERLINK("https://piensoluegoactuo.com/frente-al-coronavirus/para-todos/red-social-para-visibilizar-y-trazar-el-impacto-de-las-iniciativas-contra-el-covid-19/","Red social para visibilizar y trazar el impacto de las iniciativas contra el COVID-19.")</f>
        <v>Red social para visibilizar y trazar el impacto de las iniciativas contra el COVID-19.</v>
      </c>
      <c r="D301" s="45" t="s">
        <v>443</v>
      </c>
      <c r="E301" s="46"/>
      <c r="F301" s="46"/>
      <c r="G301" s="46"/>
      <c r="H301" s="46"/>
      <c r="I301" s="46"/>
      <c r="J301" s="46"/>
      <c r="K301" s="46"/>
    </row>
    <row r="302" spans="1:11" ht="42" x14ac:dyDescent="0.15">
      <c r="A302" s="7">
        <v>328</v>
      </c>
      <c r="B302" s="43"/>
      <c r="C302" s="44" t="str">
        <f>HYPERLINK("https://piensoluegoactuo.com/frente-al-coronavirus/para-los-pequenos/clases-de-educacion-fisica-en-casa-para-los-mas-pequenos/","Clases de educación física en casa para los más pequeños.")</f>
        <v>Clases de educación física en casa para los más pequeños.</v>
      </c>
      <c r="D302" s="45" t="s">
        <v>444</v>
      </c>
      <c r="E302" s="46"/>
      <c r="F302" s="46"/>
      <c r="G302" s="46"/>
      <c r="H302" s="46"/>
      <c r="I302" s="46"/>
      <c r="J302" s="46"/>
      <c r="K302" s="46"/>
    </row>
    <row r="303" spans="1:11" ht="42" x14ac:dyDescent="0.15">
      <c r="A303" s="7">
        <v>329</v>
      </c>
      <c r="B303" s="43"/>
      <c r="C303" s="44" t="str">
        <f>HYPERLINK("https://piensoluegoactuo.com/sin-categoria/apoyo-psicologico-para-todas-las-personas-que-lo-necesiten/","Apoyo psicológico para todas las personas que lo necesiten.")</f>
        <v>Apoyo psicológico para todas las personas que lo necesiten.</v>
      </c>
      <c r="D303" s="45" t="s">
        <v>445</v>
      </c>
      <c r="E303" s="46"/>
      <c r="F303" s="46"/>
      <c r="G303" s="46"/>
      <c r="H303" s="46"/>
      <c r="I303" s="46"/>
      <c r="J303" s="46"/>
      <c r="K303" s="46"/>
    </row>
    <row r="304" spans="1:11" ht="42" x14ac:dyDescent="0.15">
      <c r="A304" s="7">
        <v>330</v>
      </c>
      <c r="B304" s="43"/>
      <c r="C304" s="44" t="str">
        <f>HYPERLINK("https://piensoluegoactuo.com/frente-al-coronavirus/para-todos/apoyo-y-asesoramiento-sobre-educacion/","Apoyo y asesoramiento sobre educación.")</f>
        <v>Apoyo y asesoramiento sobre educación.</v>
      </c>
      <c r="D304" s="45" t="s">
        <v>446</v>
      </c>
      <c r="E304" s="46"/>
      <c r="F304" s="46"/>
      <c r="G304" s="46"/>
      <c r="H304" s="46"/>
      <c r="I304" s="46"/>
      <c r="J304" s="46"/>
      <c r="K304" s="46"/>
    </row>
    <row r="305" spans="1:11" ht="56" x14ac:dyDescent="0.15">
      <c r="A305" s="7">
        <v>331</v>
      </c>
      <c r="B305" s="21"/>
      <c r="C305" s="29" t="str">
        <f>HYPERLINK("https://piensoluegoactuo.com/frente-al-coronavirus/para-todos/convocatoria-para-financiar-start-ups-que-den-solucion-al-covid-19/","Convocatoria para financiar start-ups que den solución al Covid-19.")</f>
        <v>Convocatoria para financiar start-ups que den solución al Covid-19.</v>
      </c>
      <c r="D305" s="27" t="s">
        <v>447</v>
      </c>
      <c r="E305" s="21"/>
      <c r="F305" s="21"/>
      <c r="G305" s="21"/>
      <c r="H305" s="21"/>
      <c r="I305" s="21"/>
      <c r="J305" s="21"/>
      <c r="K305" s="21"/>
    </row>
    <row r="306" spans="1:11" ht="56" x14ac:dyDescent="0.15">
      <c r="A306" s="7">
        <v>332</v>
      </c>
      <c r="B306" s="21"/>
      <c r="C306" s="29" t="str">
        <f>HYPERLINK("https://piensoluegoactuo.com/frente-al-coronavirus/para-todos/cocina-de-calidad-para-las-personas-mas-vulnerables/","Cocina de calidad para las personas más vulnerables.")</f>
        <v>Cocina de calidad para las personas más vulnerables.</v>
      </c>
      <c r="D306" s="27" t="s">
        <v>448</v>
      </c>
      <c r="E306" s="21"/>
      <c r="F306" s="21"/>
      <c r="G306" s="21"/>
      <c r="H306" s="21"/>
      <c r="I306" s="21"/>
      <c r="J306" s="21"/>
      <c r="K306" s="21"/>
    </row>
    <row r="307" spans="1:11" ht="70" x14ac:dyDescent="0.15">
      <c r="A307" s="7">
        <v>333</v>
      </c>
      <c r="B307" s="21"/>
      <c r="C307" s="29" t="str">
        <f>HYPERLINK("https://piensoluegoactuo.com/frente-al-coronavirus/para-los-pequenos/sesiones-divertidas-para-aprender-sobre-tecnologia-y-habilidades-digitales-en-familia/","Sesiones divertidas para aprender sobre tecnología y habilidad digitales en familia.")</f>
        <v>Sesiones divertidas para aprender sobre tecnología y habilidad digitales en familia.</v>
      </c>
      <c r="D307" s="27" t="s">
        <v>449</v>
      </c>
      <c r="E307" s="21"/>
      <c r="F307" s="21"/>
      <c r="G307" s="21"/>
      <c r="H307" s="21"/>
      <c r="I307" s="21"/>
      <c r="J307" s="21"/>
      <c r="K307" s="21"/>
    </row>
    <row r="308" spans="1:11" ht="70" x14ac:dyDescent="0.15">
      <c r="A308" s="7">
        <v>334</v>
      </c>
      <c r="B308" s="21"/>
      <c r="C308" s="29" t="str">
        <f>HYPERLINK("https://piensoluegoactuo.com/frente-al-coronavirus/para-los-heroes/espacio-de-cuidados-emocionales-para-profesionales-de-la-salud/","Espacio de cuidados emocionales para profesionales de la Salud.")</f>
        <v>Espacio de cuidados emocionales para profesionales de la Salud.</v>
      </c>
      <c r="D308" s="27" t="s">
        <v>450</v>
      </c>
      <c r="E308" s="21"/>
      <c r="F308" s="21"/>
      <c r="G308" s="21"/>
      <c r="H308" s="21"/>
      <c r="I308" s="21"/>
      <c r="J308" s="21"/>
      <c r="K308" s="21"/>
    </row>
    <row r="309" spans="1:11" ht="56" x14ac:dyDescent="0.15">
      <c r="A309" s="7">
        <v>335</v>
      </c>
      <c r="B309" s="21"/>
      <c r="C309" s="29" t="str">
        <f>HYPERLINK("https://piensoluegoactuo.com/frente-al-coronavirus/para-los-pequenos/cualquier-nino-a-puede-adoptar-un-profesor-para-aprender-y-disponer-de-actividades-varias/","Cualquier niño/a puede adoptar un profesor para aprender y disponer de actividades varias.")</f>
        <v>Cualquier niño/a puede adoptar un profesor para aprender y disponer de actividades varias.</v>
      </c>
      <c r="D309" s="27" t="s">
        <v>451</v>
      </c>
      <c r="E309" s="21"/>
      <c r="F309" s="21"/>
      <c r="G309" s="21"/>
      <c r="H309" s="21"/>
      <c r="I309" s="21"/>
      <c r="J309" s="21"/>
      <c r="K309" s="21"/>
    </row>
    <row r="310" spans="1:11" ht="56" x14ac:dyDescent="0.15">
      <c r="A310" s="7">
        <v>336</v>
      </c>
      <c r="B310" s="21"/>
      <c r="C310" s="22" t="str">
        <f>HYPERLINK("https://piensoluegoactuo.com/frente-al-coronavirus/para-los-heroes/coaches-donan-su-tiempo-para-dar-apoyo-emocional-a-profesionales-sanitarios/","Coaches donan su tiempo para dar apoyo emocional a profesionales sanitarios.")</f>
        <v>Coaches donan su tiempo para dar apoyo emocional a profesionales sanitarios.</v>
      </c>
      <c r="D310" s="27" t="s">
        <v>452</v>
      </c>
      <c r="E310" s="21"/>
      <c r="F310" s="21"/>
      <c r="G310" s="21"/>
      <c r="H310" s="21"/>
      <c r="I310" s="21"/>
      <c r="J310" s="21"/>
      <c r="K310" s="21"/>
    </row>
    <row r="311" spans="1:11" ht="70" x14ac:dyDescent="0.15">
      <c r="A311" s="7">
        <v>337</v>
      </c>
      <c r="B311" s="43"/>
      <c r="C311" s="44" t="str">
        <f>HYPERLINK("https://piensoluegoactuo.com/frente-al-coronavirus/para-todos/artistas-de-varios-lugares-del-mundo-exponen-las-obras-que-han-creado-durante-la-cuarentena/","Artistas de varios lugares del mundo exponen las obras que han creado durante la cuarentena.")</f>
        <v>Artistas de varios lugares del mundo exponen las obras que han creado durante la cuarentena.</v>
      </c>
      <c r="D311" s="45" t="s">
        <v>453</v>
      </c>
      <c r="E311" s="46"/>
      <c r="F311" s="46"/>
      <c r="G311" s="46"/>
      <c r="H311" s="46"/>
      <c r="I311" s="46"/>
      <c r="J311" s="46"/>
      <c r="K311" s="46"/>
    </row>
    <row r="312" spans="1:11" ht="70" x14ac:dyDescent="0.15">
      <c r="A312" s="7">
        <v>338</v>
      </c>
      <c r="B312" s="43"/>
      <c r="C312" s="44" t="str">
        <f>HYPERLINK("https://piensoluegoactuo.com/frente-al-coronavirus/para-todos/ayuda-para-familias-vulnerables/","Ayuda para familias vulnerables.")</f>
        <v>Ayuda para familias vulnerables.</v>
      </c>
      <c r="D312" s="27" t="s">
        <v>454</v>
      </c>
      <c r="E312" s="46"/>
      <c r="F312" s="46"/>
      <c r="G312" s="46"/>
      <c r="H312" s="46"/>
      <c r="I312" s="46"/>
      <c r="J312" s="46"/>
      <c r="K312" s="46"/>
    </row>
    <row r="313" spans="1:11" ht="28" x14ac:dyDescent="0.15">
      <c r="A313" s="7">
        <v>339</v>
      </c>
      <c r="B313" s="43"/>
      <c r="C313" s="44" t="str">
        <f>HYPERLINK("https://piensoluegoactuo.com/frente-al-coronavirus/para-todos/escapadas-por-espana/","Escapadas por España.")</f>
        <v>Escapadas por España.</v>
      </c>
      <c r="D313" s="45" t="s">
        <v>455</v>
      </c>
      <c r="E313" s="46"/>
      <c r="F313" s="46"/>
      <c r="G313" s="46"/>
      <c r="H313" s="46"/>
      <c r="I313" s="46"/>
      <c r="J313" s="46"/>
      <c r="K313" s="46"/>
    </row>
    <row r="314" spans="1:11" ht="28" x14ac:dyDescent="0.15">
      <c r="A314" s="7">
        <v>340</v>
      </c>
      <c r="B314" s="43"/>
      <c r="C314" s="44" t="str">
        <f>HYPERLINK("https://piensoluegoactuo.com/frente-al-coronavirus/para-todos/consultas-medicas-gratuitas-online/","Consultas médicas gratuitas online.")</f>
        <v>Consultas médicas gratuitas online.</v>
      </c>
      <c r="D314" s="45" t="s">
        <v>456</v>
      </c>
      <c r="E314" s="46"/>
      <c r="F314" s="46"/>
      <c r="G314" s="46"/>
      <c r="H314" s="46"/>
      <c r="I314" s="46"/>
      <c r="J314" s="46"/>
      <c r="K314" s="46"/>
    </row>
    <row r="315" spans="1:11" ht="71" thickBot="1" x14ac:dyDescent="0.2">
      <c r="A315" s="7">
        <v>342</v>
      </c>
      <c r="B315" s="43"/>
      <c r="C315" s="44" t="str">
        <f>HYPERLINK("https://piensoluegoactuo.com/frente-al-coronavirus/para-todos/proveer-servicios-esenciales-de-apoyo-a-jovenes-vulnerables-alrededor-del-mundo/","Proveer servicios esenciales de apoyo a jovenes vulnerables al rededor del mundo")</f>
        <v>Proveer servicios esenciales de apoyo a jovenes vulnerables al rededor del mundo</v>
      </c>
      <c r="D315" s="45" t="s">
        <v>457</v>
      </c>
      <c r="E315" s="46"/>
      <c r="F315" s="46"/>
      <c r="G315" s="46"/>
      <c r="H315" s="46"/>
      <c r="I315" s="46"/>
      <c r="J315" s="46"/>
      <c r="K315" s="46"/>
    </row>
    <row r="316" spans="1:11" ht="34.5" customHeight="1" thickTop="1" thickBot="1" x14ac:dyDescent="0.2">
      <c r="A316" s="31"/>
      <c r="B316" s="105" t="s">
        <v>458</v>
      </c>
      <c r="C316" s="103"/>
      <c r="D316" s="103"/>
      <c r="E316" s="32"/>
      <c r="F316" s="33"/>
      <c r="G316" s="33"/>
      <c r="H316" s="33"/>
      <c r="I316" s="33"/>
      <c r="J316" s="33"/>
      <c r="K316" s="33"/>
    </row>
    <row r="317" spans="1:11" ht="43" thickTop="1" x14ac:dyDescent="0.15">
      <c r="A317" s="7">
        <v>343</v>
      </c>
      <c r="B317" s="43"/>
      <c r="C317" s="44" t="str">
        <f>HYPERLINK("https://piensoluegoactuo.com/frente-al-coronavirus/para-todos/cuentos-inverosimiles-para-ayudar-a-dormir/","Cuentos inverosímiles para ayudar a dormir.")</f>
        <v>Cuentos inverosímiles para ayudar a dormir.</v>
      </c>
      <c r="D317" s="45" t="s">
        <v>459</v>
      </c>
      <c r="E317" s="46"/>
      <c r="F317" s="46"/>
      <c r="G317" s="46"/>
      <c r="H317" s="46"/>
      <c r="I317" s="46"/>
      <c r="J317" s="46"/>
      <c r="K317" s="46"/>
    </row>
    <row r="318" spans="1:11" ht="70" x14ac:dyDescent="0.15">
      <c r="A318" s="7">
        <v>344</v>
      </c>
      <c r="B318" s="43"/>
      <c r="C318" s="44" t="str">
        <f>HYPERLINK("https://piensoluegoactuo.com/frente-al-coronavirus/para-los-pequenos/material-pedagogico-onlines-y-gratuito/","Material pedagógico onlines y gratuito.")</f>
        <v>Material pedagógico onlines y gratuito.</v>
      </c>
      <c r="D318" s="45" t="s">
        <v>460</v>
      </c>
      <c r="E318" s="46"/>
      <c r="F318" s="46"/>
      <c r="G318" s="46"/>
      <c r="H318" s="46"/>
      <c r="I318" s="46"/>
      <c r="J318" s="46"/>
      <c r="K318" s="46"/>
    </row>
    <row r="319" spans="1:11" ht="42" x14ac:dyDescent="0.15">
      <c r="A319" s="7">
        <v>345</v>
      </c>
      <c r="B319" s="43"/>
      <c r="C319" s="44" t="str">
        <f>HYPERLINK("https://piensoluegoactuo.com/frente-al-coronavirus/para-todos/crea-un-jardin-de-papel-en-tu-salon/","Crea un jardín de papel en tu salón.")</f>
        <v>Crea un jardín de papel en tu salón.</v>
      </c>
      <c r="D319" s="45" t="s">
        <v>461</v>
      </c>
      <c r="E319" s="46"/>
      <c r="F319" s="46"/>
      <c r="G319" s="46"/>
      <c r="H319" s="46"/>
      <c r="I319" s="46"/>
      <c r="J319" s="46"/>
      <c r="K319" s="46"/>
    </row>
    <row r="320" spans="1:11" ht="56" x14ac:dyDescent="0.15">
      <c r="A320" s="7">
        <v>346</v>
      </c>
      <c r="B320" s="43"/>
      <c r="C320" s="44" t="str">
        <f>HYPERLINK("https://piensoluegoactuo.com/frente-al-coronavirus/para-todos/los-chefs-de-barcelona-se-unen-para-donar-comida/","Los chefs de Barcelona se unen para donar comida.")</f>
        <v>Los chefs de Barcelona se unen para donar comida.</v>
      </c>
      <c r="D320" s="45" t="s">
        <v>462</v>
      </c>
      <c r="E320" s="46"/>
      <c r="F320" s="46"/>
      <c r="G320" s="46"/>
      <c r="H320" s="46"/>
      <c r="I320" s="46"/>
      <c r="J320" s="46"/>
      <c r="K320" s="46"/>
    </row>
    <row r="321" spans="1:11" ht="56" x14ac:dyDescent="0.15">
      <c r="A321" s="7">
        <v>347</v>
      </c>
      <c r="B321" s="43"/>
      <c r="C321" s="44" t="str">
        <f>HYPERLINK("https://piensoluegoactuo.com/frente-al-coronavirus/para-todos/se-busca-comunidad-de-creativos-para-ayudar-a-trasladar-mensajes-criticos-de-salud/","Se busca comunidad de creativos para ayudar a trasladar mensajes críticos de salud.")</f>
        <v>Se busca comunidad de creativos para ayudar a trasladar mensajes críticos de salud.</v>
      </c>
      <c r="D321" s="45" t="s">
        <v>463</v>
      </c>
      <c r="E321" s="46"/>
      <c r="F321" s="46"/>
      <c r="G321" s="46"/>
      <c r="H321" s="46"/>
      <c r="I321" s="46"/>
      <c r="J321" s="46"/>
      <c r="K321" s="46"/>
    </row>
    <row r="322" spans="1:11" ht="56" x14ac:dyDescent="0.15">
      <c r="A322" s="7">
        <v>348</v>
      </c>
      <c r="B322" s="43"/>
      <c r="C322" s="44" t="str">
        <f>HYPERLINK("https://piensoluegoactuo.com/frente-al-coronavirus/para-todos/videos-para-seguir-sonriendo-en-los-hospitales/","Videos para seguir sonriendo en los hospitales. ")</f>
        <v xml:space="preserve">Videos para seguir sonriendo en los hospitales. </v>
      </c>
      <c r="D322" s="45" t="s">
        <v>464</v>
      </c>
      <c r="E322" s="46"/>
      <c r="F322" s="46"/>
      <c r="G322" s="46"/>
      <c r="H322" s="46"/>
      <c r="I322" s="46"/>
      <c r="J322" s="46"/>
      <c r="K322" s="46"/>
    </row>
    <row r="323" spans="1:11" ht="70" x14ac:dyDescent="0.15">
      <c r="A323" s="7">
        <v>349</v>
      </c>
      <c r="B323" s="43"/>
      <c r="C323" s="44" t="str">
        <f>HYPERLINK("https://piensoluegoactuo.com/frente-al-coronavirus/para-todos/apoyo-para-iniciativas-emprendedoras-que-ayudan-con-la-crisis-sanitaria/","Apoyo para iniciativas emprendedoras que ayudan con la crisis sanitaria.")</f>
        <v>Apoyo para iniciativas emprendedoras que ayudan con la crisis sanitaria.</v>
      </c>
      <c r="D323" s="45" t="s">
        <v>465</v>
      </c>
      <c r="E323" s="46"/>
      <c r="F323" s="46"/>
      <c r="G323" s="46"/>
      <c r="H323" s="46"/>
      <c r="I323" s="46"/>
      <c r="J323" s="46"/>
      <c r="K323" s="46"/>
    </row>
    <row r="324" spans="1:11" ht="56" x14ac:dyDescent="0.15">
      <c r="A324" s="7">
        <v>350</v>
      </c>
      <c r="B324" s="43"/>
      <c r="C324" s="44" t="str">
        <f>HYPERLINK("https://piensoluegoactuo.com/frente-al-coronavirus/para-todos/recursos-gratis-para-mejorar-el-sueno-de-los-sanitarios/","Recursos gratis para mejorar el sueño de los sanitarios. ")</f>
        <v xml:space="preserve">Recursos gratis para mejorar el sueño de los sanitarios. </v>
      </c>
      <c r="D324" s="45" t="s">
        <v>466</v>
      </c>
      <c r="E324" s="46"/>
      <c r="F324" s="46"/>
      <c r="G324" s="46"/>
      <c r="H324" s="46"/>
      <c r="I324" s="46"/>
      <c r="J324" s="46"/>
      <c r="K324" s="46"/>
    </row>
    <row r="325" spans="1:11" ht="70" x14ac:dyDescent="0.15">
      <c r="A325" s="7">
        <v>352</v>
      </c>
      <c r="B325" s="43"/>
      <c r="C325" s="44" t="str">
        <f>HYPERLINK("https://piensoluegoactuo.com/frente-al-coronavirus/para-todos/actividades-de-aprendizaje-con-materiales-reciclados-para-ninos-con-diversidad-funcional/","Actividades de aprendizaje con materiales reciclados para niños con diversidad funcional.")</f>
        <v>Actividades de aprendizaje con materiales reciclados para niños con diversidad funcional.</v>
      </c>
      <c r="D325" s="45" t="s">
        <v>467</v>
      </c>
      <c r="E325" s="46"/>
      <c r="F325" s="46"/>
      <c r="G325" s="46"/>
      <c r="H325" s="46"/>
      <c r="I325" s="46"/>
      <c r="J325" s="46"/>
      <c r="K325" s="46"/>
    </row>
    <row r="326" spans="1:11" ht="56" x14ac:dyDescent="0.15">
      <c r="A326" s="7">
        <v>353</v>
      </c>
      <c r="B326" s="43"/>
      <c r="C326" s="44" t="str">
        <f>HYPERLINK("https://piensoluegoactuo.com/frente-al-coronavirus/para-todos/recursos-gratuitos-para-digitalizar-negocios-parados/","Recursos gratuitos para digitalizar negocios parados.")</f>
        <v>Recursos gratuitos para digitalizar negocios parados.</v>
      </c>
      <c r="D326" s="45" t="s">
        <v>468</v>
      </c>
      <c r="E326" s="46"/>
      <c r="F326" s="46"/>
      <c r="G326" s="46"/>
      <c r="H326" s="46"/>
      <c r="I326" s="46"/>
      <c r="J326" s="46"/>
      <c r="K326" s="46"/>
    </row>
    <row r="327" spans="1:11" ht="70" x14ac:dyDescent="0.15">
      <c r="A327" s="59">
        <v>354</v>
      </c>
      <c r="B327" s="43"/>
      <c r="C327" s="60" t="str">
        <f>HYPERLINK("https://piensoluegoactuo.com/frente-al-coronavirus/para-los-pequenos/entrenar-futbol-en-casa/","
Canal de Youtube para seguir mejorando tus habilidades futbolísticas.")</f>
        <v xml:space="preserve">
Canal de Youtube para seguir mejorando tus habilidades futbolísticas.</v>
      </c>
      <c r="D327" s="61" t="s">
        <v>469</v>
      </c>
      <c r="E327" s="62"/>
      <c r="F327" s="62"/>
      <c r="G327" s="62"/>
      <c r="H327" s="62"/>
      <c r="I327" s="62"/>
      <c r="J327" s="62"/>
      <c r="K327" s="62"/>
    </row>
    <row r="328" spans="1:11" ht="70" x14ac:dyDescent="0.15">
      <c r="A328" s="7">
        <v>355</v>
      </c>
      <c r="B328" s="43"/>
      <c r="C328" s="44" t="str">
        <f>HYPERLINK("https://piensoluegoactuo.com/frente-al-coronavirus/para-todos/espacio-de-reflexion-y-debate/","Espacio de reflexión y debate.")</f>
        <v>Espacio de reflexión y debate.</v>
      </c>
      <c r="D328" s="45" t="s">
        <v>470</v>
      </c>
      <c r="E328" s="46"/>
      <c r="F328" s="46"/>
      <c r="G328" s="46"/>
      <c r="H328" s="46"/>
      <c r="I328" s="46"/>
      <c r="J328" s="46"/>
      <c r="K328" s="46"/>
    </row>
    <row r="329" spans="1:11" ht="42" x14ac:dyDescent="0.15">
      <c r="A329" s="7">
        <v>356</v>
      </c>
      <c r="B329" s="43"/>
      <c r="C329" s="44" t="str">
        <f>HYPERLINK("https://piensoluegoactuo.com/frente-al-coronavirus/para-los-heroes/plataforma-para-enviar-cartas-a-los-que-estan-luchando-en-primera-linea/","Plataforma para enviar cartas a los que están luchando en primera línea.")</f>
        <v>Plataforma para enviar cartas a los que están luchando en primera línea.</v>
      </c>
      <c r="D329" s="45" t="s">
        <v>471</v>
      </c>
      <c r="E329" s="46"/>
      <c r="F329" s="46"/>
      <c r="G329" s="46"/>
      <c r="H329" s="46"/>
      <c r="I329" s="46"/>
      <c r="J329" s="46"/>
      <c r="K329" s="46"/>
    </row>
    <row r="330" spans="1:11" ht="56" x14ac:dyDescent="0.15">
      <c r="A330" s="7">
        <v>357</v>
      </c>
      <c r="B330" s="43"/>
      <c r="C330" s="44" t="str">
        <f>HYPERLINK("https://piensoluegoactuo.com/frente-al-coronavirus/para-todos/directorio-web-para-conectar-a-vecinos-con-los-comercios-del-barrio/","Directorio web para conectar a vecinos con los comercios del barrio.")</f>
        <v>Directorio web para conectar a vecinos con los comercios del barrio.</v>
      </c>
      <c r="D330" s="45" t="s">
        <v>472</v>
      </c>
      <c r="E330" s="46"/>
      <c r="F330" s="46"/>
      <c r="G330" s="46"/>
      <c r="H330" s="46"/>
      <c r="I330" s="46"/>
      <c r="J330" s="46"/>
      <c r="K330" s="46"/>
    </row>
    <row r="331" spans="1:11" ht="56" x14ac:dyDescent="0.15">
      <c r="A331" s="7">
        <v>358</v>
      </c>
      <c r="B331" s="43"/>
      <c r="C331" s="44" t="str">
        <f>HYPERLINK("https://piensoluegoactuo.com/frente-al-coronavirus/para-todos/encuesta-para-elaborar-planes-de-ayuda-emocional/","Encuesta para elaborar planes de ayuda emocional.")</f>
        <v>Encuesta para elaborar planes de ayuda emocional.</v>
      </c>
      <c r="D331" s="45" t="s">
        <v>473</v>
      </c>
      <c r="E331" s="46"/>
      <c r="F331" s="46"/>
      <c r="G331" s="46"/>
      <c r="H331" s="46"/>
      <c r="I331" s="46"/>
      <c r="J331" s="46"/>
      <c r="K331" s="46"/>
    </row>
    <row r="332" spans="1:11" ht="56" x14ac:dyDescent="0.15">
      <c r="A332" s="7">
        <v>359</v>
      </c>
      <c r="B332" s="43"/>
      <c r="C332" s="44" t="str">
        <f>HYPERLINK("https://piensoluegoactuo.com/frente-al-coronavirus/para-todos/mascarillas-como-icono-de-cambio-social/","Mascarillas como icono de cambio social.")</f>
        <v>Mascarillas como icono de cambio social.</v>
      </c>
      <c r="D332" s="45" t="s">
        <v>474</v>
      </c>
      <c r="E332" s="46"/>
      <c r="F332" s="46"/>
      <c r="G332" s="46"/>
      <c r="H332" s="46"/>
      <c r="I332" s="46"/>
      <c r="J332" s="46"/>
      <c r="K332" s="46"/>
    </row>
    <row r="333" spans="1:11" ht="84" x14ac:dyDescent="0.15">
      <c r="A333" s="7">
        <v>361</v>
      </c>
      <c r="B333" s="43"/>
      <c r="C333" s="44" t="str">
        <f>HYPERLINK("https://piensoluegoactuo.com/frente-al-coronavirus/para-todos/software-para-colaborar-en-investigacion-cediendo-la-potencia-de-tu-ordenador/","Software para colaborar en investigación cediendo la potencia de tu ordenador.")</f>
        <v>Software para colaborar en investigación cediendo la potencia de tu ordenador.</v>
      </c>
      <c r="D333" s="45" t="s">
        <v>475</v>
      </c>
      <c r="E333" s="46"/>
      <c r="F333" s="46"/>
      <c r="G333" s="46"/>
      <c r="H333" s="46"/>
      <c r="I333" s="46"/>
      <c r="J333" s="46"/>
      <c r="K333" s="46"/>
    </row>
    <row r="334" spans="1:11" ht="42" x14ac:dyDescent="0.15">
      <c r="A334" s="7" t="s">
        <v>476</v>
      </c>
      <c r="B334" s="43"/>
      <c r="C334" s="44" t="str">
        <f>HYPERLINK("https://piensoluegoactuo.com/frente-al-coronavirus/para-todos/plataforma-que-recoge-las-innovaciones-contra-el-covid-19/","Plataforma que recoge las innovaciones contra el COVID-19")</f>
        <v>Plataforma que recoge las innovaciones contra el COVID-19</v>
      </c>
      <c r="D334" s="57" t="s">
        <v>477</v>
      </c>
      <c r="E334" s="46"/>
      <c r="F334" s="46"/>
      <c r="G334" s="46"/>
      <c r="H334" s="46"/>
      <c r="I334" s="46"/>
      <c r="J334" s="46"/>
      <c r="K334" s="46"/>
    </row>
    <row r="335" spans="1:11" ht="42" x14ac:dyDescent="0.15">
      <c r="A335" s="7" t="s">
        <v>478</v>
      </c>
      <c r="B335" s="43"/>
      <c r="C335" s="44" t="str">
        <f>HYPERLINK("https://piensoluegoactuo.com/frente-al-coronavirus/para-todos/reconocer-el-trabajo-de-otros-para-inspirar/","Reconocer el trabajo de otros para inspirar.")</f>
        <v>Reconocer el trabajo de otros para inspirar.</v>
      </c>
      <c r="D335" s="63" t="s">
        <v>479</v>
      </c>
      <c r="E335" s="46"/>
      <c r="F335" s="46"/>
      <c r="G335" s="46"/>
      <c r="H335" s="46"/>
      <c r="I335" s="46"/>
      <c r="J335" s="46"/>
      <c r="K335" s="46"/>
    </row>
    <row r="336" spans="1:11" ht="42" x14ac:dyDescent="0.15">
      <c r="A336" s="7" t="s">
        <v>480</v>
      </c>
      <c r="B336" s="43"/>
      <c r="C336" s="44" t="str">
        <f>HYPERLINK("https://piensoluegoactuo.com/frente-al-coronavirus/para-todos/40-pucheros-para-40-familias-de-la-linea-de-la-concepcion/","40 pucheros para 40 familias de la Línea de La Concepción.")</f>
        <v>40 pucheros para 40 familias de la Línea de La Concepción.</v>
      </c>
      <c r="D336" s="6" t="s">
        <v>481</v>
      </c>
      <c r="E336" s="46"/>
      <c r="F336" s="46"/>
      <c r="G336" s="46"/>
      <c r="H336" s="46"/>
      <c r="I336" s="46"/>
      <c r="J336" s="46"/>
      <c r="K336" s="46"/>
    </row>
    <row r="337" spans="1:11" ht="42" x14ac:dyDescent="0.15">
      <c r="A337" s="7" t="s">
        <v>482</v>
      </c>
      <c r="B337" s="43"/>
      <c r="C337" s="44" t="str">
        <f>HYPERLINK("https://piensoluegoactuo.com/?p=2385&amp;preview=true","Recaudar fondos para familias de Alicante.")</f>
        <v>Recaudar fondos para familias de Alicante.</v>
      </c>
      <c r="D337" s="45" t="s">
        <v>483</v>
      </c>
      <c r="E337" s="46"/>
      <c r="F337" s="46"/>
      <c r="G337" s="46"/>
      <c r="H337" s="46"/>
      <c r="I337" s="46"/>
      <c r="J337" s="46"/>
      <c r="K337" s="46"/>
    </row>
    <row r="338" spans="1:11" ht="56" x14ac:dyDescent="0.15">
      <c r="A338" s="7" t="s">
        <v>484</v>
      </c>
      <c r="B338" s="43"/>
      <c r="C338" s="44" t="str">
        <f>HYPERLINK("https://piensoluegoactuo.com/frente-al-coronavirus/para-todos/lucha-por-los-derechos-de-las-trabajadoras-de-la-fresa/","Lucha por los derechos de las trabajadoras de la fresa.")</f>
        <v>Lucha por los derechos de las trabajadoras de la fresa.</v>
      </c>
      <c r="D338" s="45" t="s">
        <v>485</v>
      </c>
      <c r="E338" s="46"/>
      <c r="F338" s="46"/>
      <c r="G338" s="46"/>
      <c r="H338" s="46"/>
      <c r="I338" s="46"/>
      <c r="J338" s="46"/>
      <c r="K338" s="46"/>
    </row>
    <row r="339" spans="1:11" ht="56" x14ac:dyDescent="0.15">
      <c r="A339" s="7" t="s">
        <v>486</v>
      </c>
      <c r="B339" s="43"/>
      <c r="C339" s="44" t="str">
        <f>HYPERLINK("https://piensoluegoactuo.com/frente-al-coronavirus/para-todos/asociacion-de-mujeres-gitanas-de-euskadi-reparte-alimentos-entre-las-familias/","Asociación de mujeres gitanas de Euskadi reparte alimentos entre las familias.")</f>
        <v>Asociación de mujeres gitanas de Euskadi reparte alimentos entre las familias.</v>
      </c>
      <c r="D339" s="63" t="s">
        <v>487</v>
      </c>
      <c r="E339" s="46"/>
      <c r="F339" s="46"/>
      <c r="G339" s="46"/>
      <c r="H339" s="46"/>
      <c r="I339" s="46"/>
      <c r="J339" s="46"/>
      <c r="K339" s="46"/>
    </row>
    <row r="340" spans="1:11" ht="42" x14ac:dyDescent="0.15">
      <c r="A340" s="7" t="s">
        <v>488</v>
      </c>
      <c r="B340" s="43"/>
      <c r="C340" s="44" t="str">
        <f>HYPERLINK("https://piensoluegoactuo.com/frente-al-coronavirus/para-los-mayores/cartas-para-romper-el-aislamiento-de-las-personas-mayores/","Cartas para romper el aislamiento de las personas mayores.")</f>
        <v>Cartas para romper el aislamiento de las personas mayores.</v>
      </c>
      <c r="D340" s="45" t="s">
        <v>489</v>
      </c>
      <c r="E340" s="46"/>
      <c r="F340" s="46"/>
      <c r="G340" s="46"/>
      <c r="H340" s="46"/>
      <c r="I340" s="46"/>
      <c r="J340" s="46"/>
      <c r="K340" s="46"/>
    </row>
    <row r="341" spans="1:11" ht="56" x14ac:dyDescent="0.15">
      <c r="A341" s="7" t="s">
        <v>490</v>
      </c>
      <c r="B341" s="43"/>
      <c r="C341" s="44" t="str">
        <f>HYPERLINK("https://piensoluegoactuo.com/frente-al-coronavirus/para-todos/una-aplicacion-para-mapear-trayectos-seguros-de-contagios/","Una aplicación para mapear trayectos seguros de contagios.")</f>
        <v>Una aplicación para mapear trayectos seguros de contagios.</v>
      </c>
      <c r="D341" s="45" t="s">
        <v>491</v>
      </c>
      <c r="E341" s="46"/>
      <c r="F341" s="46"/>
      <c r="G341" s="46"/>
      <c r="H341" s="46"/>
      <c r="I341" s="46"/>
      <c r="J341" s="46"/>
      <c r="K341" s="46"/>
    </row>
    <row r="342" spans="1:11" ht="42" x14ac:dyDescent="0.15">
      <c r="A342" s="7">
        <v>362</v>
      </c>
      <c r="B342" s="43"/>
      <c r="C342" s="44" t="str">
        <f>HYPERLINK("https://piensoluegoactuo.com/frente-al-coronavirus/para-todos/protocolo-de-ayuda-a-familias-en-la-rioja/","Protocolo de ayuda a familias en La Rioja.")</f>
        <v>Protocolo de ayuda a familias en La Rioja.</v>
      </c>
      <c r="D342" s="45" t="s">
        <v>492</v>
      </c>
      <c r="E342" s="46"/>
      <c r="F342" s="46"/>
      <c r="G342" s="46"/>
      <c r="H342" s="46"/>
      <c r="I342" s="46"/>
      <c r="J342" s="46"/>
      <c r="K342" s="46"/>
    </row>
    <row r="343" spans="1:11" ht="42" x14ac:dyDescent="0.15">
      <c r="A343" s="7">
        <v>363</v>
      </c>
      <c r="B343" s="43"/>
      <c r="C343" s="44" t="str">
        <f>HYPERLINK("https://piensoluegoactuo.com/frente-al-coronavirus/para-todos/la-app-para-conectar-y-ayudarse-entre-vecinos-del-barrio/","La app para conectar y ayudarse entre vecinos del barrio.")</f>
        <v>La app para conectar y ayudarse entre vecinos del barrio.</v>
      </c>
      <c r="D343" s="45" t="s">
        <v>493</v>
      </c>
      <c r="E343" s="46"/>
      <c r="F343" s="46"/>
      <c r="G343" s="46"/>
      <c r="H343" s="46"/>
      <c r="I343" s="46"/>
      <c r="J343" s="46"/>
      <c r="K343" s="46"/>
    </row>
    <row r="344" spans="1:11" ht="56" x14ac:dyDescent="0.15">
      <c r="A344" s="15">
        <v>364</v>
      </c>
      <c r="B344" s="52"/>
      <c r="C344" s="53" t="str">
        <f>HYPERLINK("https://piensoluegoactuo.com/frente-al-coronavirus/para-todos/recursos-para-mujeres-maltratadas/","Recursos para mujeres maltratadas")</f>
        <v>Recursos para mujeres maltratadas</v>
      </c>
      <c r="D344" s="54" t="s">
        <v>494</v>
      </c>
      <c r="E344" s="56"/>
      <c r="F344" s="56"/>
      <c r="G344" s="56"/>
      <c r="H344" s="56"/>
      <c r="I344" s="56"/>
      <c r="J344" s="56"/>
      <c r="K344" s="56"/>
    </row>
    <row r="345" spans="1:11" ht="56" x14ac:dyDescent="0.15">
      <c r="A345" s="7">
        <v>365</v>
      </c>
      <c r="B345" s="43"/>
      <c r="C345" s="44" t="str">
        <f>HYPERLINK("https://piensoluegoactuo.com/frente-al-coronavirus/para-todos/menu-solidario-para-las-personas-mas-desfavorecidas/","Menú solidario para las personas más desfavorecidas.")</f>
        <v>Menú solidario para las personas más desfavorecidas.</v>
      </c>
      <c r="D345" s="45" t="s">
        <v>495</v>
      </c>
      <c r="E345" s="46"/>
      <c r="F345" s="46"/>
      <c r="G345" s="46"/>
      <c r="H345" s="46"/>
      <c r="I345" s="46"/>
      <c r="J345" s="46"/>
      <c r="K345" s="46"/>
    </row>
    <row r="346" spans="1:11" ht="57" thickBot="1" x14ac:dyDescent="0.2">
      <c r="A346" s="7">
        <v>366</v>
      </c>
      <c r="B346" s="43"/>
      <c r="C346" s="44" t="str">
        <f>HYPERLINK("https://piensoluegoactuo.com/frente-al-coronavirus/para-los-pequenos/concurso-mundial-de-dibujo-arte-y-fotografia-para-ninos/","Concurso mundial de dibujo, arte y fotografía para niños.")</f>
        <v>Concurso mundial de dibujo, arte y fotografía para niños.</v>
      </c>
      <c r="D346" s="45" t="s">
        <v>496</v>
      </c>
      <c r="E346" s="46"/>
      <c r="F346" s="46"/>
      <c r="G346" s="46"/>
      <c r="H346" s="46"/>
      <c r="I346" s="46"/>
      <c r="J346" s="46"/>
      <c r="K346" s="46"/>
    </row>
    <row r="347" spans="1:11" ht="34.5" customHeight="1" thickTop="1" thickBot="1" x14ac:dyDescent="0.2">
      <c r="A347" s="31"/>
      <c r="B347" s="105" t="s">
        <v>497</v>
      </c>
      <c r="C347" s="103"/>
      <c r="D347" s="103"/>
      <c r="E347" s="32"/>
      <c r="F347" s="33"/>
      <c r="G347" s="33"/>
      <c r="H347" s="33"/>
      <c r="I347" s="33"/>
      <c r="J347" s="33"/>
      <c r="K347" s="33"/>
    </row>
    <row r="348" spans="1:11" ht="43" thickTop="1" x14ac:dyDescent="0.15">
      <c r="A348" s="7">
        <v>367</v>
      </c>
      <c r="B348" s="43"/>
      <c r="C348" s="44" t="str">
        <f>HYPERLINK("https://piensoluegoactuo.com/frente-al-coronavirus/para-todos/libro-sobre-el-coronavirus-para-ninos/","Libro sobre el coronavirus para niños.")</f>
        <v>Libro sobre el coronavirus para niños.</v>
      </c>
      <c r="D348" s="63" t="s">
        <v>498</v>
      </c>
      <c r="E348" s="47"/>
      <c r="F348" s="46"/>
      <c r="G348" s="46"/>
      <c r="H348" s="46"/>
      <c r="I348" s="46"/>
      <c r="J348" s="46"/>
      <c r="K348" s="46"/>
    </row>
    <row r="349" spans="1:11" ht="56" x14ac:dyDescent="0.15">
      <c r="A349" s="7">
        <v>369</v>
      </c>
      <c r="B349" s="43"/>
      <c r="C349" s="44" t="str">
        <f>HYPERLINK("https://piensoluegoactuo.com/frente-al-coronavirus/para-todos/iniciativa-para-aunar-entretenimiento-por-y-para-usuarios/","Iniciativa para aúnar entretenimiento por y para usuarios.")</f>
        <v>Iniciativa para aúnar entretenimiento por y para usuarios.</v>
      </c>
      <c r="D349" s="45" t="s">
        <v>499</v>
      </c>
      <c r="E349" s="47"/>
      <c r="F349" s="46"/>
      <c r="G349" s="46"/>
      <c r="H349" s="46"/>
      <c r="I349" s="46"/>
      <c r="J349" s="46"/>
      <c r="K349" s="46"/>
    </row>
    <row r="350" spans="1:11" ht="28" x14ac:dyDescent="0.15">
      <c r="A350" s="7">
        <v>371</v>
      </c>
      <c r="B350" s="43"/>
      <c r="C350" s="44" t="str">
        <f>HYPERLINK("https://piensoluegoactuo.com/frente-al-coronavirus/para-todos/iniciativa-para-reducir-la-factura-de-agua/","Iniciativa para reducir la factura de agua")</f>
        <v>Iniciativa para reducir la factura de agua</v>
      </c>
      <c r="D350" s="27" t="s">
        <v>500</v>
      </c>
      <c r="E350" s="47"/>
      <c r="F350" s="46"/>
      <c r="G350" s="46"/>
      <c r="H350" s="46"/>
      <c r="I350" s="46"/>
      <c r="J350" s="46"/>
      <c r="K350" s="46"/>
    </row>
    <row r="351" spans="1:11" ht="42" x14ac:dyDescent="0.15">
      <c r="A351" s="7">
        <v>372</v>
      </c>
      <c r="B351" s="43"/>
      <c r="C351" s="44" t="str">
        <f>HYPERLINK("https://piensoluegoactuo.com/frente-al-coronavirus/para-todos/recaudar-fondos-para-becas-comedor/","Recaudar fondos para becas comedor.")</f>
        <v>Recaudar fondos para becas comedor.</v>
      </c>
      <c r="D351" s="63" t="s">
        <v>501</v>
      </c>
      <c r="E351" s="47"/>
      <c r="F351" s="46"/>
      <c r="G351" s="46"/>
      <c r="H351" s="46"/>
      <c r="I351" s="46"/>
      <c r="J351" s="46"/>
      <c r="K351" s="46"/>
    </row>
    <row r="352" spans="1:11" ht="70" x14ac:dyDescent="0.15">
      <c r="A352" s="7">
        <v>373</v>
      </c>
      <c r="B352" s="43"/>
      <c r="C352" s="44" t="str">
        <f>HYPERLINK("https://piensoluegoactuo.com/frente-al-coronavirus/para-los-heroes/nueva-formula-para-reutilizar-mascarillas-quirurgicas/","Nueva fórmula para reutilizar mascarillas quirúrgicas.")</f>
        <v>Nueva fórmula para reutilizar mascarillas quirúrgicas.</v>
      </c>
      <c r="D352" s="45" t="s">
        <v>502</v>
      </c>
      <c r="E352" s="47"/>
      <c r="F352" s="46"/>
      <c r="G352" s="46"/>
      <c r="H352" s="46"/>
      <c r="I352" s="46"/>
      <c r="J352" s="46"/>
      <c r="K352" s="46"/>
    </row>
    <row r="353" spans="1:11" ht="56" x14ac:dyDescent="0.15">
      <c r="A353" s="7">
        <v>374</v>
      </c>
      <c r="B353" s="43"/>
      <c r="C353" s="44" t="str">
        <f>HYPERLINK("https://piensoluegoactuo.com/frente-al-coronavirus/para-todos/red-vecinal-de-cuidados-en-el-centro-de-madrid-para-colectivos-vulnerables/","Red vecinal de cuidados en el centro de Madrid para colectivos vulnerables.")</f>
        <v>Red vecinal de cuidados en el centro de Madrid para colectivos vulnerables.</v>
      </c>
      <c r="D353" s="45" t="s">
        <v>503</v>
      </c>
      <c r="E353" s="47"/>
      <c r="F353" s="46"/>
      <c r="G353" s="46"/>
      <c r="H353" s="46"/>
      <c r="I353" s="46"/>
      <c r="J353" s="46"/>
      <c r="K353" s="46"/>
    </row>
    <row r="354" spans="1:11" ht="42" x14ac:dyDescent="0.15">
      <c r="A354" s="7">
        <v>377</v>
      </c>
      <c r="B354" s="43"/>
      <c r="C354" s="44" t="str">
        <f>HYPERLINK("https://piensoluegoactuo.com/frente-al-coronavirus/para-todos/ayuda-para-la-red-de-apoyo-a-familias-vulnerables/","Ayuda para la Red de apoyo a familias vulnerables.")</f>
        <v>Ayuda para la Red de apoyo a familias vulnerables.</v>
      </c>
      <c r="D354" s="45" t="s">
        <v>504</v>
      </c>
      <c r="E354" s="47"/>
      <c r="F354" s="46"/>
      <c r="G354" s="46"/>
      <c r="H354" s="46"/>
      <c r="I354" s="46"/>
      <c r="J354" s="46"/>
      <c r="K354" s="46"/>
    </row>
    <row r="355" spans="1:11" ht="42" x14ac:dyDescent="0.15">
      <c r="A355" s="7">
        <v>378</v>
      </c>
      <c r="B355" s="43"/>
      <c r="C355" s="44" t="str">
        <f>HYPERLINK("https://piensoluegoactuo.com/frente-al-coronavirus/para-todos/recaudar-dinero-para-el-banco-de-alimentos-madrid/","Recaudar dinero para el banco de alimentos Madrid.")</f>
        <v>Recaudar dinero para el banco de alimentos Madrid.</v>
      </c>
      <c r="D355" s="45" t="s">
        <v>505</v>
      </c>
      <c r="E355" s="47"/>
      <c r="F355" s="46"/>
      <c r="G355" s="46"/>
      <c r="H355" s="46"/>
      <c r="I355" s="46"/>
      <c r="J355" s="46"/>
      <c r="K355" s="46"/>
    </row>
    <row r="356" spans="1:11" ht="42" x14ac:dyDescent="0.15">
      <c r="A356" s="7">
        <v>379</v>
      </c>
      <c r="B356" s="43"/>
      <c r="C356" s="44" t="str">
        <f>HYPERLINK("https://piensoluegoactuo.com/frente-al-coronavirus/para-los-heroes/web-colaborativa-para-pedir-o-dar-ayuda/","Web colaborativa para pedir o dar ayuda.")</f>
        <v>Web colaborativa para pedir o dar ayuda.</v>
      </c>
      <c r="D356" s="45" t="s">
        <v>506</v>
      </c>
      <c r="E356" s="47"/>
      <c r="F356" s="46"/>
      <c r="G356" s="46"/>
      <c r="H356" s="46"/>
      <c r="I356" s="46"/>
      <c r="J356" s="46"/>
      <c r="K356" s="46"/>
    </row>
    <row r="357" spans="1:11" ht="42" x14ac:dyDescent="0.15">
      <c r="A357" s="7">
        <v>380</v>
      </c>
      <c r="B357" s="43"/>
      <c r="C357" s="44" t="str">
        <f>HYPERLINK("https://piensoluegoactuo.com/frente-al-coronavirus/para-los-heroes/donar-cargadores-portatiles-y-bases-multiples-de-enchufes/","Donar cargadores portatiles y bases múltiples de enchufes.")</f>
        <v>Donar cargadores portatiles y bases múltiples de enchufes.</v>
      </c>
      <c r="D357" s="45" t="s">
        <v>507</v>
      </c>
      <c r="E357" s="47"/>
      <c r="F357" s="46"/>
      <c r="G357" s="46"/>
      <c r="H357" s="46"/>
      <c r="I357" s="46"/>
      <c r="J357" s="46"/>
      <c r="K357" s="46"/>
    </row>
    <row r="358" spans="1:11" ht="28" x14ac:dyDescent="0.15">
      <c r="A358" s="7">
        <v>381</v>
      </c>
      <c r="B358" s="43"/>
      <c r="C358" s="44" t="str">
        <f>HYPERLINK("https://piensoluegoactuo.com/frente-al-coronavirus/para-todos/lugar-para-inspirarse-con-iniciativas-y-proyectos/","Lugar para inspirarse con iniciativas y proyectos.")</f>
        <v>Lugar para inspirarse con iniciativas y proyectos.</v>
      </c>
      <c r="D358" s="45" t="s">
        <v>508</v>
      </c>
      <c r="E358" s="47"/>
      <c r="F358" s="46"/>
      <c r="G358" s="46"/>
      <c r="H358" s="46"/>
      <c r="I358" s="46"/>
      <c r="J358" s="46"/>
      <c r="K358" s="46"/>
    </row>
    <row r="359" spans="1:11" ht="28" x14ac:dyDescent="0.15">
      <c r="A359" s="7">
        <v>382</v>
      </c>
      <c r="B359" s="43"/>
      <c r="C359" s="44" t="str">
        <f>HYPERLINK("https://piensoluegoactuo.com/frente-al-coronavirus/para-los-pequenos/videos-para-hacer-deporte-en-familia/","Vídeos para hacer deporte en familia.")</f>
        <v>Vídeos para hacer deporte en familia.</v>
      </c>
      <c r="D359" s="45" t="s">
        <v>509</v>
      </c>
      <c r="E359" s="47"/>
      <c r="F359" s="46"/>
      <c r="G359" s="46"/>
      <c r="H359" s="46"/>
      <c r="I359" s="46"/>
      <c r="J359" s="46"/>
      <c r="K359" s="46"/>
    </row>
    <row r="360" spans="1:11" ht="70" x14ac:dyDescent="0.15">
      <c r="A360" s="7">
        <v>383</v>
      </c>
      <c r="B360" s="43"/>
      <c r="C360" s="44" t="str">
        <f>HYPERLINK("https://piensoluegoactuo.com/frente-al-coronavirus/para-los-mayores/ayuda-solidaria-con-material-sanitario-para-centros-de-mayores/","Ayuda solidaria con material sanitario para centros de mayores.")</f>
        <v>Ayuda solidaria con material sanitario para centros de mayores.</v>
      </c>
      <c r="D360" s="45" t="s">
        <v>510</v>
      </c>
      <c r="E360" s="47"/>
      <c r="F360" s="46"/>
      <c r="G360" s="46"/>
      <c r="H360" s="46"/>
      <c r="I360" s="46"/>
      <c r="J360" s="46"/>
      <c r="K360" s="46"/>
    </row>
    <row r="361" spans="1:11" ht="70" x14ac:dyDescent="0.15">
      <c r="A361" s="59">
        <v>384</v>
      </c>
      <c r="B361" s="43"/>
      <c r="C361" s="64" t="str">
        <f>HYPERLINK("https://piensoluegoactuo.com/frente-al-coronavirus/para-los-mayores/envio-de-cartas-a-hospitales-y-residencias/","Avanza.org y San Juan de Dios promueven el acompañamiento a personas en residencias y hospitales.")</f>
        <v>Avanza.org y San Juan de Dios promueven el acompañamiento a personas en residencias y hospitales.</v>
      </c>
      <c r="D361" s="61" t="s">
        <v>511</v>
      </c>
      <c r="E361" s="62"/>
      <c r="F361" s="62"/>
      <c r="G361" s="62"/>
      <c r="H361" s="62"/>
      <c r="I361" s="62"/>
      <c r="J361" s="62"/>
      <c r="K361" s="62"/>
    </row>
    <row r="362" spans="1:11" ht="70" x14ac:dyDescent="0.15">
      <c r="A362" s="7">
        <v>385</v>
      </c>
      <c r="B362" s="43"/>
      <c r="C362" s="44" t="str">
        <f>HYPERLINK("https://piensoluegoactuo.com/frente-al-coronavirus/para-todos/videos-cientificos-divulgativos-para-todos/","Vídeos científicos divulgativos para todos.")</f>
        <v>Vídeos científicos divulgativos para todos.</v>
      </c>
      <c r="D362" s="45" t="s">
        <v>512</v>
      </c>
      <c r="E362" s="47"/>
      <c r="F362" s="46"/>
      <c r="G362" s="46"/>
      <c r="H362" s="46"/>
      <c r="I362" s="46"/>
      <c r="J362" s="46"/>
      <c r="K362" s="46"/>
    </row>
    <row r="363" spans="1:11" ht="56" x14ac:dyDescent="0.15">
      <c r="A363" s="7">
        <v>386</v>
      </c>
      <c r="B363" s="43"/>
      <c r="C363" s="44" t="str">
        <f>HYPERLINK("https://piensoluegoactuo.com/frente-al-coronavirus/para-todos/viajar-a-traves-de-libros/","Viajar a través de libros.")</f>
        <v>Viajar a través de libros.</v>
      </c>
      <c r="D363" s="45" t="s">
        <v>513</v>
      </c>
      <c r="E363" s="47"/>
      <c r="F363" s="46"/>
      <c r="G363" s="46"/>
      <c r="H363" s="46"/>
      <c r="I363" s="46"/>
      <c r="J363" s="46"/>
      <c r="K363" s="46"/>
    </row>
    <row r="364" spans="1:11" ht="42" x14ac:dyDescent="0.15">
      <c r="A364" s="7">
        <v>388</v>
      </c>
      <c r="B364" s="43"/>
      <c r="C364" s="44" t="str">
        <f>HYPERLINK("https://piensoluegoactuo.com/frente-al-coronavirus/para-todos/plataforma-para-realizar-consultas-sanitarias/","Plataforma para realizar consultas sanitarias.")</f>
        <v>Plataforma para realizar consultas sanitarias.</v>
      </c>
      <c r="D364" s="45" t="s">
        <v>514</v>
      </c>
      <c r="E364" s="47"/>
      <c r="F364" s="46"/>
      <c r="G364" s="46"/>
      <c r="H364" s="46"/>
      <c r="I364" s="46"/>
      <c r="J364" s="46"/>
      <c r="K364" s="46"/>
    </row>
    <row r="365" spans="1:11" ht="42" x14ac:dyDescent="0.15">
      <c r="A365" s="7">
        <v>389</v>
      </c>
      <c r="B365" s="43"/>
      <c r="C365" s="44" t="str">
        <f>HYPERLINK("https://piensoluegoactuo.com/frente-al-coronavirus/para-todos/compra-tarjetas-regalo-para-ayudar-a-los-negocios-locales/","Compra tarjetas regalo para ayudar a los negocios locales.")</f>
        <v>Compra tarjetas regalo para ayudar a los negocios locales.</v>
      </c>
      <c r="D365" s="45" t="s">
        <v>515</v>
      </c>
      <c r="E365" s="47"/>
      <c r="F365" s="46"/>
      <c r="G365" s="46"/>
      <c r="H365" s="46"/>
      <c r="I365" s="46"/>
      <c r="J365" s="46"/>
      <c r="K365" s="46"/>
    </row>
    <row r="366" spans="1:11" ht="43" thickBot="1" x14ac:dyDescent="0.2">
      <c r="A366" s="7">
        <v>390</v>
      </c>
      <c r="B366" s="43"/>
      <c r="C366" s="44" t="str">
        <f>HYPERLINK("https://piensoluegoactuo.com/frente-al-coronavirus/para-todos/recopilatorio-de-iniciativas-y-proyectos-tecnologicos/","Recopilatorio de iniciativas y proyectos tecnológicos.")</f>
        <v>Recopilatorio de iniciativas y proyectos tecnológicos.</v>
      </c>
      <c r="D366" s="45" t="s">
        <v>516</v>
      </c>
      <c r="E366" s="47"/>
      <c r="F366" s="46"/>
      <c r="G366" s="46"/>
      <c r="H366" s="46"/>
      <c r="I366" s="46"/>
      <c r="J366" s="46"/>
      <c r="K366" s="46"/>
    </row>
    <row r="367" spans="1:11" ht="34.5" customHeight="1" thickTop="1" thickBot="1" x14ac:dyDescent="0.2">
      <c r="A367" s="31"/>
      <c r="B367" s="105" t="s">
        <v>517</v>
      </c>
      <c r="C367" s="103"/>
      <c r="D367" s="103"/>
      <c r="E367" s="32"/>
      <c r="F367" s="33"/>
      <c r="G367" s="33"/>
      <c r="H367" s="33"/>
      <c r="I367" s="33"/>
      <c r="J367" s="33"/>
      <c r="K367" s="33"/>
    </row>
    <row r="368" spans="1:11" ht="71" thickTop="1" x14ac:dyDescent="0.15">
      <c r="A368" s="7">
        <v>391</v>
      </c>
      <c r="B368" s="43"/>
      <c r="C368" s="44" t="str">
        <f>HYPERLINK("https://piensoluegoactuo.com/frente-al-coronavirus/para-todos/coop57-medidas-extraordinarias-de-una-banca-etica/","Coop57, medidas extraordinarias de una banca ética.")</f>
        <v>Coop57, medidas extraordinarias de una banca ética.</v>
      </c>
      <c r="D368" s="45" t="s">
        <v>518</v>
      </c>
      <c r="E368" s="47"/>
      <c r="F368" s="46"/>
      <c r="G368" s="46"/>
      <c r="H368" s="46"/>
      <c r="I368" s="46"/>
      <c r="J368" s="46"/>
      <c r="K368" s="46"/>
    </row>
    <row r="369" spans="1:11" ht="42" x14ac:dyDescent="0.15">
      <c r="A369" s="7">
        <v>393</v>
      </c>
      <c r="B369" s="43"/>
      <c r="C369" s="44" t="str">
        <f>HYPERLINK("https://piensoluegoactuo.com/frente-al-coronavirus/para-todos/fiare-ofrece-productos-y-servicios-financieros-extraordinarios/","Fiare ofrece productos y servicios financieros extraordinarios")</f>
        <v>Fiare ofrece productos y servicios financieros extraordinarios</v>
      </c>
      <c r="D369" s="45" t="s">
        <v>519</v>
      </c>
      <c r="E369" s="47"/>
      <c r="F369" s="46"/>
      <c r="G369" s="46"/>
      <c r="H369" s="46"/>
      <c r="I369" s="46"/>
      <c r="J369" s="46"/>
      <c r="K369" s="46"/>
    </row>
    <row r="370" spans="1:11" ht="84" x14ac:dyDescent="0.15">
      <c r="A370" s="7">
        <v>394</v>
      </c>
      <c r="B370" s="43"/>
      <c r="C370" s="44" t="str">
        <f>HYPERLINK("https://piensoluegoactuo.com/frente-al-coronavirus/para-todos/copiemonos-una-iniciativa-para-creativos/","""Copiémonos"", una iniciativa para creativos.")</f>
        <v>"Copiémonos", una iniciativa para creativos.</v>
      </c>
      <c r="D370" s="45" t="s">
        <v>520</v>
      </c>
      <c r="E370" s="47"/>
      <c r="F370" s="46"/>
      <c r="G370" s="46"/>
      <c r="H370" s="46"/>
      <c r="I370" s="46"/>
      <c r="J370" s="46"/>
      <c r="K370" s="46"/>
    </row>
    <row r="371" spans="1:11" ht="56" x14ac:dyDescent="0.15">
      <c r="A371" s="7">
        <v>395</v>
      </c>
      <c r="B371" s="43"/>
      <c r="C371" s="44" t="str">
        <f>HYPERLINK("https://piensoluegoactuo.com/frente-al-coronavirus/para-los-pequenos/la-editorial-libros-de-las-malas-companias-ayuda-a-ninos-de-senegal-a-traves-de-cuentos/","La editorial 'Libros de las Malas Compañías' ayuda a niños de Senegal a través de cuentos. ")</f>
        <v xml:space="preserve">La editorial 'Libros de las Malas Compañías' ayuda a niños de Senegal a través de cuentos. </v>
      </c>
      <c r="D371" s="45" t="s">
        <v>521</v>
      </c>
      <c r="E371" s="47"/>
      <c r="F371" s="46"/>
      <c r="G371" s="46"/>
      <c r="H371" s="46"/>
      <c r="I371" s="46"/>
      <c r="J371" s="46"/>
      <c r="K371" s="46"/>
    </row>
    <row r="372" spans="1:11" ht="42" x14ac:dyDescent="0.15">
      <c r="A372" s="7">
        <v>396</v>
      </c>
      <c r="B372" s="43"/>
      <c r="C372" s="65" t="str">
        <f>HYPERLINK("https://piensoluegoactuo.com/frente-al-coronavirus/para-todos/startup-valencia-plataforma-de-asesoramiento-a-start-ups/?preview_id=2510&amp;preview_nonce=0505709ecf&amp;_thumbnail_id=2513&amp;preview=true","Startup Valencia. Plataforma de asesoramiento a start-ups.")</f>
        <v>Startup Valencia. Plataforma de asesoramiento a start-ups.</v>
      </c>
      <c r="D372" s="45" t="s">
        <v>522</v>
      </c>
      <c r="E372" s="47"/>
      <c r="F372" s="46"/>
      <c r="G372" s="46"/>
      <c r="H372" s="46"/>
      <c r="I372" s="46"/>
      <c r="J372" s="46"/>
      <c r="K372" s="46"/>
    </row>
    <row r="373" spans="1:11" ht="28" x14ac:dyDescent="0.15">
      <c r="A373" s="7">
        <v>397</v>
      </c>
      <c r="B373" s="43"/>
      <c r="C373" s="44" t="str">
        <f>HYPERLINK("https://piensoluegoactuo.com/frente-al-coronavirus/para-los-heroes/leitat-1-el-respirador-de-campana-acreditado/","Leitat 1, el respirador de campaña acreditado.")</f>
        <v>Leitat 1, el respirador de campaña acreditado.</v>
      </c>
      <c r="D373" s="51" t="s">
        <v>523</v>
      </c>
      <c r="E373" s="47"/>
      <c r="F373" s="46"/>
      <c r="G373" s="46"/>
      <c r="H373" s="46"/>
      <c r="I373" s="46"/>
      <c r="J373" s="46"/>
      <c r="K373" s="46"/>
    </row>
    <row r="374" spans="1:11" ht="56" x14ac:dyDescent="0.15">
      <c r="A374" s="7">
        <v>398</v>
      </c>
      <c r="B374" s="43"/>
      <c r="C374" s="44" t="str">
        <f>HYPERLINK("https://piensoluegoactuo.com/frente-al-coronavirus/para-todos/formacion-en-metodologias-de-innovacion/","Formación en metodologías de innovación.")</f>
        <v>Formación en metodologías de innovación.</v>
      </c>
      <c r="D374" s="45" t="s">
        <v>524</v>
      </c>
      <c r="E374" s="47"/>
      <c r="F374" s="46"/>
      <c r="G374" s="46"/>
      <c r="H374" s="46"/>
      <c r="I374" s="46"/>
      <c r="J374" s="46"/>
      <c r="K374" s="46"/>
    </row>
    <row r="375" spans="1:11" ht="42" x14ac:dyDescent="0.15">
      <c r="A375" s="7">
        <v>399</v>
      </c>
      <c r="B375" s="43"/>
      <c r="C375" s="44" t="str">
        <f>HYPERLINK("https://piensoluegoactuo.com/frente-al-coronavirus/para-todos/energia-solar-para-familias-del-amazonas/?preview_id=2521&amp;preview_nonce=495a74c055&amp;_thumbnail_id=2525&amp;preview=true","Energía solar para familias del Amazonas.")</f>
        <v>Energía solar para familias del Amazonas.</v>
      </c>
      <c r="D375" s="45" t="s">
        <v>525</v>
      </c>
      <c r="E375" s="47"/>
      <c r="F375" s="46"/>
      <c r="G375" s="46"/>
      <c r="H375" s="46"/>
      <c r="I375" s="46"/>
      <c r="J375" s="46"/>
      <c r="K375" s="46"/>
    </row>
    <row r="376" spans="1:11" ht="42" x14ac:dyDescent="0.15">
      <c r="A376" s="7">
        <v>400</v>
      </c>
      <c r="B376" s="43"/>
      <c r="C376" s="44" t="str">
        <f>HYPERLINK("https://piensoluegoactuo.com/frente-al-coronavirus/para-todos/infografias-practicas-de-monica-lalanda-sobre-el-coronavirus/","Infografías prácticas de Mónica Lalanda sobre el coronavirus.")</f>
        <v>Infografías prácticas de Mónica Lalanda sobre el coronavirus.</v>
      </c>
      <c r="D376" s="45" t="s">
        <v>526</v>
      </c>
      <c r="E376" s="47"/>
      <c r="F376" s="46"/>
      <c r="G376" s="46"/>
      <c r="H376" s="46"/>
      <c r="I376" s="46"/>
      <c r="J376" s="46"/>
      <c r="K376" s="46"/>
    </row>
    <row r="377" spans="1:11" ht="42" x14ac:dyDescent="0.15">
      <c r="A377" s="7">
        <v>401</v>
      </c>
      <c r="B377" s="43"/>
      <c r="C377" s="44" t="str">
        <f>HYPERLINK("https://piensoluegoactuo.com/frente-al-coronavirus/para-todos/centro-de-informacion-sobre-la-evolucion-del-covid-19/","Centro de información sobre la evolución del Covid-19.")</f>
        <v>Centro de información sobre la evolución del Covid-19.</v>
      </c>
      <c r="D377" s="45" t="s">
        <v>527</v>
      </c>
      <c r="E377" s="47"/>
      <c r="F377" s="46"/>
      <c r="G377" s="46"/>
      <c r="H377" s="46"/>
      <c r="I377" s="46"/>
      <c r="J377" s="46"/>
      <c r="K377" s="46"/>
    </row>
    <row r="378" spans="1:11" ht="28" x14ac:dyDescent="0.15">
      <c r="A378" s="66">
        <v>402</v>
      </c>
      <c r="B378" s="67"/>
      <c r="C378" s="68" t="str">
        <f>HYPERLINK("https://piensoluegoactuo.com/frente-al-coronavirus/para-los-pequenos/dibujos-de-ninos-para-la-portada-del-marca/","Dibujos de niños para la portada del MARCA.")</f>
        <v>Dibujos de niños para la portada del MARCA.</v>
      </c>
      <c r="D378" s="69" t="s">
        <v>528</v>
      </c>
      <c r="E378" s="70"/>
      <c r="F378" s="70"/>
      <c r="G378" s="70"/>
      <c r="H378" s="70"/>
      <c r="I378" s="70"/>
      <c r="J378" s="70"/>
      <c r="K378" s="70"/>
    </row>
    <row r="379" spans="1:11" ht="42" x14ac:dyDescent="0.15">
      <c r="A379" s="7">
        <v>403</v>
      </c>
      <c r="B379" s="43"/>
      <c r="C379" s="44" t="str">
        <f>HYPERLINK("https://piensoluegoactuo.com/frente-al-coronavirus/para-todos/entrebalcones-apoyo-y-asesoramiento-para-sobrellevar-la-cuarentena/","Entrebalcones, apoyo y asesoramiento para sobrellevar la cuarentena.")</f>
        <v>Entrebalcones, apoyo y asesoramiento para sobrellevar la cuarentena.</v>
      </c>
      <c r="D379" s="45" t="s">
        <v>529</v>
      </c>
      <c r="E379" s="47"/>
      <c r="F379" s="46"/>
      <c r="G379" s="46"/>
      <c r="H379" s="46"/>
      <c r="I379" s="46"/>
      <c r="J379" s="46"/>
      <c r="K379" s="46"/>
    </row>
    <row r="380" spans="1:11" ht="42" x14ac:dyDescent="0.15">
      <c r="A380" s="7">
        <v>404</v>
      </c>
      <c r="B380" s="43"/>
      <c r="C380" s="44" t="str">
        <f>HYPERLINK("https://piensoluegoactuo.com/frente-al-coronavirus/para-todos/made-by-locals-cupones-de-empresas-locales-para-disfrutarlos-mas-tarde/","Made by locals'. Cupones de empresas locales para disfrutarlos más tarde.")</f>
        <v>Made by locals'. Cupones de empresas locales para disfrutarlos más tarde.</v>
      </c>
      <c r="D380" s="57" t="s">
        <v>530</v>
      </c>
      <c r="E380" s="47"/>
      <c r="F380" s="46"/>
      <c r="G380" s="46"/>
      <c r="H380" s="46"/>
      <c r="I380" s="46"/>
      <c r="J380" s="46"/>
      <c r="K380" s="46"/>
    </row>
    <row r="381" spans="1:11" ht="70" x14ac:dyDescent="0.15">
      <c r="A381" s="7">
        <v>405</v>
      </c>
      <c r="B381" s="43"/>
      <c r="C381" s="44" t="str">
        <f>HYPERLINK("https://piensoluegoactuo.com/frente-al-coronavirus/para-los-heroes/debuencafe-reparte-cafe-gratuito-para-nuestros-heroes/","Debuencafé reparte café gratuito para nuestros héroes.")</f>
        <v>Debuencafé reparte café gratuito para nuestros héroes.</v>
      </c>
      <c r="D381" s="45" t="s">
        <v>531</v>
      </c>
      <c r="E381" s="47"/>
      <c r="F381" s="46"/>
      <c r="G381" s="46"/>
      <c r="H381" s="46"/>
      <c r="I381" s="46"/>
      <c r="J381" s="46"/>
      <c r="K381" s="46"/>
    </row>
    <row r="382" spans="1:11" ht="56" x14ac:dyDescent="0.15">
      <c r="A382" s="7">
        <v>406</v>
      </c>
      <c r="B382" s="43"/>
      <c r="C382" s="44" t="str">
        <f>HYPERLINK("https://piensoluegoactuo.com/frente-al-coronavirus/actua/gastro-campo-mercado-digital-de-pequenos-productores-y-tiendas-locales/","Gastro Campo. Mercado digital de pequeños productores y tiendas locales.")</f>
        <v>Gastro Campo. Mercado digital de pequeños productores y tiendas locales.</v>
      </c>
      <c r="D382" s="6" t="s">
        <v>532</v>
      </c>
      <c r="E382" s="47"/>
      <c r="F382" s="46"/>
      <c r="G382" s="46"/>
      <c r="H382" s="46"/>
      <c r="I382" s="46"/>
      <c r="J382" s="46"/>
      <c r="K382" s="46"/>
    </row>
    <row r="383" spans="1:11" ht="70" x14ac:dyDescent="0.15">
      <c r="A383" s="7">
        <v>407</v>
      </c>
      <c r="B383" s="43"/>
      <c r="C383" s="44" t="str">
        <f>HYPERLINK("https://piensoluegoactuo.com/frente-al-coronavirus/para-todos/casa28-el-bar-de-adrian-rojas-transformado-en-comedor-solidario/","Casa28, el bar de Adrián Rojas transformado en comedor solidario.")</f>
        <v>Casa28, el bar de Adrián Rojas transformado en comedor solidario.</v>
      </c>
      <c r="D383" s="45" t="s">
        <v>533</v>
      </c>
      <c r="E383" s="47"/>
      <c r="F383" s="46"/>
      <c r="G383" s="46"/>
      <c r="H383" s="46"/>
      <c r="I383" s="46"/>
      <c r="J383" s="46"/>
      <c r="K383" s="46"/>
    </row>
    <row r="384" spans="1:11" ht="70" x14ac:dyDescent="0.15">
      <c r="A384" s="7">
        <v>408</v>
      </c>
      <c r="B384" s="43"/>
      <c r="C384" s="44" t="str">
        <f>HYPERLINK("https://piensoluegoactuo.com/frente-al-coronavirus/para-los-heroes/dos-enfermeras-del-summa-ponen-en-marcha-la-biblioteca-resistire/","Dos enfermeras del SUMMA ponen en marcha la biblioteca “Resistiré”")</f>
        <v>Dos enfermeras del SUMMA ponen en marcha la biblioteca “Resistiré”</v>
      </c>
      <c r="D384" s="45" t="s">
        <v>534</v>
      </c>
      <c r="E384" s="47"/>
      <c r="F384" s="46"/>
      <c r="G384" s="46"/>
      <c r="H384" s="46"/>
      <c r="I384" s="46"/>
      <c r="J384" s="46"/>
      <c r="K384" s="46"/>
    </row>
    <row r="385" spans="1:11" ht="42" x14ac:dyDescent="0.15">
      <c r="A385" s="7">
        <v>409</v>
      </c>
      <c r="B385" s="43"/>
      <c r="C385" s="44" t="str">
        <f>HYPERLINK("https://piensoluegoactuo.com/frente-al-coronavirus/para-todos/el-mayor-hackaton-de-la-historia-para-buscar-soluciones-a-esta-situacion/","El mayor hackaton de la historia para buscar soluciones a esta situación.")</f>
        <v>El mayor hackaton de la historia para buscar soluciones a esta situación.</v>
      </c>
      <c r="D385" s="45" t="s">
        <v>535</v>
      </c>
      <c r="E385" s="47"/>
      <c r="F385" s="46"/>
      <c r="G385" s="46"/>
      <c r="H385" s="46"/>
      <c r="I385" s="46"/>
      <c r="J385" s="46"/>
      <c r="K385" s="46"/>
    </row>
    <row r="386" spans="1:11" ht="56" x14ac:dyDescent="0.15">
      <c r="A386" s="7">
        <v>410</v>
      </c>
      <c r="B386" s="43"/>
      <c r="C386" s="71" t="str">
        <f>HYPERLINK("https://piensoluegoactuo.com/frente-al-coronavirus/para-los-pequenos/un-grupo-de-universitarios-ayudan-con-los-deberes/","Un grupo de universitarios ayudan con los deberes.")</f>
        <v>Un grupo de universitarios ayudan con los deberes.</v>
      </c>
      <c r="D386" s="45" t="s">
        <v>536</v>
      </c>
      <c r="E386" s="47"/>
      <c r="F386" s="46"/>
      <c r="G386" s="46"/>
      <c r="H386" s="46"/>
      <c r="I386" s="46"/>
      <c r="J386" s="46"/>
      <c r="K386" s="46"/>
    </row>
    <row r="387" spans="1:11" ht="56" x14ac:dyDescent="0.15">
      <c r="A387" s="7">
        <v>411</v>
      </c>
      <c r="B387" s="43"/>
      <c r="C387" s="44" t="str">
        <f>HYPERLINK("https://piensoluegoactuo.com/frente-al-coronavirus/para-los-pequenos/una-red-de-estudiantes-informaticos-ayuda-con-dudas-o-averias/","Una red de estudiantes informáticos ayuda con dudas o averías.")</f>
        <v>Una red de estudiantes informáticos ayuda con dudas o averías.</v>
      </c>
      <c r="D387" s="45" t="s">
        <v>537</v>
      </c>
      <c r="E387" s="47"/>
      <c r="F387" s="46"/>
      <c r="G387" s="46"/>
      <c r="H387" s="46"/>
      <c r="I387" s="46"/>
      <c r="J387" s="46"/>
      <c r="K387" s="46"/>
    </row>
    <row r="388" spans="1:11" ht="70" x14ac:dyDescent="0.15">
      <c r="A388" s="7">
        <v>412</v>
      </c>
      <c r="B388" s="43"/>
      <c r="C388" s="44" t="str">
        <f>HYPERLINK("https://piensoluegoactuo.com/frente-al-coronavirus/para-todos/blablahelp-para-ayudarte-a-hacer-la-compra/","Blablahelp para ayudarte a hacer la compra.")</f>
        <v>Blablahelp para ayudarte a hacer la compra.</v>
      </c>
      <c r="D388" s="45" t="s">
        <v>538</v>
      </c>
      <c r="E388" s="47"/>
      <c r="F388" s="46"/>
      <c r="G388" s="46"/>
      <c r="H388" s="46"/>
      <c r="I388" s="46"/>
      <c r="J388" s="46"/>
      <c r="K388" s="46"/>
    </row>
    <row r="389" spans="1:11" ht="98" x14ac:dyDescent="0.15">
      <c r="A389" s="7">
        <v>413</v>
      </c>
      <c r="B389" s="43"/>
      <c r="C389" s="44" t="str">
        <f>HYPERLINK("https://piensoluegoactuo.com/frente-al-coronavirus/para-todos/facilitar-packs-con-productos-basicos-de-comercios/","Facilitar packs con productos básicos de comercios.")</f>
        <v>Facilitar packs con productos básicos de comercios.</v>
      </c>
      <c r="D389" s="45" t="s">
        <v>539</v>
      </c>
      <c r="E389" s="47"/>
      <c r="F389" s="46"/>
      <c r="G389" s="46"/>
      <c r="H389" s="46"/>
      <c r="I389" s="46"/>
      <c r="J389" s="46"/>
      <c r="K389" s="46"/>
    </row>
    <row r="390" spans="1:11" ht="42" x14ac:dyDescent="0.15">
      <c r="A390" s="7">
        <v>414</v>
      </c>
      <c r="B390" s="43"/>
      <c r="C390" s="44" t="str">
        <f>HYPERLINK("https://piensoluegoactuo.com/frente-al-coronavirus/para-todos/valeparaleer-un-apoyo-a-librerias-pequenas-locales-para-que-sigan-abiertas/","#Valeparaleer, un apoyo a librerías pequeñas locales para que sigan abiertas.")</f>
        <v>#Valeparaleer, un apoyo a librerías pequeñas locales para que sigan abiertas.</v>
      </c>
      <c r="D390" s="45" t="s">
        <v>540</v>
      </c>
      <c r="E390" s="47"/>
      <c r="F390" s="46"/>
      <c r="G390" s="46"/>
      <c r="H390" s="46"/>
      <c r="I390" s="46"/>
      <c r="J390" s="46"/>
      <c r="K390" s="46"/>
    </row>
    <row r="391" spans="1:11" ht="70" x14ac:dyDescent="0.15">
      <c r="A391" s="7">
        <v>415</v>
      </c>
      <c r="B391" s="43"/>
      <c r="C391" s="44" t="str">
        <f>HYPERLINK("https://piensoluegoactuo.com/frente-al-coronavirus/para-todos/mr-neiborhu-una-app-para-gestionar-y-mejorar-nuestra-convivencia-vecinal/","Mr. Neiborhú. Una app para gestionar y mejorar nuestra convivencia vecinal.")</f>
        <v>Mr. Neiborhú. Una app para gestionar y mejorar nuestra convivencia vecinal.</v>
      </c>
      <c r="D391" s="45" t="s">
        <v>541</v>
      </c>
      <c r="E391" s="47"/>
      <c r="F391" s="46"/>
      <c r="G391" s="46"/>
      <c r="H391" s="46"/>
      <c r="I391" s="46"/>
      <c r="J391" s="46"/>
      <c r="K391" s="46"/>
    </row>
    <row r="392" spans="1:11" ht="56" x14ac:dyDescent="0.15">
      <c r="A392" s="7">
        <v>416</v>
      </c>
      <c r="B392" s="43"/>
      <c r="C392" s="44" t="str">
        <f>HYPERLINK("https://piensoluegoactuo.com/frente-al-coronavirus/para-todos/apoyo-para-comercios-locales/","Apoyo para comercios locales.")</f>
        <v>Apoyo para comercios locales.</v>
      </c>
      <c r="D392" s="45" t="s">
        <v>542</v>
      </c>
      <c r="E392" s="47"/>
      <c r="F392" s="46"/>
      <c r="G392" s="46"/>
      <c r="H392" s="46"/>
      <c r="I392" s="46"/>
      <c r="J392" s="46"/>
      <c r="K392" s="46"/>
    </row>
    <row r="393" spans="1:11" ht="84" x14ac:dyDescent="0.15">
      <c r="A393" s="7">
        <v>417</v>
      </c>
      <c r="B393" s="43"/>
      <c r="C393" s="44" t="str">
        <f>HYPERLINK("https://piensoluegoactuo.com/frente-al-coronavirus/para-los-pequenos/estudiantes-universitarios-se-unen-para-dar-clases-particulares/","Estudiantes universitarios se unen para dar clases particulares.")</f>
        <v>Estudiantes universitarios se unen para dar clases particulares.</v>
      </c>
      <c r="D393" s="45" t="s">
        <v>543</v>
      </c>
      <c r="E393" s="47"/>
      <c r="F393" s="46"/>
      <c r="G393" s="46"/>
      <c r="H393" s="46"/>
      <c r="I393" s="46"/>
      <c r="J393" s="46"/>
      <c r="K393" s="46"/>
    </row>
    <row r="394" spans="1:11" ht="42" x14ac:dyDescent="0.15">
      <c r="A394" s="7">
        <v>418</v>
      </c>
      <c r="B394" s="43"/>
      <c r="C394" s="44" t="str">
        <f>HYPERLINK("https://piensoluegoactuo.com/frente-al-coronavirus/para-los-heroes/sepiia-dona-10000-mascarillas-hechas-de-materiales-especiales/","Sepiia dona 10000 mascarillas hechas de materiales especiales.")</f>
        <v>Sepiia dona 10000 mascarillas hechas de materiales especiales.</v>
      </c>
      <c r="D394" s="45" t="s">
        <v>544</v>
      </c>
      <c r="E394" s="47"/>
      <c r="F394" s="46"/>
      <c r="G394" s="46"/>
      <c r="H394" s="46"/>
      <c r="I394" s="46"/>
      <c r="J394" s="46"/>
      <c r="K394" s="46"/>
    </row>
    <row r="395" spans="1:11" ht="28" x14ac:dyDescent="0.15">
      <c r="A395" s="7">
        <v>419</v>
      </c>
      <c r="B395" s="43"/>
      <c r="C395" s="44" t="str">
        <f>HYPERLINK("https://piensoluegoactuo.com/frente-al-coronavirus/para-los-heroes/muroexe-dona-1000-zapatillas-para-sanitarios/","Muroexe dona 1000 zapatillas para sanitarios.")</f>
        <v>Muroexe dona 1000 zapatillas para sanitarios.</v>
      </c>
      <c r="D395" s="45" t="s">
        <v>545</v>
      </c>
      <c r="E395" s="47"/>
      <c r="F395" s="46"/>
      <c r="G395" s="46"/>
      <c r="H395" s="46"/>
      <c r="I395" s="46"/>
      <c r="J395" s="46"/>
      <c r="K395" s="46"/>
    </row>
    <row r="396" spans="1:11" ht="56" x14ac:dyDescent="0.15">
      <c r="A396" s="7">
        <v>420</v>
      </c>
      <c r="B396" s="43"/>
      <c r="C396" s="44" t="str">
        <f>HYPERLINK("https://piensoluegoactuo.com/frente-al-coronavirus/para-todos/ochenta-grados-ofrece-comidas-para-familias-que-lo-necesitan/","Ochenta Grados ofrece comidas para familias que lo necesitan.")</f>
        <v>Ochenta Grados ofrece comidas para familias que lo necesitan.</v>
      </c>
      <c r="D396" s="45" t="s">
        <v>546</v>
      </c>
      <c r="E396" s="47"/>
      <c r="F396" s="46"/>
      <c r="G396" s="46"/>
      <c r="H396" s="46"/>
      <c r="I396" s="46"/>
      <c r="J396" s="46"/>
      <c r="K396" s="46"/>
    </row>
    <row r="397" spans="1:11" ht="42" x14ac:dyDescent="0.15">
      <c r="A397" s="7">
        <v>421</v>
      </c>
      <c r="B397" s="43"/>
      <c r="C397" s="44" t="str">
        <f>HYPERLINK("https://piensoluegoactuo.com/frente-al-coronavirus/para-los-mayores/taller-de-fisioterapia-en-casa-para-la-tercera-edad/","Taller de fisioterapia en casa para la tercera edad.")</f>
        <v>Taller de fisioterapia en casa para la tercera edad.</v>
      </c>
      <c r="D397" s="45" t="s">
        <v>547</v>
      </c>
      <c r="E397" s="47"/>
      <c r="F397" s="46"/>
      <c r="G397" s="46"/>
      <c r="H397" s="46"/>
      <c r="I397" s="46"/>
      <c r="J397" s="46"/>
      <c r="K397" s="46"/>
    </row>
    <row r="398" spans="1:11" ht="56" x14ac:dyDescent="0.15">
      <c r="A398" s="15">
        <v>422</v>
      </c>
      <c r="B398" s="52"/>
      <c r="C398" s="72" t="s">
        <v>548</v>
      </c>
      <c r="D398" s="73" t="s">
        <v>549</v>
      </c>
      <c r="E398" s="47"/>
      <c r="F398" s="46"/>
      <c r="G398" s="46"/>
      <c r="H398" s="46"/>
      <c r="I398" s="46"/>
      <c r="J398" s="46"/>
      <c r="K398" s="46"/>
    </row>
    <row r="399" spans="1:11" ht="28" x14ac:dyDescent="0.15">
      <c r="A399" s="7">
        <v>423</v>
      </c>
      <c r="B399" s="43"/>
      <c r="C399" s="44" t="str">
        <f>HYPERLINK("https://piensoluegoactuo.com/frente-al-coronavirus/para-todos/medicos-sin-fronteras-ofrece-apoyo-emocional/","Médicos sin Fronteras ofrece apoyo emocional.")</f>
        <v>Médicos sin Fronteras ofrece apoyo emocional.</v>
      </c>
      <c r="D399" s="45" t="s">
        <v>550</v>
      </c>
      <c r="E399" s="47"/>
      <c r="F399" s="46"/>
      <c r="G399" s="46"/>
      <c r="H399" s="46"/>
      <c r="I399" s="46"/>
      <c r="J399" s="46"/>
      <c r="K399" s="46"/>
    </row>
    <row r="400" spans="1:11" ht="28" x14ac:dyDescent="0.15">
      <c r="A400" s="7">
        <v>424</v>
      </c>
      <c r="B400" s="43"/>
      <c r="C400" s="44" t="str">
        <f>HYPERLINK("https://piensoluegoactuo.com/frente-al-coronavirus/para-los-pequenos/sportislive-deporte-gratis-para-ninos-y-ninas/","Sportislive. Deporte gratis para niños y niñas.")</f>
        <v>Sportislive. Deporte gratis para niños y niñas.</v>
      </c>
      <c r="D400" s="45" t="s">
        <v>551</v>
      </c>
      <c r="E400" s="47"/>
      <c r="F400" s="46"/>
      <c r="G400" s="46"/>
      <c r="H400" s="46"/>
      <c r="I400" s="46"/>
      <c r="J400" s="46"/>
      <c r="K400" s="46"/>
    </row>
    <row r="401" spans="1:11" ht="42" x14ac:dyDescent="0.15">
      <c r="A401" s="7">
        <v>425</v>
      </c>
      <c r="B401" s="43"/>
      <c r="C401" s="44" t="str">
        <f>HYPERLINK("https://piensoluegoactuo.com/frente-al-coronavirus/para-todos/la-asociacion-proyecto-kieu-ofrece-actividades-para-jovenes-online/","La asociación Proyecto Kieu ofrece actividades para jóvenes online.")</f>
        <v>La asociación Proyecto Kieu ofrece actividades para jóvenes online.</v>
      </c>
      <c r="D401" s="45" t="s">
        <v>552</v>
      </c>
      <c r="E401" s="47"/>
      <c r="F401" s="46"/>
      <c r="G401" s="46"/>
      <c r="H401" s="46"/>
      <c r="I401" s="46"/>
      <c r="J401" s="46"/>
      <c r="K401" s="46"/>
    </row>
    <row r="402" spans="1:11" ht="28" x14ac:dyDescent="0.15">
      <c r="A402" s="7">
        <v>426</v>
      </c>
      <c r="B402" s="43"/>
      <c r="C402" s="44" t="str">
        <f>HYPERLINK("https://piensoluegoactuo.com/frente-al-coronavirus/para-todos/iniciativa-para-visibilizar-donaciones-de-empresas/","Iniciativa para visibilizar donaciones de empresas.")</f>
        <v>Iniciativa para visibilizar donaciones de empresas.</v>
      </c>
      <c r="D402" s="45" t="s">
        <v>553</v>
      </c>
      <c r="E402" s="47"/>
      <c r="F402" s="46"/>
      <c r="G402" s="46"/>
      <c r="H402" s="46"/>
      <c r="I402" s="46"/>
      <c r="J402" s="46"/>
      <c r="K402" s="46"/>
    </row>
    <row r="403" spans="1:11" ht="28" x14ac:dyDescent="0.15">
      <c r="A403" s="7">
        <v>427</v>
      </c>
      <c r="B403" s="43"/>
      <c r="C403" s="44" t="str">
        <f>HYPERLINK("https://piensoluegoactuo.com/frente-al-coronavirus/para-todos/memorial-del-coronavirus-en-rtve/","Memorial del Coronavirus en RTVE.")</f>
        <v>Memorial del Coronavirus en RTVE.</v>
      </c>
      <c r="D403" s="45" t="s">
        <v>554</v>
      </c>
      <c r="E403" s="47"/>
      <c r="F403" s="46"/>
      <c r="G403" s="46"/>
      <c r="H403" s="46"/>
      <c r="I403" s="46"/>
      <c r="J403" s="46"/>
      <c r="K403" s="46"/>
    </row>
    <row r="404" spans="1:11" ht="42" x14ac:dyDescent="0.15">
      <c r="A404" s="7">
        <v>428</v>
      </c>
      <c r="B404" s="43"/>
      <c r="C404" s="44" t="str">
        <f>HYPERLINK("https://piensoluegoactuo.com/frente-al-coronavirus/para-todos/donacion-de-testimonios-yovencialcovid19/","Donación de testimonios #YoVencíAlCovid19")</f>
        <v>Donación de testimonios #YoVencíAlCovid19</v>
      </c>
      <c r="D404" s="45" t="s">
        <v>555</v>
      </c>
      <c r="E404" s="47"/>
      <c r="F404" s="46"/>
      <c r="G404" s="46"/>
      <c r="H404" s="46"/>
      <c r="I404" s="46"/>
      <c r="J404" s="46"/>
      <c r="K404" s="46"/>
    </row>
    <row r="405" spans="1:11" ht="28" x14ac:dyDescent="0.15">
      <c r="A405" s="7">
        <v>429</v>
      </c>
      <c r="B405" s="43"/>
      <c r="C405" s="44" t="str">
        <f>HYPERLINK("https://piensoluegoactuo.com/frente-al-coronavirus/para-todos/charlas-con-sacerdotes-online/","Charlas con sacerdotes online.")</f>
        <v>Charlas con sacerdotes online.</v>
      </c>
      <c r="D405" s="45" t="s">
        <v>556</v>
      </c>
      <c r="E405" s="47"/>
      <c r="F405" s="46"/>
      <c r="G405" s="46"/>
      <c r="H405" s="46"/>
      <c r="I405" s="46"/>
      <c r="J405" s="46"/>
      <c r="K405" s="46"/>
    </row>
    <row r="406" spans="1:11" ht="56" x14ac:dyDescent="0.15">
      <c r="A406" s="7">
        <v>430</v>
      </c>
      <c r="B406" s="43"/>
      <c r="C406" s="44" t="str">
        <f>HYPERLINK("https://piensoluegoactuo.com/frente-al-coronavirus/para-los-pequenos/plataforma-para-la-investigacion-de-la-covid-19-en-la-poblacion-materno-infantil/","Plataforma para la investigación de la COVID-19 en la población materno-infantil")</f>
        <v>Plataforma para la investigación de la COVID-19 en la población materno-infantil</v>
      </c>
      <c r="D406" s="45" t="s">
        <v>557</v>
      </c>
      <c r="E406" s="47"/>
      <c r="F406" s="46"/>
      <c r="G406" s="46"/>
      <c r="H406" s="46"/>
      <c r="I406" s="46"/>
      <c r="J406" s="46"/>
      <c r="K406" s="46"/>
    </row>
    <row r="407" spans="1:11" ht="42" x14ac:dyDescent="0.15">
      <c r="A407" s="7">
        <v>431</v>
      </c>
      <c r="B407" s="43"/>
      <c r="C407" s="44" t="str">
        <f>HYPERLINK("https://piensoluegoactuo.com/frente-al-coronavirus/para-todos/asesoramiento-psicologico-y-social-gratuito-durante-el-confinamiento/","Asesoramiento psicológico y social gratuito durante el confinamiento.")</f>
        <v>Asesoramiento psicológico y social gratuito durante el confinamiento.</v>
      </c>
      <c r="D407" s="45" t="s">
        <v>558</v>
      </c>
      <c r="E407" s="47"/>
      <c r="F407" s="46"/>
      <c r="G407" s="46"/>
      <c r="H407" s="46"/>
      <c r="I407" s="46"/>
      <c r="J407" s="46"/>
      <c r="K407" s="46"/>
    </row>
    <row r="408" spans="1:11" ht="43" thickBot="1" x14ac:dyDescent="0.2">
      <c r="A408" s="7">
        <v>432</v>
      </c>
      <c r="B408" s="43"/>
      <c r="C408" s="44" t="str">
        <f>HYPERLINK("https://piensoluegoactuo.com/frente-al-coronavirus/para-los-mayores/jovenes-del-barrio-ortxakoaga-ayudan-a-las-personas-mayores/","Jóvenes del barrio Ortxakoaga ayudan a las personas mayores.")</f>
        <v>Jóvenes del barrio Ortxakoaga ayudan a las personas mayores.</v>
      </c>
      <c r="D408" s="45" t="s">
        <v>559</v>
      </c>
      <c r="E408" s="47"/>
      <c r="F408" s="46"/>
      <c r="G408" s="46"/>
      <c r="H408" s="46"/>
      <c r="I408" s="46"/>
      <c r="J408" s="46"/>
      <c r="K408" s="46"/>
    </row>
    <row r="409" spans="1:11" ht="34.5" customHeight="1" thickTop="1" thickBot="1" x14ac:dyDescent="0.2">
      <c r="A409" s="31"/>
      <c r="B409" s="105" t="s">
        <v>560</v>
      </c>
      <c r="C409" s="103"/>
      <c r="D409" s="103"/>
      <c r="E409" s="32"/>
      <c r="F409" s="33"/>
      <c r="G409" s="33"/>
      <c r="H409" s="33"/>
      <c r="I409" s="33"/>
      <c r="J409" s="33"/>
      <c r="K409" s="33"/>
    </row>
    <row r="410" spans="1:11" ht="29" thickTop="1" x14ac:dyDescent="0.15">
      <c r="A410" s="7">
        <v>433</v>
      </c>
      <c r="B410" s="43"/>
      <c r="C410" s="44" t="str">
        <f>HYPERLINK("https://piensoluegoactuo.com/frente-al-coronavirus/para-todos/guadarrama-busca-voluntarios/","Guadarrama busca voluntarios.")</f>
        <v>Guadarrama busca voluntarios.</v>
      </c>
      <c r="D410" s="45" t="s">
        <v>561</v>
      </c>
      <c r="E410" s="47"/>
      <c r="F410" s="46"/>
      <c r="G410" s="46"/>
      <c r="H410" s="46"/>
      <c r="I410" s="46"/>
      <c r="J410" s="46"/>
      <c r="K410" s="46"/>
    </row>
    <row r="411" spans="1:11" ht="70" x14ac:dyDescent="0.15">
      <c r="A411" s="7">
        <v>434</v>
      </c>
      <c r="B411" s="43"/>
      <c r="C411" s="44" t="str">
        <f>HYPERLINK("https://piensoluegoactuo.com/frente-al-coronavirus/para-todos/ayuda-a-tu-bar-o-restaurante-de-siempre-compartiendole-la-inicativa-e-commerce-anticovid-19/","Ayuda a tu bar o restaurante de siempre compartiéndole la inicativa e-commerce anticovid-19")</f>
        <v>Ayuda a tu bar o restaurante de siempre compartiéndole la inicativa e-commerce anticovid-19</v>
      </c>
      <c r="D411" s="45" t="s">
        <v>562</v>
      </c>
      <c r="E411" s="47"/>
      <c r="F411" s="46"/>
      <c r="G411" s="46"/>
      <c r="H411" s="46"/>
      <c r="I411" s="46"/>
      <c r="J411" s="46"/>
      <c r="K411" s="46"/>
    </row>
    <row r="412" spans="1:11" ht="70" x14ac:dyDescent="0.15">
      <c r="A412" s="7">
        <v>435</v>
      </c>
      <c r="B412" s="43"/>
      <c r="C412" s="44" t="str">
        <f>HYPERLINK("https://piensoluegoactuo.com/frente-al-coronavirus/para-todos/ayuda-a-la-fundacion-besteda-y-al-bienestar-de-personas-con-diversidad-funcional-o-cognitiva/","Ayuda a la Fundación Besteda y al bienestar de personas con diversidad funcional o cognitiva.")</f>
        <v>Ayuda a la Fundación Besteda y al bienestar de personas con diversidad funcional o cognitiva.</v>
      </c>
      <c r="D412" s="45" t="s">
        <v>563</v>
      </c>
      <c r="E412" s="47"/>
      <c r="F412" s="46"/>
      <c r="G412" s="46"/>
      <c r="H412" s="46"/>
      <c r="I412" s="46"/>
      <c r="J412" s="46"/>
      <c r="K412" s="46"/>
    </row>
    <row r="413" spans="1:11" ht="70" x14ac:dyDescent="0.15">
      <c r="A413" s="7">
        <v>436</v>
      </c>
      <c r="B413" s="43"/>
      <c r="C413" s="44" t="str">
        <f>HYPERLINK("https://piensoluegoactuo.com/frente-al-coronavirus/para-todos/ocio-cooperacion-y-respeto-en-las-actividades-para-jovenes-propuestas-por-la-asociacion-sociocultural-la-paz/?preview_id=2644&amp;preview_nonce=e13ef7a50d&amp;_thumbnail_id=2645&amp;preview=true","Ocio, cooperación y respeto en las actividades para jóvenes propuestas por la Asociación Sociocultural la Paz ")</f>
        <v xml:space="preserve">Ocio, cooperación y respeto en las actividades para jóvenes propuestas por la Asociación Sociocultural la Paz </v>
      </c>
      <c r="D413" s="45" t="s">
        <v>564</v>
      </c>
      <c r="E413" s="47"/>
      <c r="F413" s="46"/>
      <c r="G413" s="46"/>
      <c r="H413" s="46"/>
      <c r="I413" s="46"/>
      <c r="J413" s="46"/>
      <c r="K413" s="46"/>
    </row>
    <row r="414" spans="1:11" ht="70" x14ac:dyDescent="0.15">
      <c r="A414" s="7">
        <v>437</v>
      </c>
      <c r="B414" s="43"/>
      <c r="C414" s="44" t="str">
        <f>HYPERLINK("https://piensoluegoactuo.com/frente-al-coronavirus/para-los-heroes/erik-y-su-equipo-de-fudeat-ofrecen-un-servicio-de-comida-para-sanitarios/?preview_id=2648&amp;preview_nonce=30ec53c8d2&amp;_thumbnail_id=2649&amp;preview=true","Erik y su equipo de Fudeat ofrecen un servicio de comida para sanitarios.")</f>
        <v>Erik y su equipo de Fudeat ofrecen un servicio de comida para sanitarios.</v>
      </c>
      <c r="D414" s="45" t="s">
        <v>565</v>
      </c>
      <c r="E414" s="47"/>
      <c r="F414" s="46"/>
      <c r="G414" s="46"/>
      <c r="H414" s="46"/>
      <c r="I414" s="46"/>
      <c r="J414" s="46"/>
      <c r="K414" s="46"/>
    </row>
    <row r="415" spans="1:11" ht="56" x14ac:dyDescent="0.15">
      <c r="A415" s="7">
        <v>438</v>
      </c>
      <c r="B415" s="43"/>
      <c r="C415" s="44" t="str">
        <f>HYPERLINK("https://piensoluegoactuo.com/frente-al-coronavirus/para-todos/cadena-solidaria-es-una-iniciativa-de-voluntarios-por-madrid-para-visibilizar-acciones/","Cadena Solidaria', es una iniciativa de Voluntarios por Madrid para visibilizar acciones.")</f>
        <v>Cadena Solidaria', es una iniciativa de Voluntarios por Madrid para visibilizar acciones.</v>
      </c>
      <c r="D415" s="45" t="s">
        <v>566</v>
      </c>
      <c r="E415" s="47"/>
      <c r="F415" s="46"/>
      <c r="G415" s="46"/>
      <c r="H415" s="46"/>
      <c r="I415" s="46"/>
      <c r="J415" s="46"/>
      <c r="K415" s="46"/>
    </row>
    <row r="416" spans="1:11" ht="56" x14ac:dyDescent="0.15">
      <c r="A416" s="7">
        <v>439</v>
      </c>
      <c r="B416" s="43"/>
      <c r="C416" s="44" t="str">
        <f>HYPERLINK("https://piensoluegoactuo.com/frente-al-coronavirus/para-los-pequenos/la-universidad-complutense-ofrece-apoyo-en-tareas-escolares-y-de-ocio/","La Universidad Complutense ofrece apoyo en tareas escolares y de ocio.")</f>
        <v>La Universidad Complutense ofrece apoyo en tareas escolares y de ocio.</v>
      </c>
      <c r="D416" s="45" t="s">
        <v>567</v>
      </c>
      <c r="E416" s="47"/>
      <c r="F416" s="46"/>
      <c r="G416" s="46"/>
      <c r="H416" s="46"/>
      <c r="I416" s="46"/>
      <c r="J416" s="46"/>
      <c r="K416" s="46"/>
    </row>
    <row r="417" spans="1:11" ht="70" x14ac:dyDescent="0.15">
      <c r="A417" s="7">
        <v>440</v>
      </c>
      <c r="B417" s="43"/>
      <c r="C417" s="44" t="str">
        <f>HYPERLINK("https://piensoluegoactuo.com/frente-al-coronavirus/para-todos/el-mit-permite-grabar-la-tos-para-diagnosticar-si-una-persona-esta-enferma/","El MIT permite grabar la tos para diagnosticar si una persona está enferma.")</f>
        <v>El MIT permite grabar la tos para diagnosticar si una persona está enferma.</v>
      </c>
      <c r="D417" s="45" t="s">
        <v>568</v>
      </c>
      <c r="E417" s="47"/>
      <c r="F417" s="46"/>
      <c r="G417" s="46"/>
      <c r="H417" s="46"/>
      <c r="I417" s="46"/>
      <c r="J417" s="46"/>
      <c r="K417" s="46"/>
    </row>
    <row r="418" spans="1:11" ht="84" x14ac:dyDescent="0.15">
      <c r="A418" s="7">
        <v>441</v>
      </c>
      <c r="B418" s="43"/>
      <c r="C418" s="71" t="str">
        <f>HYPERLINK("https://piensoluegoactuo.com/frente-al-coronavirus/para-todos/jovenes-solidarios-de-zamora-una-patrulla-de-voluntarios-para-hacer-recados-a-personas-de-riesgo/","Jóvenes Solidarios de Zamora: una patrulla de voluntarios para hacer recados a personas de riesgo.")</f>
        <v>Jóvenes Solidarios de Zamora: una patrulla de voluntarios para hacer recados a personas de riesgo.</v>
      </c>
      <c r="D418" s="45" t="s">
        <v>569</v>
      </c>
      <c r="E418" s="47"/>
      <c r="F418" s="46"/>
      <c r="G418" s="46"/>
      <c r="H418" s="46"/>
      <c r="I418" s="46"/>
      <c r="J418" s="46"/>
      <c r="K418" s="46"/>
    </row>
    <row r="419" spans="1:11" ht="84" x14ac:dyDescent="0.15">
      <c r="A419" s="7">
        <v>443</v>
      </c>
      <c r="B419" s="43"/>
      <c r="C419" s="44" t="str">
        <f>HYPERLINK("https://piensoluegoactuo.com/frente-al-coronavirus/para-todos/homenajea-la-plataforma-para-rememorar-la-vida-de-un-ser-querido-y-hacerles-el-tributo-que-no-han-podido-tener/","Homenajea, la plataforma para rememorar la vida de un ser querido y hacerles el tributo que no han podido tener.")</f>
        <v>Homenajea, la plataforma para rememorar la vida de un ser querido y hacerles el tributo que no han podido tener.</v>
      </c>
      <c r="D419" s="45" t="s">
        <v>570</v>
      </c>
      <c r="E419" s="47"/>
      <c r="F419" s="46"/>
      <c r="G419" s="46"/>
      <c r="H419" s="46"/>
      <c r="I419" s="46"/>
      <c r="J419" s="46"/>
      <c r="K419" s="46"/>
    </row>
    <row r="420" spans="1:11" ht="70" x14ac:dyDescent="0.15">
      <c r="A420" s="7">
        <v>444</v>
      </c>
      <c r="B420" s="43"/>
      <c r="C420" s="44" t="str">
        <f>HYPERLINK("https://piensoluegoactuo.com/frente-al-coronavirus/para-los-pequenos/universitarios-contra-la-pandemia-un-proyecto-de-voluntarios-universitarios-que-dan-clases-online/","Universitarios contra la pandemia, un proyecto de voluntarios universitarios que dan clases online.")</f>
        <v>Universitarios contra la pandemia, un proyecto de voluntarios universitarios que dan clases online.</v>
      </c>
      <c r="D420" s="45" t="s">
        <v>571</v>
      </c>
      <c r="E420" s="47"/>
      <c r="F420" s="46"/>
      <c r="G420" s="46"/>
      <c r="H420" s="46"/>
      <c r="I420" s="46"/>
      <c r="J420" s="46"/>
      <c r="K420" s="46"/>
    </row>
    <row r="421" spans="1:11" ht="112" x14ac:dyDescent="0.15">
      <c r="A421" s="7">
        <v>445</v>
      </c>
      <c r="B421" s="43"/>
      <c r="C421" s="71" t="str">
        <f>HYPERLINK("https://piensoluegoactuo.com/frente-al-coronavirus/para-los-heroes/la-fundacion-novaterra-y-cm-plants-quieren-acercar-la-primavera-a-nuestros-heroes-llevando-flores/","La Fundación Novaterra y CM Plants quieren acercar la primavera a nuestros héroes llevando flores.")</f>
        <v>La Fundación Novaterra y CM Plants quieren acercar la primavera a nuestros héroes llevando flores.</v>
      </c>
      <c r="D421" s="45" t="s">
        <v>572</v>
      </c>
      <c r="E421" s="47"/>
      <c r="F421" s="46"/>
      <c r="G421" s="46"/>
      <c r="H421" s="46"/>
      <c r="I421" s="46"/>
      <c r="J421" s="46"/>
      <c r="K421" s="46"/>
    </row>
    <row r="422" spans="1:11" ht="98" x14ac:dyDescent="0.15">
      <c r="A422" s="7">
        <v>446</v>
      </c>
      <c r="B422" s="43"/>
      <c r="C422" s="44" t="str">
        <f>HYPERLINK("https://piensoluegoactuo.com/frente-al-coronavirus/para-todos/entrevistas-a-gente-corriente-y-variada-sobre-vivencias-y-experiencias-durante-esta-situacion/","Entrevistas a gente corriente y variada sobre vivencias y experiencias durante esta situación.")</f>
        <v>Entrevistas a gente corriente y variada sobre vivencias y experiencias durante esta situación.</v>
      </c>
      <c r="D422" s="45" t="s">
        <v>573</v>
      </c>
      <c r="E422" s="47"/>
      <c r="F422" s="46"/>
      <c r="G422" s="46"/>
      <c r="H422" s="46"/>
      <c r="I422" s="46"/>
      <c r="J422" s="46"/>
      <c r="K422" s="46"/>
    </row>
    <row r="423" spans="1:11" ht="84" x14ac:dyDescent="0.15">
      <c r="A423" s="7">
        <v>447</v>
      </c>
      <c r="B423" s="43"/>
      <c r="C423" s="44" t="str">
        <f>HYPERLINK("https://piensoluegoactuo.com/frente-al-coronavirus/para-todos/la-asociacion-espanola-de-terapia-gestalt-ofrece-un-telefono-de-escucha-y-acompanamiento-para-quienes-puedan-necesitarlo/","La Asociación Española de Terapia Gestalt, ofrece un teléfono de escucha y acompañamiento para quienes puedan necesitarlo.")</f>
        <v>La Asociación Española de Terapia Gestalt, ofrece un teléfono de escucha y acompañamiento para quienes puedan necesitarlo.</v>
      </c>
      <c r="D423" s="45" t="s">
        <v>574</v>
      </c>
      <c r="E423" s="47"/>
      <c r="F423" s="46"/>
      <c r="G423" s="46"/>
      <c r="H423" s="46"/>
      <c r="I423" s="46"/>
      <c r="J423" s="46"/>
      <c r="K423" s="46"/>
    </row>
    <row r="424" spans="1:11" ht="70" x14ac:dyDescent="0.15">
      <c r="A424" s="7">
        <v>448</v>
      </c>
      <c r="B424" s="43"/>
      <c r="C424" s="44" t="str">
        <f>HYPERLINK("https://piensoluegoactuo.com/frente-al-coronavirus/para-todos/la-asociacion-bocatas-reparte-comida-y-articulos-de-primera-necesidad-en-la-canada-real/","La Asociación Bocatas reparte comida y artículos de primera necesidad en la Cañada Real.")</f>
        <v>La Asociación Bocatas reparte comida y artículos de primera necesidad en la Cañada Real.</v>
      </c>
      <c r="D424" s="45" t="s">
        <v>575</v>
      </c>
      <c r="E424" s="47"/>
      <c r="F424" s="46"/>
      <c r="G424" s="46"/>
      <c r="H424" s="46"/>
      <c r="I424" s="46"/>
      <c r="J424" s="46"/>
      <c r="K424" s="46"/>
    </row>
    <row r="425" spans="1:11" ht="70" x14ac:dyDescent="0.15">
      <c r="A425" s="7">
        <v>449</v>
      </c>
      <c r="B425" s="43"/>
      <c r="C425" s="29" t="str">
        <f>HYPERLINK("https://piensoluegoactuo.com/frente-al-coronavirus/para-todos/la-asociacion-sant-cugat-comerc-presta-un-servicio-de-reparto-de-comercios-locales-en-barcelona-y-alrededores/","La asociación Sant Cugat Comerç presta un servicio de reparto de comercios locales en Barcelona y alrededores.")</f>
        <v>La asociación Sant Cugat Comerç presta un servicio de reparto de comercios locales en Barcelona y alrededores.</v>
      </c>
      <c r="D425" s="51" t="s">
        <v>576</v>
      </c>
      <c r="E425" s="47"/>
      <c r="F425" s="46"/>
      <c r="G425" s="46"/>
      <c r="H425" s="46"/>
      <c r="I425" s="46"/>
      <c r="J425" s="46"/>
      <c r="K425" s="46"/>
    </row>
    <row r="426" spans="1:11" ht="98" x14ac:dyDescent="0.15">
      <c r="A426" s="7">
        <v>450</v>
      </c>
      <c r="B426" s="43"/>
      <c r="C426" s="71" t="str">
        <f>HYPERLINK("https://piensoluegoactuo.com/frente-al-coronavirus/para-todos/la-protectora-felina-fdcats-lanza-un-concurso-de-microrrelatos-felinos/","La protectora felina FdCATS, lanza un concurso de ""microrrelatos felinos"". ")</f>
        <v xml:space="preserve">La protectora felina FdCATS, lanza un concurso de "microrrelatos felinos". </v>
      </c>
      <c r="D426" s="45" t="s">
        <v>577</v>
      </c>
      <c r="E426" s="47"/>
      <c r="F426" s="46"/>
      <c r="G426" s="46"/>
      <c r="H426" s="46"/>
      <c r="I426" s="46"/>
      <c r="J426" s="46"/>
      <c r="K426" s="46"/>
    </row>
    <row r="427" spans="1:11" ht="70" x14ac:dyDescent="0.15">
      <c r="A427" s="7">
        <v>451</v>
      </c>
      <c r="B427" s="43"/>
      <c r="C427" s="44" t="str">
        <f>HYPERLINK("https://piensoluegoactuo.com/frente-al-coronavirus/para-todos/musica-en-segura-traslada-sus-talleres-y-conciertos-a-internet/","Música en Segura traslada sus talleres y conciertos a internet.")</f>
        <v>Música en Segura traslada sus talleres y conciertos a internet.</v>
      </c>
      <c r="D427" s="45" t="s">
        <v>578</v>
      </c>
      <c r="E427" s="47"/>
      <c r="F427" s="46"/>
      <c r="G427" s="46"/>
      <c r="H427" s="46"/>
      <c r="I427" s="46"/>
      <c r="J427" s="46"/>
      <c r="K427" s="46"/>
    </row>
    <row r="428" spans="1:11" ht="84" x14ac:dyDescent="0.15">
      <c r="A428" s="7">
        <v>452</v>
      </c>
      <c r="B428" s="43"/>
      <c r="C428" s="44" t="str">
        <f>HYPERLINK("https://piensoluegoactuo.com/frente-al-coronavirus/para-todos/carlos-criado-ha-puesto-en-marcha-cuarentenacaturas-caricaturas-y-conversacion-online/","Carlos Criado ha puesto en marcha Cuarentenacaturas, caricaturas y conversación online.")</f>
        <v>Carlos Criado ha puesto en marcha Cuarentenacaturas, caricaturas y conversación online.</v>
      </c>
      <c r="D428" s="45" t="s">
        <v>579</v>
      </c>
      <c r="E428" s="47"/>
      <c r="F428" s="46"/>
      <c r="G428" s="46"/>
      <c r="H428" s="46"/>
      <c r="I428" s="46"/>
      <c r="J428" s="46"/>
      <c r="K428" s="46"/>
    </row>
    <row r="429" spans="1:11" ht="84" x14ac:dyDescent="0.15">
      <c r="A429" s="15">
        <v>453</v>
      </c>
      <c r="B429" s="52"/>
      <c r="C429" s="53" t="str">
        <f>HYPERLINK("https://piensoluegoactuo.com/frente-al-coronavirus/para-todos/bonos-y-cupones-descuento-en-establecimientos-de-madrid-para-usar-a-la-vuelta/","Bonos y cupones descuento en establecimientos de Madrid para usar a la vuelta.")</f>
        <v>Bonos y cupones descuento en establecimientos de Madrid para usar a la vuelta.</v>
      </c>
      <c r="D429" s="54" t="s">
        <v>580</v>
      </c>
      <c r="E429" s="55"/>
      <c r="F429" s="56"/>
      <c r="G429" s="56"/>
      <c r="H429" s="56"/>
      <c r="I429" s="56"/>
      <c r="J429" s="56"/>
      <c r="K429" s="56"/>
    </row>
    <row r="430" spans="1:11" ht="85" thickBot="1" x14ac:dyDescent="0.2">
      <c r="A430" s="7">
        <v>454</v>
      </c>
      <c r="B430" s="43"/>
      <c r="C430" s="44" t="str">
        <f>HYPERLINK("https://piensoluegoactuo.com/frente-al-coronavirus/para-todos/la-fundacion-unoentrecienmil-nos-invita-a-seguir-haciendo-planes-mientras-apoyamos-la-investigacion-de-la-leucemia-infantil/","La Fundación Unoentrecienmil nos invita a seguir haciendo planes mientras apoyamos la investigación de la leucemia infantil.")</f>
        <v>La Fundación Unoentrecienmil nos invita a seguir haciendo planes mientras apoyamos la investigación de la leucemia infantil.</v>
      </c>
      <c r="D430" s="45" t="s">
        <v>581</v>
      </c>
      <c r="E430" s="47"/>
      <c r="F430" s="46"/>
      <c r="G430" s="46"/>
      <c r="H430" s="46"/>
      <c r="I430" s="46"/>
      <c r="J430" s="46"/>
      <c r="K430" s="46"/>
    </row>
    <row r="431" spans="1:11" ht="34.5" customHeight="1" thickTop="1" thickBot="1" x14ac:dyDescent="0.2">
      <c r="A431" s="31"/>
      <c r="B431" s="105" t="s">
        <v>582</v>
      </c>
      <c r="C431" s="103"/>
      <c r="D431" s="103"/>
      <c r="E431" s="32"/>
      <c r="F431" s="33"/>
      <c r="G431" s="33"/>
      <c r="H431" s="33"/>
      <c r="I431" s="33"/>
      <c r="J431" s="33"/>
      <c r="K431" s="33"/>
    </row>
    <row r="432" spans="1:11" ht="85" thickTop="1" x14ac:dyDescent="0.15">
      <c r="A432" s="7">
        <v>455</v>
      </c>
      <c r="B432" s="43"/>
      <c r="C432" s="71" t="str">
        <f>HYPERLINK("https://piensoluegoactuo.com/frente-al-coronavirus/para-los-pequenos/busqueda-del-tesoro-nos-propone-14-actividades-creativas-para-distraer-a-nuestros-hijos/","""Búsqueda del Tesoro"" nos propone 14 actividades creativas para distraer a nuestros hijos.")</f>
        <v>"Búsqueda del Tesoro" nos propone 14 actividades creativas para distraer a nuestros hijos.</v>
      </c>
      <c r="D432" s="45" t="s">
        <v>583</v>
      </c>
      <c r="E432" s="47"/>
      <c r="F432" s="46"/>
      <c r="G432" s="46"/>
      <c r="H432" s="46"/>
      <c r="I432" s="46"/>
      <c r="J432" s="46"/>
      <c r="K432" s="46"/>
    </row>
    <row r="433" spans="1:11" ht="70" x14ac:dyDescent="0.15">
      <c r="A433" s="7">
        <v>456</v>
      </c>
      <c r="B433" s="43"/>
      <c r="C433" s="44" t="str">
        <f>HYPERLINK("https://piensoluegoactuo.com/frente-al-coronavirus/para-todos/opinno-hace-una-convocatoria-para-start-ups-de-ayuda-a-sanitarios/","Opinno hace una convocatoria para start-ups de ayuda a sanitarios.")</f>
        <v>Opinno hace una convocatoria para start-ups de ayuda a sanitarios.</v>
      </c>
      <c r="D433" s="45" t="s">
        <v>584</v>
      </c>
      <c r="E433" s="47"/>
      <c r="F433" s="46"/>
      <c r="G433" s="46"/>
      <c r="H433" s="46"/>
      <c r="I433" s="46"/>
      <c r="J433" s="46"/>
      <c r="K433" s="46"/>
    </row>
    <row r="434" spans="1:11" ht="70" x14ac:dyDescent="0.15">
      <c r="A434" s="7">
        <v>457</v>
      </c>
      <c r="B434" s="43"/>
      <c r="C434" s="44" t="str">
        <f>HYPERLINK("https://piensoluegoactuo.com/frente-al-coronavirus/para-todos/maria-ibanez-y-jesus-jimenez-ofrecen-un-curso-gratuito-de-psicologia-practica/","María Ibañez y Jesús Jiménez ofrecen un curso gratuito de Psicología Práctica.")</f>
        <v>María Ibañez y Jesús Jiménez ofrecen un curso gratuito de Psicología Práctica.</v>
      </c>
      <c r="D434" s="45" t="s">
        <v>585</v>
      </c>
      <c r="E434" s="47"/>
      <c r="F434" s="46"/>
      <c r="G434" s="46"/>
      <c r="H434" s="46"/>
      <c r="I434" s="46"/>
      <c r="J434" s="46"/>
      <c r="K434" s="46"/>
    </row>
    <row r="435" spans="1:11" ht="84" x14ac:dyDescent="0.15">
      <c r="A435" s="7">
        <v>458</v>
      </c>
      <c r="B435" s="43"/>
      <c r="C435" s="44" t="str">
        <f>HYPERLINK("https://piensoluegoactuo.com/frente-al-coronavirus/para-todos/la-fundacion-tambien-propone-charlas-online-con-estrellas-del-deporte-adaptado/","La Fundación También propone charlas online con estrellas del deporte adaptado.")</f>
        <v>La Fundación También propone charlas online con estrellas del deporte adaptado.</v>
      </c>
      <c r="D435" s="45" t="s">
        <v>586</v>
      </c>
      <c r="E435" s="47"/>
      <c r="F435" s="46"/>
      <c r="G435" s="46"/>
      <c r="H435" s="46"/>
      <c r="I435" s="46"/>
      <c r="J435" s="46"/>
      <c r="K435" s="46"/>
    </row>
    <row r="436" spans="1:11" ht="56" x14ac:dyDescent="0.15">
      <c r="A436" s="7">
        <v>459</v>
      </c>
      <c r="B436" s="43"/>
      <c r="C436" s="44" t="str">
        <f>HYPERLINK("https://piensoluegoactuo.com/frente-al-coronavirus/para-los-pequenos/los-titiriteros-de-binefar-desde-casa-para-toda-la-familia/","Los Titiriteros de Binéfar, desde casa para toda la familia.")</f>
        <v>Los Titiriteros de Binéfar, desde casa para toda la familia.</v>
      </c>
      <c r="D436" s="45" t="s">
        <v>587</v>
      </c>
      <c r="E436" s="47"/>
      <c r="F436" s="46"/>
      <c r="G436" s="46"/>
      <c r="H436" s="46"/>
      <c r="I436" s="46"/>
      <c r="J436" s="46"/>
      <c r="K436" s="46"/>
    </row>
    <row r="437" spans="1:11" ht="70" x14ac:dyDescent="0.15">
      <c r="A437" s="7">
        <v>460</v>
      </c>
      <c r="B437" s="43"/>
      <c r="C437" s="44" t="str">
        <f>HYPERLINK("https://piensoluegoactuo.com/frente-al-coronavirus/para-los-pequenos/la-asociacion-de-profesionales-de-la-narracion-oral-en-espana-hace-un-recopilatorio-de-cuentos-y-cuentacuentos/","La asociación de profesionales de la narración oral en España hace un recopilatorio de cuentos y cuentacuentos.")</f>
        <v>La asociación de profesionales de la narración oral en España hace un recopilatorio de cuentos y cuentacuentos.</v>
      </c>
      <c r="D437" s="45" t="s">
        <v>588</v>
      </c>
      <c r="E437" s="47"/>
      <c r="F437" s="46"/>
      <c r="G437" s="46"/>
      <c r="H437" s="46"/>
      <c r="I437" s="46"/>
      <c r="J437" s="46"/>
      <c r="K437" s="46"/>
    </row>
    <row r="438" spans="1:11" ht="70" x14ac:dyDescent="0.15">
      <c r="A438" s="7">
        <v>461</v>
      </c>
      <c r="B438" s="43"/>
      <c r="C438" s="44" t="str">
        <f>HYPERLINK("https://piensoluegoactuo.com/frente-al-coronavirus/para-todos/la-ceoe-recopila-iniciativas-de-empresas-que-ayudan-frente-a-esta-situacion/","La CEOE, recopila iniciativas de empresas que ayudan frente a esta situación.")</f>
        <v>La CEOE, recopila iniciativas de empresas que ayudan frente a esta situación.</v>
      </c>
      <c r="D438" s="45" t="s">
        <v>589</v>
      </c>
      <c r="E438" s="47"/>
      <c r="F438" s="46"/>
      <c r="G438" s="46"/>
      <c r="H438" s="46"/>
      <c r="I438" s="46"/>
      <c r="J438" s="46"/>
      <c r="K438" s="46"/>
    </row>
    <row r="439" spans="1:11" ht="56" x14ac:dyDescent="0.15">
      <c r="A439" s="7">
        <v>462</v>
      </c>
      <c r="B439" s="43"/>
      <c r="C439" s="44" t="str">
        <f>HYPERLINK("https://piensoluegoactuo.com/frente-al-coronavirus/para-todos/el-blog-de-medium-para-el-coronavirus/","El blog de Medium para el coronavirus.")</f>
        <v>El blog de Medium para el coronavirus.</v>
      </c>
      <c r="D439" s="45" t="s">
        <v>590</v>
      </c>
      <c r="E439" s="47"/>
      <c r="F439" s="46"/>
      <c r="G439" s="46"/>
      <c r="H439" s="46"/>
      <c r="I439" s="46"/>
      <c r="J439" s="46"/>
      <c r="K439" s="46"/>
    </row>
    <row r="440" spans="1:11" ht="70" x14ac:dyDescent="0.15">
      <c r="A440" s="74">
        <v>463</v>
      </c>
      <c r="B440" s="75"/>
      <c r="C440" s="76" t="str">
        <f>HYPERLINK("https://piensoluegoactuo.com/frente-al-coronavirus/para-los-heroes/se-busca-ayuda-para-confeccion-de-mascarillas/","¿Puedes ayudar a confeccionar mascarillas? Entonces anímate porque puedes ser de mucha ayuda.")</f>
        <v>¿Puedes ayudar a confeccionar mascarillas? Entonces anímate porque puedes ser de mucha ayuda.</v>
      </c>
      <c r="D440" s="77" t="s">
        <v>591</v>
      </c>
      <c r="E440" s="79"/>
      <c r="F440" s="79"/>
      <c r="G440" s="79"/>
      <c r="H440" s="79"/>
      <c r="I440" s="79"/>
      <c r="J440" s="79"/>
      <c r="K440" s="79"/>
    </row>
    <row r="441" spans="1:11" ht="42" x14ac:dyDescent="0.15">
      <c r="A441" s="7">
        <v>464</v>
      </c>
      <c r="B441" s="43"/>
      <c r="C441" s="44" t="str">
        <f>HYPERLINK("https://piensoluegoactuo.com/frente-al-coronavirus/para-todos/dos-psicologas-ofrecen-un-espacio-de-escucha-gratuito/","Dos psicólogas ofrecen un espacio de escucha gratuito.")</f>
        <v>Dos psicólogas ofrecen un espacio de escucha gratuito.</v>
      </c>
      <c r="D441" s="45" t="s">
        <v>592</v>
      </c>
      <c r="E441" s="47"/>
      <c r="F441" s="46"/>
      <c r="G441" s="46"/>
      <c r="H441" s="46"/>
      <c r="I441" s="46"/>
      <c r="J441" s="46"/>
      <c r="K441" s="46"/>
    </row>
    <row r="442" spans="1:11" ht="70" x14ac:dyDescent="0.15">
      <c r="A442" s="7">
        <v>465</v>
      </c>
      <c r="B442" s="43"/>
      <c r="C442" s="44" t="str">
        <f>HYPERLINK("https://piensoluegoactuo.com/frente-al-coronavirus/para-los-pequenos/la-magia-de-julianini-espectaculos-diarios/","La Magia de Julianini, espectáculos diarios.")</f>
        <v>La Magia de Julianini, espectáculos diarios.</v>
      </c>
      <c r="D442" s="27" t="s">
        <v>593</v>
      </c>
      <c r="E442" s="47"/>
      <c r="F442" s="46"/>
      <c r="G442" s="46"/>
      <c r="H442" s="46"/>
      <c r="I442" s="46"/>
      <c r="J442" s="46"/>
      <c r="K442" s="46"/>
    </row>
    <row r="443" spans="1:11" ht="70" x14ac:dyDescent="0.15">
      <c r="A443" s="7">
        <v>466</v>
      </c>
      <c r="B443" s="43"/>
      <c r="C443" s="44" t="str">
        <f>HYPERLINK("https://piensoluegoactuo.com/frente-al-coronavirus/para-todos/tu-menu-a-casa-la-plataforma-de-entrega-gratutita-para-todos-los-restaurantes/","""Tu Menú a Casa"", la plataforma de entrega gratutita para todos los restaurantes.")</f>
        <v>"Tu Menú a Casa", la plataforma de entrega gratutita para todos los restaurantes.</v>
      </c>
      <c r="D443" s="27" t="s">
        <v>594</v>
      </c>
      <c r="E443" s="47"/>
      <c r="F443" s="46"/>
      <c r="G443" s="46"/>
      <c r="H443" s="46"/>
      <c r="I443" s="46"/>
      <c r="J443" s="46"/>
      <c r="K443" s="46"/>
    </row>
    <row r="444" spans="1:11" ht="112" x14ac:dyDescent="0.15">
      <c r="A444" s="7">
        <v>467</v>
      </c>
      <c r="B444" s="43"/>
      <c r="C444" s="44" t="str">
        <f>HYPERLINK("https://piensoluegoactuo.com/frente-al-coronavirus/para-todos/imaginads-comparte-actividades-consejos-y-entretenimiento-para-hacer-mas-llevadera-la-cuarentena/","ImaginAds comparte actividades, consejos y entretenimiento para hacer más llevadera la cuarentena.")</f>
        <v>ImaginAds comparte actividades, consejos y entretenimiento para hacer más llevadera la cuarentena.</v>
      </c>
      <c r="D444" s="45" t="s">
        <v>595</v>
      </c>
      <c r="E444" s="47"/>
      <c r="F444" s="46"/>
      <c r="G444" s="46"/>
      <c r="H444" s="46"/>
      <c r="I444" s="46"/>
      <c r="J444" s="46"/>
      <c r="K444" s="46"/>
    </row>
    <row r="445" spans="1:11" ht="84" x14ac:dyDescent="0.15">
      <c r="A445" s="74">
        <v>468</v>
      </c>
      <c r="B445" s="75"/>
      <c r="C445" s="76" t="str">
        <f>HYPERLINK("https://piensoluegoactuo.com/frente-al-coronavirus/para-todos/la-asociacion-burgalesa-de-ingenieros-informaticos-crea-una-plataforma-que-actua-como-punto-de-encuentro-entre-personas-que-quieren-ayudar-y-personas-que-necesitan-ayuda/","Una asociación de ingenieros informáticos conecta a personas para ofrecer y recibir ayuda.")</f>
        <v>Una asociación de ingenieros informáticos conecta a personas para ofrecer y recibir ayuda.</v>
      </c>
      <c r="D445" s="77" t="s">
        <v>596</v>
      </c>
      <c r="E445" s="79"/>
      <c r="F445" s="79"/>
      <c r="G445" s="79"/>
      <c r="H445" s="79"/>
      <c r="I445" s="79"/>
      <c r="J445" s="79"/>
      <c r="K445" s="79"/>
    </row>
    <row r="446" spans="1:11" ht="84" x14ac:dyDescent="0.15">
      <c r="A446" s="7">
        <v>469</v>
      </c>
      <c r="B446" s="43"/>
      <c r="C446" s="44" t="str">
        <f>HYPERLINK("https://piensoluegoactuo.com/frente-al-coronavirus/para-todos/plant-on-demand-ofrece-su-plataforma-para-que-pequenos-productores-o-comercios-sigan-vendiendo/","""Plant on Demand"" ofrece su plataforma para que pequeños productores o comercios sigan vendiendo. ")</f>
        <v xml:space="preserve">"Plant on Demand" ofrece su plataforma para que pequeños productores o comercios sigan vendiendo. </v>
      </c>
      <c r="D446" s="45" t="s">
        <v>597</v>
      </c>
      <c r="E446" s="47"/>
      <c r="F446" s="46"/>
      <c r="G446" s="46"/>
      <c r="H446" s="46"/>
      <c r="I446" s="46"/>
      <c r="J446" s="46"/>
      <c r="K446" s="46"/>
    </row>
    <row r="447" spans="1:11" ht="126" x14ac:dyDescent="0.15">
      <c r="A447" s="7">
        <v>470</v>
      </c>
      <c r="B447" s="43"/>
      <c r="C447" s="44" t="str">
        <f>HYPERLINK("https://piensoluegoactuo.com/frente-al-coronavirus/para-todos/la-aecc-organiza-una-carrera-solidaria-virtual-para-luchar-contra-el-cancer/","La AECC organiza una carrera solidaria virtual para luchar contra el cáncer.")</f>
        <v>La AECC organiza una carrera solidaria virtual para luchar contra el cáncer.</v>
      </c>
      <c r="D447" s="45" t="s">
        <v>598</v>
      </c>
      <c r="E447" s="47"/>
      <c r="F447" s="46"/>
      <c r="G447" s="46"/>
      <c r="H447" s="46"/>
      <c r="I447" s="46"/>
      <c r="J447" s="46"/>
      <c r="K447" s="46"/>
    </row>
    <row r="448" spans="1:11" ht="98" x14ac:dyDescent="0.15">
      <c r="A448" s="7">
        <v>471</v>
      </c>
      <c r="B448" s="43"/>
      <c r="C448" s="44" t="str">
        <f>HYPERLINK("https://piensoluegoactuo.com/frente-al-coronavirus/para-todos/comovita-dona-todos-los-beneficios-de-este-mes-a-la-lucha-contra-el-covid-19/","Comovita dona todos los beneficios de este mes a la lucha contra el Covid-19.")</f>
        <v>Comovita dona todos los beneficios de este mes a la lucha contra el Covid-19.</v>
      </c>
      <c r="D448" s="45" t="s">
        <v>599</v>
      </c>
      <c r="E448" s="47"/>
      <c r="F448" s="46"/>
      <c r="G448" s="46"/>
      <c r="H448" s="46"/>
      <c r="I448" s="46"/>
      <c r="J448" s="46"/>
      <c r="K448" s="46"/>
    </row>
    <row r="449" spans="1:11" ht="56" x14ac:dyDescent="0.15">
      <c r="A449" s="7">
        <v>472</v>
      </c>
      <c r="B449" s="43"/>
      <c r="C449" s="44" t="str">
        <f>HYPERLINK("https://piensoluegoactuo.com/frente-al-coronavirus/para-todos/becertify-la-plataforma-para-crear-permisos-de-desplazamiento-laboral-de-forma-gratuita/","BeCertify, la plataforma para crear permisos de desplazamiento laboral de forma gratuita. ")</f>
        <v xml:space="preserve">BeCertify, la plataforma para crear permisos de desplazamiento laboral de forma gratuita. </v>
      </c>
      <c r="D449" s="45" t="s">
        <v>600</v>
      </c>
      <c r="E449" s="47"/>
      <c r="F449" s="46"/>
      <c r="G449" s="46"/>
      <c r="H449" s="46"/>
      <c r="I449" s="46"/>
      <c r="J449" s="46"/>
      <c r="K449" s="46"/>
    </row>
    <row r="450" spans="1:11" ht="57" thickBot="1" x14ac:dyDescent="0.2">
      <c r="A450" s="7">
        <v>144</v>
      </c>
      <c r="B450" s="23">
        <v>43917</v>
      </c>
      <c r="C450" s="29" t="str">
        <f>HYPERLINK("https://piensoluegoactuo.com/frente-al-coronavirus/para-los-pequenos/audio-libros-gratuitos-para-que-los-ninos-sigan-sonando/","Audio libros gratuitos para que los niños sigan soñando.")</f>
        <v>Audio libros gratuitos para que los niños sigan soñando.</v>
      </c>
      <c r="D450" s="27" t="s">
        <v>601</v>
      </c>
      <c r="E450" s="12"/>
      <c r="F450" s="21"/>
      <c r="G450" s="21"/>
      <c r="H450" s="21"/>
      <c r="I450" s="21"/>
      <c r="J450" s="21"/>
      <c r="K450" s="21"/>
    </row>
    <row r="451" spans="1:11" ht="34.5" customHeight="1" thickTop="1" thickBot="1" x14ac:dyDescent="0.2">
      <c r="A451" s="31"/>
      <c r="B451" s="105" t="s">
        <v>602</v>
      </c>
      <c r="C451" s="103"/>
      <c r="D451" s="103"/>
      <c r="E451" s="32"/>
      <c r="F451" s="33"/>
      <c r="G451" s="33"/>
      <c r="H451" s="33"/>
      <c r="I451" s="33"/>
      <c r="J451" s="33"/>
      <c r="K451" s="33"/>
    </row>
    <row r="452" spans="1:11" ht="29" thickTop="1" x14ac:dyDescent="0.15">
      <c r="A452" s="7" t="s">
        <v>603</v>
      </c>
      <c r="B452" s="23"/>
      <c r="C452" s="29" t="str">
        <f>HYPERLINK("https://piensoluegoactuo.com/frente-al-coronavirus/para-los-pequenos/lectura-de-cuentos-infantiles-en-instagram/","Lectura de cuentos infantiles en Instagram.")</f>
        <v>Lectura de cuentos infantiles en Instagram.</v>
      </c>
      <c r="D452" s="27" t="s">
        <v>604</v>
      </c>
      <c r="E452" s="12"/>
      <c r="F452" s="21"/>
      <c r="G452" s="21"/>
      <c r="H452" s="21"/>
      <c r="I452" s="21"/>
      <c r="J452" s="21"/>
      <c r="K452" s="21"/>
    </row>
    <row r="453" spans="1:11" ht="56" x14ac:dyDescent="0.15">
      <c r="A453" s="7">
        <v>474</v>
      </c>
      <c r="B453" s="23"/>
      <c r="C453" s="29" t="str">
        <f>HYPERLINK("https://piensoluegoactuo.com/frente-al-coronavirus/para-todos/soporte-economico-y-acceso-a-internet-para-mas-de-2-000-familias/","Soporte económico y acceso a internet para más de 2.000 familias.")</f>
        <v>Soporte económico y acceso a internet para más de 2.000 familias.</v>
      </c>
      <c r="D453" s="27" t="s">
        <v>605</v>
      </c>
      <c r="E453" s="12"/>
      <c r="F453" s="21"/>
      <c r="G453" s="21"/>
      <c r="H453" s="21"/>
      <c r="I453" s="21"/>
      <c r="J453" s="21"/>
      <c r="K453" s="21"/>
    </row>
    <row r="454" spans="1:11" ht="28" x14ac:dyDescent="0.15">
      <c r="A454" s="7">
        <v>475</v>
      </c>
      <c r="B454" s="23"/>
      <c r="C454" s="29" t="str">
        <f>HYPERLINK("https://piensoluegoactuo.com/frente-al-coronavirus/para-todos/webinars-para-momentos-de-contingencia/","Webinars para momentos de contingencia.")</f>
        <v>Webinars para momentos de contingencia.</v>
      </c>
      <c r="D454" s="27" t="s">
        <v>606</v>
      </c>
      <c r="E454" s="12"/>
      <c r="F454" s="21"/>
      <c r="G454" s="21"/>
      <c r="H454" s="21"/>
      <c r="I454" s="21"/>
      <c r="J454" s="21"/>
      <c r="K454" s="21"/>
    </row>
    <row r="455" spans="1:11" ht="56" x14ac:dyDescent="0.15">
      <c r="A455" s="7">
        <v>476</v>
      </c>
      <c r="B455" s="23"/>
      <c r="C455" s="29" t="str">
        <f>HYPERLINK("https://piensoluegoactuo.com/frente-al-coronavirus/para-todos/covidwarriors-una-red-de-recursos-para-lanzar-iniciativas/","COVIDWarriors, una red de recursos para lanzar iniciativas.")</f>
        <v>COVIDWarriors, una red de recursos para lanzar iniciativas.</v>
      </c>
      <c r="D455" s="27" t="s">
        <v>607</v>
      </c>
      <c r="E455" s="12"/>
      <c r="F455" s="21"/>
      <c r="G455" s="21"/>
      <c r="H455" s="21"/>
      <c r="I455" s="21"/>
      <c r="J455" s="21"/>
      <c r="K455" s="21"/>
    </row>
    <row r="456" spans="1:11" ht="84" x14ac:dyDescent="0.15">
      <c r="A456" s="7">
        <v>477</v>
      </c>
      <c r="B456" s="23"/>
      <c r="C456" s="29" t="str">
        <f>HYPERLINK("https://piensoluegoactuo.com/frente-al-coronavirus/para-todos/te-llamo-una-herramienta-para-cerrar-la-grieta-del-tejido-social-entre-vecinos/","""Te llamo"", una herramienta para cerrar la grieta del tejido social entre vecinos.")</f>
        <v>"Te llamo", una herramienta para cerrar la grieta del tejido social entre vecinos.</v>
      </c>
      <c r="D456" s="27" t="s">
        <v>608</v>
      </c>
      <c r="E456" s="12"/>
      <c r="F456" s="21"/>
      <c r="G456" s="21"/>
      <c r="H456" s="21"/>
      <c r="I456" s="21"/>
      <c r="J456" s="21"/>
      <c r="K456" s="21"/>
    </row>
    <row r="457" spans="1:11" ht="56" x14ac:dyDescent="0.15">
      <c r="A457" s="7">
        <v>478</v>
      </c>
      <c r="B457" s="23"/>
      <c r="C457" s="29" t="str">
        <f>HYPERLINK("https://piensoluegoactuo.com/frente-al-coronavirus/para-los-pequenos/juan-jesus-pleguezuelos-el-profesor-inquieto-da-clases-de-historia-para-selectividad/","Juan Jesús Pleguezuelos, el profesor inquieto, da clases de historia para selectividad.")</f>
        <v>Juan Jesús Pleguezuelos, el profesor inquieto, da clases de historia para selectividad.</v>
      </c>
      <c r="D457" s="27" t="s">
        <v>609</v>
      </c>
      <c r="E457" s="12"/>
      <c r="F457" s="21"/>
      <c r="G457" s="21"/>
      <c r="H457" s="21"/>
      <c r="I457" s="21"/>
      <c r="J457" s="21"/>
      <c r="K457" s="21"/>
    </row>
    <row r="458" spans="1:11" ht="98" x14ac:dyDescent="0.15">
      <c r="A458" s="7">
        <v>479</v>
      </c>
      <c r="B458" s="23"/>
      <c r="C458" s="29" t="str">
        <f>HYPERLINK("https://piensoluegoactuo.com/frente-al-coronavirus/para-todos/los-librologos-de-escuela-de-escritores-te-recetan-lecturas-a-medida-para-pasar-la-cuarentena/","Los librólogos de Escuela de Escritores te recetan lecturas a medida para pasar la cuarentena.")</f>
        <v>Los librólogos de Escuela de Escritores te recetan lecturas a medida para pasar la cuarentena.</v>
      </c>
      <c r="D458" s="27" t="s">
        <v>610</v>
      </c>
      <c r="E458" s="12"/>
      <c r="F458" s="21"/>
      <c r="G458" s="21"/>
      <c r="H458" s="21"/>
      <c r="I458" s="21"/>
      <c r="J458" s="21"/>
      <c r="K458" s="21"/>
    </row>
    <row r="459" spans="1:11" ht="42" x14ac:dyDescent="0.15">
      <c r="A459" s="7">
        <v>480</v>
      </c>
      <c r="B459" s="23"/>
      <c r="C459" s="29" t="str">
        <f>HYPERLINK("https://piensoluegoactuo.com/frente-al-coronavirus/para-los-mayores/donaciones-para-una-red-de-apoyo-a-personas-mayores/","Donaciones para una red de apoyo a personas mayores.")</f>
        <v>Donaciones para una red de apoyo a personas mayores.</v>
      </c>
      <c r="D459" s="27" t="s">
        <v>611</v>
      </c>
      <c r="E459" s="12"/>
      <c r="F459" s="21"/>
      <c r="G459" s="21"/>
      <c r="H459" s="21"/>
      <c r="I459" s="21"/>
      <c r="J459" s="21"/>
      <c r="K459" s="21"/>
    </row>
    <row r="460" spans="1:11" ht="42" x14ac:dyDescent="0.15">
      <c r="A460" s="7">
        <v>481</v>
      </c>
      <c r="B460" s="23"/>
      <c r="C460" s="29" t="str">
        <f>HYPERLINK("https://piensoluegoactuo.com/frente-al-coronavirus/para-todos/red-de-cuidados-en-el-barrio-de-montecarmelo/","Red de cuidados en el barrio de Montecarmelo.")</f>
        <v>Red de cuidados en el barrio de Montecarmelo.</v>
      </c>
      <c r="D460" s="27" t="s">
        <v>612</v>
      </c>
      <c r="E460" s="12"/>
      <c r="F460" s="21"/>
      <c r="G460" s="21"/>
      <c r="H460" s="21"/>
      <c r="I460" s="21"/>
      <c r="J460" s="21"/>
      <c r="K460" s="21"/>
    </row>
    <row r="461" spans="1:11" ht="70" x14ac:dyDescent="0.15">
      <c r="A461" s="7">
        <v>482</v>
      </c>
      <c r="B461" s="23"/>
      <c r="C461" s="29" t="str">
        <f>HYPERLINK("https://piensoluegoactuo.com/frente-al-coronavirus/para-todos/rozalen-lanza-cancion-junto-con-la-ong-entreculturas/","Rozalén lanza canción junto con la ONG Entreculturas.")</f>
        <v>Rozalén lanza canción junto con la ONG Entreculturas.</v>
      </c>
      <c r="D461" s="27" t="s">
        <v>613</v>
      </c>
      <c r="E461" s="12"/>
      <c r="F461" s="21"/>
      <c r="G461" s="21"/>
      <c r="H461" s="21"/>
      <c r="I461" s="21"/>
      <c r="J461" s="21"/>
      <c r="K461" s="21"/>
    </row>
    <row r="462" spans="1:11" ht="56" x14ac:dyDescent="0.15">
      <c r="A462" s="7">
        <v>483</v>
      </c>
      <c r="B462" s="23"/>
      <c r="C462" s="29" t="str">
        <f>HYPERLINK("https://piensoluegoactuo.com/frente-al-coronavirus/para-todos/covidwarriors-conecta-a-familiares-con-pacientes/","CovidWarriors conecta a familiares con pacientes.")</f>
        <v>CovidWarriors conecta a familiares con pacientes.</v>
      </c>
      <c r="D462" s="27" t="s">
        <v>614</v>
      </c>
      <c r="E462" s="12"/>
      <c r="F462" s="21"/>
      <c r="G462" s="21"/>
      <c r="H462" s="21"/>
      <c r="I462" s="21"/>
      <c r="J462" s="21"/>
      <c r="K462" s="21"/>
    </row>
    <row r="463" spans="1:11" ht="42" x14ac:dyDescent="0.15">
      <c r="A463" s="7">
        <v>484</v>
      </c>
      <c r="B463" s="23"/>
      <c r="C463" s="29" t="str">
        <f>HYPERLINK("https://piensoluegoactuo.com/frente-al-coronavirus/para-todos/storytelling-con-libros-challenge/","Storytelling con libros #challenge.")</f>
        <v>Storytelling con libros #challenge.</v>
      </c>
      <c r="D463" s="27" t="s">
        <v>615</v>
      </c>
      <c r="E463" s="12"/>
      <c r="F463" s="21"/>
      <c r="G463" s="21"/>
      <c r="H463" s="21"/>
      <c r="I463" s="21"/>
      <c r="J463" s="21"/>
      <c r="K463" s="21"/>
    </row>
    <row r="464" spans="1:11" ht="42" x14ac:dyDescent="0.15">
      <c r="A464" s="7">
        <v>485</v>
      </c>
      <c r="B464" s="23"/>
      <c r="C464" s="29" t="str">
        <f>HYPERLINK("https://piensoluegoactuo.com/frente-al-coronavirus/para-todos/recover-live-sesions-de-grandes-artistas/","Recover, live sesions de grandes artistas.")</f>
        <v>Recover, live sesions de grandes artistas.</v>
      </c>
      <c r="D464" s="27" t="s">
        <v>616</v>
      </c>
      <c r="E464" s="12"/>
      <c r="F464" s="21"/>
      <c r="G464" s="21"/>
      <c r="H464" s="21"/>
      <c r="I464" s="21"/>
      <c r="J464" s="21"/>
      <c r="K464" s="21"/>
    </row>
    <row r="465" spans="1:11" ht="70" x14ac:dyDescent="0.15">
      <c r="A465" s="7">
        <v>486</v>
      </c>
      <c r="B465" s="23"/>
      <c r="C465" s="80" t="s">
        <v>617</v>
      </c>
      <c r="D465" s="27" t="s">
        <v>618</v>
      </c>
      <c r="E465" s="12"/>
      <c r="F465" s="21"/>
      <c r="G465" s="21"/>
      <c r="H465" s="21"/>
      <c r="I465" s="21"/>
      <c r="J465" s="21"/>
      <c r="K465" s="21"/>
    </row>
    <row r="466" spans="1:11" ht="84" x14ac:dyDescent="0.15">
      <c r="A466" s="7">
        <v>487</v>
      </c>
      <c r="B466" s="23"/>
      <c r="C466" s="22" t="str">
        <f>HYPERLINK("https://piensoluegoactuo.com/frente-al-coronavirus/para-todos/el-mirador-de-cuatro-vientos-ofrece-alojamiento-y-comida-para-personas-sin-recursos/","El Mirador de Cuatro Vientos ofrece alojamiento y comida para personas sin recursos.")</f>
        <v>El Mirador de Cuatro Vientos ofrece alojamiento y comida para personas sin recursos.</v>
      </c>
      <c r="D466" s="27" t="s">
        <v>619</v>
      </c>
      <c r="E466" s="12"/>
      <c r="F466" s="21"/>
      <c r="G466" s="21"/>
      <c r="H466" s="21"/>
      <c r="I466" s="21"/>
      <c r="J466" s="21"/>
      <c r="K466" s="21"/>
    </row>
    <row r="467" spans="1:11" ht="70" x14ac:dyDescent="0.15">
      <c r="A467" s="7">
        <v>488</v>
      </c>
      <c r="B467" s="23"/>
      <c r="C467" s="22" t="str">
        <f>HYPERLINK("https://piensoluegoactuo.com/frente-al-coronavirus/para-los-heroes/el-colectivo-makers-abre-un-foro-de-discusion-para-recabar-informacion-sobre-respiradores/","El colectivo Makers abre un foro de discusión para recabar información sobre respiradores.")</f>
        <v>El colectivo Makers abre un foro de discusión para recabar información sobre respiradores.</v>
      </c>
      <c r="D467" s="27" t="s">
        <v>620</v>
      </c>
      <c r="E467" s="12"/>
      <c r="F467" s="21"/>
      <c r="G467" s="21"/>
      <c r="H467" s="21"/>
      <c r="I467" s="21"/>
      <c r="J467" s="21"/>
      <c r="K467" s="21"/>
    </row>
    <row r="468" spans="1:11" ht="98" x14ac:dyDescent="0.15">
      <c r="A468" s="74">
        <v>489</v>
      </c>
      <c r="B468" s="81"/>
      <c r="C468" s="82" t="str">
        <f>HYPERLINK("https://piensoluegoactuo.com/frente-al-coronavirus/para-los-mayores/miplaza-imprimir-carteles-para-dar-ayuda-a-las-personas-mayores-fuera-de-la-tecnologia/","""MiPlaza"", carteles para ofrecer ayuda a personas mayores fuera de la tecnología.")</f>
        <v>"MiPlaza", carteles para ofrecer ayuda a personas mayores fuera de la tecnología.</v>
      </c>
      <c r="D468" s="78" t="s">
        <v>621</v>
      </c>
      <c r="E468" s="83"/>
      <c r="F468" s="83"/>
      <c r="G468" s="83"/>
      <c r="H468" s="83"/>
      <c r="I468" s="83"/>
      <c r="J468" s="83"/>
      <c r="K468" s="83"/>
    </row>
    <row r="469" spans="1:11" ht="70" x14ac:dyDescent="0.15">
      <c r="A469" s="7">
        <v>490</v>
      </c>
      <c r="B469" s="23"/>
      <c r="C469" s="29" t="str">
        <f>HYPERLINK("https://piensoluegoactuo.com/frente-al-coronavirus/para-todos/no-estas-solo-para-acompanar-a-traves-de-conversaciones-de-telefono/","""No estas solo"", para acompañar a través de conversaciones de teléfono.")</f>
        <v>"No estas solo", para acompañar a través de conversaciones de teléfono.</v>
      </c>
      <c r="D469" s="27" t="s">
        <v>622</v>
      </c>
      <c r="E469" s="12"/>
      <c r="F469" s="21"/>
      <c r="G469" s="21"/>
      <c r="H469" s="21"/>
      <c r="I469" s="21"/>
      <c r="J469" s="21"/>
      <c r="K469" s="21"/>
    </row>
    <row r="470" spans="1:11" ht="98" x14ac:dyDescent="0.15">
      <c r="A470" s="7">
        <v>491</v>
      </c>
      <c r="B470" s="23"/>
      <c r="C470" s="22" t="str">
        <f>HYPERLINK("https://piensoluegoactuo.com/frente-al-coronavirus/para-todos/la-unesco-y-digimevo-crean-la-biblioteca-de-contenido-audiovisual-que-lucha-contra-los-coronabulos/","La UNESCO y Digimevo crean la biblioteca de contenido audiovisual que lucha contra los ""coronabulos"".")</f>
        <v>La UNESCO y Digimevo crean la biblioteca de contenido audiovisual que lucha contra los "coronabulos".</v>
      </c>
      <c r="D470" s="27" t="s">
        <v>623</v>
      </c>
      <c r="E470" s="12"/>
      <c r="F470" s="21"/>
      <c r="G470" s="21"/>
      <c r="H470" s="21"/>
      <c r="I470" s="21"/>
      <c r="J470" s="21"/>
      <c r="K470" s="21"/>
    </row>
    <row r="471" spans="1:11" ht="70" x14ac:dyDescent="0.15">
      <c r="A471" s="7">
        <v>492</v>
      </c>
      <c r="B471" s="23"/>
      <c r="C471" s="29" t="str">
        <f>HYPERLINK("https://piensoluegoactuo.com/frente-al-coronavirus/para-todos/videos-emotivos-para-ayudar-a-quienes-han-perdido-un-ser-querido-a-darles-el-homenaje-que-merecen/","Vídeos emotivos para ayudar a quienes han perdido un ser querido a darles el homenaje que merecen.  ")</f>
        <v xml:space="preserve">Vídeos emotivos para ayudar a quienes han perdido un ser querido a darles el homenaje que merecen.  </v>
      </c>
      <c r="D471" s="27" t="s">
        <v>624</v>
      </c>
      <c r="E471" s="12"/>
      <c r="F471" s="21"/>
      <c r="G471" s="21"/>
      <c r="H471" s="21"/>
      <c r="I471" s="21"/>
      <c r="J471" s="21"/>
      <c r="K471" s="21"/>
    </row>
    <row r="472" spans="1:11" ht="98" x14ac:dyDescent="0.15">
      <c r="A472" s="7">
        <v>493</v>
      </c>
      <c r="B472" s="23"/>
      <c r="C472" s="22" t="str">
        <f>HYPERLINK("https://piensoluegoactuo.com/frente-al-coronavirus/para-todos/historiadores-documentan-la-vida-durante-el-covid-19-como-parte-de-la-historia/","Historiadores documentan la vida durante el Covid-19 como parte de la historia.")</f>
        <v>Historiadores documentan la vida durante el Covid-19 como parte de la historia.</v>
      </c>
      <c r="D472" s="27" t="s">
        <v>625</v>
      </c>
      <c r="E472" s="12"/>
      <c r="F472" s="21"/>
      <c r="G472" s="21"/>
      <c r="H472" s="21"/>
      <c r="I472" s="21"/>
      <c r="J472" s="21"/>
      <c r="K472" s="21"/>
    </row>
    <row r="473" spans="1:11" ht="71" thickBot="1" x14ac:dyDescent="0.2">
      <c r="A473" s="7">
        <v>494</v>
      </c>
      <c r="B473" s="23"/>
      <c r="C473" s="29" t="str">
        <f>HYPERLINK("https://piensoluegoactuo.com/frente-al-coronavirus/para-todos/el-escritor-jorge-carrion-crea-un-poster-con-instrucciones-para-compartir-libros-con-tus-vecinos/","El escritor Jorge Carrión crea un poster con instrucciones para compartir libros con tus vecinos.")</f>
        <v>El escritor Jorge Carrión crea un poster con instrucciones para compartir libros con tus vecinos.</v>
      </c>
      <c r="D473" s="27" t="s">
        <v>626</v>
      </c>
      <c r="E473" s="12"/>
      <c r="F473" s="21"/>
      <c r="G473" s="21"/>
      <c r="H473" s="21"/>
      <c r="I473" s="21"/>
      <c r="J473" s="21"/>
      <c r="K473" s="21"/>
    </row>
    <row r="474" spans="1:11" ht="34.5" customHeight="1" thickTop="1" thickBot="1" x14ac:dyDescent="0.2">
      <c r="A474" s="31"/>
      <c r="B474" s="105" t="s">
        <v>627</v>
      </c>
      <c r="C474" s="103"/>
      <c r="D474" s="103"/>
      <c r="E474" s="32"/>
      <c r="F474" s="33"/>
      <c r="G474" s="33"/>
      <c r="H474" s="33"/>
      <c r="I474" s="33"/>
      <c r="J474" s="33"/>
      <c r="K474" s="33"/>
    </row>
    <row r="475" spans="1:11" ht="85" thickTop="1" x14ac:dyDescent="0.15">
      <c r="A475" s="7">
        <v>496</v>
      </c>
      <c r="B475" s="21"/>
      <c r="C475" s="29" t="str">
        <f>HYPERLINK("https://piensoluegoactuo.com/frente-al-coronavirus/para-todos/red-de-turismo-solidario-nace-para-cubrir-necesidades-basica-en-madrid/","Red de Turismo Solidario nace para cubrir necesidades básica en Madrid.")</f>
        <v>Red de Turismo Solidario nace para cubrir necesidades básica en Madrid.</v>
      </c>
      <c r="D475" s="27" t="s">
        <v>628</v>
      </c>
      <c r="E475" s="12"/>
      <c r="F475" s="21"/>
      <c r="G475" s="21"/>
      <c r="H475" s="21"/>
      <c r="I475" s="21"/>
      <c r="J475" s="21"/>
      <c r="K475" s="21"/>
    </row>
    <row r="476" spans="1:11" ht="84" x14ac:dyDescent="0.15">
      <c r="A476" s="7">
        <v>497</v>
      </c>
      <c r="B476" s="21"/>
      <c r="C476" s="29" t="str">
        <f>HYPERLINK("https://piensoluegoactuo.com/frente-al-coronavirus/para-todos/el-autor-e-ilustrador-jose-fragoso-y-la-editorial-nubeocho-se-unen-para-lanzar-un-libro-sobre-la-situacion-actual/","El autor e ilustrador José Fragoso y la editorial NubeOcho se unen para lanzar un libro sobre la situación actual.")</f>
        <v>El autor e ilustrador José Fragoso y la editorial NubeOcho se unen para lanzar un libro sobre la situación actual.</v>
      </c>
      <c r="D476" s="27" t="s">
        <v>629</v>
      </c>
      <c r="E476" s="12"/>
      <c r="F476" s="21"/>
      <c r="G476" s="21"/>
      <c r="H476" s="21"/>
      <c r="I476" s="21"/>
      <c r="J476" s="21"/>
      <c r="K476" s="21"/>
    </row>
    <row r="477" spans="1:11" ht="70" x14ac:dyDescent="0.15">
      <c r="A477" s="7">
        <v>498</v>
      </c>
      <c r="B477" s="21"/>
      <c r="C477" s="29" t="str">
        <f>HYPERLINK("https://piensoluegoactuo.com/frente-al-coronavirus/para-todos/marta-sanz-nos-regala-sherezade-en-el-bunker-un-relato-sobre-las-relaciones-durante-el-confinamiento/","Marta Sanz nos regala 'Sherezade en el búnker', un relato sobre las relaciones durante el confinamiento.")</f>
        <v>Marta Sanz nos regala 'Sherezade en el búnker', un relato sobre las relaciones durante el confinamiento.</v>
      </c>
      <c r="D477" s="27" t="s">
        <v>630</v>
      </c>
      <c r="E477" s="12"/>
      <c r="F477" s="21"/>
      <c r="G477" s="21"/>
      <c r="H477" s="21"/>
      <c r="I477" s="21"/>
      <c r="J477" s="21"/>
      <c r="K477" s="21"/>
    </row>
    <row r="478" spans="1:11" ht="70" x14ac:dyDescent="0.15">
      <c r="A478" s="7">
        <v>499</v>
      </c>
      <c r="B478" s="21"/>
      <c r="C478" s="29" t="str">
        <f>HYPERLINK("https://piensoluegoactuo.com/frente-al-coronavirus/para-todos/el-universal-museum-of-art-propone-una-vuelta-a-las-calles-a-traves-de-algunas-de-las-mas-famosas-creaciones-de-street-art/","El Universal Museum of Art propone una vuelta a las calles a través de algunas de las más famosas creaciones de street art.")</f>
        <v>El Universal Museum of Art propone una vuelta a las calles a través de algunas de las más famosas creaciones de street art.</v>
      </c>
      <c r="D478" s="27" t="s">
        <v>631</v>
      </c>
      <c r="E478" s="12"/>
      <c r="F478" s="21"/>
      <c r="G478" s="21"/>
      <c r="H478" s="21"/>
      <c r="I478" s="21"/>
      <c r="J478" s="21"/>
      <c r="K478" s="21"/>
    </row>
    <row r="479" spans="1:11" ht="84" x14ac:dyDescent="0.15">
      <c r="A479" s="7">
        <v>500</v>
      </c>
      <c r="B479" s="21"/>
      <c r="C479" s="29" t="str">
        <f>HYPERLINK("https://piensoluegoactuo.com/frente-al-coronavirus/para-los-pequenos/el-parque-de-atracciones-tibidabo-propone-actividades-para-todos/","El Parque de atracciones Tibidabo propone actividades para todos.")</f>
        <v>El Parque de atracciones Tibidabo propone actividades para todos.</v>
      </c>
      <c r="D479" s="27" t="s">
        <v>632</v>
      </c>
      <c r="E479" s="12"/>
      <c r="F479" s="21"/>
      <c r="G479" s="21"/>
      <c r="H479" s="21"/>
      <c r="I479" s="21"/>
      <c r="J479" s="21"/>
      <c r="K479" s="21"/>
    </row>
    <row r="480" spans="1:11" ht="98" x14ac:dyDescent="0.15">
      <c r="A480" s="7">
        <v>501</v>
      </c>
      <c r="B480" s="21"/>
      <c r="C480" s="29" t="str">
        <f>HYPERLINK("https://piensoluegoactuo.com/frente-al-coronavirus/para-los-pequenos/los-autores-de-la-popular-serie-agus-y-los-monstruos-han-preparado-actividades-entorno-a-sus-personajes/","Los autores de la popular serie Agus y los monstruos han preparado actividades entorno a sus personajes.")</f>
        <v>Los autores de la popular serie Agus y los monstruos han preparado actividades entorno a sus personajes.</v>
      </c>
      <c r="D480" s="27" t="s">
        <v>633</v>
      </c>
      <c r="E480" s="12"/>
      <c r="F480" s="21"/>
      <c r="G480" s="21"/>
      <c r="H480" s="21"/>
      <c r="I480" s="21"/>
      <c r="J480" s="21"/>
      <c r="K480" s="21"/>
    </row>
    <row r="481" spans="1:11" ht="56" x14ac:dyDescent="0.15">
      <c r="A481" s="7">
        <v>502</v>
      </c>
      <c r="B481" s="21"/>
      <c r="C481" s="29" t="str">
        <f>HYPERLINK("https://piensoluegoactuo.com/frente-al-coronavirus/para-los-pequenos/fundacion-la-pedrera-comparte-pasatiempos-para-hacer-en-familia/","Fundación La Pedrera comparte pasatiempos para hacer en familia.")</f>
        <v>Fundación La Pedrera comparte pasatiempos para hacer en familia.</v>
      </c>
      <c r="D481" s="27" t="s">
        <v>634</v>
      </c>
      <c r="E481" s="12"/>
      <c r="F481" s="21"/>
      <c r="G481" s="21"/>
      <c r="H481" s="21"/>
      <c r="I481" s="21"/>
      <c r="J481" s="21"/>
      <c r="K481" s="21"/>
    </row>
    <row r="482" spans="1:11" ht="70" x14ac:dyDescent="0.15">
      <c r="A482" s="7">
        <v>503</v>
      </c>
      <c r="B482" s="21"/>
      <c r="C482" s="29" t="str">
        <f>HYPERLINK("https://piensoluegoactuo.com/frente-al-coronavirus/para-los-pequenos/la-ilustradora-lyona-crea-dibujos-para-colorear-inspirados-en-la-serie-yo-matare-monstruos-por-ti/","La ilustradora Lyona crea dibujos para colorear inspirados en la serie ""Yo mataré monstruos por ti"".")</f>
        <v>La ilustradora Lyona crea dibujos para colorear inspirados en la serie "Yo mataré monstruos por ti".</v>
      </c>
      <c r="D482" s="27" t="s">
        <v>635</v>
      </c>
      <c r="E482" s="12"/>
      <c r="F482" s="21"/>
      <c r="G482" s="21"/>
      <c r="H482" s="21"/>
      <c r="I482" s="21"/>
      <c r="J482" s="21"/>
      <c r="K482" s="21"/>
    </row>
    <row r="483" spans="1:11" ht="84" x14ac:dyDescent="0.15">
      <c r="A483" s="7">
        <v>504</v>
      </c>
      <c r="B483" s="21"/>
      <c r="C483" s="29" t="str">
        <f>HYPERLINK("https://piensoluegoactuo.com/frente-al-coronavirus/para-los-pequenos/rosa-les-vents-organiza-campamentos-en-casa-para-disfrutar-en-familia/","Rosa les Vents organiza campamentos en casa para disfrutar en familia.")</f>
        <v>Rosa les Vents organiza campamentos en casa para disfrutar en familia.</v>
      </c>
      <c r="D483" s="27" t="s">
        <v>636</v>
      </c>
      <c r="E483" s="12"/>
      <c r="F483" s="21"/>
      <c r="G483" s="21"/>
      <c r="H483" s="21"/>
      <c r="I483" s="21"/>
      <c r="J483" s="21"/>
      <c r="K483" s="21"/>
    </row>
    <row r="484" spans="1:11" ht="70" x14ac:dyDescent="0.15">
      <c r="A484" s="7">
        <v>505</v>
      </c>
      <c r="B484" s="21"/>
      <c r="C484" s="29" t="str">
        <f>HYPERLINK("https://piensoluegoactuo.com/frente-al-coronavirus/para-los-pequenos/plegats-papiroflexia-para-disfrutar-en-familia/","""Plegats"", papiroflexia para disfrutar en familia.")</f>
        <v>"Plegats", papiroflexia para disfrutar en familia.</v>
      </c>
      <c r="D484" s="27" t="s">
        <v>637</v>
      </c>
      <c r="E484" s="12"/>
      <c r="F484" s="21"/>
      <c r="G484" s="21"/>
      <c r="H484" s="21"/>
      <c r="I484" s="21"/>
      <c r="J484" s="21"/>
      <c r="K484" s="21"/>
    </row>
    <row r="485" spans="1:11" ht="98" x14ac:dyDescent="0.15">
      <c r="A485" s="7">
        <v>506</v>
      </c>
      <c r="B485" s="21"/>
      <c r="C485" s="29" t="str">
        <f>HYPERLINK("https://piensoluegoactuo.com/frente-al-coronavirus/para-los-pequenos/el-institut-valencia-dart-modern-comparte-actividades-para-hacer-en-familia-de-caracter-artistico/","El Institut Valencià d’Art Modern comparte actividades para hacer en familia de carácter artístico.")</f>
        <v>El Institut Valencià d’Art Modern comparte actividades para hacer en familia de carácter artístico.</v>
      </c>
      <c r="D485" s="27" t="s">
        <v>638</v>
      </c>
      <c r="E485" s="12"/>
      <c r="F485" s="21"/>
      <c r="G485" s="21"/>
      <c r="H485" s="21"/>
      <c r="I485" s="21"/>
      <c r="J485" s="21"/>
      <c r="K485" s="21"/>
    </row>
    <row r="486" spans="1:11" ht="84" x14ac:dyDescent="0.15">
      <c r="A486" s="7">
        <v>507</v>
      </c>
      <c r="B486" s="21"/>
      <c r="C486" s="29" t="str">
        <f>HYPERLINK("https://piensoluegoactuo.com/frente-al-coronavirus/para-los-pequenos/la-editorial-anaya-propone-manualidades-relacionadas-con-el-deporte-para-ninos/","La editorial Anaya propone manualidades relacionadas con el deporte para niños.")</f>
        <v>La editorial Anaya propone manualidades relacionadas con el deporte para niños.</v>
      </c>
      <c r="D486" s="27" t="s">
        <v>639</v>
      </c>
      <c r="E486" s="12"/>
      <c r="F486" s="21"/>
      <c r="G486" s="21"/>
      <c r="H486" s="21"/>
      <c r="I486" s="21"/>
      <c r="J486" s="21"/>
      <c r="K486" s="21"/>
    </row>
    <row r="487" spans="1:11" ht="70" x14ac:dyDescent="0.15">
      <c r="A487" s="7">
        <v>508</v>
      </c>
      <c r="B487" s="21"/>
      <c r="C487" s="29" t="str">
        <f>HYPERLINK("https://piensoluegoactuo.com/frente-al-coronavirus/para-todos/la-ilustradora-millie-marotta-crea-imagenes-de-animales-para-colorear/","La ilustradora Millie Marotta crea imágenes de animales para colorear.")</f>
        <v>La ilustradora Millie Marotta crea imágenes de animales para colorear.</v>
      </c>
      <c r="D487" s="27" t="s">
        <v>640</v>
      </c>
      <c r="E487" s="12"/>
      <c r="F487" s="21"/>
      <c r="G487" s="21"/>
      <c r="H487" s="21"/>
      <c r="I487" s="21"/>
      <c r="J487" s="21"/>
      <c r="K487" s="21"/>
    </row>
    <row r="488" spans="1:11" ht="70" x14ac:dyDescent="0.15">
      <c r="A488" s="7">
        <v>509</v>
      </c>
      <c r="B488" s="21"/>
      <c r="C488" s="29" t="str">
        <f>HYPERLINK("https://piensoluegoactuo.com/frente-al-coronavirus/para-los-pequenos/un-libro-para-conocer-la-vida-de-diferentes-ninos-alrededor-del-mundo-sin-salir-de-casa/","Un libro para conocer la vida de diferentes niños alrededor del mundo sin salir de casa.")</f>
        <v>Un libro para conocer la vida de diferentes niños alrededor del mundo sin salir de casa.</v>
      </c>
      <c r="D488" s="27" t="s">
        <v>641</v>
      </c>
      <c r="E488" s="12"/>
      <c r="F488" s="21"/>
      <c r="G488" s="21"/>
      <c r="H488" s="21"/>
      <c r="I488" s="21"/>
      <c r="J488" s="21"/>
      <c r="K488" s="21"/>
    </row>
    <row r="489" spans="1:11" ht="98" x14ac:dyDescent="0.15">
      <c r="A489" s="7">
        <v>510</v>
      </c>
      <c r="B489" s="21"/>
      <c r="C489" s="29" t="str">
        <f>HYPERLINK("https://piensoluegoactuo.com/frente-al-coronavirus/para-todos/dos-jovenes-de-castilla-y-leon-adaptan-un-asistente-virtual-para-identificar-y-atender-a-pacientes-con-covid-19/","Dos jóvenes de Castilla y León, adaptan un asistente virtual para identificar y atender a pacientes con Covid-19.")</f>
        <v>Dos jóvenes de Castilla y León, adaptan un asistente virtual para identificar y atender a pacientes con Covid-19.</v>
      </c>
      <c r="D489" s="27" t="s">
        <v>642</v>
      </c>
      <c r="E489" s="12"/>
      <c r="F489" s="21"/>
      <c r="G489" s="21"/>
      <c r="H489" s="21"/>
      <c r="I489" s="21"/>
      <c r="J489" s="21"/>
      <c r="K489" s="21"/>
    </row>
    <row r="490" spans="1:11" ht="84" x14ac:dyDescent="0.15">
      <c r="A490" s="7">
        <v>511</v>
      </c>
      <c r="B490" s="21"/>
      <c r="C490" s="29" t="str">
        <f>HYPERLINK("https://piensoluegoactuo.com/frente-al-coronavirus/para-los-heroes/prestamo-gratuito-de-bicis-para-trabajadores-durante-el-estado-de-alarma/","Préstamo gratuito de bicis para trabajadores durante el Estado de Alarma.")</f>
        <v>Préstamo gratuito de bicis para trabajadores durante el Estado de Alarma.</v>
      </c>
      <c r="D490" s="27" t="s">
        <v>643</v>
      </c>
      <c r="E490" s="12"/>
      <c r="F490" s="21"/>
      <c r="G490" s="21"/>
      <c r="H490" s="21"/>
      <c r="I490" s="21"/>
      <c r="J490" s="21"/>
      <c r="K490" s="21"/>
    </row>
    <row r="491" spans="1:11" ht="98" x14ac:dyDescent="0.15">
      <c r="A491" s="7">
        <v>512</v>
      </c>
      <c r="B491" s="21"/>
      <c r="C491" s="29" t="str">
        <f>HYPERLINK("https://piensoluegoactuo.com/frente-al-coronavirus/para-todos/voluntarios-para-reducir-la-brecha-digital-cibervoluntarios-responde/","Voluntarios para reducir la brecha digital: ""Cibervoluntarios Responde"".")</f>
        <v>Voluntarios para reducir la brecha digital: "Cibervoluntarios Responde".</v>
      </c>
      <c r="D491" s="27" t="s">
        <v>644</v>
      </c>
      <c r="E491" s="12"/>
      <c r="F491" s="21"/>
      <c r="G491" s="21"/>
      <c r="H491" s="21"/>
      <c r="I491" s="21"/>
      <c r="J491" s="21"/>
      <c r="K491" s="21"/>
    </row>
    <row r="492" spans="1:11" ht="84" x14ac:dyDescent="0.15">
      <c r="A492" s="7">
        <v>513</v>
      </c>
      <c r="B492" s="21"/>
      <c r="C492" s="29" t="str">
        <f>HYPERLINK("https://piensoluegoactuo.com/frente-al-coronavirus/para-todos/el-trabajologo-lorenzo-palomo-se-ofrece-a-acompanar-telematicamente-a-autonomos-con-problemas-de-trabajo/","El ""trabajólogo"" Lorenzo Palomo se ofrece a acompañar telemáticamente a autónomos con problemas de trabajo.")</f>
        <v>El "trabajólogo" Lorenzo Palomo se ofrece a acompañar telemáticamente a autónomos con problemas de trabajo.</v>
      </c>
      <c r="D492" s="27" t="s">
        <v>645</v>
      </c>
      <c r="E492" s="12"/>
      <c r="F492" s="21"/>
      <c r="G492" s="21"/>
      <c r="H492" s="21"/>
      <c r="I492" s="21"/>
      <c r="J492" s="21"/>
      <c r="K492" s="21"/>
    </row>
    <row r="493" spans="1:11" ht="56" x14ac:dyDescent="0.15">
      <c r="A493" s="7">
        <v>514</v>
      </c>
      <c r="B493" s="21"/>
      <c r="C493" s="29" t="str">
        <f>HYPERLINK("https://piensoluegoactuo.com/frente-al-coronavirus/para-todos/tibiboo-propone-una-solucion-gratuita-basada-en-la-cooperacion-que-hara-felices-a-personas-y-perros/","Tibiboo propone una solución gratuita basada en la cooperación que hará felices a personas y perros.")</f>
        <v>Tibiboo propone una solución gratuita basada en la cooperación que hará felices a personas y perros.</v>
      </c>
      <c r="D493" s="27" t="s">
        <v>646</v>
      </c>
      <c r="E493" s="12"/>
      <c r="F493" s="21"/>
      <c r="G493" s="21"/>
      <c r="H493" s="21"/>
      <c r="I493" s="21"/>
      <c r="J493" s="21"/>
      <c r="K493" s="21"/>
    </row>
    <row r="494" spans="1:11" ht="84" x14ac:dyDescent="0.15">
      <c r="A494" s="7">
        <v>515</v>
      </c>
      <c r="B494" s="21"/>
      <c r="C494" s="29" t="str">
        <f>HYPERLINK("https://piensoluegoactuo.com/frente-al-coronavirus/para-los-pequenos/carmen-lucia-mantiene-el-habito-de-la-asamblea-a-traves-de-youtube/","Carmen Lucía mantiene el hábito de la asamblea a través de Youtube.")</f>
        <v>Carmen Lucía mantiene el hábito de la asamblea a través de Youtube.</v>
      </c>
      <c r="D494" s="27" t="s">
        <v>647</v>
      </c>
      <c r="E494" s="12"/>
      <c r="F494" s="21"/>
      <c r="G494" s="21"/>
      <c r="H494" s="21"/>
      <c r="I494" s="21"/>
      <c r="J494" s="21"/>
      <c r="K494" s="21"/>
    </row>
    <row r="495" spans="1:11" ht="56" x14ac:dyDescent="0.15">
      <c r="A495" s="7">
        <v>516</v>
      </c>
      <c r="B495" s="21"/>
      <c r="C495" s="29" t="str">
        <f>HYPERLINK("https://piensoluegoactuo.com/frente-al-coronavirus/para-todos/proyecto-colectivo-para-compartir-tus-fotografias-y-haikus/","Proyecto colectivo para compartir tus fotografías y haikus.")</f>
        <v>Proyecto colectivo para compartir tus fotografías y haikus.</v>
      </c>
      <c r="D495" s="27" t="s">
        <v>648</v>
      </c>
      <c r="E495" s="12"/>
      <c r="F495" s="21"/>
      <c r="G495" s="21"/>
      <c r="H495" s="21"/>
      <c r="I495" s="21"/>
      <c r="J495" s="21"/>
      <c r="K495" s="21"/>
    </row>
    <row r="496" spans="1:11" ht="112" x14ac:dyDescent="0.15">
      <c r="A496" s="7">
        <v>517</v>
      </c>
      <c r="B496" s="21"/>
      <c r="C496" s="29" t="str">
        <f>HYPERLINK("https://piensoluegoactuo.com/frente-al-coronavirus/para-todos/abiertos-para-ti-quien-esta-abierto-a-tu-alrededor/","Abiertos para ti, ¿Quién está abierto a tu alrededor?")</f>
        <v>Abiertos para ti, ¿Quién está abierto a tu alrededor?</v>
      </c>
      <c r="D496" s="27" t="s">
        <v>649</v>
      </c>
      <c r="E496" s="12"/>
      <c r="F496" s="21"/>
      <c r="G496" s="21"/>
      <c r="H496" s="21"/>
      <c r="I496" s="21"/>
      <c r="J496" s="21"/>
      <c r="K496" s="21"/>
    </row>
    <row r="497" spans="1:11" ht="84" x14ac:dyDescent="0.15">
      <c r="A497" s="7">
        <v>518</v>
      </c>
      <c r="B497" s="21"/>
      <c r="C497" s="29" t="str">
        <f>HYPERLINK("https://piensoluegoactuo.com/frente-al-coronavirus/para-todos/manda-tu-relato-escrito-u-oral-para-compartir-las-reflexiones-que-esta-provocando-el-confinamiento-en-ti/","Manda tu relato escrito u oral para compartir las reflexiones que está provocando el confinamiento en ti.")</f>
        <v>Manda tu relato escrito u oral para compartir las reflexiones que está provocando el confinamiento en ti.</v>
      </c>
      <c r="D497" s="27" t="s">
        <v>650</v>
      </c>
      <c r="E497" s="12"/>
      <c r="F497" s="21"/>
      <c r="G497" s="21"/>
      <c r="H497" s="21"/>
      <c r="I497" s="21"/>
      <c r="J497" s="21"/>
      <c r="K497" s="21"/>
    </row>
    <row r="498" spans="1:11" ht="70" x14ac:dyDescent="0.15">
      <c r="A498" s="7">
        <v>519</v>
      </c>
      <c r="B498" s="21"/>
      <c r="C498" s="29" t="str">
        <f>HYPERLINK("https://piensoluegoactuo.com/frente-al-coronavirus/para-todos/aprender-a-tejer-con-lucila-y-sus-videos-de-youtube/","Aprender a tejer con Lucila y sus vídeos de Youtube.")</f>
        <v>Aprender a tejer con Lucila y sus vídeos de Youtube.</v>
      </c>
      <c r="D498" s="27" t="s">
        <v>651</v>
      </c>
      <c r="E498" s="12"/>
      <c r="F498" s="21"/>
      <c r="G498" s="21"/>
      <c r="H498" s="21"/>
      <c r="I498" s="21"/>
      <c r="J498" s="21"/>
      <c r="K498" s="21"/>
    </row>
    <row r="499" spans="1:11" ht="127" thickBot="1" x14ac:dyDescent="0.2">
      <c r="A499" s="7">
        <v>520</v>
      </c>
      <c r="B499" s="21"/>
      <c r="C499" s="29" t="str">
        <f>HYPERLINK("https://piensoluegoactuo.com/frente-al-coronavirus/para-todos/teresa-y-gerardo-crean-la-red-social-literaria-texted-stories/","Teresa y Gerardo crean la red social literaria, Texted Stories.")</f>
        <v>Teresa y Gerardo crean la red social literaria, Texted Stories.</v>
      </c>
      <c r="D499" s="27" t="s">
        <v>652</v>
      </c>
      <c r="E499" s="12"/>
      <c r="F499" s="21"/>
      <c r="G499" s="21"/>
      <c r="H499" s="21"/>
      <c r="I499" s="21"/>
      <c r="J499" s="21"/>
      <c r="K499" s="21"/>
    </row>
    <row r="500" spans="1:11" ht="34.5" customHeight="1" thickTop="1" thickBot="1" x14ac:dyDescent="0.2">
      <c r="A500" s="31"/>
      <c r="B500" s="105" t="s">
        <v>653</v>
      </c>
      <c r="C500" s="103"/>
      <c r="D500" s="103"/>
      <c r="E500" s="32"/>
      <c r="F500" s="33"/>
      <c r="G500" s="33"/>
      <c r="H500" s="33"/>
      <c r="I500" s="33"/>
      <c r="J500" s="33"/>
      <c r="K500" s="33"/>
    </row>
    <row r="501" spans="1:11" ht="85" thickTop="1" x14ac:dyDescent="0.15">
      <c r="A501" s="7">
        <v>521</v>
      </c>
      <c r="B501" s="21"/>
      <c r="C501" s="29" t="str">
        <f>HYPERLINK("https://piensoluegoactuo.com/frente-al-coronavirus/para-todos/la-met-opera-de-nueva-york-retransmitira-sus-actuaciones-online-de-forma-gratuita/","La MET Opera de Nueva York retransmitirá sus actuaciones online de forma gratuita.")</f>
        <v>La MET Opera de Nueva York retransmitirá sus actuaciones online de forma gratuita.</v>
      </c>
      <c r="D501" s="27" t="s">
        <v>654</v>
      </c>
      <c r="E501" s="12"/>
      <c r="F501" s="21"/>
      <c r="G501" s="21"/>
      <c r="H501" s="21"/>
      <c r="I501" s="21"/>
      <c r="J501" s="21"/>
      <c r="K501" s="21"/>
    </row>
    <row r="502" spans="1:11" ht="70" x14ac:dyDescent="0.15">
      <c r="A502" s="7">
        <v>522</v>
      </c>
      <c r="B502" s="21"/>
      <c r="C502" s="29" t="str">
        <f>HYPERLINK("https://piensoluegoactuo.com/frente-al-coronavirus/para-todos/beyond-blue-un-documental-convertido-en-juego-para-sumergirte-en-las-profundidades-marinas/","""Beyond Blue"", un documental convertido en juego para sumergirte en las profundidades marinas.")</f>
        <v>"Beyond Blue", un documental convertido en juego para sumergirte en las profundidades marinas.</v>
      </c>
      <c r="D502" s="27" t="s">
        <v>655</v>
      </c>
      <c r="E502" s="12"/>
      <c r="F502" s="21"/>
      <c r="G502" s="21"/>
      <c r="H502" s="21"/>
      <c r="I502" s="21"/>
      <c r="J502" s="21"/>
      <c r="K502" s="21"/>
    </row>
    <row r="503" spans="1:11" ht="70" x14ac:dyDescent="0.15">
      <c r="A503" s="7">
        <v>523</v>
      </c>
      <c r="B503" s="21"/>
      <c r="C503" s="29" t="str">
        <f>HYPERLINK("https://piensoluegoactuo.com/frente-al-coronavirus/para-todos/el-planetario-de-madrid-ofrece-charlas-divulgativas-para-aprender-sobre-astronomia/","El Planetario de Madrid ofrece charlas divulgativas para aprender sobre astronomía.")</f>
        <v>El Planetario de Madrid ofrece charlas divulgativas para aprender sobre astronomía.</v>
      </c>
      <c r="D503" s="27" t="s">
        <v>656</v>
      </c>
      <c r="E503" s="12"/>
      <c r="F503" s="21"/>
      <c r="G503" s="21"/>
      <c r="H503" s="21"/>
      <c r="I503" s="21"/>
      <c r="J503" s="21"/>
      <c r="K503" s="21"/>
    </row>
    <row r="504" spans="1:11" ht="84" x14ac:dyDescent="0.15">
      <c r="A504" s="7">
        <v>524</v>
      </c>
      <c r="B504" s="21"/>
      <c r="C504" s="29" t="str">
        <f>HYPERLINK("https://piensoluegoactuo.com/frente-al-coronavirus/para-los-pequenos/david-lacalle-ha-creado-unicoos-la-academia-online-gratuita-para-estudiantes-de-secundaria-y-bachiller/","David Lacalle ha creado Unicoos, la Academia Online gratuita para estudiantes de Secundaria y Bachiller.")</f>
        <v>David Lacalle ha creado Unicoos, la Academia Online gratuita para estudiantes de Secundaria y Bachiller.</v>
      </c>
      <c r="D504" s="27" t="s">
        <v>657</v>
      </c>
      <c r="E504" s="12"/>
      <c r="F504" s="21"/>
      <c r="G504" s="21"/>
      <c r="H504" s="21"/>
      <c r="I504" s="21"/>
      <c r="J504" s="21"/>
      <c r="K504" s="21"/>
    </row>
    <row r="505" spans="1:11" ht="70" x14ac:dyDescent="0.15">
      <c r="A505" s="7">
        <v>525</v>
      </c>
      <c r="B505" s="21"/>
      <c r="C505" s="29" t="str">
        <f>HYPERLINK("https://piensoluegoactuo.com/frente-al-coronavirus/para-todos/plataforma-online-de-cortometrajes-para-todos-los-gustos/","Plataforma online de cortometrajes para todos los gustos.")</f>
        <v>Plataforma online de cortometrajes para todos los gustos.</v>
      </c>
      <c r="D505" s="27" t="s">
        <v>658</v>
      </c>
      <c r="E505" s="12"/>
      <c r="F505" s="21"/>
      <c r="G505" s="21"/>
      <c r="H505" s="21"/>
      <c r="I505" s="21"/>
      <c r="J505" s="21"/>
      <c r="K505" s="21"/>
    </row>
    <row r="506" spans="1:11" ht="56" x14ac:dyDescent="0.15">
      <c r="A506" s="7">
        <v>526</v>
      </c>
      <c r="B506" s="21"/>
      <c r="C506" s="29" t="str">
        <f>HYPERLINK("https://piensoluegoactuo.com/frente-al-coronavirus/para-todos/la-cuarta-sala-del-canal-comparte-representaciones-teatrales-de-artistas-hechas-en-sus-casas/","""La cuarta sala del Canal"" comparte representaciones teatrales de artistas hechas en sus casas. ")</f>
        <v xml:space="preserve">"La cuarta sala del Canal" comparte representaciones teatrales de artistas hechas en sus casas. </v>
      </c>
      <c r="D506" s="27" t="s">
        <v>659</v>
      </c>
      <c r="E506" s="12"/>
      <c r="F506" s="21"/>
      <c r="G506" s="21"/>
      <c r="H506" s="21"/>
      <c r="I506" s="21"/>
      <c r="J506" s="21"/>
      <c r="K506" s="21"/>
    </row>
    <row r="507" spans="1:11" ht="70" x14ac:dyDescent="0.15">
      <c r="A507" s="7">
        <v>527</v>
      </c>
      <c r="B507" s="21"/>
      <c r="C507" s="29" t="str">
        <f>HYPERLINK("https://piensoluegoactuo.com/frente-al-coronavirus/para-todos/videos-con-retos-para-hacer-un-mundo-mejor/","Vídeos con retos para hacer un mundo mejor")</f>
        <v>Vídeos con retos para hacer un mundo mejor</v>
      </c>
      <c r="D507" s="27" t="s">
        <v>660</v>
      </c>
      <c r="E507" s="12"/>
      <c r="F507" s="21"/>
      <c r="G507" s="21"/>
      <c r="H507" s="21"/>
      <c r="I507" s="21"/>
      <c r="J507" s="21"/>
      <c r="K507" s="21"/>
    </row>
    <row r="508" spans="1:11" ht="84" x14ac:dyDescent="0.15">
      <c r="A508" s="7">
        <v>528</v>
      </c>
      <c r="B508" s="21"/>
      <c r="C508" s="29" t="str">
        <f>HYPERLINK("https://piensoluegoactuo.com/frente-al-coronavirus/para-todos/lecturas-a-domicilio-un-libro-digital-gratuito-que-recopila-historias-breves-de-material-inedito/","""Lecturas a domicilio"", un libro digital gratuito que recopila historias breves de material inédito.")</f>
        <v>"Lecturas a domicilio", un libro digital gratuito que recopila historias breves de material inédito.</v>
      </c>
      <c r="D508" s="27" t="s">
        <v>661</v>
      </c>
      <c r="E508" s="12"/>
      <c r="F508" s="21"/>
      <c r="G508" s="21"/>
      <c r="H508" s="21"/>
      <c r="I508" s="21"/>
      <c r="J508" s="21"/>
      <c r="K508" s="21"/>
    </row>
    <row r="509" spans="1:11" ht="56" x14ac:dyDescent="0.15">
      <c r="A509" s="7">
        <v>529</v>
      </c>
      <c r="B509" s="21"/>
      <c r="C509" s="29" t="str">
        <f>HYPERLINK("https://piensoluegoactuo.com/frente-al-coronavirus/para-todos/exposicion-virtual-de-57-fotografos-granadinos/","Exposición virtual de 57 fotógrafos granadinos.")</f>
        <v>Exposición virtual de 57 fotógrafos granadinos.</v>
      </c>
      <c r="D509" s="27" t="s">
        <v>662</v>
      </c>
      <c r="E509" s="12"/>
      <c r="F509" s="21"/>
      <c r="G509" s="21"/>
      <c r="H509" s="21"/>
      <c r="I509" s="21"/>
      <c r="J509" s="21"/>
      <c r="K509" s="21"/>
    </row>
    <row r="510" spans="1:11" ht="42" x14ac:dyDescent="0.15">
      <c r="A510" s="7">
        <v>530</v>
      </c>
      <c r="B510" s="21"/>
      <c r="C510" s="29" t="str">
        <f>HYPERLINK("https://piensoluegoactuo.com/frente-al-coronavirus/para-todos/visita-virtual-a-la-estatua-de-la-libertad/","Visita virtual a la Estatua de la Libertad.")</f>
        <v>Visita virtual a la Estatua de la Libertad.</v>
      </c>
      <c r="D510" s="27" t="s">
        <v>663</v>
      </c>
      <c r="E510" s="12"/>
      <c r="F510" s="21"/>
      <c r="G510" s="21"/>
      <c r="H510" s="21"/>
      <c r="I510" s="21"/>
      <c r="J510" s="21"/>
      <c r="K510" s="21"/>
    </row>
    <row r="511" spans="1:11" ht="84" x14ac:dyDescent="0.15">
      <c r="A511" s="7">
        <v>531</v>
      </c>
      <c r="B511" s="21"/>
      <c r="C511" s="29" t="str">
        <f>HYPERLINK("https://piensoluegoactuo.com/frente-al-coronavirus/para-los-pequenos/ciencia-online-para-peques-desde-casa/","Ciencia Online para peques, desde casa.")</f>
        <v>Ciencia Online para peques, desde casa.</v>
      </c>
      <c r="D511" s="27" t="s">
        <v>664</v>
      </c>
      <c r="E511" s="12"/>
      <c r="F511" s="21"/>
      <c r="G511" s="21"/>
      <c r="H511" s="21"/>
      <c r="I511" s="21"/>
      <c r="J511" s="21"/>
      <c r="K511" s="21"/>
    </row>
    <row r="512" spans="1:11" ht="70" x14ac:dyDescent="0.15">
      <c r="A512" s="7">
        <v>532</v>
      </c>
      <c r="B512" s="21"/>
      <c r="C512" s="29" t="str">
        <f>HYPERLINK("https://piensoluegoactuo.com/frente-al-coronavirus/para-todos/recortable-de-la-fabrica-de-vidrio-la-trinidad/","Recortable de la Fábrica de Vidrio la Trinidad.")</f>
        <v>Recortable de la Fábrica de Vidrio la Trinidad.</v>
      </c>
      <c r="D512" s="27" t="s">
        <v>665</v>
      </c>
      <c r="E512" s="12"/>
      <c r="F512" s="21"/>
      <c r="G512" s="21"/>
      <c r="H512" s="21"/>
      <c r="I512" s="21"/>
      <c r="J512" s="21"/>
      <c r="K512" s="21"/>
    </row>
    <row r="513" spans="1:11" ht="56" x14ac:dyDescent="0.15">
      <c r="A513" s="7">
        <v>533</v>
      </c>
      <c r="B513" s="21"/>
      <c r="C513" s="29" t="str">
        <f>HYPERLINK("https://piensoluegoactuo.com/frente-al-coronavirus/para-los-pequenos/app-para-hacer-cuadernillos-rubio/","App para hacer Cuadernillos Rubio.")</f>
        <v>App para hacer Cuadernillos Rubio.</v>
      </c>
      <c r="D513" s="27" t="s">
        <v>666</v>
      </c>
      <c r="E513" s="12"/>
      <c r="F513" s="21"/>
      <c r="G513" s="21"/>
      <c r="H513" s="21"/>
      <c r="I513" s="21"/>
      <c r="J513" s="21"/>
      <c r="K513" s="21"/>
    </row>
    <row r="514" spans="1:11" ht="42" x14ac:dyDescent="0.15">
      <c r="A514" s="7">
        <v>534</v>
      </c>
      <c r="B514" s="21"/>
      <c r="C514" s="29" t="str">
        <f>HYPERLINK("https://piensoluegoactuo.com/frente-al-coronavirus/para-todos/lanzan-una-iniciativa-para-reinventar-la-industria-de-los-conciertos/","Lanzan una iniciativa para reinventar la industria de los conciertos.")</f>
        <v>Lanzan una iniciativa para reinventar la industria de los conciertos.</v>
      </c>
      <c r="D514" s="27" t="s">
        <v>667</v>
      </c>
      <c r="E514" s="12"/>
      <c r="F514" s="21"/>
      <c r="G514" s="21"/>
      <c r="H514" s="21"/>
      <c r="I514" s="21"/>
      <c r="J514" s="21"/>
      <c r="K514" s="21"/>
    </row>
    <row r="515" spans="1:11" ht="56" x14ac:dyDescent="0.15">
      <c r="A515" s="7">
        <v>535</v>
      </c>
      <c r="B515" s="21"/>
      <c r="C515" s="29" t="str">
        <f>HYPERLINK("https://piensoluegoactuo.com/frente-al-coronavirus/para-todos/yomequedoencasacocinando-cocineros-ensenando-sus-platos/","#Yomequedoencasacocinando, cocineros enseñando sus platos.")</f>
        <v>#Yomequedoencasacocinando, cocineros enseñando sus platos.</v>
      </c>
      <c r="D515" s="27" t="s">
        <v>668</v>
      </c>
      <c r="E515" s="12"/>
      <c r="F515" s="21"/>
      <c r="G515" s="21"/>
      <c r="H515" s="21"/>
      <c r="I515" s="21"/>
      <c r="J515" s="21"/>
      <c r="K515" s="21"/>
    </row>
    <row r="516" spans="1:11" ht="70" x14ac:dyDescent="0.15">
      <c r="A516" s="7">
        <v>536</v>
      </c>
      <c r="B516" s="21"/>
      <c r="C516" s="29" t="str">
        <f>HYPERLINK("https://piensoluegoactuo.com/frente-al-coronavirus/para-todos/teatro-argentino-en-casa/","Teatro argentino en casa.")</f>
        <v>Teatro argentino en casa.</v>
      </c>
      <c r="D516" s="27" t="s">
        <v>669</v>
      </c>
      <c r="E516" s="12"/>
      <c r="F516" s="21"/>
      <c r="G516" s="21"/>
      <c r="H516" s="21"/>
      <c r="I516" s="21"/>
      <c r="J516" s="21"/>
      <c r="K516" s="21"/>
    </row>
    <row r="517" spans="1:11" ht="84" x14ac:dyDescent="0.15">
      <c r="A517" s="7">
        <v>537</v>
      </c>
      <c r="B517" s="21"/>
      <c r="C517" s="29" t="str">
        <f>HYPERLINK("https://piensoluegoactuo.com/frente-al-coronavirus/para-todos/myfrenchfilmfestival-60-cortometrajes-franceses-gratis/","MyFrenchFilmFestival, 60 cortometrajes franceses gratis.")</f>
        <v>MyFrenchFilmFestival, 60 cortometrajes franceses gratis.</v>
      </c>
      <c r="D517" s="27" t="s">
        <v>670</v>
      </c>
      <c r="E517" s="12"/>
      <c r="F517" s="21"/>
      <c r="G517" s="21"/>
      <c r="H517" s="21"/>
      <c r="I517" s="21"/>
      <c r="J517" s="21"/>
      <c r="K517" s="21"/>
    </row>
    <row r="518" spans="1:11" ht="42" x14ac:dyDescent="0.15">
      <c r="A518" s="7">
        <v>538</v>
      </c>
      <c r="B518" s="21"/>
      <c r="C518" s="29" t="str">
        <f>HYPERLINK("https://piensoluegoactuo.com/frente-al-coronavirus/para-todos/sala-virtual-de-cine-con-estrenos-en-casa/","Sala virtual de cine  con estrenos en casa.")</f>
        <v>Sala virtual de cine  con estrenos en casa.</v>
      </c>
      <c r="D518" s="27" t="s">
        <v>671</v>
      </c>
      <c r="E518" s="12"/>
      <c r="F518" s="21"/>
      <c r="G518" s="21"/>
      <c r="H518" s="21"/>
      <c r="I518" s="21"/>
      <c r="J518" s="21"/>
      <c r="K518" s="21"/>
    </row>
    <row r="519" spans="1:11" ht="56" x14ac:dyDescent="0.15">
      <c r="A519" s="7">
        <v>539</v>
      </c>
      <c r="B519" s="21"/>
      <c r="C519" s="29" t="str">
        <f>HYPERLINK("https://piensoluegoactuo.com/frente-al-coronavirus/para-todos/la-app-de-domingo-sanchez-para-activarte/","La App de Domingo Sánchez para activarte.")</f>
        <v>La App de Domingo Sánchez para activarte.</v>
      </c>
      <c r="D519" s="27" t="s">
        <v>672</v>
      </c>
      <c r="E519" s="12"/>
      <c r="F519" s="21"/>
      <c r="G519" s="21"/>
      <c r="H519" s="21"/>
      <c r="I519" s="21"/>
      <c r="J519" s="21"/>
      <c r="K519" s="21"/>
    </row>
    <row r="520" spans="1:11" ht="42" x14ac:dyDescent="0.15">
      <c r="A520" s="7">
        <v>540</v>
      </c>
      <c r="B520" s="21"/>
      <c r="C520" s="29" t="str">
        <f>HYPERLINK("https://piensoluegoactuo.com/frente-al-coronavirus/para-todos/visita-a-la-exposicion-del-titanic/","Visita a la exposición del Titanic.")</f>
        <v>Visita a la exposición del Titanic.</v>
      </c>
      <c r="D520" s="27" t="s">
        <v>673</v>
      </c>
      <c r="E520" s="12"/>
      <c r="F520" s="21"/>
      <c r="G520" s="21"/>
      <c r="H520" s="21"/>
      <c r="I520" s="21"/>
      <c r="J520" s="21"/>
      <c r="K520" s="21"/>
    </row>
    <row r="521" spans="1:11" ht="70" x14ac:dyDescent="0.15">
      <c r="A521" s="7">
        <v>541</v>
      </c>
      <c r="B521" s="21"/>
      <c r="C521" s="29" t="str">
        <f>HYPERLINK("https://piensoluegoactuo.com/frente-al-coronavirus/para-todos/plataforma-de-iniciativas-altruistas-de-karma-market/","Plataforma de iniciativas altruistas de Karma Market")</f>
        <v>Plataforma de iniciativas altruistas de Karma Market</v>
      </c>
      <c r="D521" s="27" t="s">
        <v>674</v>
      </c>
      <c r="E521" s="12"/>
      <c r="F521" s="21"/>
      <c r="G521" s="21"/>
      <c r="H521" s="21"/>
      <c r="I521" s="21"/>
      <c r="J521" s="21"/>
      <c r="K521" s="21"/>
    </row>
    <row r="522" spans="1:11" ht="42" x14ac:dyDescent="0.15">
      <c r="A522" s="7">
        <v>542</v>
      </c>
      <c r="B522" s="21"/>
      <c r="C522" s="29" t="str">
        <f>HYPERLINK("https://piensoluegoactuo.com/frente-al-coronavirus/para-todos/la-unesco-comparte-su-conocimiento-cultural/","La UNESCO comparte su conocimiento cultural.")</f>
        <v>La UNESCO comparte su conocimiento cultural.</v>
      </c>
      <c r="D522" s="27" t="s">
        <v>675</v>
      </c>
      <c r="E522" s="12"/>
      <c r="F522" s="21"/>
      <c r="G522" s="21"/>
      <c r="H522" s="21"/>
      <c r="I522" s="21"/>
      <c r="J522" s="21"/>
      <c r="K522" s="21"/>
    </row>
    <row r="523" spans="1:11" ht="57" thickBot="1" x14ac:dyDescent="0.2">
      <c r="A523" s="7">
        <v>543</v>
      </c>
      <c r="B523" s="21"/>
      <c r="C523" s="29" t="str">
        <f>HYPERLINK("https://piensoluegoactuo.com/frente-al-coronavirus/para-todos/portal-para-la-gestion-de-la-oferta-y-demanda-de-material-de-proteccion/","Portal para la gestión de la oferta y demanda de material de protección.")</f>
        <v>Portal para la gestión de la oferta y demanda de material de protección.</v>
      </c>
      <c r="D523" s="27" t="s">
        <v>676</v>
      </c>
      <c r="E523" s="12"/>
      <c r="F523" s="21"/>
      <c r="G523" s="21"/>
      <c r="H523" s="21"/>
      <c r="I523" s="21"/>
      <c r="J523" s="21"/>
      <c r="K523" s="21"/>
    </row>
    <row r="524" spans="1:11" ht="34.5" customHeight="1" thickTop="1" thickBot="1" x14ac:dyDescent="0.2">
      <c r="A524" s="31"/>
      <c r="B524" s="105" t="s">
        <v>677</v>
      </c>
      <c r="C524" s="103"/>
      <c r="D524" s="103"/>
      <c r="E524" s="32"/>
      <c r="F524" s="33"/>
      <c r="G524" s="33"/>
      <c r="H524" s="33"/>
      <c r="I524" s="33"/>
      <c r="J524" s="33"/>
      <c r="K524" s="33"/>
    </row>
    <row r="525" spans="1:11" ht="85" thickTop="1" x14ac:dyDescent="0.15">
      <c r="A525" s="7">
        <v>544</v>
      </c>
      <c r="B525" s="21"/>
      <c r="C525" s="29" t="str">
        <f>HYPERLINK("https://piensoluegoactuo.com/frente-al-coronavirus/para-todos/navega-por-el-rio-amazonas-gracias-a-google-street-view/","Navega por el río Amazonas gracias a Google Street View. ")</f>
        <v xml:space="preserve">Navega por el río Amazonas gracias a Google Street View. </v>
      </c>
      <c r="D525" s="27" t="s">
        <v>678</v>
      </c>
      <c r="E525" s="12"/>
      <c r="F525" s="21"/>
      <c r="G525" s="21"/>
      <c r="H525" s="21"/>
      <c r="I525" s="21"/>
      <c r="J525" s="21"/>
      <c r="K525" s="21"/>
    </row>
    <row r="526" spans="1:11" ht="56" x14ac:dyDescent="0.15">
      <c r="A526" s="7">
        <v>545</v>
      </c>
      <c r="B526" s="21"/>
      <c r="C526" s="29" t="str">
        <f>HYPERLINK("https://piensoluegoactuo.com/frente-al-coronavirus/para-todos/visita-virtual-por-la-casa-azul-de-frida-kahlo/","Visita virtual por La Casa Azul de Frida Kahlo.")</f>
        <v>Visita virtual por La Casa Azul de Frida Kahlo.</v>
      </c>
      <c r="D526" s="27" t="s">
        <v>679</v>
      </c>
      <c r="E526" s="12"/>
      <c r="F526" s="21"/>
      <c r="G526" s="21"/>
      <c r="H526" s="21"/>
      <c r="I526" s="21"/>
      <c r="J526" s="21"/>
      <c r="K526" s="21"/>
    </row>
    <row r="527" spans="1:11" ht="84" x14ac:dyDescent="0.15">
      <c r="A527" s="7">
        <v>546</v>
      </c>
      <c r="B527" s="21"/>
      <c r="C527" s="29" t="str">
        <f>HYPERLINK("https://piensoluegoactuo.com/frente-al-coronavirus/para-los-pequenos/infancia-confinada-un-proyecto-de-investigacion-para-conocer-como-esta-viviendo-la-infancia-esta-realidad/","""Infancia confinada"" un proyecto de investigación para conocer cómo está viviendo la infancia esta realidad.")</f>
        <v>"Infancia confinada" un proyecto de investigación para conocer cómo está viviendo la infancia esta realidad.</v>
      </c>
      <c r="D527" s="27" t="s">
        <v>680</v>
      </c>
      <c r="E527" s="12"/>
      <c r="F527" s="21"/>
      <c r="G527" s="21"/>
      <c r="H527" s="21"/>
      <c r="I527" s="21"/>
      <c r="J527" s="21"/>
      <c r="K527" s="21"/>
    </row>
    <row r="528" spans="1:11" ht="70" x14ac:dyDescent="0.15">
      <c r="A528" s="7">
        <v>547</v>
      </c>
      <c r="B528" s="21"/>
      <c r="C528" s="29" t="str">
        <f>HYPERLINK("https://piensoluegoactuo.com/frente-al-coronavirus/para-los-pequenos/mundo-primaria-un-portal-de-material-educativo-infantil-para-aprender-desde-casa/","Mundo Primaria, un portal de material educativo infantil para aprender desde casa.")</f>
        <v>Mundo Primaria, un portal de material educativo infantil para aprender desde casa.</v>
      </c>
      <c r="D528" s="27" t="s">
        <v>681</v>
      </c>
      <c r="E528" s="12"/>
      <c r="F528" s="21"/>
      <c r="G528" s="21"/>
      <c r="H528" s="21"/>
      <c r="I528" s="21"/>
      <c r="J528" s="21"/>
      <c r="K528" s="21"/>
    </row>
    <row r="529" spans="1:11" ht="70" x14ac:dyDescent="0.15">
      <c r="A529" s="7">
        <v>548</v>
      </c>
      <c r="B529" s="21"/>
      <c r="C529" s="29" t="str">
        <f>HYPERLINK("https://piensoluegoactuo.com/frente-al-coronavirus/para-los-heroes/camiseta-solidaria-para-recaudar-fondos-para-la-compra-de-material-sanitario/","Camiseta solidaria para recaudar fondos para la compra de material sanitario.")</f>
        <v>Camiseta solidaria para recaudar fondos para la compra de material sanitario.</v>
      </c>
      <c r="D529" s="27" t="s">
        <v>682</v>
      </c>
      <c r="E529" s="12"/>
      <c r="F529" s="21"/>
      <c r="G529" s="21"/>
      <c r="H529" s="21"/>
      <c r="I529" s="21"/>
      <c r="J529" s="21"/>
      <c r="K529" s="21"/>
    </row>
    <row r="530" spans="1:11" ht="70" x14ac:dyDescent="0.15">
      <c r="A530" s="7">
        <v>549</v>
      </c>
      <c r="B530" s="21"/>
      <c r="C530" s="29" t="str">
        <f>HYPERLINK("https://piensoluegoactuo.com/frente-al-coronavirus/para-todos/conciertos-en-casa-la-agenda-web-de-conciertos-en-streaming/","""Conciertos en casa"" la agenda web de conciertos en streaming.")</f>
        <v>"Conciertos en casa" la agenda web de conciertos en streaming.</v>
      </c>
      <c r="D530" s="27" t="s">
        <v>683</v>
      </c>
      <c r="E530" s="12"/>
      <c r="F530" s="21"/>
      <c r="G530" s="21"/>
      <c r="H530" s="21"/>
      <c r="I530" s="21"/>
      <c r="J530" s="21"/>
      <c r="K530" s="21"/>
    </row>
    <row r="531" spans="1:11" ht="56" x14ac:dyDescent="0.15">
      <c r="A531" s="7">
        <v>550</v>
      </c>
      <c r="B531" s="21"/>
      <c r="C531" s="29" t="str">
        <f>HYPERLINK("https://piensoluegoactuo.com/frente-al-coronavirus/para-todos/missmsmith-comparte-tutoriales-online-de-origami-y-arte-en-papel/","Missmsmith comparte tutoriales online de origami y arte en papel.")</f>
        <v>Missmsmith comparte tutoriales online de origami y arte en papel.</v>
      </c>
      <c r="D531" s="27" t="s">
        <v>684</v>
      </c>
      <c r="E531" s="12"/>
      <c r="F531" s="21"/>
      <c r="G531" s="21"/>
      <c r="H531" s="21"/>
      <c r="I531" s="21"/>
      <c r="J531" s="21"/>
      <c r="K531" s="21"/>
    </row>
    <row r="532" spans="1:11" ht="98" x14ac:dyDescent="0.15">
      <c r="A532" s="7">
        <v>551</v>
      </c>
      <c r="B532" s="21"/>
      <c r="C532" s="29" t="str">
        <f>HYPERLINK("https://piensoluegoactuo.com/frente-al-coronavirus/para-todos/home-schooling-pone-a-su-disposicion-recursos-para-profesores/","Home Schooling pone a su disposición recursos para profesores.")</f>
        <v>Home Schooling pone a su disposición recursos para profesores.</v>
      </c>
      <c r="D532" s="27" t="s">
        <v>685</v>
      </c>
      <c r="E532" s="12"/>
      <c r="F532" s="21"/>
      <c r="G532" s="21"/>
      <c r="H532" s="21"/>
      <c r="I532" s="21"/>
      <c r="J532" s="21"/>
      <c r="K532" s="21"/>
    </row>
    <row r="533" spans="1:11" ht="70" x14ac:dyDescent="0.15">
      <c r="A533" s="7">
        <v>552</v>
      </c>
      <c r="B533" s="21"/>
      <c r="C533" s="29" t="str">
        <f>HYPERLINK("https://piensoluegoactuo.com/frente-al-coronavirus/para-todos/coleccion-ole-comics-original-completa-gratuita/","Colección Olé comics original completa gratuita.")</f>
        <v>Colección Olé comics original completa gratuita.</v>
      </c>
      <c r="D533" s="27" t="s">
        <v>686</v>
      </c>
      <c r="E533" s="12"/>
      <c r="F533" s="21"/>
      <c r="G533" s="21"/>
      <c r="H533" s="21"/>
      <c r="I533" s="21"/>
      <c r="J533" s="21"/>
      <c r="K533" s="21"/>
    </row>
    <row r="534" spans="1:11" ht="56" x14ac:dyDescent="0.15">
      <c r="A534" s="7">
        <v>553</v>
      </c>
      <c r="B534" s="21"/>
      <c r="C534" s="29" t="str">
        <f>HYPERLINK("https://piensoluegoactuo.com/frente-al-coronavirus/para-los-pequenos/magia-en-familia-en-el-escape-room-de-hogwarts/","Magia en familia en el escape room de Hogwarts.")</f>
        <v>Magia en familia en el escape room de Hogwarts.</v>
      </c>
      <c r="D534" s="27" t="s">
        <v>687</v>
      </c>
      <c r="E534" s="12"/>
      <c r="F534" s="21"/>
      <c r="G534" s="21"/>
      <c r="H534" s="21"/>
      <c r="I534" s="21"/>
      <c r="J534" s="21"/>
      <c r="K534" s="21"/>
    </row>
    <row r="535" spans="1:11" ht="84" x14ac:dyDescent="0.15">
      <c r="A535" s="7">
        <v>554</v>
      </c>
      <c r="B535" s="21"/>
      <c r="C535" s="29" t="str">
        <f>HYPERLINK("https://piensoluegoactuo.com/frente-al-coronavirus/para-todos/cursos-gratuitos-de-las-universidades-mas-prestigiosas-del-mundo/","Cursos gratuitos de las universidades más prestigiosas del mundo. ")</f>
        <v xml:space="preserve">Cursos gratuitos de las universidades más prestigiosas del mundo. </v>
      </c>
      <c r="D535" s="27" t="s">
        <v>688</v>
      </c>
      <c r="E535" s="12"/>
      <c r="F535" s="21"/>
      <c r="G535" s="21"/>
      <c r="H535" s="21"/>
      <c r="I535" s="21"/>
      <c r="J535" s="21"/>
      <c r="K535" s="21"/>
    </row>
    <row r="536" spans="1:11" ht="56" x14ac:dyDescent="0.15">
      <c r="A536" s="7">
        <v>555</v>
      </c>
      <c r="B536" s="21"/>
      <c r="C536" s="29" t="str">
        <f>HYPERLINK("https://piensoluegoactuo.com/frente-al-coronavirus/para-todos/comic-gratuito-y-online-de-irune-virgel-y-kike-infame/","Comic gratuito y online de Irune Virgel y Kike Infame.")</f>
        <v>Comic gratuito y online de Irune Virgel y Kike Infame.</v>
      </c>
      <c r="D536" s="27" t="s">
        <v>689</v>
      </c>
      <c r="E536" s="12"/>
      <c r="F536" s="21"/>
      <c r="G536" s="21"/>
      <c r="H536" s="21"/>
      <c r="I536" s="21"/>
      <c r="J536" s="21"/>
      <c r="K536" s="21"/>
    </row>
    <row r="537" spans="1:11" ht="70" x14ac:dyDescent="0.15">
      <c r="A537" s="7">
        <v>556</v>
      </c>
      <c r="B537" s="21"/>
      <c r="C537" s="29" t="str">
        <f>HYPERLINK("https://piensoluegoactuo.com/frente-al-coronavirus/para-todos/apuntamelo-para-comprar-hoy-y-consumir-manana/","Apúntamelo, para comprar hoy y consumir mañana.")</f>
        <v>Apúntamelo, para comprar hoy y consumir mañana.</v>
      </c>
      <c r="D537" s="27" t="s">
        <v>690</v>
      </c>
      <c r="E537" s="12"/>
      <c r="F537" s="21"/>
      <c r="G537" s="21"/>
      <c r="H537" s="21"/>
      <c r="I537" s="21"/>
      <c r="J537" s="21"/>
      <c r="K537" s="21"/>
    </row>
    <row r="538" spans="1:11" ht="112" x14ac:dyDescent="0.15">
      <c r="A538" s="7">
        <v>557</v>
      </c>
      <c r="B538" s="21"/>
      <c r="C538" s="29" t="str">
        <f>HYPERLINK("https://piensoluegoactuo.com/frente-al-coronavirus/para-todos/cartas-desde-mi-casa-un-cajon-de-animo/","Cartas desde mi casa, un cajón de ánimo.")</f>
        <v>Cartas desde mi casa, un cajón de ánimo.</v>
      </c>
      <c r="D538" s="27" t="s">
        <v>691</v>
      </c>
      <c r="E538" s="12"/>
      <c r="F538" s="21"/>
      <c r="G538" s="21"/>
      <c r="H538" s="21"/>
      <c r="I538" s="21"/>
      <c r="J538" s="21"/>
      <c r="K538" s="21"/>
    </row>
    <row r="539" spans="1:11" ht="42" x14ac:dyDescent="0.15">
      <c r="A539" s="7">
        <v>558</v>
      </c>
      <c r="B539" s="21"/>
      <c r="C539" s="29" t="str">
        <f>HYPERLINK("https://piensoluegoactuo.com/frente-al-coronavirus/para-todos/yomequedoencasa-con-el-abonoteatro/","#YOMEQUEDOENCASA con el abonoteatro.")</f>
        <v>#YOMEQUEDOENCASA con el abonoteatro.</v>
      </c>
      <c r="D539" s="27" t="s">
        <v>692</v>
      </c>
      <c r="E539" s="12"/>
      <c r="F539" s="21"/>
      <c r="G539" s="21"/>
      <c r="H539" s="21"/>
      <c r="I539" s="21"/>
      <c r="J539" s="21"/>
      <c r="K539" s="21"/>
    </row>
    <row r="540" spans="1:11" ht="70" x14ac:dyDescent="0.15">
      <c r="A540" s="7">
        <v>559</v>
      </c>
      <c r="B540" s="21"/>
      <c r="C540" s="29" t="str">
        <f>HYPERLINK("https://piensoluegoactuo.com/frente-al-coronavirus/para-todos/entre-fronteras-documentales-en-abierto/","Entre Fronteras, documentales en abierto.")</f>
        <v>Entre Fronteras, documentales en abierto.</v>
      </c>
      <c r="D540" s="27" t="s">
        <v>693</v>
      </c>
      <c r="E540" s="12"/>
      <c r="F540" s="21"/>
      <c r="G540" s="21"/>
      <c r="H540" s="21"/>
      <c r="I540" s="21"/>
      <c r="J540" s="21"/>
      <c r="K540" s="21"/>
    </row>
    <row r="541" spans="1:11" ht="84" x14ac:dyDescent="0.15">
      <c r="A541" s="7">
        <v>560</v>
      </c>
      <c r="B541" s="21"/>
      <c r="C541" s="29" t="str">
        <f>HYPERLINK("https://piensoluegoactuo.com/frente-al-coronavirus/para-los-pequenos/taller-creativo-de-la-casa-encendida-la-historia-del-jazz-para-peques/","Taller creativo de La Casa Encendida, la historia del jazz para peques.")</f>
        <v>Taller creativo de La Casa Encendida, la historia del jazz para peques.</v>
      </c>
      <c r="D541" s="27" t="s">
        <v>694</v>
      </c>
      <c r="E541" s="12"/>
      <c r="F541" s="21"/>
      <c r="G541" s="21"/>
      <c r="H541" s="21"/>
      <c r="I541" s="21"/>
      <c r="J541" s="21"/>
      <c r="K541" s="21"/>
    </row>
    <row r="542" spans="1:11" ht="56" x14ac:dyDescent="0.15">
      <c r="A542" s="7">
        <v>561</v>
      </c>
      <c r="B542" s="21"/>
      <c r="C542" s="29" t="str">
        <f>HYPERLINK("https://piensoluegoactuo.com/frente-al-coronavirus/para-los-pequenos/cuento-alicia-y-el-coronavirus-de-salvador-macip-y-emilio-urberuaga/","Cuento Alicia y el coronavirus, de Salvador Macip y Emilio Urberuaga")</f>
        <v>Cuento Alicia y el coronavirus, de Salvador Macip y Emilio Urberuaga</v>
      </c>
      <c r="D542" s="27" t="s">
        <v>695</v>
      </c>
      <c r="E542" s="12"/>
      <c r="F542" s="21"/>
      <c r="G542" s="21"/>
      <c r="H542" s="21"/>
      <c r="I542" s="21"/>
      <c r="J542" s="21"/>
      <c r="K542" s="21"/>
    </row>
    <row r="543" spans="1:11" ht="56" x14ac:dyDescent="0.15">
      <c r="A543" s="7">
        <v>563</v>
      </c>
      <c r="B543" s="21"/>
      <c r="C543" s="29" t="str">
        <f>HYPERLINK("https://piensoluegoactuo.com/frente-al-coronavirus/para-todos/contenidos-audiovisuales-de-las-exposiciones-de-mapfre/","Contenidos audiovisuales de las exposiciones de MAPFRE.")</f>
        <v>Contenidos audiovisuales de las exposiciones de MAPFRE.</v>
      </c>
      <c r="D543" s="27" t="s">
        <v>696</v>
      </c>
      <c r="E543" s="12"/>
      <c r="F543" s="21"/>
      <c r="G543" s="21"/>
      <c r="H543" s="21"/>
      <c r="I543" s="21"/>
      <c r="J543" s="21"/>
      <c r="K543" s="21"/>
    </row>
    <row r="544" spans="1:11" ht="98" x14ac:dyDescent="0.15">
      <c r="A544" s="7">
        <v>564</v>
      </c>
      <c r="B544" s="21"/>
      <c r="C544" s="29" t="str">
        <f>HYPERLINK("https://piensoluegoactuo.com/frente-al-coronavirus/para-todos/sesiones-djs-para-bailar-en-casa/","Sesiones Dj's para bailar en casa.")</f>
        <v>Sesiones Dj's para bailar en casa.</v>
      </c>
      <c r="D544" s="27" t="s">
        <v>697</v>
      </c>
      <c r="E544" s="12"/>
      <c r="F544" s="21"/>
      <c r="G544" s="21"/>
      <c r="H544" s="21"/>
      <c r="I544" s="21"/>
      <c r="J544" s="21"/>
      <c r="K544" s="21"/>
    </row>
    <row r="545" spans="1:11" ht="84" x14ac:dyDescent="0.15">
      <c r="A545" s="7">
        <v>565</v>
      </c>
      <c r="B545" s="21"/>
      <c r="C545" s="29" t="str">
        <f>HYPERLINK("https://piensoluegoactuo.com/frente-al-coronavirus/para-todos/plataforma-de-coordinacion-de-fondos-en-europa/","Plataforma de coordinación de fondos en Europa.")</f>
        <v>Plataforma de coordinación de fondos en Europa.</v>
      </c>
      <c r="D545" s="27" t="s">
        <v>698</v>
      </c>
      <c r="E545" s="12"/>
      <c r="F545" s="21"/>
      <c r="G545" s="21"/>
      <c r="H545" s="21"/>
      <c r="I545" s="21"/>
      <c r="J545" s="21"/>
      <c r="K545" s="21"/>
    </row>
    <row r="546" spans="1:11" ht="56" x14ac:dyDescent="0.15">
      <c r="A546" s="7">
        <v>566</v>
      </c>
      <c r="B546" s="21"/>
      <c r="C546" s="29" t="str">
        <f>HYPERLINK("https://piensoluegoactuo.com/frente-al-coronavirus/para-todos/red-de-ayuda-para-familias-sin-recursos-en-usera/","Red de ayuda para familias sin recursos en Usera.")</f>
        <v>Red de ayuda para familias sin recursos en Usera.</v>
      </c>
      <c r="D546" s="27" t="s">
        <v>699</v>
      </c>
      <c r="E546" s="12"/>
      <c r="F546" s="21"/>
      <c r="G546" s="21"/>
      <c r="H546" s="21"/>
      <c r="I546" s="21"/>
      <c r="J546" s="21"/>
      <c r="K546" s="21"/>
    </row>
    <row r="547" spans="1:11" ht="84" x14ac:dyDescent="0.15">
      <c r="A547" s="7">
        <v>567</v>
      </c>
      <c r="B547" s="21"/>
      <c r="C547" s="29" t="str">
        <f>HYPERLINK("https://piensoluegoactuo.com/frente-al-coronavirus/para-todos/proyecto-colectivo-para-ayudar-a-pymes-y-autonomos-a-mantener-sus-negocios/","Proyecto colectivo para ayudar a pymes y autónomos a mantener sus negocios.")</f>
        <v>Proyecto colectivo para ayudar a pymes y autónomos a mantener sus negocios.</v>
      </c>
      <c r="D547" s="27" t="s">
        <v>700</v>
      </c>
      <c r="E547" s="12"/>
      <c r="F547" s="21"/>
      <c r="G547" s="21"/>
      <c r="H547" s="21"/>
      <c r="I547" s="21"/>
      <c r="J547" s="21"/>
      <c r="K547" s="21"/>
    </row>
    <row r="548" spans="1:11" ht="84" x14ac:dyDescent="0.15">
      <c r="A548" s="7">
        <v>568</v>
      </c>
      <c r="B548" s="21"/>
      <c r="C548" s="29" t="str">
        <f>HYPERLINK("https://piensoluegoactuo.com/frente-al-coronavirus/para-todos/miele-cede-sus-instalaciones-a-asociaciones-para-elaborar-comida/","Miele cede sus instalaciones a asociaciones para elaborar comida.")</f>
        <v>Miele cede sus instalaciones a asociaciones para elaborar comida.</v>
      </c>
      <c r="D548" s="27" t="s">
        <v>701</v>
      </c>
      <c r="E548" s="12"/>
      <c r="F548" s="21"/>
      <c r="G548" s="21"/>
      <c r="H548" s="21"/>
      <c r="I548" s="21"/>
      <c r="J548" s="21"/>
      <c r="K548" s="21"/>
    </row>
    <row r="549" spans="1:11" ht="57" thickBot="1" x14ac:dyDescent="0.2">
      <c r="A549" s="7">
        <v>387</v>
      </c>
      <c r="B549" s="43"/>
      <c r="C549" s="29" t="str">
        <f>HYPERLINK("https://piensoluegoactuo.com/frente-al-coronavirus/para-todos/entretenimiento-familiar-para-aprender-sobre-medio-ambiente-y-reciclaje/","Entretenimiento familiar para aprender sobre medio ambiente y reciclaje.")</f>
        <v>Entretenimiento familiar para aprender sobre medio ambiente y reciclaje.</v>
      </c>
      <c r="D549" s="27" t="s">
        <v>702</v>
      </c>
      <c r="E549" s="47"/>
      <c r="F549" s="46"/>
      <c r="G549" s="46"/>
      <c r="H549" s="46"/>
      <c r="I549" s="46"/>
      <c r="J549" s="46"/>
      <c r="K549" s="46"/>
    </row>
    <row r="550" spans="1:11" ht="34.5" customHeight="1" thickTop="1" thickBot="1" x14ac:dyDescent="0.2">
      <c r="A550" s="31"/>
      <c r="B550" s="105" t="s">
        <v>703</v>
      </c>
      <c r="C550" s="103"/>
      <c r="D550" s="103"/>
      <c r="E550" s="32"/>
      <c r="F550" s="33"/>
      <c r="G550" s="33"/>
      <c r="H550" s="33"/>
      <c r="I550" s="33"/>
      <c r="J550" s="33"/>
      <c r="K550" s="33"/>
    </row>
    <row r="551" spans="1:11" ht="99" thickTop="1" x14ac:dyDescent="0.15">
      <c r="A551" s="7">
        <v>569</v>
      </c>
      <c r="B551" s="43"/>
      <c r="C551" s="29" t="str">
        <f>HYPERLINK("https://piensoluegoactuo.com/frente-al-coronavirus/para-todos/haz-pedidos-de-flores-a-casa-par-ayudar-a-los-floricultores-a-reaprovechar-las-que-estaban-previstas-para-fallas-fiestas-de-primavera-etc/","Haz pedidos de flores a casa par ayudar a los floricultores a reaprovechar las que estaban previstas para fallas, fiestas de primavera, etc.")</f>
        <v>Haz pedidos de flores a casa par ayudar a los floricultores a reaprovechar las que estaban previstas para fallas, fiestas de primavera, etc.</v>
      </c>
      <c r="D551" s="27" t="s">
        <v>704</v>
      </c>
      <c r="E551" s="47"/>
      <c r="F551" s="46"/>
      <c r="G551" s="46"/>
      <c r="H551" s="46"/>
      <c r="I551" s="46"/>
      <c r="J551" s="46"/>
      <c r="K551" s="46"/>
    </row>
    <row r="552" spans="1:11" ht="84" x14ac:dyDescent="0.15">
      <c r="A552" s="7">
        <v>570</v>
      </c>
      <c r="B552" s="43"/>
      <c r="C552" s="29" t="str">
        <f>HYPERLINK("https://piensoluegoactuo.com/frente-al-coronavirus/para-los-heroes/wake-up-smile-produce-viseras-de-impresion-3d-para-sanitarios/","Wake up smile, produce viseras de impresión 3D para sanitarios.")</f>
        <v>Wake up smile, produce viseras de impresión 3D para sanitarios.</v>
      </c>
      <c r="D552" s="27" t="s">
        <v>705</v>
      </c>
      <c r="E552" s="47"/>
      <c r="F552" s="46"/>
      <c r="G552" s="46"/>
      <c r="H552" s="46"/>
      <c r="I552" s="46"/>
      <c r="J552" s="46"/>
      <c r="K552" s="46"/>
    </row>
    <row r="553" spans="1:11" ht="84" x14ac:dyDescent="0.15">
      <c r="A553" s="7">
        <v>571</v>
      </c>
      <c r="B553" s="43"/>
      <c r="C553" s="29" t="str">
        <f>HYPERLINK("https://piensoluegoactuo.com/frente-al-coronavirus/para-todos/te-la-llevan-una-iniciativa-para-promover-el-consumo-de-proximidad-y-local/","""Te la llevan"", una iniciativa para promover el consumo de proximidad y local.")</f>
        <v>"Te la llevan", una iniciativa para promover el consumo de proximidad y local.</v>
      </c>
      <c r="D553" s="27" t="s">
        <v>706</v>
      </c>
      <c r="E553" s="47"/>
      <c r="F553" s="46"/>
      <c r="G553" s="46"/>
      <c r="H553" s="46"/>
      <c r="I553" s="46"/>
      <c r="J553" s="46"/>
      <c r="K553" s="46"/>
    </row>
    <row r="554" spans="1:11" ht="84" x14ac:dyDescent="0.15">
      <c r="A554" s="7">
        <v>572</v>
      </c>
      <c r="B554" s="43"/>
      <c r="C554" s="29" t="str">
        <f>HYPERLINK("https://piensoluegoactuo.com/frente-al-coronavirus/para-todos/su-historia-cuenta-para-recordar-a-las-personas-fallecidas/","Su historia cuenta, para recordar a las personas fallecidas.")</f>
        <v>Su historia cuenta, para recordar a las personas fallecidas.</v>
      </c>
      <c r="D554" s="27" t="s">
        <v>707</v>
      </c>
      <c r="E554" s="47"/>
      <c r="F554" s="46"/>
      <c r="G554" s="46"/>
      <c r="H554" s="46"/>
      <c r="I554" s="46"/>
      <c r="J554" s="46"/>
      <c r="K554" s="46"/>
    </row>
    <row r="555" spans="1:11" ht="84" x14ac:dyDescent="0.15">
      <c r="A555" s="7">
        <v>573</v>
      </c>
      <c r="B555" s="43"/>
      <c r="C555" s="29" t="str">
        <f>HYPERLINK("https://piensoluegoactuo.com/frente-al-coronavirus/para-todos/plataforma-de-intercambio-de-iniciativas-y-talentos-para-ayudar-y-ser-ayudado/","Plataforma de intercambio de iniciativas y talentos para ayudar y ser ayudado.")</f>
        <v>Plataforma de intercambio de iniciativas y talentos para ayudar y ser ayudado.</v>
      </c>
      <c r="D555" s="27" t="s">
        <v>708</v>
      </c>
      <c r="E555" s="47"/>
      <c r="F555" s="46"/>
      <c r="G555" s="46"/>
      <c r="H555" s="46"/>
      <c r="I555" s="46"/>
      <c r="J555" s="46"/>
      <c r="K555" s="46"/>
    </row>
    <row r="556" spans="1:11" ht="70" x14ac:dyDescent="0.15">
      <c r="A556" s="7">
        <v>574</v>
      </c>
      <c r="B556" s="43"/>
      <c r="C556" s="29" t="str">
        <f>HYPERLINK("https://piensoluegoactuo.com/frente-al-coronavirus/para-los-pequenos/curso-de-lettering-para-los-peques-en-la-casa-encendida/","Curso de lettering para los peques en La Casa Encendida.")</f>
        <v>Curso de lettering para los peques en La Casa Encendida.</v>
      </c>
      <c r="D556" s="27" t="s">
        <v>709</v>
      </c>
      <c r="E556" s="47"/>
      <c r="F556" s="46"/>
      <c r="G556" s="46"/>
      <c r="H556" s="46"/>
      <c r="I556" s="46"/>
      <c r="J556" s="46"/>
      <c r="K556" s="46"/>
    </row>
    <row r="557" spans="1:11" ht="84" x14ac:dyDescent="0.15">
      <c r="A557" s="7">
        <v>575</v>
      </c>
      <c r="B557" s="43"/>
      <c r="C557" s="29" t="str">
        <f>HYPERLINK("https://piensoluegoactuo.com/frente-al-coronavirus/para-los-mayores/la-ong-accem-anima-a-los-mayores-a-escribir-sus-emociones/","La ONG ACCEM anima a los mayores a escribir sus emociones.")</f>
        <v>La ONG ACCEM anima a los mayores a escribir sus emociones.</v>
      </c>
      <c r="D557" s="49" t="s">
        <v>710</v>
      </c>
      <c r="E557" s="47"/>
      <c r="F557" s="46"/>
      <c r="G557" s="46"/>
      <c r="H557" s="46"/>
      <c r="I557" s="46"/>
      <c r="J557" s="46"/>
      <c r="K557" s="46"/>
    </row>
    <row r="558" spans="1:11" ht="98" x14ac:dyDescent="0.15">
      <c r="A558" s="7">
        <v>576</v>
      </c>
      <c r="B558" s="43"/>
      <c r="C558" s="29" t="str">
        <f>HYPERLINK("https://piensoluegoactuo.com/frente-al-coronavirus/para-todos/recomendaciones-para-entidades-sociales-personas-autonomas-y-trabajadoras-por-cuenta-ajena/","Recomendaciones para entidades sociales, personas autónomas y trabajadoras por cuenta ajena.")</f>
        <v>Recomendaciones para entidades sociales, personas autónomas y trabajadoras por cuenta ajena.</v>
      </c>
      <c r="D558" s="27" t="s">
        <v>711</v>
      </c>
      <c r="E558" s="47"/>
      <c r="F558" s="46"/>
      <c r="G558" s="46"/>
      <c r="H558" s="46"/>
      <c r="I558" s="46"/>
      <c r="J558" s="46"/>
      <c r="K558" s="46"/>
    </row>
    <row r="559" spans="1:11" ht="98" x14ac:dyDescent="0.15">
      <c r="A559" s="7">
        <v>577</v>
      </c>
      <c r="B559" s="43"/>
      <c r="C559" s="29" t="str">
        <f>HYPERLINK("https://piensoluegoactuo.com/frente-al-coronavirus/para-todos/red-de-artistas-para-visibilizar-luchas-sociales/","Red de artistas para visibilizar luchas sociales.")</f>
        <v>Red de artistas para visibilizar luchas sociales.</v>
      </c>
      <c r="D559" s="27" t="s">
        <v>712</v>
      </c>
      <c r="E559" s="47"/>
      <c r="F559" s="46"/>
      <c r="G559" s="46"/>
      <c r="H559" s="46"/>
      <c r="I559" s="46"/>
      <c r="J559" s="46"/>
      <c r="K559" s="46"/>
    </row>
    <row r="560" spans="1:11" ht="98" x14ac:dyDescent="0.15">
      <c r="A560" s="7">
        <v>578</v>
      </c>
      <c r="B560" s="43"/>
      <c r="C560" s="29" t="str">
        <f>HYPERLINK("https://piensoluegoactuo.com/frente-al-coronavirus/para-todos/app-gratuita-para-pedir-y-pagar-en-hoteles-bares-y-restaurantes-fomentar-el-delivery-y-apoyar-el-sector-hostelero/","App gratuita para pedir y pagar en hoteles, bares y restaurantes, fomentar el delivery y apoyar el sector hostelero.")</f>
        <v>App gratuita para pedir y pagar en hoteles, bares y restaurantes, fomentar el delivery y apoyar el sector hostelero.</v>
      </c>
      <c r="D560" s="27" t="s">
        <v>713</v>
      </c>
      <c r="E560" s="47"/>
      <c r="F560" s="46"/>
      <c r="G560" s="46"/>
      <c r="H560" s="46"/>
      <c r="I560" s="46"/>
      <c r="J560" s="46"/>
      <c r="K560" s="46"/>
    </row>
    <row r="561" spans="1:11" ht="56" x14ac:dyDescent="0.15">
      <c r="A561" s="7">
        <v>579</v>
      </c>
      <c r="B561" s="43"/>
      <c r="C561" s="29" t="str">
        <f>HYPERLINK("https://piensoluegoactuo.com/frente-al-coronavirus/para-todos/aprender-teatro-de-mimo-desde-casa/","Aprender teatro de mimo desde casa.")</f>
        <v>Aprender teatro de mimo desde casa.</v>
      </c>
      <c r="D561" s="27" t="s">
        <v>714</v>
      </c>
      <c r="E561" s="47"/>
      <c r="F561" s="46"/>
      <c r="G561" s="46"/>
      <c r="H561" s="46"/>
      <c r="I561" s="46"/>
      <c r="J561" s="46"/>
      <c r="K561" s="46"/>
    </row>
    <row r="562" spans="1:11" ht="56" x14ac:dyDescent="0.15">
      <c r="A562" s="7">
        <v>580</v>
      </c>
      <c r="B562" s="43"/>
      <c r="C562" s="29" t="str">
        <f>HYPERLINK("https://piensoluegoactuo.com/frente-al-coronavirus/para-los-mayores/la-facultad-padre-osso-ofrece-recursos-para-peques-y-personas-mayores/","La Facultad Padre Ossó ofrece recursos para peques y personas mayores.")</f>
        <v>La Facultad Padre Ossó ofrece recursos para peques y personas mayores.</v>
      </c>
      <c r="D562" s="27" t="s">
        <v>715</v>
      </c>
      <c r="E562" s="47"/>
      <c r="F562" s="46"/>
      <c r="G562" s="46"/>
      <c r="H562" s="46"/>
      <c r="I562" s="46"/>
      <c r="J562" s="46"/>
      <c r="K562" s="46"/>
    </row>
    <row r="563" spans="1:11" ht="84" x14ac:dyDescent="0.15">
      <c r="A563" s="7">
        <v>581</v>
      </c>
      <c r="B563" s="43"/>
      <c r="C563" s="29" t="str">
        <f>HYPERLINK("https://piensoluegoactuo.com/frente-al-coronavirus/para-todos/trayectos-en-camion-a-precio-de-coste-para-productos-de-primera-necesidad/","Trayectos en camión a precio de coste para productos de primera necesidad.")</f>
        <v>Trayectos en camión a precio de coste para productos de primera necesidad.</v>
      </c>
      <c r="D563" s="27" t="s">
        <v>716</v>
      </c>
      <c r="E563" s="47"/>
      <c r="F563" s="46"/>
      <c r="G563" s="46"/>
      <c r="H563" s="46"/>
      <c r="I563" s="46"/>
      <c r="J563" s="46"/>
      <c r="K563" s="46"/>
    </row>
    <row r="564" spans="1:11" ht="84" x14ac:dyDescent="0.15">
      <c r="A564" s="7">
        <v>582</v>
      </c>
      <c r="B564" s="43"/>
      <c r="C564" s="29" t="str">
        <f>HYPERLINK("https://piensoluegoactuo.com/frente-al-coronavirus/para-los-heroes/coches-para-sanitarios-de-manera-gratuita/","Coches para sanitarios, de manera gratuita.")</f>
        <v>Coches para sanitarios, de manera gratuita.</v>
      </c>
      <c r="D564" s="27" t="s">
        <v>717</v>
      </c>
      <c r="E564" s="47"/>
      <c r="F564" s="46"/>
      <c r="G564" s="46"/>
      <c r="H564" s="46"/>
      <c r="I564" s="46"/>
      <c r="J564" s="46"/>
      <c r="K564" s="46"/>
    </row>
    <row r="565" spans="1:11" ht="70" x14ac:dyDescent="0.15">
      <c r="A565" s="7">
        <v>583</v>
      </c>
      <c r="B565" s="43"/>
      <c r="C565" s="29" t="str">
        <f>HYPERLINK("https://piensoluegoactuo.com/frente-al-coronavirus/para-todos/gomaespuma-vuelve-en-youtube/","Gomaespuma vuelve en Youtube.")</f>
        <v>Gomaespuma vuelve en Youtube.</v>
      </c>
      <c r="D565" s="27" t="s">
        <v>718</v>
      </c>
      <c r="E565" s="47"/>
      <c r="F565" s="46"/>
      <c r="G565" s="46"/>
      <c r="H565" s="46"/>
      <c r="I565" s="46"/>
      <c r="J565" s="46"/>
      <c r="K565" s="46"/>
    </row>
    <row r="566" spans="1:11" ht="56" x14ac:dyDescent="0.15">
      <c r="A566" s="7">
        <v>584</v>
      </c>
      <c r="B566" s="43"/>
      <c r="C566" s="29" t="str">
        <f>HYPERLINK("https://piensoluegoactuo.com/frente-al-coronavirus/para-todos/germinando-cultivate-en-casa-durante-la-primavera/","Germinando, cultívate en casa durante la primavera.")</f>
        <v>Germinando, cultívate en casa durante la primavera.</v>
      </c>
      <c r="D566" s="27" t="s">
        <v>719</v>
      </c>
      <c r="E566" s="47"/>
      <c r="F566" s="46"/>
      <c r="G566" s="46"/>
      <c r="H566" s="46"/>
      <c r="I566" s="46"/>
      <c r="J566" s="46"/>
      <c r="K566" s="46"/>
    </row>
    <row r="567" spans="1:11" ht="56" x14ac:dyDescent="0.15">
      <c r="A567" s="7">
        <v>585</v>
      </c>
      <c r="B567" s="43"/>
      <c r="C567" s="29" t="str">
        <f>HYPERLINK("https://piensoluegoactuo.com/frente-al-coronavirus/para-todos/producto-de-alimentacion-para-bebes-gratuito-para-familias-que-lo-necesiten/","Potitos para familias con necesidad")</f>
        <v>Potitos para familias con necesidad</v>
      </c>
      <c r="D567" s="27" t="s">
        <v>720</v>
      </c>
      <c r="E567" s="47"/>
      <c r="F567" s="46"/>
      <c r="G567" s="46"/>
      <c r="H567" s="46"/>
      <c r="I567" s="46"/>
      <c r="J567" s="46"/>
      <c r="K567" s="46"/>
    </row>
    <row r="568" spans="1:11" ht="42" x14ac:dyDescent="0.15">
      <c r="A568" s="7">
        <v>586</v>
      </c>
      <c r="B568" s="43"/>
      <c r="C568" s="29" t="str">
        <f>HYPERLINK("https://piensoluegoactuo.com/frente-al-coronavirus/para-los-mayores/ayuda-nuevas-tecnologias/","Seguimos aprendiendo, ayuda con las nuevas tecnologías.")</f>
        <v>Seguimos aprendiendo, ayuda con las nuevas tecnologías.</v>
      </c>
      <c r="D568" s="27" t="s">
        <v>721</v>
      </c>
      <c r="E568" s="47"/>
      <c r="F568" s="46"/>
      <c r="G568" s="46"/>
      <c r="H568" s="46"/>
      <c r="I568" s="46"/>
      <c r="J568" s="46"/>
      <c r="K568" s="46"/>
    </row>
    <row r="569" spans="1:11" ht="56" x14ac:dyDescent="0.15">
      <c r="A569" s="7">
        <v>587</v>
      </c>
      <c r="B569" s="43"/>
      <c r="C569" s="29" t="str">
        <f>HYPERLINK("https://piensoluegoactuo.com/frente-al-coronavirus/para-todos/cursos-de-mindfullness-gratuitos-para-ninos-y-jovenes/","Cursos de mindfullness gratuitos para niños y jóvenes.")</f>
        <v>Cursos de mindfullness gratuitos para niños y jóvenes.</v>
      </c>
      <c r="D569" s="27" t="s">
        <v>722</v>
      </c>
      <c r="E569" s="47"/>
      <c r="F569" s="46"/>
      <c r="G569" s="46"/>
      <c r="H569" s="46"/>
      <c r="I569" s="46"/>
      <c r="J569" s="46"/>
      <c r="K569" s="46"/>
    </row>
    <row r="570" spans="1:11" ht="70" x14ac:dyDescent="0.15">
      <c r="A570" s="7">
        <v>588</v>
      </c>
      <c r="B570" s="43"/>
      <c r="C570" s="29" t="str">
        <f>HYPERLINK("https://piensoluegoactuo.com/frente-al-coronavirus/para-todos/geomati-co-crea-una-aplicacion-para-saber-cuanto-es-1-km-desde-tu-casa/","Geomati.co crea una aplicación para saber cuánto es 1 km desde tu casa.")</f>
        <v>Geomati.co crea una aplicación para saber cuánto es 1 km desde tu casa.</v>
      </c>
      <c r="D570" s="27" t="s">
        <v>723</v>
      </c>
      <c r="E570" s="47"/>
      <c r="F570" s="46"/>
      <c r="G570" s="46"/>
      <c r="H570" s="46"/>
      <c r="I570" s="46"/>
      <c r="J570" s="46"/>
      <c r="K570" s="46"/>
    </row>
    <row r="571" spans="1:11" ht="98" x14ac:dyDescent="0.15">
      <c r="A571" s="7">
        <v>589</v>
      </c>
      <c r="B571" s="43"/>
      <c r="C571" s="29" t="str">
        <f>HYPERLINK("https://piensoluegoactuo.com/frente-al-coronavirus/para-todos/aqui-no-hay-quien-viva-o-si-una-cancion-para-recoger-lo-mejor-y-peor-de-la-cuarentena-donde-todos-somos-protagonistas/","Aquí no hay quien viva... ¿o si? Una canción para recoger lo mejor y peor de la cuarentena donde todos somos protagonistas.")</f>
        <v>Aquí no hay quien viva... ¿o si? Una canción para recoger lo mejor y peor de la cuarentena donde todos somos protagonistas.</v>
      </c>
      <c r="D571" s="27" t="s">
        <v>724</v>
      </c>
      <c r="E571" s="47"/>
      <c r="F571" s="46"/>
      <c r="G571" s="46"/>
      <c r="H571" s="46"/>
      <c r="I571" s="46"/>
      <c r="J571" s="46"/>
      <c r="K571" s="46"/>
    </row>
    <row r="572" spans="1:11" ht="98" x14ac:dyDescent="0.15">
      <c r="A572" s="7">
        <v>591</v>
      </c>
      <c r="B572" s="43"/>
      <c r="C572" s="29" t="str">
        <f>HYPERLINK("https://piensoluegoactuo.com/frente-al-coronavirus/para-todos/recursos-para-la-comunidad-ciclista-desde-ciclosfera/","Recursos para la comunidad ciclista desde Ciclosfera.")</f>
        <v>Recursos para la comunidad ciclista desde Ciclosfera.</v>
      </c>
      <c r="D572" s="27" t="s">
        <v>725</v>
      </c>
      <c r="E572" s="47"/>
      <c r="F572" s="46"/>
      <c r="G572" s="46"/>
      <c r="H572" s="46"/>
      <c r="I572" s="46"/>
      <c r="J572" s="46"/>
      <c r="K572" s="46"/>
    </row>
    <row r="573" spans="1:11" ht="70" x14ac:dyDescent="0.15">
      <c r="A573" s="7">
        <v>592</v>
      </c>
      <c r="B573" s="43"/>
      <c r="C573" s="29" t="str">
        <f>HYPERLINK("https://piensoluegoactuo.com/frente-al-coronavirus/para-todos/cuento-infantil-para-preparar-a-los-ninos-a-salir-a-la-calle/","Cuento infantil para preparar a los niños a salir a la calle.")</f>
        <v>Cuento infantil para preparar a los niños a salir a la calle.</v>
      </c>
      <c r="D573" s="27" t="s">
        <v>726</v>
      </c>
      <c r="E573" s="47"/>
      <c r="F573" s="46"/>
      <c r="G573" s="46"/>
      <c r="H573" s="46"/>
      <c r="I573" s="46"/>
      <c r="J573" s="46"/>
      <c r="K573" s="46"/>
    </row>
    <row r="574" spans="1:11" ht="70" x14ac:dyDescent="0.15">
      <c r="A574" s="7">
        <v>593</v>
      </c>
      <c r="B574" s="43"/>
      <c r="C574" s="29" t="str">
        <f>HYPERLINK("https://piensoluegoactuo.com/frente-al-coronavirus/para-todos/goteo-lanza-coronazero-para-ayudar-a-iniciativas-que-hacen-frente-a-esta-crisis/","Goteo lanza CoronaZero para ayudar a iniciativas que hacen frente a esta crisis.")</f>
        <v>Goteo lanza CoronaZero para ayudar a iniciativas que hacen frente a esta crisis.</v>
      </c>
      <c r="D574" s="27" t="s">
        <v>727</v>
      </c>
      <c r="E574" s="47"/>
      <c r="F574" s="46"/>
      <c r="G574" s="46"/>
      <c r="H574" s="46"/>
      <c r="I574" s="46"/>
      <c r="J574" s="46"/>
      <c r="K574" s="46"/>
    </row>
    <row r="575" spans="1:11" ht="84" x14ac:dyDescent="0.15">
      <c r="A575" s="7">
        <v>594</v>
      </c>
      <c r="B575" s="43"/>
      <c r="C575" s="29" t="str">
        <f>HYPERLINK("https://piensoluegoactuo.com/frente-al-coronavirus/para-todos/el-blog-sol-de-york-lanza-ideas-y-guias-para-saber-y-pensar-mas-la-cultura/","El blog Sol de York,  lanza ideas y guías para saber y pensar más la cultura.")</f>
        <v>El blog Sol de York,  lanza ideas y guías para saber y pensar más la cultura.</v>
      </c>
      <c r="D575" s="27" t="s">
        <v>728</v>
      </c>
      <c r="E575" s="47"/>
      <c r="F575" s="46"/>
      <c r="G575" s="46"/>
      <c r="H575" s="46"/>
      <c r="I575" s="46"/>
      <c r="J575" s="46"/>
      <c r="K575" s="46"/>
    </row>
    <row r="576" spans="1:11" ht="70" x14ac:dyDescent="0.15">
      <c r="A576" s="7">
        <v>595</v>
      </c>
      <c r="B576" s="43"/>
      <c r="C576" s="29" t="str">
        <f>HYPERLINK("https://piensoluegoactuo.com/frente-al-coronavirus/para-todos/nara-psicologia-imparte-un-taller-sobre-el-uso-de-redes-sociales-durante-el-confinamiento/","Nara Psicología imparte un taller sobre el uso de redes sociales durante el confinamiento.")</f>
        <v>Nara Psicología imparte un taller sobre el uso de redes sociales durante el confinamiento.</v>
      </c>
      <c r="D576" s="27" t="s">
        <v>729</v>
      </c>
      <c r="E576" s="47"/>
      <c r="F576" s="46"/>
      <c r="G576" s="46"/>
      <c r="H576" s="46"/>
      <c r="I576" s="46"/>
      <c r="J576" s="46"/>
      <c r="K576" s="46"/>
    </row>
    <row r="577" spans="1:11" ht="42" x14ac:dyDescent="0.15">
      <c r="A577" s="7">
        <v>596</v>
      </c>
      <c r="B577" s="43"/>
      <c r="C577" s="29" t="str">
        <f>HYPERLINK("https://piensoluegoactuo.com/frente-al-coronavirus/para-todos/reas-euskadi-propone-un-curso-de-economia-solidaria/","Reas Euskadi propone un curso de economía solidaria.")</f>
        <v>Reas Euskadi propone un curso de economía solidaria.</v>
      </c>
      <c r="D577" s="27" t="s">
        <v>730</v>
      </c>
      <c r="E577" s="47"/>
      <c r="F577" s="46"/>
      <c r="G577" s="46"/>
      <c r="H577" s="46"/>
      <c r="I577" s="46"/>
      <c r="J577" s="46"/>
      <c r="K577" s="46"/>
    </row>
    <row r="578" spans="1:11" ht="85" thickBot="1" x14ac:dyDescent="0.2">
      <c r="A578" s="7">
        <v>597</v>
      </c>
      <c r="B578" s="43"/>
      <c r="C578" s="29" t="str">
        <f>HYPERLINK("https://piensoluegoactuo.com/frente-al-coronavirus/para-todos/inca-navarra-lanza-campana-del-campo-a-la-mesa/","INCA Navarra, lanza campaña ""Del campo a la mesa""")</f>
        <v>INCA Navarra, lanza campaña "Del campo a la mesa"</v>
      </c>
      <c r="D578" s="27" t="s">
        <v>731</v>
      </c>
      <c r="E578" s="47"/>
      <c r="F578" s="46"/>
      <c r="G578" s="46"/>
      <c r="H578" s="46"/>
      <c r="I578" s="46"/>
      <c r="J578" s="46"/>
      <c r="K578" s="46"/>
    </row>
    <row r="579" spans="1:11" ht="34.5" customHeight="1" thickTop="1" thickBot="1" x14ac:dyDescent="0.2">
      <c r="A579" s="31"/>
      <c r="B579" s="105" t="s">
        <v>732</v>
      </c>
      <c r="C579" s="103"/>
      <c r="D579" s="103"/>
      <c r="E579" s="32"/>
      <c r="F579" s="33"/>
      <c r="G579" s="33"/>
      <c r="H579" s="33"/>
      <c r="I579" s="33"/>
      <c r="J579" s="33"/>
      <c r="K579" s="33"/>
    </row>
    <row r="580" spans="1:11" ht="85" thickTop="1" x14ac:dyDescent="0.15">
      <c r="A580" s="7">
        <v>598</v>
      </c>
      <c r="B580" s="43"/>
      <c r="C580" s="29" t="str">
        <f>HYPERLINK("https://piensoluegoactuo.com/frente-al-coronavirus/para-todos/smileatbaby-llevando-alimentacion-eco-alli-donde-se-necesita/","Smileatbaby, llevando alimentación eco allí donde se necesita.")</f>
        <v>Smileatbaby, llevando alimentación eco allí donde se necesita.</v>
      </c>
      <c r="D580" s="27" t="s">
        <v>733</v>
      </c>
      <c r="E580" s="47"/>
      <c r="F580" s="46"/>
      <c r="G580" s="46"/>
      <c r="H580" s="46"/>
      <c r="I580" s="46"/>
      <c r="J580" s="46"/>
      <c r="K580" s="46"/>
    </row>
    <row r="581" spans="1:11" ht="84" x14ac:dyDescent="0.15">
      <c r="A581" s="7">
        <v>599</v>
      </c>
      <c r="B581" s="43"/>
      <c r="C581" s="29" t="str">
        <f>HYPERLINK("https://piensoluegoactuo.com/frente-al-coronavirus/para-todos/curso-digitalizate-para-apoyar-a-las-familias/","Curso Digitalízate para apoyar a las familias.")</f>
        <v>Curso Digitalízate para apoyar a las familias.</v>
      </c>
      <c r="D581" s="27" t="s">
        <v>734</v>
      </c>
      <c r="E581" s="47"/>
      <c r="F581" s="46"/>
      <c r="G581" s="46"/>
      <c r="H581" s="46"/>
      <c r="I581" s="46"/>
      <c r="J581" s="46"/>
      <c r="K581" s="46"/>
    </row>
    <row r="582" spans="1:11" ht="70" x14ac:dyDescent="0.15">
      <c r="A582" s="7">
        <v>600</v>
      </c>
      <c r="B582" s="43"/>
      <c r="C582" s="29" t="str">
        <f>HYPERLINK("https://piensoluegoactuo.com/frente-al-coronavirus/para-los-pequenos/retos-y-actividades-para-los-alumnos/","Retos y actividades para los alumnos.")</f>
        <v>Retos y actividades para los alumnos.</v>
      </c>
      <c r="D582" s="27" t="s">
        <v>735</v>
      </c>
      <c r="E582" s="47"/>
      <c r="F582" s="46"/>
      <c r="G582" s="46"/>
      <c r="H582" s="46"/>
      <c r="I582" s="46"/>
      <c r="J582" s="46"/>
      <c r="K582" s="46"/>
    </row>
    <row r="583" spans="1:11" ht="112" x14ac:dyDescent="0.15">
      <c r="A583" s="7">
        <v>601</v>
      </c>
      <c r="B583" s="43"/>
      <c r="C583" s="22" t="str">
        <f>HYPERLINK("https://piensoluegoactuo.com/frente-al-coronavirus/para-todos/se-buscan-experiencias-personales-para-documental-benefico-quedateencasa/","Se buscan experiencias personales para documental benéfico #quedateencasa.")</f>
        <v>Se buscan experiencias personales para documental benéfico #quedateencasa.</v>
      </c>
      <c r="D583" s="27" t="s">
        <v>736</v>
      </c>
      <c r="E583" s="47"/>
      <c r="F583" s="46"/>
      <c r="G583" s="46"/>
      <c r="H583" s="46"/>
      <c r="I583" s="46"/>
      <c r="J583" s="46"/>
      <c r="K583" s="46"/>
    </row>
    <row r="584" spans="1:11" ht="98" x14ac:dyDescent="0.15">
      <c r="A584" s="7">
        <v>602</v>
      </c>
      <c r="B584" s="43"/>
      <c r="C584" s="22" t="str">
        <f>HYPERLINK("https://piensoluegoactuo.com/frente-al-coronavirus/para-todos/gosbi-activa-su-web-online-y-da-apoyo-al-comercio-local/","Gosbi activa su web online y da apoyo al comercio local.")</f>
        <v>Gosbi activa su web online y da apoyo al comercio local.</v>
      </c>
      <c r="D584" s="49" t="s">
        <v>737</v>
      </c>
      <c r="E584" s="47"/>
      <c r="F584" s="46"/>
      <c r="G584" s="46"/>
      <c r="H584" s="46"/>
      <c r="I584" s="46"/>
      <c r="J584" s="46"/>
      <c r="K584" s="46"/>
    </row>
    <row r="585" spans="1:11" ht="84" x14ac:dyDescent="0.15">
      <c r="A585" s="7">
        <v>603</v>
      </c>
      <c r="B585" s="43"/>
      <c r="C585" s="29" t="str">
        <f>HYPERLINK("https://piensoluegoactuo.com/frente-al-coronavirus/para-todos/guia-de-ejercicios-de-escritura-personal-y-reflexion/","Guía de ejercicios de escritura personal y reflexión.")</f>
        <v>Guía de ejercicios de escritura personal y reflexión.</v>
      </c>
      <c r="D585" s="27" t="s">
        <v>738</v>
      </c>
      <c r="E585" s="47"/>
      <c r="F585" s="46"/>
      <c r="G585" s="46"/>
      <c r="H585" s="46"/>
      <c r="I585" s="46"/>
      <c r="J585" s="46"/>
      <c r="K585" s="46"/>
    </row>
    <row r="586" spans="1:11" ht="84" x14ac:dyDescent="0.15">
      <c r="A586" s="7">
        <v>604</v>
      </c>
      <c r="B586" s="43"/>
      <c r="C586" s="22" t="str">
        <f>HYPERLINK("https://piensoluegoactuo.com/frente-al-coronavirus/para-todos/lactapp-app-de-lactancia-materna-gratis/","LactApp, app de lactancia materna gratis.")</f>
        <v>LactApp, app de lactancia materna gratis.</v>
      </c>
      <c r="D586" s="27" t="s">
        <v>739</v>
      </c>
      <c r="E586" s="47"/>
      <c r="F586" s="46"/>
      <c r="G586" s="46"/>
      <c r="H586" s="46"/>
      <c r="I586" s="46"/>
      <c r="J586" s="46"/>
      <c r="K586" s="46"/>
    </row>
    <row r="587" spans="1:11" ht="84" x14ac:dyDescent="0.15">
      <c r="A587" s="7">
        <v>605</v>
      </c>
      <c r="B587" s="43"/>
      <c r="C587" s="29" t="str">
        <f>HYPERLINK("https://piensoluegoactuo.com/frente-al-coronavirus/para-todos/villarrobledo-sistema-precompra-para-ayudar-al-comercio-local/","Villarrobledo, sistema precompra para ayudar al comercio local.")</f>
        <v>Villarrobledo, sistema precompra para ayudar al comercio local.</v>
      </c>
      <c r="D587" s="27" t="s">
        <v>740</v>
      </c>
      <c r="E587" s="47"/>
      <c r="F587" s="46"/>
      <c r="G587" s="46"/>
      <c r="H587" s="46"/>
      <c r="I587" s="46"/>
      <c r="J587" s="46"/>
      <c r="K587" s="46"/>
    </row>
    <row r="588" spans="1:11" ht="98" x14ac:dyDescent="0.15">
      <c r="A588" s="7">
        <v>606</v>
      </c>
      <c r="B588" s="43"/>
      <c r="C588" s="29" t="str">
        <f>HYPERLINK("https://piensoluegoactuo.com/frente-al-coronavirus/para-todos/el-cocinero-alejandro-eneriz-comparte-recetas-diarias-de-15-minutos/","El cocinero Alejandro Enériz comparte recetas diarias de 15 minutos.")</f>
        <v>El cocinero Alejandro Enériz comparte recetas diarias de 15 minutos.</v>
      </c>
      <c r="D588" s="27" t="s">
        <v>741</v>
      </c>
      <c r="E588" s="47"/>
      <c r="F588" s="46"/>
      <c r="G588" s="46"/>
      <c r="H588" s="46"/>
      <c r="I588" s="46"/>
      <c r="J588" s="46"/>
      <c r="K588" s="46"/>
    </row>
    <row r="589" spans="1:11" ht="84" x14ac:dyDescent="0.15">
      <c r="A589" s="7">
        <v>607</v>
      </c>
      <c r="B589" s="43"/>
      <c r="C589" s="29" t="str">
        <f>HYPERLINK("https://piensoluegoactuo.com/frente-al-coronavirus/para-todos/cestas-contra-el-covid-para-llevar-comida-a-quien-mas-lo-necesita/","""Cestas contra el Covid”, para llevar comida a quien más lo necesita.")</f>
        <v>"Cestas contra el Covid”, para llevar comida a quien más lo necesita.</v>
      </c>
      <c r="D589" s="27" t="s">
        <v>742</v>
      </c>
      <c r="E589" s="47"/>
      <c r="F589" s="46"/>
      <c r="G589" s="46"/>
      <c r="H589" s="46"/>
      <c r="I589" s="46"/>
      <c r="J589" s="46"/>
      <c r="K589" s="46"/>
    </row>
    <row r="590" spans="1:11" ht="84" x14ac:dyDescent="0.15">
      <c r="A590" s="7">
        <v>608</v>
      </c>
      <c r="B590" s="43"/>
      <c r="C590" s="29" t="str">
        <f>HYPERLINK("https://piensoluegoactuo.com/frente-al-coronavirus/para-los-pequenos/clases-gratuitas-de-dibujo-de-disney/","Clases gratuitas de dibujo de Disney.")</f>
        <v>Clases gratuitas de dibujo de Disney.</v>
      </c>
      <c r="D590" s="27" t="s">
        <v>743</v>
      </c>
      <c r="E590" s="47"/>
      <c r="F590" s="46"/>
      <c r="G590" s="46"/>
      <c r="H590" s="46"/>
      <c r="I590" s="46"/>
      <c r="J590" s="46"/>
      <c r="K590" s="46"/>
    </row>
    <row r="591" spans="1:11" ht="42" x14ac:dyDescent="0.15">
      <c r="A591" s="7">
        <v>609</v>
      </c>
      <c r="B591" s="43"/>
      <c r="C591" s="29" t="str">
        <f>HYPERLINK("https://piensoluegoactuo.com/frente-al-coronavirus/para-todos/terapia-psicologica-gratuita-para-quien-lo-necesite/","Terapia psicológica gratuita para quien lo necesite.")</f>
        <v>Terapia psicológica gratuita para quien lo necesite.</v>
      </c>
      <c r="D591" s="27" t="s">
        <v>744</v>
      </c>
      <c r="E591" s="47"/>
      <c r="F591" s="46"/>
      <c r="G591" s="46"/>
      <c r="H591" s="46"/>
      <c r="I591" s="46"/>
      <c r="J591" s="46"/>
      <c r="K591" s="46"/>
    </row>
    <row r="592" spans="1:11" ht="84" x14ac:dyDescent="0.15">
      <c r="A592" s="7">
        <v>610</v>
      </c>
      <c r="B592" s="43"/>
      <c r="C592" s="29" t="str">
        <f>HYPERLINK("https://piensoluegoactuo.com/frente-al-coronavirus/para-los-pequenos/el-viaje-de-lola-y-lolo-cuento-para-colorear/","El viaje de Lola y Lolo, cuento para colorear.")</f>
        <v>El viaje de Lola y Lolo, cuento para colorear.</v>
      </c>
      <c r="D592" s="27" t="s">
        <v>745</v>
      </c>
      <c r="E592" s="47"/>
      <c r="F592" s="46"/>
      <c r="G592" s="46"/>
      <c r="H592" s="46"/>
      <c r="I592" s="46"/>
      <c r="J592" s="46"/>
      <c r="K592" s="46"/>
    </row>
    <row r="593" spans="1:11" ht="42" x14ac:dyDescent="0.15">
      <c r="A593" s="7">
        <v>611</v>
      </c>
      <c r="B593" s="43"/>
      <c r="C593" s="29" t="str">
        <f>HYPERLINK("https://piensoluegoactuo.com/frente-al-coronavirus/para-todos/defensoras-de-derechos-humamos-en-el-mundo/","Defensoras de Derechos Humamos en el mundo.")</f>
        <v>Defensoras de Derechos Humamos en el mundo.</v>
      </c>
      <c r="D593" s="27" t="s">
        <v>746</v>
      </c>
      <c r="E593" s="47"/>
      <c r="F593" s="46"/>
      <c r="G593" s="46"/>
      <c r="H593" s="46"/>
      <c r="I593" s="46"/>
      <c r="J593" s="46"/>
      <c r="K593" s="46"/>
    </row>
    <row r="594" spans="1:11" ht="56" x14ac:dyDescent="0.15">
      <c r="A594" s="7">
        <v>612</v>
      </c>
      <c r="B594" s="43"/>
      <c r="C594" s="29" t="str">
        <f>HYPERLINK("https://piensoluegoactuo.com/frente-al-coronavirus/para-todos/carteles-solidarios-sobre-la-vida-en-cuarentena/","Carteles solidarios sobre la vida en cuarentena.")</f>
        <v>Carteles solidarios sobre la vida en cuarentena.</v>
      </c>
      <c r="D594" s="27" t="s">
        <v>747</v>
      </c>
      <c r="E594" s="47"/>
      <c r="F594" s="46"/>
      <c r="G594" s="46"/>
      <c r="H594" s="46"/>
      <c r="I594" s="46"/>
      <c r="J594" s="46"/>
      <c r="K594" s="46"/>
    </row>
    <row r="595" spans="1:11" ht="98" x14ac:dyDescent="0.15">
      <c r="A595" s="7">
        <v>613</v>
      </c>
      <c r="B595" s="43"/>
      <c r="C595" s="29" t="str">
        <f>HYPERLINK("https://piensoluegoactuo.com/frente-al-coronavirus/para-todos/compra-de-alimentos-para-personas-necesitadas/","Compra de alimentos para personas necesitadas.")</f>
        <v>Compra de alimentos para personas necesitadas.</v>
      </c>
      <c r="D595" s="27" t="s">
        <v>748</v>
      </c>
      <c r="E595" s="47"/>
      <c r="F595" s="46"/>
      <c r="G595" s="46"/>
      <c r="H595" s="46"/>
      <c r="I595" s="46"/>
      <c r="J595" s="46"/>
      <c r="K595" s="46"/>
    </row>
    <row r="596" spans="1:11" ht="84" x14ac:dyDescent="0.15">
      <c r="A596" s="7">
        <v>614</v>
      </c>
      <c r="B596" s="43"/>
      <c r="C596" s="29" t="str">
        <f>HYPERLINK("https://piensoluegoactuo.com/frente-al-coronavirus/para-los-pequenos/antonio-profesor-para-clases-y-dudas-solidarias-online/","Antonio, profesor para clases y dudas solidarias online.")</f>
        <v>Antonio, profesor para clases y dudas solidarias online.</v>
      </c>
      <c r="D596" s="27" t="s">
        <v>749</v>
      </c>
      <c r="E596" s="47"/>
      <c r="F596" s="46"/>
      <c r="G596" s="46"/>
      <c r="H596" s="46"/>
      <c r="I596" s="46"/>
      <c r="J596" s="46"/>
      <c r="K596" s="46"/>
    </row>
    <row r="597" spans="1:11" ht="70" x14ac:dyDescent="0.15">
      <c r="A597" s="7">
        <v>615</v>
      </c>
      <c r="B597" s="43"/>
      <c r="C597" s="29" t="str">
        <f>HYPERLINK("https://piensoluegoactuo.com/frente-al-coronavirus/para-los-pequenos/cuentos-para-ninos-con-sonido-3d/","Cuentos para niños con sonido 3D.")</f>
        <v>Cuentos para niños con sonido 3D.</v>
      </c>
      <c r="D597" s="27" t="s">
        <v>750</v>
      </c>
      <c r="E597" s="47"/>
      <c r="F597" s="46"/>
      <c r="G597" s="46"/>
      <c r="H597" s="46"/>
      <c r="I597" s="46"/>
      <c r="J597" s="46"/>
      <c r="K597" s="46"/>
    </row>
    <row r="598" spans="1:11" ht="70" x14ac:dyDescent="0.15">
      <c r="A598" s="7">
        <v>616</v>
      </c>
      <c r="B598" s="43"/>
      <c r="C598" s="29" t="str">
        <f>HYPERLINK("https://piensoluegoactuo.com/frente-al-coronavirus/para-todos/telefono-de-apoyo-emocional-covida-19/","Telefono de apoyo emocional coVIDA 19.")</f>
        <v>Telefono de apoyo emocional coVIDA 19.</v>
      </c>
      <c r="D598" s="27" t="s">
        <v>751</v>
      </c>
      <c r="E598" s="47"/>
      <c r="F598" s="46"/>
      <c r="G598" s="46"/>
      <c r="H598" s="46"/>
      <c r="I598" s="46"/>
      <c r="J598" s="46"/>
      <c r="K598" s="46"/>
    </row>
    <row r="599" spans="1:11" ht="70" x14ac:dyDescent="0.15">
      <c r="A599" s="7">
        <v>617</v>
      </c>
      <c r="B599" s="43"/>
      <c r="C599" s="29" t="str">
        <f>HYPERLINK("https://piensoluegoactuo.com/frente-al-coronavirus/para-todos/atencion-telefonica-para-personas-vulnerables/","Atención teléfonica para personas vulnerables.")</f>
        <v>Atención teléfonica para personas vulnerables.</v>
      </c>
      <c r="D599" s="27" t="s">
        <v>752</v>
      </c>
      <c r="E599" s="47"/>
      <c r="F599" s="46"/>
      <c r="G599" s="46"/>
      <c r="H599" s="46"/>
      <c r="I599" s="46"/>
      <c r="J599" s="46"/>
      <c r="K599" s="46"/>
    </row>
    <row r="600" spans="1:11" ht="56" x14ac:dyDescent="0.15">
      <c r="A600" s="7">
        <v>618</v>
      </c>
      <c r="B600" s="43"/>
      <c r="C600" s="29" t="str">
        <f>HYPERLINK("https://piensoluegoactuo.com/frente-al-coronavirus/para-todos/videos-de-psicologia-y-sexologia-en-youtube/","Vídeos de psicología y sexología en Youtube.")</f>
        <v>Vídeos de psicología y sexología en Youtube.</v>
      </c>
      <c r="D600" s="27" t="s">
        <v>753</v>
      </c>
      <c r="E600" s="47"/>
      <c r="F600" s="46"/>
      <c r="G600" s="46"/>
      <c r="H600" s="46"/>
      <c r="I600" s="46"/>
      <c r="J600" s="46"/>
      <c r="K600" s="46"/>
    </row>
    <row r="601" spans="1:11" ht="84" x14ac:dyDescent="0.15">
      <c r="A601" s="7">
        <v>619</v>
      </c>
      <c r="B601" s="43"/>
      <c r="C601" s="29" t="str">
        <f>HYPERLINK("https://piensoluegoactuo.com/frente-al-coronavirus/para-todos/clases-de-pilates-y-bikram-yoga-online-en-directo/","Clases de Pilates y Bikram yoga online en directo. ")</f>
        <v xml:space="preserve">Clases de Pilates y Bikram yoga online en directo. </v>
      </c>
      <c r="D601" s="27" t="s">
        <v>754</v>
      </c>
      <c r="E601" s="47"/>
      <c r="F601" s="46"/>
      <c r="G601" s="46"/>
      <c r="H601" s="46"/>
      <c r="I601" s="46"/>
      <c r="J601" s="46"/>
      <c r="K601" s="46"/>
    </row>
    <row r="602" spans="1:11" ht="85" thickBot="1" x14ac:dyDescent="0.2">
      <c r="A602" s="7">
        <v>620</v>
      </c>
      <c r="B602" s="43"/>
      <c r="C602" s="29" t="str">
        <f>HYPERLINK("https://piensoluegoactuo.com/frente-al-coronavirus/para-los-heroes/mad-rentals-pone-a-disposicion-de-los-sanitarios-sus-pisos/","Mad Rentals pone a disposición de los sanitarios sus pisos.")</f>
        <v>Mad Rentals pone a disposición de los sanitarios sus pisos.</v>
      </c>
      <c r="D602" s="27" t="s">
        <v>755</v>
      </c>
      <c r="E602" s="47"/>
      <c r="F602" s="46"/>
      <c r="G602" s="46"/>
      <c r="H602" s="46"/>
      <c r="I602" s="46"/>
      <c r="J602" s="46"/>
      <c r="K602" s="46"/>
    </row>
    <row r="603" spans="1:11" ht="34.5" customHeight="1" thickTop="1" thickBot="1" x14ac:dyDescent="0.2">
      <c r="A603" s="31"/>
      <c r="B603" s="105" t="s">
        <v>756</v>
      </c>
      <c r="C603" s="103"/>
      <c r="D603" s="103"/>
      <c r="E603" s="32"/>
      <c r="F603" s="33"/>
      <c r="G603" s="33"/>
      <c r="H603" s="33"/>
      <c r="I603" s="33"/>
      <c r="J603" s="33"/>
      <c r="K603" s="33"/>
    </row>
    <row r="604" spans="1:11" ht="71" thickTop="1" x14ac:dyDescent="0.15">
      <c r="A604" s="7">
        <v>621</v>
      </c>
      <c r="B604" s="43"/>
      <c r="C604" s="29" t="str">
        <f>HYPERLINK("https://piensoluegoactuo.com/frente-al-coronavirus/para-todos/aldeas-infantiles-recauda-donaciones-para-familias-en-crisis/","Aldeas Infantiles recauda donaciones para familias en crisis.")</f>
        <v>Aldeas Infantiles recauda donaciones para familias en crisis.</v>
      </c>
      <c r="D604" s="27" t="s">
        <v>757</v>
      </c>
      <c r="E604" s="47"/>
      <c r="F604" s="46"/>
      <c r="G604" s="46"/>
      <c r="H604" s="46"/>
      <c r="I604" s="46"/>
      <c r="J604" s="46"/>
      <c r="K604" s="46"/>
    </row>
    <row r="605" spans="1:11" ht="56" x14ac:dyDescent="0.15">
      <c r="A605" s="7">
        <v>622</v>
      </c>
      <c r="B605" s="43"/>
      <c r="C605" s="29" t="str">
        <f>HYPERLINK("https://piensoluegoactuo.com/frente-al-coronavirus/para-todos/asesoramiento-legal-para-organizaciones-sin-animo-de-lucro/","Asesoramiento legal para organizaciones sin ánimo de lucro.")</f>
        <v>Asesoramiento legal para organizaciones sin ánimo de lucro.</v>
      </c>
      <c r="D605" s="27" t="s">
        <v>758</v>
      </c>
      <c r="E605" s="47"/>
      <c r="F605" s="46"/>
      <c r="G605" s="46"/>
      <c r="H605" s="46"/>
      <c r="I605" s="46"/>
      <c r="J605" s="46"/>
      <c r="K605" s="46"/>
    </row>
    <row r="606" spans="1:11" ht="42" x14ac:dyDescent="0.15">
      <c r="A606" s="7">
        <v>623</v>
      </c>
      <c r="B606" s="43"/>
      <c r="C606" s="29" t="str">
        <f>HYPERLINK("https://piensoluegoactuo.com/frente-al-coronavirus/para-todos/vallecas-a-domicilio-grupo-informativo/","Vallecas a domicilio, grupo informativo.")</f>
        <v>Vallecas a domicilio, grupo informativo.</v>
      </c>
      <c r="D606" s="27" t="s">
        <v>759</v>
      </c>
      <c r="E606" s="47"/>
      <c r="F606" s="46"/>
      <c r="G606" s="46"/>
      <c r="H606" s="46"/>
      <c r="I606" s="46"/>
      <c r="J606" s="46"/>
      <c r="K606" s="46"/>
    </row>
    <row r="607" spans="1:11" ht="70" x14ac:dyDescent="0.15">
      <c r="A607" s="7">
        <v>624</v>
      </c>
      <c r="B607" s="43"/>
      <c r="C607" s="29" t="str">
        <f>HYPERLINK("https://piensoluegoactuo.com/frente-al-coronavirus/para-todos/ayudo-desde-casa-una-plataforma-para-conectar/","Ayudo desde casa, una plataforma para conectar.")</f>
        <v>Ayudo desde casa, una plataforma para conectar.</v>
      </c>
      <c r="D607" s="27" t="s">
        <v>760</v>
      </c>
      <c r="E607" s="47"/>
      <c r="F607" s="46"/>
      <c r="G607" s="46"/>
      <c r="H607" s="46"/>
      <c r="I607" s="46"/>
      <c r="J607" s="46"/>
      <c r="K607" s="46"/>
    </row>
    <row r="608" spans="1:11" ht="84" x14ac:dyDescent="0.15">
      <c r="A608" s="7">
        <v>625</v>
      </c>
      <c r="B608" s="43"/>
      <c r="C608" s="29" t="str">
        <f>HYPERLINK("https://piensoluegoactuo.com/frente-al-coronavirus/para-todos/ayuda-legal-gratuita-para-afectados-por-el-covid/","Ayuda legal gratuita para afectados por el Covid.")</f>
        <v>Ayuda legal gratuita para afectados por el Covid.</v>
      </c>
      <c r="D608" s="27" t="s">
        <v>761</v>
      </c>
      <c r="E608" s="47"/>
      <c r="F608" s="46"/>
      <c r="G608" s="46"/>
      <c r="H608" s="46"/>
      <c r="I608" s="46"/>
      <c r="J608" s="46"/>
      <c r="K608" s="46"/>
    </row>
    <row r="609" spans="1:11" ht="84" x14ac:dyDescent="0.15">
      <c r="A609" s="7">
        <v>626</v>
      </c>
      <c r="B609" s="43"/>
      <c r="C609" s="29" t="str">
        <f>HYPERLINK("https://piensoluegoactuo.com/frente-al-coronavirus/para-todos/participa-en-la-investigacion-covid-vas-riv/","Participa en la investigación Covid-vas RIV.")</f>
        <v>Participa en la investigación Covid-vas RIV.</v>
      </c>
      <c r="D609" s="27" t="s">
        <v>762</v>
      </c>
      <c r="E609" s="47"/>
      <c r="F609" s="46"/>
      <c r="G609" s="46"/>
      <c r="H609" s="46"/>
      <c r="I609" s="46"/>
      <c r="J609" s="46"/>
      <c r="K609" s="46"/>
    </row>
    <row r="610" spans="1:11" ht="56" x14ac:dyDescent="0.15">
      <c r="A610" s="7">
        <v>627</v>
      </c>
      <c r="B610" s="43"/>
      <c r="C610" s="29" t="str">
        <f>HYPERLINK("https://piensoluegoactuo.com/frente-al-coronavirus/para-todos/ayuda-para-grupos-de-musica/","Ayuda para grupos de música.")</f>
        <v>Ayuda para grupos de música.</v>
      </c>
      <c r="D610" s="27" t="s">
        <v>763</v>
      </c>
      <c r="E610" s="47"/>
      <c r="F610" s="46"/>
      <c r="G610" s="46"/>
      <c r="H610" s="46"/>
      <c r="I610" s="46"/>
      <c r="J610" s="46"/>
      <c r="K610" s="46"/>
    </row>
    <row r="611" spans="1:11" ht="84" x14ac:dyDescent="0.15">
      <c r="A611" s="7">
        <v>628</v>
      </c>
      <c r="B611" s="43"/>
      <c r="C611" s="29" t="str">
        <f>HYPERLINK("https://piensoluegoactuo.com/frente-al-coronavirus/para-todos/solucion-para-no-tocar-las-manillas-al-abrir-las-puertas/","Solución para no tocar las manillas al abrir las puertas.")</f>
        <v>Solución para no tocar las manillas al abrir las puertas.</v>
      </c>
      <c r="D611" s="27" t="s">
        <v>764</v>
      </c>
      <c r="E611" s="47"/>
      <c r="F611" s="46"/>
      <c r="G611" s="46"/>
      <c r="H611" s="46"/>
      <c r="I611" s="46"/>
      <c r="J611" s="46"/>
      <c r="K611" s="46"/>
    </row>
    <row r="612" spans="1:11" ht="70" x14ac:dyDescent="0.15">
      <c r="A612" s="7">
        <v>629</v>
      </c>
      <c r="B612" s="43"/>
      <c r="C612" s="29" t="str">
        <f>HYPERLINK("https://piensoluegoactuo.com/frente-al-coronavirus/para-todos/we-are-one-el-festival-de-cine-global-y-benefico/","We are one, el festival de cine global y benéfico.")</f>
        <v>We are one, el festival de cine global y benéfico.</v>
      </c>
      <c r="D612" s="27" t="s">
        <v>765</v>
      </c>
      <c r="E612" s="47"/>
      <c r="F612" s="46"/>
      <c r="G612" s="46"/>
      <c r="H612" s="46"/>
      <c r="I612" s="46"/>
      <c r="J612" s="46"/>
      <c r="K612" s="46"/>
    </row>
    <row r="613" spans="1:11" ht="98" x14ac:dyDescent="0.15">
      <c r="A613" s="7">
        <v>630</v>
      </c>
      <c r="B613" s="43"/>
      <c r="C613" s="29" t="str">
        <f>HYPERLINK("https://piensoluegoactuo.com/frente-al-coronavirus/para-todos/proyecto-crown-largometraje-encerrados/","Proyecto Crown, Largometraje ""Encerrados""")</f>
        <v>Proyecto Crown, Largometraje "Encerrados"</v>
      </c>
      <c r="D613" s="27" t="s">
        <v>766</v>
      </c>
      <c r="E613" s="47"/>
      <c r="F613" s="46"/>
      <c r="G613" s="46"/>
      <c r="H613" s="46"/>
      <c r="I613" s="46"/>
      <c r="J613" s="46"/>
      <c r="K613" s="46"/>
    </row>
    <row r="614" spans="1:11" ht="70" x14ac:dyDescent="0.15">
      <c r="A614" s="7">
        <v>631</v>
      </c>
      <c r="B614" s="43"/>
      <c r="C614" s="29" t="str">
        <f>HYPERLINK("https://piensoluegoactuo.com/frente-al-coronavirus/para-los-pequenos/curso-para-que-los-peques-aprendan-programacion-a-traves-de-minecraft/","Curso para que los peques aprendan programación a través de Minecraft.")</f>
        <v>Curso para que los peques aprendan programación a través de Minecraft.</v>
      </c>
      <c r="D614" s="27" t="s">
        <v>767</v>
      </c>
      <c r="E614" s="47"/>
      <c r="F614" s="46"/>
      <c r="G614" s="46"/>
      <c r="H614" s="46"/>
      <c r="I614" s="46"/>
      <c r="J614" s="46"/>
      <c r="K614" s="46"/>
    </row>
    <row r="615" spans="1:11" ht="70" x14ac:dyDescent="0.15">
      <c r="A615" s="7">
        <v>632</v>
      </c>
      <c r="B615" s="43"/>
      <c r="C615" s="29" t="str">
        <f>HYPERLINK("https://piensoluegoactuo.com/frente-al-coronavirus/para-todos/acttiv-nos-trae-actividades-de-animacion-turistica-a-casa/","Acttiv nos trae actividades de animación turística a casa.")</f>
        <v>Acttiv nos trae actividades de animación turística a casa.</v>
      </c>
      <c r="D615" s="27" t="s">
        <v>768</v>
      </c>
      <c r="E615" s="47"/>
      <c r="F615" s="46"/>
      <c r="G615" s="46"/>
      <c r="H615" s="46"/>
      <c r="I615" s="46"/>
      <c r="J615" s="46"/>
      <c r="K615" s="46"/>
    </row>
    <row r="616" spans="1:11" ht="84" x14ac:dyDescent="0.15">
      <c r="A616" s="7">
        <v>633</v>
      </c>
      <c r="B616" s="43"/>
      <c r="C616" s="29" t="str">
        <f>HYPERLINK("https://piensoluegoactuo.com/frente-al-coronavirus/para-todos/ayuda-para-el-banco-de-alimentos-de-lavapies/","Ayuda para el banco de alimentos de Lavapiés.")</f>
        <v>Ayuda para el banco de alimentos de Lavapiés.</v>
      </c>
      <c r="D616" s="27" t="s">
        <v>769</v>
      </c>
      <c r="E616" s="47"/>
      <c r="F616" s="46"/>
      <c r="G616" s="46"/>
      <c r="H616" s="46"/>
      <c r="I616" s="46"/>
      <c r="J616" s="46"/>
      <c r="K616" s="46"/>
    </row>
    <row r="617" spans="1:11" ht="84" x14ac:dyDescent="0.15">
      <c r="A617" s="7">
        <v>634</v>
      </c>
      <c r="B617" s="43"/>
      <c r="C617" s="29" t="str">
        <f>HYPERLINK("https://piensoluegoactuo.com/frente-al-coronavirus/para-los-mayores/white-flag-una-plataforma-para-acompanar-a-los-mas-vulnerables-con-una-llamada/","White Flag, una plataforma para acompañar a los más vulnerables con una llamada.")</f>
        <v>White Flag, una plataforma para acompañar a los más vulnerables con una llamada.</v>
      </c>
      <c r="D617" s="27" t="s">
        <v>770</v>
      </c>
      <c r="E617" s="47"/>
      <c r="F617" s="46"/>
      <c r="G617" s="46"/>
      <c r="H617" s="46"/>
      <c r="I617" s="46"/>
      <c r="J617" s="46"/>
      <c r="K617" s="46"/>
    </row>
    <row r="618" spans="1:11" ht="70" x14ac:dyDescent="0.15">
      <c r="A618" s="7">
        <v>635</v>
      </c>
      <c r="B618" s="43"/>
      <c r="C618" s="29" t="str">
        <f>HYPERLINK("https://piensoluegoactuo.com/frente-al-coronavirus/para-todos/consultas-de-fisioterapia-online/","Consultas de fisioterapia online. ")</f>
        <v xml:space="preserve">Consultas de fisioterapia online. </v>
      </c>
      <c r="D618" s="27" t="s">
        <v>771</v>
      </c>
      <c r="E618" s="47"/>
      <c r="F618" s="46"/>
      <c r="G618" s="46"/>
      <c r="H618" s="46"/>
      <c r="I618" s="46"/>
      <c r="J618" s="46"/>
      <c r="K618" s="46"/>
    </row>
    <row r="619" spans="1:11" ht="84" x14ac:dyDescent="0.15">
      <c r="A619" s="7">
        <v>636</v>
      </c>
      <c r="B619" s="43"/>
      <c r="C619" s="29" t="str">
        <f>HYPERLINK("https://piensoluegoactuo.com/frente-al-coronavirus/para-todos/crowdfunding-para-comprar-test-de-deteccion-y-batas/","Crowdfunding para comprar test de detección y batas.")</f>
        <v>Crowdfunding para comprar test de detección y batas.</v>
      </c>
      <c r="D619" s="27" t="s">
        <v>772</v>
      </c>
      <c r="E619" s="47"/>
      <c r="F619" s="46"/>
      <c r="G619" s="46"/>
      <c r="H619" s="46"/>
      <c r="I619" s="46"/>
      <c r="J619" s="46"/>
      <c r="K619" s="46"/>
    </row>
    <row r="620" spans="1:11" ht="70" x14ac:dyDescent="0.15">
      <c r="A620" s="7">
        <v>637</v>
      </c>
      <c r="B620" s="43"/>
      <c r="C620" s="29" t="str">
        <f>HYPERLINK("https://piensoluegoactuo.com/frente-al-coronavirus/para-todos/pequenos-pasos-distribuye-raciones-para-las-familias-que-mas-lo-necesitan-en-madrid/","Pequeños pasos, distribuye raciones para las familias que más lo necesitan en Madrid.")</f>
        <v>Pequeños pasos, distribuye raciones para las familias que más lo necesitan en Madrid.</v>
      </c>
      <c r="D620" s="27" t="s">
        <v>773</v>
      </c>
      <c r="E620" s="47"/>
      <c r="F620" s="46"/>
      <c r="G620" s="46"/>
      <c r="H620" s="46"/>
      <c r="I620" s="46"/>
      <c r="J620" s="46"/>
      <c r="K620" s="46"/>
    </row>
    <row r="621" spans="1:11" ht="84" x14ac:dyDescent="0.15">
      <c r="A621" s="7">
        <v>638</v>
      </c>
      <c r="B621" s="43"/>
      <c r="C621" s="29" t="str">
        <f>HYPERLINK("https://piensoluegoactuo.com/frente-al-coronavirus/para-todos/conectar-a-geovoluntarios-con-organizaciones-que-necesiten-ayuda-y-apoyo/","Conectar a GeoVoluntarios con organizaciones que necesiten ayuda y apoyo.")</f>
        <v>Conectar a GeoVoluntarios con organizaciones que necesiten ayuda y apoyo.</v>
      </c>
      <c r="D621" s="27" t="s">
        <v>774</v>
      </c>
      <c r="E621" s="47"/>
      <c r="F621" s="46"/>
      <c r="G621" s="46"/>
      <c r="H621" s="46"/>
      <c r="I621" s="46"/>
      <c r="J621" s="46"/>
      <c r="K621" s="46"/>
    </row>
    <row r="622" spans="1:11" ht="56" x14ac:dyDescent="0.15">
      <c r="A622" s="7">
        <v>639</v>
      </c>
      <c r="B622" s="43"/>
      <c r="C622" s="29" t="str">
        <f>HYPERLINK("https://piensoluegoactuo.com/frente-al-coronavirus/para-todos/quieres-ayudar-a-tu-libreria-favorita-compra-un-vale-y-canjea-despues/","¿Quieres ayudar a tu librería favorita? Compra un vale y canjea después.")</f>
        <v>¿Quieres ayudar a tu librería favorita? Compra un vale y canjea después.</v>
      </c>
      <c r="D622" s="27" t="s">
        <v>775</v>
      </c>
      <c r="E622" s="47"/>
      <c r="F622" s="46"/>
      <c r="G622" s="46"/>
      <c r="H622" s="46"/>
      <c r="I622" s="46"/>
      <c r="J622" s="46"/>
      <c r="K622" s="46"/>
    </row>
    <row r="623" spans="1:11" ht="70" x14ac:dyDescent="0.15">
      <c r="A623" s="7">
        <v>640</v>
      </c>
      <c r="B623" s="43"/>
      <c r="C623" s="29" t="str">
        <f>HYPERLINK("https://piensoluegoactuo.com/frente-al-coronavirus/para-los-mayores/donacion-de-radios-y-televisores-para-acompanar-a-nuestros-mayores/","Donación de radios y televisores para acompañar a nuestros mayores.")</f>
        <v>Donación de radios y televisores para acompañar a nuestros mayores.</v>
      </c>
      <c r="D623" s="27" t="s">
        <v>776</v>
      </c>
      <c r="E623" s="47"/>
      <c r="F623" s="46"/>
      <c r="G623" s="46"/>
      <c r="H623" s="46"/>
      <c r="I623" s="46"/>
      <c r="J623" s="46"/>
      <c r="K623" s="46"/>
    </row>
    <row r="624" spans="1:11" ht="84" x14ac:dyDescent="0.15">
      <c r="A624" s="7">
        <v>641</v>
      </c>
      <c r="B624" s="43"/>
      <c r="C624" s="29" t="str">
        <f>HYPERLINK("https://piensoluegoactuo.com/frente-al-coronavirus/para-los-heroes/confinarte-una-galeria-de-arte-que-ayuda-a-recaudar-fondos/","Confinarte, una galería de arte que ayuda a recaudar fondos.")</f>
        <v>Confinarte, una galería de arte que ayuda a recaudar fondos.</v>
      </c>
      <c r="D624" s="27" t="s">
        <v>777</v>
      </c>
      <c r="E624" s="47"/>
      <c r="F624" s="46"/>
      <c r="G624" s="46"/>
      <c r="H624" s="46"/>
      <c r="I624" s="46"/>
      <c r="J624" s="46"/>
      <c r="K624" s="46"/>
    </row>
    <row r="625" spans="1:11" ht="56" x14ac:dyDescent="0.15">
      <c r="A625" s="7">
        <v>642</v>
      </c>
      <c r="B625" s="43"/>
      <c r="C625" s="29" t="str">
        <f>HYPERLINK("https://piensoluegoactuo.com/frente-al-coronavirus/para-los-heroes/pequenos-pasos-imparte-un-taller-de-costura-para-aprender-a-coser-material-sanitario/","Pequeños Pasos' imparte un taller de costura para aprender a coser material sanitario.")</f>
        <v>Pequeños Pasos' imparte un taller de costura para aprender a coser material sanitario.</v>
      </c>
      <c r="D625" s="27" t="s">
        <v>778</v>
      </c>
      <c r="E625" s="47"/>
      <c r="F625" s="46"/>
      <c r="G625" s="46"/>
      <c r="H625" s="46"/>
      <c r="I625" s="46"/>
      <c r="J625" s="46"/>
      <c r="K625" s="46"/>
    </row>
    <row r="626" spans="1:11" ht="84" x14ac:dyDescent="0.15">
      <c r="A626" s="7">
        <v>643</v>
      </c>
      <c r="B626" s="43"/>
      <c r="C626" s="84" t="str">
        <f>HYPERLINK("https://piensoluegoactuo.com/frente-al-coronavirus/para-todos/cubrir-las-necesidades-de-alimentacion-de-familias-en-riesgo-de-exclusion/","Cubrir las necesidades de alimentación de familias en riesgo de exclusión.")</f>
        <v>Cubrir las necesidades de alimentación de familias en riesgo de exclusión.</v>
      </c>
      <c r="D626" s="27" t="s">
        <v>779</v>
      </c>
      <c r="E626" s="47"/>
      <c r="F626" s="46"/>
      <c r="G626" s="46"/>
      <c r="H626" s="46"/>
      <c r="I626" s="46"/>
      <c r="J626" s="46"/>
      <c r="K626" s="46"/>
    </row>
    <row r="627" spans="1:11" ht="84" x14ac:dyDescent="0.15">
      <c r="A627" s="7">
        <v>644</v>
      </c>
      <c r="B627" s="43"/>
      <c r="C627" s="84" t="str">
        <f>HYPERLINK("https://piensoluegoactuo.com/frente-al-coronavirus/para-todos/apadrina-un-menu-comida-a-domicilio-para-los-mas-vulnerables/","Apadrina un menú, comida a domicilio para los más vulnerables.")</f>
        <v>Apadrina un menú, comida a domicilio para los más vulnerables.</v>
      </c>
      <c r="D627" s="27" t="s">
        <v>780</v>
      </c>
      <c r="E627" s="47"/>
      <c r="F627" s="46"/>
      <c r="G627" s="46"/>
      <c r="H627" s="46"/>
      <c r="I627" s="46"/>
      <c r="J627" s="46"/>
      <c r="K627" s="46"/>
    </row>
    <row r="628" spans="1:11" ht="71" thickBot="1" x14ac:dyDescent="0.2">
      <c r="A628" s="7">
        <v>645</v>
      </c>
      <c r="B628" s="43"/>
      <c r="C628" s="84" t="str">
        <f>HYPERLINK("https://piensoluegoactuo.com/frente-al-coronavirus/para-todos/el-videojuego-que-apoya-la-lucha-contra-el-covid19/","El videojuego que apoya la lucha contra el Covid19.")</f>
        <v>El videojuego que apoya la lucha contra el Covid19.</v>
      </c>
      <c r="D628" s="85" t="s">
        <v>781</v>
      </c>
      <c r="E628" s="47"/>
      <c r="F628" s="46"/>
      <c r="G628" s="46"/>
      <c r="H628" s="46"/>
      <c r="I628" s="46"/>
      <c r="J628" s="46"/>
      <c r="K628" s="46"/>
    </row>
    <row r="629" spans="1:11" ht="34.5" customHeight="1" thickTop="1" thickBot="1" x14ac:dyDescent="0.2">
      <c r="A629" s="31"/>
      <c r="B629" s="105" t="s">
        <v>782</v>
      </c>
      <c r="C629" s="103"/>
      <c r="D629" s="103"/>
      <c r="E629" s="32"/>
      <c r="F629" s="33"/>
      <c r="G629" s="33"/>
      <c r="H629" s="33"/>
      <c r="I629" s="33"/>
      <c r="J629" s="33"/>
      <c r="K629" s="33"/>
    </row>
    <row r="630" spans="1:11" ht="85" thickTop="1" x14ac:dyDescent="0.15">
      <c r="A630" s="7">
        <v>646</v>
      </c>
      <c r="B630" s="43"/>
      <c r="C630" s="29" t="str">
        <f>HYPERLINK("https://piensoluegoactuo.com/frente-al-coronavirus/para-todos/pantallas-para-todos-una-iniciativa-para-acortar-la-brecha-digital/","""Pantallas para todos"" una iniciativa para acortar la brecha digital.")</f>
        <v>"Pantallas para todos" una iniciativa para acortar la brecha digital.</v>
      </c>
      <c r="D630" s="27" t="s">
        <v>783</v>
      </c>
      <c r="E630" s="47"/>
      <c r="F630" s="46"/>
      <c r="G630" s="46"/>
      <c r="H630" s="46"/>
      <c r="I630" s="46"/>
      <c r="J630" s="46"/>
      <c r="K630" s="46"/>
    </row>
    <row r="631" spans="1:11" ht="84" x14ac:dyDescent="0.15">
      <c r="A631" s="7">
        <v>647</v>
      </c>
      <c r="B631" s="43"/>
      <c r="C631" s="29" t="str">
        <f>HYPERLINK("https://piensoluegoactuo.com/frente-al-coronavirus/para-todos/iniciativa-solidaria-para-conectar-comercios-y-vecinos/","Iniciativa solidaria para conectar comercios y vecinos.")</f>
        <v>Iniciativa solidaria para conectar comercios y vecinos.</v>
      </c>
      <c r="D631" s="27" t="s">
        <v>784</v>
      </c>
      <c r="E631" s="47"/>
      <c r="F631" s="46"/>
      <c r="G631" s="46"/>
      <c r="H631" s="46"/>
      <c r="I631" s="46"/>
      <c r="J631" s="46"/>
      <c r="K631" s="46"/>
    </row>
    <row r="632" spans="1:11" ht="14" x14ac:dyDescent="0.15">
      <c r="A632" s="7">
        <v>648</v>
      </c>
      <c r="B632" s="43"/>
      <c r="C632" s="29" t="str">
        <f>HYPERLINK("https://piensoluegoactuo.com/frente-al-coronavirus/para-los-pequenos/cuentacuentos-de-grisela/","Cuentacuentos de Grisela.")</f>
        <v>Cuentacuentos de Grisela.</v>
      </c>
      <c r="D632" s="27" t="s">
        <v>785</v>
      </c>
      <c r="E632" s="47"/>
      <c r="F632" s="46"/>
      <c r="G632" s="46"/>
      <c r="H632" s="46"/>
      <c r="I632" s="46"/>
      <c r="J632" s="46"/>
      <c r="K632" s="46"/>
    </row>
    <row r="633" spans="1:11" ht="56" x14ac:dyDescent="0.15">
      <c r="A633" s="7">
        <v>649</v>
      </c>
      <c r="B633" s="43"/>
      <c r="C633" s="29" t="str">
        <f>HYPERLINK("https://piensoluegoactuo.com/frente-al-coronavirus/para-todos/cartas-con-corazon-solidaridad-desde-las-aulas/","Cartas con corazón. Solidaridad desde las aulas.")</f>
        <v>Cartas con corazón. Solidaridad desde las aulas.</v>
      </c>
      <c r="D633" s="27" t="s">
        <v>786</v>
      </c>
      <c r="E633" s="47"/>
      <c r="F633" s="46"/>
      <c r="G633" s="46"/>
      <c r="H633" s="46"/>
      <c r="I633" s="46"/>
      <c r="J633" s="46"/>
      <c r="K633" s="46"/>
    </row>
    <row r="634" spans="1:11" ht="42" x14ac:dyDescent="0.15">
      <c r="A634" s="7">
        <v>650</v>
      </c>
      <c r="B634" s="43"/>
      <c r="C634" s="29" t="str">
        <f>HYPERLINK("https://piensoluegoactuo.com/frente-al-coronavirus/para-todos/libro-la-chica-de-la-musica/","Libro La Chica de la Música.")</f>
        <v>Libro La Chica de la Música.</v>
      </c>
      <c r="D634" s="27" t="s">
        <v>787</v>
      </c>
      <c r="E634" s="47"/>
      <c r="F634" s="46"/>
      <c r="G634" s="46"/>
      <c r="H634" s="46"/>
      <c r="I634" s="46"/>
      <c r="J634" s="46"/>
      <c r="K634" s="46"/>
    </row>
    <row r="635" spans="1:11" ht="56" x14ac:dyDescent="0.15">
      <c r="A635" s="7">
        <v>651</v>
      </c>
      <c r="B635" s="43"/>
      <c r="C635" s="29" t="str">
        <f>HYPERLINK("https://piensoluegoactuo.com/frente-al-coronavirus/para-todos/quenadiesequedefuera-ayuda-para-jovenes/","#QUENADIESEQUEDEFUERA ayuda para jóvenes.")</f>
        <v>#QUENADIESEQUEDEFUERA ayuda para jóvenes.</v>
      </c>
      <c r="D635" s="27" t="s">
        <v>788</v>
      </c>
      <c r="E635" s="47"/>
      <c r="F635" s="46"/>
      <c r="G635" s="46"/>
      <c r="H635" s="46"/>
      <c r="I635" s="46"/>
      <c r="J635" s="46"/>
      <c r="K635" s="46"/>
    </row>
    <row r="636" spans="1:11" ht="70" x14ac:dyDescent="0.15">
      <c r="A636" s="7">
        <v>652</v>
      </c>
      <c r="B636" s="43"/>
      <c r="C636" s="29" t="str">
        <f>HYPERLINK("https://piensoluegoactuo.com/frente-al-coronavirus/para-todos/datos-en-tiempo-real-del-estado-de-la-epidemia/","Datos en tiempo real del estado de la epidemia.")</f>
        <v>Datos en tiempo real del estado de la epidemia.</v>
      </c>
      <c r="D636" s="27" t="s">
        <v>789</v>
      </c>
      <c r="E636" s="47"/>
      <c r="F636" s="46"/>
      <c r="G636" s="46"/>
      <c r="H636" s="46"/>
      <c r="I636" s="46"/>
      <c r="J636" s="46"/>
      <c r="K636" s="46"/>
    </row>
    <row r="637" spans="1:11" ht="56" x14ac:dyDescent="0.15">
      <c r="A637" s="7">
        <v>653</v>
      </c>
      <c r="B637" s="43"/>
      <c r="C637" s="29" t="str">
        <f>HYPERLINK("https://piensoluegoactuo.com/frente-al-coronavirus/para-todos/generar-una-experiencia-de-cierre-y-duelo/","Generar una experiencia de cierre y duelo.")</f>
        <v>Generar una experiencia de cierre y duelo.</v>
      </c>
      <c r="D637" s="27" t="s">
        <v>790</v>
      </c>
      <c r="E637" s="47"/>
      <c r="F637" s="46"/>
      <c r="G637" s="46"/>
      <c r="H637" s="46"/>
      <c r="I637" s="46"/>
      <c r="J637" s="46"/>
      <c r="K637" s="46"/>
    </row>
    <row r="638" spans="1:11" ht="98" x14ac:dyDescent="0.15">
      <c r="A638" s="7">
        <v>654</v>
      </c>
      <c r="B638" s="43"/>
      <c r="C638" s="29" t="str">
        <f>HYPERLINK("https://piensoluegoactuo.com/frente-al-coronavirus/para-todos/iniciativa-de-bmat-para-apoyar-a-las-bandas-afectadas/","Iniciativa de BMAT para apoyar a las bandas afectadas.")</f>
        <v>Iniciativa de BMAT para apoyar a las bandas afectadas.</v>
      </c>
      <c r="D638" s="27" t="s">
        <v>791</v>
      </c>
      <c r="E638" s="47"/>
      <c r="F638" s="46"/>
      <c r="G638" s="46"/>
      <c r="H638" s="46"/>
      <c r="I638" s="46"/>
      <c r="J638" s="46"/>
      <c r="K638" s="46"/>
    </row>
    <row r="639" spans="1:11" ht="56" x14ac:dyDescent="0.15">
      <c r="A639" s="7">
        <v>655</v>
      </c>
      <c r="B639" s="43"/>
      <c r="C639" s="29" t="str">
        <f>HYPERLINK("https://piensoluegoactuo.com/frente-al-coronavirus/para-los-heroes/la-rfef-con-los-sanitarios/","La RFEF con los sanitarios.")</f>
        <v>La RFEF con los sanitarios.</v>
      </c>
      <c r="D639" s="27" t="s">
        <v>792</v>
      </c>
      <c r="E639" s="47"/>
      <c r="F639" s="46"/>
      <c r="G639" s="46"/>
      <c r="H639" s="46"/>
      <c r="I639" s="46"/>
      <c r="J639" s="46"/>
      <c r="K639" s="46"/>
    </row>
    <row r="640" spans="1:11" ht="84" x14ac:dyDescent="0.15">
      <c r="A640" s="7">
        <v>656</v>
      </c>
      <c r="B640" s="43"/>
      <c r="C640" s="29" t="str">
        <f>HYPERLINK("https://piensoluegoactuo.com/frente-al-coronavirus/para-los-heroes/el-efecto-psicologico-del-coronavirus-en-los-sanitarios/","El efecto psicólogico del coronavirus en los sanitarios.")</f>
        <v>El efecto psicólogico del coronavirus en los sanitarios.</v>
      </c>
      <c r="D640" s="27" t="s">
        <v>793</v>
      </c>
      <c r="E640" s="47"/>
      <c r="F640" s="46"/>
      <c r="G640" s="46"/>
      <c r="H640" s="46"/>
      <c r="I640" s="46"/>
      <c r="J640" s="46"/>
      <c r="K640" s="46"/>
    </row>
    <row r="641" spans="1:11" ht="28" x14ac:dyDescent="0.15">
      <c r="A641" s="7">
        <v>657</v>
      </c>
      <c r="B641" s="43"/>
      <c r="C641" s="29" t="str">
        <f>HYPERLINK("https://piensoluegoactuo.com/frente-al-coronavirus/para-todos/green-for-impact-project/","Green for impact project.")</f>
        <v>Green for impact project.</v>
      </c>
      <c r="D641" s="27" t="s">
        <v>794</v>
      </c>
      <c r="E641" s="47"/>
      <c r="F641" s="46"/>
      <c r="G641" s="46"/>
      <c r="H641" s="46"/>
      <c r="I641" s="46"/>
      <c r="J641" s="46"/>
      <c r="K641" s="46"/>
    </row>
    <row r="642" spans="1:11" ht="70" x14ac:dyDescent="0.15">
      <c r="A642" s="7">
        <v>658</v>
      </c>
      <c r="B642" s="43"/>
      <c r="C642" s="29" t="str">
        <f>HYPERLINK("https://piensoluegoactuo.com/frente-al-coronavirus/para-todos/juntos-saldremos-de-esta-crisis/","Juntos saldremos de esta crisis.")</f>
        <v>Juntos saldremos de esta crisis.</v>
      </c>
      <c r="D642" s="27" t="s">
        <v>795</v>
      </c>
      <c r="E642" s="47"/>
      <c r="F642" s="46"/>
      <c r="G642" s="46"/>
      <c r="H642" s="46"/>
      <c r="I642" s="46"/>
      <c r="J642" s="46"/>
      <c r="K642" s="46"/>
    </row>
    <row r="643" spans="1:11" ht="70" x14ac:dyDescent="0.15">
      <c r="A643" s="7">
        <v>659</v>
      </c>
      <c r="B643" s="43"/>
      <c r="C643" s="29" t="str">
        <f>HYPERLINK("https://piensoluegoactuo.com/frente-al-coronavirus/para-todos/contagia-buen-humor-y-ayuda-a-cruz-roja/","Contagia buen humor y ayuda a Cruz Roja.")</f>
        <v>Contagia buen humor y ayuda a Cruz Roja.</v>
      </c>
      <c r="D643" s="27" t="s">
        <v>796</v>
      </c>
      <c r="E643" s="47"/>
      <c r="F643" s="46"/>
      <c r="G643" s="46"/>
      <c r="H643" s="46"/>
      <c r="I643" s="46"/>
      <c r="J643" s="46"/>
      <c r="K643" s="46"/>
    </row>
    <row r="644" spans="1:11" ht="70" x14ac:dyDescent="0.15">
      <c r="A644" s="7">
        <v>660</v>
      </c>
      <c r="B644" s="43"/>
      <c r="C644" s="29" t="str">
        <f>HYPERLINK("https://piensoluegoactuo.com/frente-al-coronavirus/para-todos/hagamos-una-cadena-de-favores/","Hagamos una cadena de favores.")</f>
        <v>Hagamos una cadena de favores.</v>
      </c>
      <c r="D644" s="27" t="s">
        <v>797</v>
      </c>
      <c r="E644" s="47"/>
      <c r="F644" s="46"/>
      <c r="G644" s="46"/>
      <c r="H644" s="46"/>
      <c r="I644" s="46"/>
      <c r="J644" s="46"/>
      <c r="K644" s="46"/>
    </row>
    <row r="645" spans="1:11" ht="42" x14ac:dyDescent="0.15">
      <c r="A645" s="7">
        <v>661</v>
      </c>
      <c r="B645" s="43"/>
      <c r="C645" s="29" t="str">
        <f>HYPERLINK("https://piensoluegoactuo.com/frente-al-coronavirus/para-todos/apoyo-escolar-a-distancia-recados-basicos-cuidado-de-ninos-y-mas/","Apoyo escolar a distancia, recados básicos, cuidado de niños y más.")</f>
        <v>Apoyo escolar a distancia, recados básicos, cuidado de niños y más.</v>
      </c>
      <c r="D645" s="27" t="s">
        <v>798</v>
      </c>
      <c r="E645" s="47"/>
      <c r="F645" s="46"/>
      <c r="G645" s="46"/>
      <c r="H645" s="46"/>
      <c r="I645" s="46"/>
      <c r="J645" s="46"/>
      <c r="K645" s="46"/>
    </row>
    <row r="646" spans="1:11" ht="28" x14ac:dyDescent="0.15">
      <c r="A646" s="7">
        <v>662</v>
      </c>
      <c r="B646" s="43"/>
      <c r="C646" s="29" t="str">
        <f>HYPERLINK("https://piensoluegoactuo.com/frente-al-coronavirus/para-todos/justicia-por-la-sanidad/","Justicia por la sanidad.")</f>
        <v>Justicia por la sanidad.</v>
      </c>
      <c r="D646" s="27" t="s">
        <v>799</v>
      </c>
      <c r="E646" s="47"/>
      <c r="F646" s="46"/>
      <c r="G646" s="46"/>
      <c r="H646" s="46"/>
      <c r="I646" s="46"/>
      <c r="J646" s="46"/>
      <c r="K646" s="46"/>
    </row>
    <row r="647" spans="1:11" ht="42" x14ac:dyDescent="0.15">
      <c r="A647" s="7">
        <v>663</v>
      </c>
      <c r="B647" s="43"/>
      <c r="C647" s="29" t="str">
        <f>HYPERLINK("https://piensoluegoactuo.com/frente-al-coronavirus/para-todos/megaprofes-apoyo-escolar-gratuito/","Megaprofes: Apoyo escolar gratuito.")</f>
        <v>Megaprofes: Apoyo escolar gratuito.</v>
      </c>
      <c r="D647" s="27" t="s">
        <v>800</v>
      </c>
      <c r="E647" s="47"/>
      <c r="F647" s="46"/>
      <c r="G647" s="46"/>
      <c r="H647" s="46"/>
      <c r="I647" s="46"/>
      <c r="J647" s="46"/>
      <c r="K647" s="46"/>
    </row>
    <row r="648" spans="1:11" ht="42" x14ac:dyDescent="0.15">
      <c r="A648" s="7">
        <v>664</v>
      </c>
      <c r="B648" s="43"/>
      <c r="C648" s="29" t="str">
        <f>HYPERLINK("https://piensoluegoactuo.com/frente-al-coronavirus/para-los-pequenos/dibujo-yomequedoencasa-desde-vallecas/","Dibujo #YoMeQuedoEnCasa desde Vallecas.")</f>
        <v>Dibujo #YoMeQuedoEnCasa desde Vallecas.</v>
      </c>
      <c r="D648" s="27" t="s">
        <v>801</v>
      </c>
      <c r="E648" s="47"/>
      <c r="F648" s="46"/>
      <c r="G648" s="46"/>
      <c r="H648" s="46"/>
      <c r="I648" s="46"/>
      <c r="J648" s="46"/>
      <c r="K648" s="46"/>
    </row>
    <row r="649" spans="1:11" ht="56" x14ac:dyDescent="0.15">
      <c r="A649" s="15">
        <v>665</v>
      </c>
      <c r="B649" s="52"/>
      <c r="C649" s="50" t="s">
        <v>802</v>
      </c>
      <c r="D649" s="37" t="s">
        <v>803</v>
      </c>
      <c r="E649" s="55"/>
      <c r="F649" s="56"/>
      <c r="G649" s="56"/>
      <c r="H649" s="56"/>
      <c r="I649" s="56"/>
      <c r="J649" s="56"/>
      <c r="K649" s="56"/>
    </row>
    <row r="650" spans="1:11" ht="56" x14ac:dyDescent="0.15">
      <c r="A650" s="7">
        <v>666</v>
      </c>
      <c r="B650" s="43"/>
      <c r="C650" s="29" t="str">
        <f>HYPERLINK("https://piensoluegoactuo.com/frente-al-coronavirus/para-todos/ayuda-espiritual-telefonica/","Ayuda espiritual telefónica.")</f>
        <v>Ayuda espiritual telefónica.</v>
      </c>
      <c r="D650" s="27" t="s">
        <v>804</v>
      </c>
      <c r="E650" s="47"/>
      <c r="F650" s="46"/>
      <c r="G650" s="46"/>
      <c r="H650" s="46"/>
      <c r="I650" s="46"/>
      <c r="J650" s="46"/>
      <c r="K650" s="46"/>
    </row>
    <row r="651" spans="1:11" ht="28" x14ac:dyDescent="0.15">
      <c r="A651" s="7">
        <v>667</v>
      </c>
      <c r="B651" s="43"/>
      <c r="C651" s="29" t="str">
        <f>HYPERLINK("https://piensoluegoactuo.com/frente-al-coronavirus/para-los-mayores/cartas-a-nuestros-mayores/","Cartas a nuestros mayores.")</f>
        <v>Cartas a nuestros mayores.</v>
      </c>
      <c r="D651" s="27" t="s">
        <v>805</v>
      </c>
      <c r="E651" s="47"/>
      <c r="F651" s="46"/>
      <c r="G651" s="46"/>
      <c r="H651" s="46"/>
      <c r="I651" s="46"/>
      <c r="J651" s="46"/>
      <c r="K651" s="46"/>
    </row>
    <row r="652" spans="1:11" ht="56" x14ac:dyDescent="0.15">
      <c r="A652" s="7">
        <v>668</v>
      </c>
      <c r="B652" s="43"/>
      <c r="C652" s="29" t="str">
        <f>HYPERLINK("https://piensoluegoactuo.com/frente-al-coronavirus/para-los-mayores/apoyo-emocional-con-perros-en-la-espana-vacia/","Apoyo emocional con perros en la España vacía.")</f>
        <v>Apoyo emocional con perros en la España vacía.</v>
      </c>
      <c r="D652" s="27" t="s">
        <v>806</v>
      </c>
      <c r="E652" s="47"/>
      <c r="F652" s="46"/>
      <c r="G652" s="46"/>
      <c r="H652" s="46"/>
      <c r="I652" s="46"/>
      <c r="J652" s="46"/>
      <c r="K652" s="46"/>
    </row>
    <row r="653" spans="1:11" ht="42" x14ac:dyDescent="0.15">
      <c r="A653" s="7">
        <v>669</v>
      </c>
      <c r="B653" s="43"/>
      <c r="C653" s="29" t="str">
        <f>HYPERLINK("https://piensoluegoactuo.com/frente-al-coronavirus/para-todos/acelerando-el-conocimiento-del-covid-19/","Acelerando el conocimiento del COVID-19.")</f>
        <v>Acelerando el conocimiento del COVID-19.</v>
      </c>
      <c r="D653" s="27" t="s">
        <v>807</v>
      </c>
      <c r="E653" s="47"/>
      <c r="F653" s="46"/>
      <c r="G653" s="46"/>
      <c r="H653" s="46"/>
      <c r="I653" s="46"/>
      <c r="J653" s="46"/>
      <c r="K653" s="46"/>
    </row>
    <row r="654" spans="1:11" ht="42" x14ac:dyDescent="0.15">
      <c r="A654" s="7">
        <v>670</v>
      </c>
      <c r="B654" s="43"/>
      <c r="C654" s="29" t="str">
        <f>HYPERLINK("https://piensoluegoactuo.com/frente-al-coronavirus/para-todos/tienes-mi-ayuda/","Tienes mi ayuda.")</f>
        <v>Tienes mi ayuda.</v>
      </c>
      <c r="D654" s="27" t="s">
        <v>808</v>
      </c>
      <c r="E654" s="47"/>
      <c r="F654" s="46"/>
      <c r="G654" s="46"/>
      <c r="H654" s="46"/>
      <c r="I654" s="46"/>
      <c r="J654" s="46"/>
      <c r="K654" s="46"/>
    </row>
    <row r="655" spans="1:11" ht="56" x14ac:dyDescent="0.15">
      <c r="A655" s="15">
        <v>671</v>
      </c>
      <c r="B655" s="52"/>
      <c r="C655" s="50" t="s">
        <v>809</v>
      </c>
      <c r="D655" s="37" t="s">
        <v>810</v>
      </c>
      <c r="E655" s="55"/>
      <c r="F655" s="56"/>
      <c r="G655" s="56"/>
      <c r="H655" s="56"/>
      <c r="I655" s="56"/>
      <c r="J655" s="56"/>
      <c r="K655" s="56"/>
    </row>
    <row r="656" spans="1:11" ht="57" thickBot="1" x14ac:dyDescent="0.2">
      <c r="A656" s="7">
        <v>672</v>
      </c>
      <c r="B656" s="43"/>
      <c r="C656" s="29" t="str">
        <f>HYPERLINK("https://piensoluegoactuo.com/frente-al-coronavirus/para-todos/unopuntosiete-ayuda-para-el-sector-hostelero/","#UnoPuntoSiete ayuda para el sector hostelero.")</f>
        <v>#UnoPuntoSiete ayuda para el sector hostelero.</v>
      </c>
      <c r="D656" s="27" t="s">
        <v>811</v>
      </c>
      <c r="E656" s="47"/>
      <c r="F656" s="46"/>
      <c r="G656" s="46"/>
      <c r="H656" s="46"/>
      <c r="I656" s="46"/>
      <c r="J656" s="46"/>
      <c r="K656" s="46"/>
    </row>
    <row r="657" spans="1:11" ht="34.5" customHeight="1" thickTop="1" thickBot="1" x14ac:dyDescent="0.2">
      <c r="A657" s="31"/>
      <c r="B657" s="105" t="s">
        <v>812</v>
      </c>
      <c r="C657" s="103"/>
      <c r="D657" s="103"/>
      <c r="E657" s="32"/>
      <c r="F657" s="33"/>
      <c r="G657" s="33"/>
      <c r="H657" s="33"/>
      <c r="I657" s="33"/>
      <c r="J657" s="33"/>
      <c r="K657" s="33"/>
    </row>
    <row r="658" spans="1:11" ht="43" thickTop="1" x14ac:dyDescent="0.15">
      <c r="A658" s="7">
        <v>673</v>
      </c>
      <c r="B658" s="43"/>
      <c r="C658" s="29" t="str">
        <f>HYPERLINK("https://piensoluegoactuo.com/frente-al-coronavirus/para-todos/peticion-para-que-los-sanitarios-cuenten-con-material-adecuado/","Petición para que los sanitarios cuenten con material adecuado.")</f>
        <v>Petición para que los sanitarios cuenten con material adecuado.</v>
      </c>
      <c r="D658" s="27" t="s">
        <v>813</v>
      </c>
      <c r="E658" s="47"/>
      <c r="F658" s="46"/>
      <c r="G658" s="46"/>
      <c r="H658" s="46"/>
      <c r="I658" s="46"/>
      <c r="J658" s="46"/>
      <c r="K658" s="46"/>
    </row>
    <row r="659" spans="1:11" ht="42" x14ac:dyDescent="0.15">
      <c r="A659" s="86">
        <v>674</v>
      </c>
      <c r="B659" s="87"/>
      <c r="C659" s="88" t="s">
        <v>814</v>
      </c>
      <c r="D659" s="89" t="s">
        <v>815</v>
      </c>
      <c r="E659" s="91"/>
      <c r="F659" s="90"/>
      <c r="G659" s="90"/>
      <c r="H659" s="90"/>
      <c r="I659" s="90"/>
      <c r="J659" s="90"/>
      <c r="K659" s="90"/>
    </row>
    <row r="660" spans="1:11" ht="84" x14ac:dyDescent="0.15">
      <c r="A660" s="7">
        <v>675</v>
      </c>
      <c r="B660" s="43"/>
      <c r="C660" s="29" t="str">
        <f>HYPERLINK("https://piensoluegoactuo.com/frente-al-coronavirus/para-todos/yo-regalo-cuarencena/","Yo regalo «cuarenCena».")</f>
        <v>Yo regalo «cuarenCena».</v>
      </c>
      <c r="D660" s="27" t="s">
        <v>816</v>
      </c>
      <c r="E660" s="47"/>
      <c r="F660" s="46"/>
      <c r="G660" s="46"/>
      <c r="H660" s="46"/>
      <c r="I660" s="46"/>
      <c r="J660" s="46"/>
      <c r="K660" s="46"/>
    </row>
    <row r="661" spans="1:11" ht="56" x14ac:dyDescent="0.15">
      <c r="A661" s="7">
        <v>676</v>
      </c>
      <c r="B661" s="43"/>
      <c r="C661" s="29" t="str">
        <f>HYPERLINK("https://piensoluegoactuo.com/frente-al-coronavirus/para-todos/atencion-telefonica-uno-mas-uno/","Atención telefónica Uno más Uno.")</f>
        <v>Atención telefónica Uno más Uno.</v>
      </c>
      <c r="D661" s="27" t="s">
        <v>817</v>
      </c>
      <c r="E661" s="47"/>
      <c r="F661" s="46"/>
      <c r="G661" s="46"/>
      <c r="H661" s="46"/>
      <c r="I661" s="46"/>
      <c r="J661" s="46"/>
      <c r="K661" s="46"/>
    </row>
    <row r="662" spans="1:11" ht="56" x14ac:dyDescent="0.15">
      <c r="A662" s="7">
        <v>677</v>
      </c>
      <c r="B662" s="43"/>
      <c r="C662" s="29" t="str">
        <f>HYPERLINK("https://piensoluegoactuo.com/frente-al-coronavirus/para-todos/cita-medica-en-casa/","Cita médica en casa.")</f>
        <v>Cita médica en casa.</v>
      </c>
      <c r="D662" s="27" t="s">
        <v>818</v>
      </c>
      <c r="E662" s="47"/>
      <c r="F662" s="46"/>
      <c r="G662" s="46"/>
      <c r="H662" s="46"/>
      <c r="I662" s="46"/>
      <c r="J662" s="46"/>
      <c r="K662" s="46"/>
    </row>
    <row r="663" spans="1:11" ht="84" x14ac:dyDescent="0.15">
      <c r="A663" s="7">
        <v>678</v>
      </c>
      <c r="B663" s="43"/>
      <c r="C663" s="29" t="str">
        <f>HYPERLINK("https://piensoluegoactuo.com/frente-al-coronavirus/para-los-pequenos/entretener-a-peques-mas-alla-de-las-pantallas/","Entretener a peques más allá de las pantallas.")</f>
        <v>Entretener a peques más allá de las pantallas.</v>
      </c>
      <c r="D663" s="27" t="s">
        <v>819</v>
      </c>
      <c r="E663" s="47"/>
      <c r="F663" s="46"/>
      <c r="G663" s="46"/>
      <c r="H663" s="46"/>
      <c r="I663" s="46"/>
      <c r="J663" s="46"/>
      <c r="K663" s="46"/>
    </row>
    <row r="664" spans="1:11" ht="42" x14ac:dyDescent="0.15">
      <c r="A664" s="7">
        <v>679</v>
      </c>
      <c r="B664" s="43"/>
      <c r="C664" s="29" t="str">
        <f>HYPERLINK("https://piensoluegoactuo.com/frente-al-coronavirus/para-los-heroes/cursos-online-para-personas-ingresadas/","Cursos online para personas ingresadas.")</f>
        <v>Cursos online para personas ingresadas.</v>
      </c>
      <c r="D664" s="27" t="s">
        <v>820</v>
      </c>
      <c r="E664" s="47"/>
      <c r="F664" s="46"/>
      <c r="G664" s="46"/>
      <c r="H664" s="46"/>
      <c r="I664" s="46"/>
      <c r="J664" s="46"/>
      <c r="K664" s="46"/>
    </row>
    <row r="665" spans="1:11" ht="42" x14ac:dyDescent="0.15">
      <c r="A665" s="7">
        <v>680</v>
      </c>
      <c r="B665" s="43"/>
      <c r="C665" s="29" t="str">
        <f>HYPERLINK("https://piensoluegoactuo.com/frente-al-coronavirus/para-todos/tablondeanuncios-com-promueve-las-donaciones/","Tablóndeanuncios.com promueve las donaciones.")</f>
        <v>Tablóndeanuncios.com promueve las donaciones.</v>
      </c>
      <c r="D665" s="27" t="s">
        <v>821</v>
      </c>
      <c r="E665" s="47"/>
      <c r="F665" s="46"/>
      <c r="G665" s="46"/>
      <c r="H665" s="46"/>
      <c r="I665" s="46"/>
      <c r="J665" s="46"/>
      <c r="K665" s="46"/>
    </row>
    <row r="666" spans="1:11" ht="56" x14ac:dyDescent="0.15">
      <c r="A666" s="7">
        <v>681</v>
      </c>
      <c r="B666" s="43"/>
      <c r="C666" s="29" t="str">
        <f>HYPERLINK("https://piensoluegoactuo.com/frente-al-coronavirus/para-todos/riojanos-unidos-para-material-medico/","Riojanos Unidos para material médico.")</f>
        <v>Riojanos Unidos para material médico.</v>
      </c>
      <c r="D666" s="27" t="s">
        <v>822</v>
      </c>
      <c r="E666" s="47"/>
      <c r="F666" s="46"/>
      <c r="G666" s="46"/>
      <c r="H666" s="46"/>
      <c r="I666" s="46"/>
      <c r="J666" s="46"/>
      <c r="K666" s="46"/>
    </row>
    <row r="667" spans="1:11" ht="56" x14ac:dyDescent="0.15">
      <c r="A667" s="7">
        <v>682</v>
      </c>
      <c r="B667" s="43"/>
      <c r="C667" s="29" t="str">
        <f>HYPERLINK("https://piensoluegoactuo.com/frente-al-coronavirus/para-todos/salgamos-adelante-con-arte/","Salgamos adelante con arte.")</f>
        <v>Salgamos adelante con arte.</v>
      </c>
      <c r="D667" s="92" t="s">
        <v>823</v>
      </c>
      <c r="E667" s="47"/>
      <c r="F667" s="46"/>
      <c r="G667" s="46"/>
      <c r="H667" s="46"/>
      <c r="I667" s="46"/>
      <c r="J667" s="46"/>
      <c r="K667" s="46"/>
    </row>
    <row r="668" spans="1:11" ht="70" x14ac:dyDescent="0.15">
      <c r="A668" s="7">
        <v>683</v>
      </c>
      <c r="B668" s="43"/>
      <c r="C668" s="29" t="str">
        <f>HYPERLINK("https://piensoluegoactuo.com/frente-al-coronavirus/para-todos/te-envio-un-abrazo/","Te envío un abrazo.")</f>
        <v>Te envío un abrazo.</v>
      </c>
      <c r="D668" s="27" t="s">
        <v>824</v>
      </c>
      <c r="E668" s="47"/>
      <c r="F668" s="46"/>
      <c r="G668" s="46"/>
      <c r="H668" s="46"/>
      <c r="I668" s="46"/>
      <c r="J668" s="46"/>
      <c r="K668" s="46"/>
    </row>
    <row r="669" spans="1:11" ht="70" x14ac:dyDescent="0.15">
      <c r="A669" s="7">
        <v>684</v>
      </c>
      <c r="B669" s="43"/>
      <c r="C669" s="29" t="str">
        <f>HYPERLINK("https://piensoluegoactuo.com/frente-al-coronavirus/para-todos/refugiados-y-coronavirus/","Refugiados y coronavirus.")</f>
        <v>Refugiados y coronavirus.</v>
      </c>
      <c r="D669" s="27" t="s">
        <v>825</v>
      </c>
      <c r="E669" s="47"/>
      <c r="F669" s="46"/>
      <c r="G669" s="46"/>
      <c r="H669" s="46"/>
      <c r="I669" s="46"/>
      <c r="J669" s="46"/>
      <c r="K669" s="46"/>
    </row>
    <row r="670" spans="1:11" ht="70" x14ac:dyDescent="0.15">
      <c r="A670" s="7">
        <v>685</v>
      </c>
      <c r="B670" s="43"/>
      <c r="C670" s="29" t="str">
        <f>HYPERLINK("https://piensoluegoactuo.com/frente-al-coronavirus/para-todos/red-de-apoyo-de-lactancia-y-crianza/","Red de apoyo de lactancia y crianza.")</f>
        <v>Red de apoyo de lactancia y crianza.</v>
      </c>
      <c r="D670" s="63" t="s">
        <v>826</v>
      </c>
      <c r="E670" s="47"/>
      <c r="F670" s="46"/>
      <c r="G670" s="46"/>
      <c r="H670" s="46"/>
      <c r="I670" s="46"/>
      <c r="J670" s="46"/>
      <c r="K670" s="46"/>
    </row>
    <row r="671" spans="1:11" ht="70" x14ac:dyDescent="0.15">
      <c r="A671" s="7">
        <v>686</v>
      </c>
      <c r="B671" s="43"/>
      <c r="C671" s="29" t="str">
        <f>HYPERLINK("https://piensoluegoactuo.com/frente-al-coronavirus/para-todos/la-debilidad-nos-hace-fuertes-recaudar-fondos-en-madrid/","La debilidad nos hace fuertes, recaudar fondos en Madrid.")</f>
        <v>La debilidad nos hace fuertes, recaudar fondos en Madrid.</v>
      </c>
      <c r="D671" s="63" t="s">
        <v>827</v>
      </c>
      <c r="E671" s="47"/>
      <c r="F671" s="46"/>
      <c r="G671" s="46"/>
      <c r="H671" s="46"/>
      <c r="I671" s="46"/>
      <c r="J671" s="46"/>
      <c r="K671" s="46"/>
    </row>
    <row r="672" spans="1:11" ht="56" x14ac:dyDescent="0.15">
      <c r="A672" s="7">
        <v>687</v>
      </c>
      <c r="B672" s="43"/>
      <c r="C672" s="29" t="str">
        <f>HYPERLINK("https://piensoluegoactuo.com/frente-al-coronavirus/para-todos/corazones-de-papel/","Corazones de papel.")</f>
        <v>Corazones de papel.</v>
      </c>
      <c r="D672" s="27" t="s">
        <v>828</v>
      </c>
      <c r="E672" s="47"/>
      <c r="F672" s="46"/>
      <c r="G672" s="46"/>
      <c r="H672" s="46"/>
      <c r="I672" s="46"/>
      <c r="J672" s="46"/>
      <c r="K672" s="46"/>
    </row>
    <row r="673" spans="1:11" ht="28" x14ac:dyDescent="0.15">
      <c r="A673" s="7">
        <v>688</v>
      </c>
      <c r="B673" s="43"/>
      <c r="C673" s="29" t="str">
        <f>HYPERLINK("https://piensoluegoactuo.com/frente-al-coronavirus/para-todos/emergencia-unicef/","Emergencia UNICEF.")</f>
        <v>Emergencia UNICEF.</v>
      </c>
      <c r="D673" s="92" t="s">
        <v>829</v>
      </c>
      <c r="E673" s="47"/>
      <c r="F673" s="46"/>
      <c r="G673" s="46"/>
      <c r="H673" s="46"/>
      <c r="I673" s="46"/>
      <c r="J673" s="46"/>
      <c r="K673" s="46"/>
    </row>
    <row r="674" spans="1:11" ht="56" x14ac:dyDescent="0.15">
      <c r="A674" s="7">
        <v>689</v>
      </c>
      <c r="B674" s="43"/>
      <c r="C674" s="29" t="str">
        <f>HYPERLINK("https://piensoluegoactuo.com/frente-al-coronavirus/para-todos/gafas-protectoras/","Gafas protectoras.")</f>
        <v>Gafas protectoras.</v>
      </c>
      <c r="D674" s="92" t="s">
        <v>830</v>
      </c>
      <c r="E674" s="47"/>
      <c r="F674" s="46"/>
      <c r="G674" s="46"/>
      <c r="H674" s="46"/>
      <c r="I674" s="46"/>
      <c r="J674" s="46"/>
      <c r="K674" s="46"/>
    </row>
    <row r="675" spans="1:11" ht="56" x14ac:dyDescent="0.15">
      <c r="A675" s="7">
        <v>690</v>
      </c>
      <c r="B675" s="43"/>
      <c r="C675" s="29" t="str">
        <f>HYPERLINK("https://piensoluegoactuo.com/frente-al-coronavirus/para-todos/apoyo-neuropsicologico-en-remoto/","Apoyo neuropsicológico en remoto.")</f>
        <v>Apoyo neuropsicológico en remoto.</v>
      </c>
      <c r="D675" s="27" t="s">
        <v>831</v>
      </c>
      <c r="E675" s="47"/>
      <c r="F675" s="46"/>
      <c r="G675" s="46"/>
      <c r="H675" s="46"/>
      <c r="I675" s="46"/>
      <c r="J675" s="46"/>
      <c r="K675" s="46"/>
    </row>
    <row r="676" spans="1:11" ht="56" x14ac:dyDescent="0.15">
      <c r="A676" s="7">
        <v>691</v>
      </c>
      <c r="B676" s="43"/>
      <c r="C676" s="29" t="str">
        <f>HYPERLINK("https://piensoluegoactuo.com/frente-al-coronavirus/para-los-mayores/llamale-llamadas-a-mayores/","#Llámale, llamadas a mayores.")</f>
        <v>#Llámale, llamadas a mayores.</v>
      </c>
      <c r="D676" s="27" t="s">
        <v>832</v>
      </c>
      <c r="E676" s="47"/>
      <c r="F676" s="46"/>
      <c r="G676" s="46"/>
      <c r="H676" s="46"/>
      <c r="I676" s="46"/>
      <c r="J676" s="46"/>
      <c r="K676" s="46"/>
    </row>
    <row r="677" spans="1:11" ht="56" x14ac:dyDescent="0.15">
      <c r="A677" s="7">
        <v>692</v>
      </c>
      <c r="B677" s="43"/>
      <c r="C677" s="29" t="str">
        <f>HYPERLINK("https://piensoluegoactuo.com/frente-al-coronavirus/para-los-pequenos/dibujando-gratitud/","Dibujando gratitud.")</f>
        <v>Dibujando gratitud.</v>
      </c>
      <c r="D677" s="27" t="s">
        <v>833</v>
      </c>
      <c r="E677" s="47"/>
      <c r="F677" s="46"/>
      <c r="G677" s="46"/>
      <c r="H677" s="46"/>
      <c r="I677" s="46"/>
      <c r="J677" s="46"/>
      <c r="K677" s="46"/>
    </row>
    <row r="678" spans="1:11" ht="56" x14ac:dyDescent="0.15">
      <c r="A678" s="7">
        <v>693</v>
      </c>
      <c r="B678" s="43"/>
      <c r="C678" s="29" t="str">
        <f>HYPERLINK("https://piensoluegoactuo.com/frente-al-coronavirus/para-todos/ayuda-a-los-sorianos/","Ayuda a los Sorianos.")</f>
        <v>Ayuda a los Sorianos.</v>
      </c>
      <c r="D678" s="27" t="s">
        <v>834</v>
      </c>
      <c r="E678" s="47"/>
      <c r="F678" s="46"/>
      <c r="G678" s="46"/>
      <c r="H678" s="46"/>
      <c r="I678" s="46"/>
      <c r="J678" s="46"/>
      <c r="K678" s="46"/>
    </row>
    <row r="679" spans="1:11" ht="42" x14ac:dyDescent="0.15">
      <c r="A679" s="7">
        <v>694</v>
      </c>
      <c r="B679" s="43"/>
      <c r="C679" s="29" t="str">
        <f>HYPERLINK("https://piensoluegoactuo.com/frente-al-coronavirus/para-todos/firmas-a-favor-de-la-proteccion-de-las-fuerzas-de-seguridad/","Firmas a favor de la protección de las fuerzas de seguridad.")</f>
        <v>Firmas a favor de la protección de las fuerzas de seguridad.</v>
      </c>
      <c r="D679" s="27" t="s">
        <v>835</v>
      </c>
      <c r="E679" s="47"/>
      <c r="F679" s="46"/>
      <c r="G679" s="46"/>
      <c r="H679" s="46"/>
      <c r="I679" s="46"/>
      <c r="J679" s="46"/>
      <c r="K679" s="46"/>
    </row>
    <row r="680" spans="1:11" ht="28" x14ac:dyDescent="0.15">
      <c r="A680" s="7">
        <v>695</v>
      </c>
      <c r="B680" s="43"/>
      <c r="C680" s="29" t="str">
        <f>HYPERLINK("https://piensoluegoactuo.com/frente-al-coronavirus/para-todos/plataforma-para-pedir-y-ofrecer-ayuda/","Plataforma para pedir y ofrecer ayuda.")</f>
        <v>Plataforma para pedir y ofrecer ayuda.</v>
      </c>
      <c r="D680" s="27" t="s">
        <v>836</v>
      </c>
      <c r="E680" s="47"/>
      <c r="F680" s="46"/>
      <c r="G680" s="46"/>
      <c r="H680" s="46"/>
      <c r="I680" s="46"/>
      <c r="J680" s="46"/>
      <c r="K680" s="46"/>
    </row>
    <row r="681" spans="1:11" ht="56" x14ac:dyDescent="0.15">
      <c r="A681" s="93">
        <v>696</v>
      </c>
      <c r="B681" s="43"/>
      <c r="C681" s="29" t="str">
        <f>HYPERLINK("https://piensoluegoactuo.com/frente-al-coronavirus/para-los-pequenos/juego-la-busqueda-del-tesoro-para-los-mas-pequenos/","Juego la búsqueda del tesoro para los más pequeños.")</f>
        <v>Juego la búsqueda del tesoro para los más pequeños.</v>
      </c>
      <c r="D681" s="92" t="s">
        <v>837</v>
      </c>
      <c r="E681" s="47"/>
      <c r="F681" s="46"/>
      <c r="G681" s="46"/>
      <c r="H681" s="46"/>
      <c r="I681" s="46"/>
      <c r="J681" s="46"/>
      <c r="K681" s="46"/>
    </row>
    <row r="682" spans="1:11" ht="84" x14ac:dyDescent="0.15">
      <c r="A682" s="93">
        <v>697</v>
      </c>
      <c r="B682" s="43"/>
      <c r="C682" s="29" t="str">
        <f>HYPERLINK("https://piensoluegoactuo.com/frente-al-coronavirus/para-todos/menus-solidarios-para-ayudar-a-las-familias-vulnerables-del-barrio-de-san-blas/","Menús solidarios para ayudar a las familias vulnerables del barrio de San Blas.")</f>
        <v>Menús solidarios para ayudar a las familias vulnerables del barrio de San Blas.</v>
      </c>
      <c r="D682" s="92" t="s">
        <v>838</v>
      </c>
      <c r="E682" s="47"/>
      <c r="F682" s="46"/>
      <c r="G682" s="46"/>
      <c r="H682" s="46"/>
      <c r="I682" s="46"/>
      <c r="J682" s="46"/>
      <c r="K682" s="46"/>
    </row>
    <row r="683" spans="1:11" ht="98" x14ac:dyDescent="0.15">
      <c r="A683" s="93">
        <v>698</v>
      </c>
      <c r="B683" s="43"/>
      <c r="C683" s="29" t="str">
        <f>HYPERLINK("https://piensoluegoactuo.com/frente-al-coronavirus/para-los-pequenos/la-magia-de-los-aplausos-coleccion-de-micro-cuentos-ilustrados-para-ninos/","""La magia de los aplausos"", colección de micro-cuentos ilustrados para niños.")</f>
        <v>"La magia de los aplausos", colección de micro-cuentos ilustrados para niños.</v>
      </c>
      <c r="D683" s="92" t="s">
        <v>839</v>
      </c>
      <c r="E683" s="47"/>
      <c r="F683" s="46"/>
      <c r="G683" s="46"/>
      <c r="H683" s="46"/>
      <c r="I683" s="46"/>
      <c r="J683" s="46"/>
      <c r="K683" s="46"/>
    </row>
    <row r="684" spans="1:11" ht="70" x14ac:dyDescent="0.15">
      <c r="A684" s="93">
        <v>699</v>
      </c>
      <c r="B684" s="43"/>
      <c r="C684" s="29" t="str">
        <f>HYPERLINK("https://piensoluegoactuo.com/frente-al-coronavirus/para-los-pequenos/ana-torres-invita-a-los-ninos-a-la-hora-del-cuento/","Ana Torres invita a los niños a ""La hora del cuento"".")</f>
        <v>Ana Torres invita a los niños a "La hora del cuento".</v>
      </c>
      <c r="D684" s="92" t="s">
        <v>840</v>
      </c>
      <c r="E684" s="47"/>
      <c r="F684" s="46"/>
      <c r="G684" s="46"/>
      <c r="H684" s="46"/>
      <c r="I684" s="46"/>
      <c r="J684" s="46"/>
      <c r="K684" s="46"/>
    </row>
    <row r="685" spans="1:11" ht="99" thickBot="1" x14ac:dyDescent="0.2">
      <c r="A685" s="93">
        <v>700</v>
      </c>
      <c r="B685" s="43"/>
      <c r="C685" s="29" t="str">
        <f>HYPERLINK("https://piensoluegoactuo.com/frente-al-coronavirus/para-los-pequenos/actividades-onlinepara-seguir-acompanando-a-los-ninos-hospitalizados/","Actividades onlinepara seguir acompañando a los niños hospitalizados.")</f>
        <v>Actividades onlinepara seguir acompañando a los niños hospitalizados.</v>
      </c>
      <c r="D685" s="92" t="s">
        <v>841</v>
      </c>
      <c r="E685" s="47"/>
      <c r="F685" s="46"/>
      <c r="G685" s="46"/>
      <c r="H685" s="46"/>
      <c r="I685" s="46"/>
      <c r="J685" s="46"/>
      <c r="K685" s="46"/>
    </row>
    <row r="686" spans="1:11" ht="38.25" customHeight="1" thickTop="1" thickBot="1" x14ac:dyDescent="0.2">
      <c r="A686" s="94"/>
      <c r="B686" s="106" t="s">
        <v>842</v>
      </c>
      <c r="C686" s="103"/>
      <c r="D686" s="103"/>
      <c r="E686" s="32"/>
      <c r="F686" s="95"/>
      <c r="G686" s="95"/>
      <c r="H686" s="95"/>
      <c r="I686" s="95"/>
      <c r="J686" s="95"/>
      <c r="K686" s="95"/>
    </row>
    <row r="687" spans="1:11" ht="57" thickTop="1" x14ac:dyDescent="0.15">
      <c r="A687" s="7">
        <v>442</v>
      </c>
      <c r="B687" s="43"/>
      <c r="C687" s="51" t="s">
        <v>843</v>
      </c>
      <c r="D687" s="45" t="s">
        <v>844</v>
      </c>
      <c r="E687" s="47"/>
      <c r="F687" s="46"/>
      <c r="G687" s="46"/>
      <c r="H687" s="46"/>
      <c r="I687" s="46"/>
      <c r="J687" s="46"/>
      <c r="K687" s="46"/>
    </row>
    <row r="688" spans="1:11" ht="42" x14ac:dyDescent="0.15">
      <c r="A688" s="7">
        <v>392</v>
      </c>
      <c r="B688" s="43"/>
      <c r="C688" s="51" t="s">
        <v>845</v>
      </c>
      <c r="D688" s="45" t="s">
        <v>846</v>
      </c>
      <c r="E688" s="47"/>
      <c r="F688" s="46"/>
      <c r="G688" s="46"/>
      <c r="H688" s="46"/>
      <c r="I688" s="46"/>
      <c r="J688" s="46"/>
      <c r="K688" s="46"/>
    </row>
    <row r="689" spans="1:11" ht="42" x14ac:dyDescent="0.15">
      <c r="A689" s="7">
        <v>375</v>
      </c>
      <c r="B689" s="43"/>
      <c r="C689" s="51" t="s">
        <v>847</v>
      </c>
      <c r="D689" s="45" t="s">
        <v>848</v>
      </c>
      <c r="E689" s="47"/>
      <c r="F689" s="46"/>
      <c r="G689" s="46"/>
      <c r="H689" s="46"/>
      <c r="I689" s="46"/>
      <c r="J689" s="46"/>
      <c r="K689" s="46"/>
    </row>
    <row r="690" spans="1:11" ht="42" x14ac:dyDescent="0.15">
      <c r="A690" s="7">
        <v>376</v>
      </c>
      <c r="B690" s="43"/>
      <c r="C690" s="51" t="s">
        <v>849</v>
      </c>
      <c r="D690" s="45" t="s">
        <v>850</v>
      </c>
      <c r="E690" s="47"/>
      <c r="F690" s="46"/>
      <c r="G690" s="46"/>
      <c r="H690" s="46"/>
      <c r="I690" s="46"/>
      <c r="J690" s="46"/>
      <c r="K690" s="46"/>
    </row>
    <row r="691" spans="1:11" ht="42" x14ac:dyDescent="0.15">
      <c r="A691" s="7">
        <v>368</v>
      </c>
      <c r="B691" s="43"/>
      <c r="C691" s="44" t="str">
        <f>HYPERLINK("https://piensoluegoactuo.com/frente-al-coronavirus/para-todos/conjunto-de-iniciativas-para-la-sociedad/","Conjunto de iniciativas para la sociedad.")</f>
        <v>Conjunto de iniciativas para la sociedad.</v>
      </c>
      <c r="D691" s="63" t="s">
        <v>851</v>
      </c>
      <c r="E691" s="47"/>
      <c r="F691" s="46"/>
      <c r="G691" s="46"/>
      <c r="H691" s="46"/>
      <c r="I691" s="46"/>
      <c r="J691" s="46"/>
      <c r="K691" s="46"/>
    </row>
    <row r="692" spans="1:11" ht="13" x14ac:dyDescent="0.15"/>
    <row r="693" spans="1:11" ht="84" x14ac:dyDescent="0.15">
      <c r="A693" s="7">
        <v>360</v>
      </c>
      <c r="B693" s="43"/>
      <c r="C693" s="51" t="s">
        <v>852</v>
      </c>
      <c r="D693" s="45" t="s">
        <v>853</v>
      </c>
      <c r="E693" s="47"/>
      <c r="F693" s="46"/>
      <c r="G693" s="46"/>
      <c r="H693" s="46"/>
      <c r="I693" s="46"/>
      <c r="J693" s="46"/>
      <c r="K693" s="46"/>
    </row>
    <row r="694" spans="1:11" ht="42" x14ac:dyDescent="0.15">
      <c r="A694" s="7">
        <v>359</v>
      </c>
      <c r="B694" s="43"/>
      <c r="C694" s="51" t="s">
        <v>854</v>
      </c>
      <c r="D694" s="27" t="s">
        <v>855</v>
      </c>
      <c r="E694" s="47"/>
      <c r="F694" s="46"/>
      <c r="G694" s="46"/>
      <c r="H694" s="46"/>
      <c r="I694" s="46"/>
      <c r="J694" s="46"/>
      <c r="K694" s="46"/>
    </row>
    <row r="695" spans="1:11" ht="14" x14ac:dyDescent="0.15">
      <c r="A695" s="7">
        <v>341</v>
      </c>
      <c r="B695" s="43"/>
      <c r="C695" s="51" t="s">
        <v>856</v>
      </c>
      <c r="D695" s="45" t="s">
        <v>857</v>
      </c>
      <c r="E695" s="47"/>
      <c r="F695" s="46"/>
      <c r="G695" s="46"/>
      <c r="H695" s="46"/>
      <c r="I695" s="46"/>
      <c r="J695" s="46"/>
      <c r="K695" s="46"/>
    </row>
    <row r="696" spans="1:11" ht="56" x14ac:dyDescent="0.15">
      <c r="A696" s="7">
        <v>304</v>
      </c>
      <c r="B696" s="43"/>
      <c r="C696" s="45" t="s">
        <v>858</v>
      </c>
      <c r="D696" s="45" t="s">
        <v>859</v>
      </c>
      <c r="E696" s="47"/>
      <c r="F696" s="46"/>
      <c r="G696" s="46"/>
      <c r="H696" s="46"/>
      <c r="I696" s="46"/>
      <c r="J696" s="46"/>
      <c r="K696" s="46"/>
    </row>
    <row r="697" spans="1:11" ht="56" x14ac:dyDescent="0.15">
      <c r="A697" s="7">
        <v>256</v>
      </c>
      <c r="B697" s="23"/>
      <c r="C697" s="49" t="s">
        <v>860</v>
      </c>
      <c r="D697" s="27" t="s">
        <v>861</v>
      </c>
      <c r="E697" s="12"/>
      <c r="F697" s="21"/>
      <c r="G697" s="21"/>
      <c r="H697" s="21"/>
      <c r="I697" s="21"/>
      <c r="J697" s="21"/>
      <c r="K697" s="21"/>
    </row>
    <row r="698" spans="1:11" ht="70" x14ac:dyDescent="0.15">
      <c r="A698" s="7">
        <v>254</v>
      </c>
      <c r="B698" s="23"/>
      <c r="C698" s="49" t="s">
        <v>862</v>
      </c>
      <c r="D698" s="27" t="s">
        <v>863</v>
      </c>
      <c r="E698" s="12"/>
      <c r="F698" s="21"/>
      <c r="G698" s="21"/>
      <c r="H698" s="21"/>
      <c r="I698" s="21"/>
      <c r="J698" s="21"/>
      <c r="K698" s="21"/>
    </row>
    <row r="699" spans="1:11" ht="56" x14ac:dyDescent="0.15">
      <c r="A699" s="7">
        <v>203</v>
      </c>
      <c r="B699" s="23"/>
      <c r="C699" s="27" t="s">
        <v>864</v>
      </c>
      <c r="D699" s="27" t="s">
        <v>865</v>
      </c>
      <c r="E699" s="12"/>
      <c r="F699" s="21"/>
      <c r="G699" s="21"/>
      <c r="H699" s="21"/>
      <c r="I699" s="21"/>
      <c r="J699" s="21"/>
      <c r="K699" s="21"/>
    </row>
    <row r="700" spans="1:11" ht="56" x14ac:dyDescent="0.15">
      <c r="A700" s="7">
        <v>164</v>
      </c>
      <c r="B700" s="23"/>
      <c r="C700" s="27" t="s">
        <v>866</v>
      </c>
      <c r="D700" s="27" t="s">
        <v>867</v>
      </c>
      <c r="E700" s="12"/>
      <c r="F700" s="21"/>
      <c r="G700" s="21"/>
      <c r="H700" s="21"/>
      <c r="I700" s="21"/>
      <c r="J700" s="21"/>
      <c r="K700" s="21"/>
    </row>
    <row r="701" spans="1:11" ht="13" x14ac:dyDescent="0.15"/>
    <row r="702" spans="1:11" ht="42" x14ac:dyDescent="0.15">
      <c r="A702" s="7">
        <v>147</v>
      </c>
      <c r="B702" s="23">
        <v>43917</v>
      </c>
      <c r="C702" s="27" t="s">
        <v>868</v>
      </c>
      <c r="D702" s="27" t="s">
        <v>869</v>
      </c>
      <c r="E702" s="12"/>
      <c r="F702" s="21"/>
      <c r="G702" s="21"/>
      <c r="H702" s="21"/>
      <c r="I702" s="21"/>
      <c r="J702" s="21"/>
      <c r="K702" s="21"/>
    </row>
    <row r="703" spans="1:11" ht="42" x14ac:dyDescent="0.15">
      <c r="A703" s="7">
        <v>101</v>
      </c>
      <c r="B703" s="23">
        <v>43917</v>
      </c>
      <c r="C703" s="27" t="s">
        <v>870</v>
      </c>
      <c r="D703" s="27" t="s">
        <v>871</v>
      </c>
      <c r="E703" s="12"/>
      <c r="F703" s="21"/>
      <c r="G703" s="21"/>
      <c r="H703" s="21"/>
      <c r="I703" s="21"/>
      <c r="J703" s="21"/>
      <c r="K703" s="21"/>
    </row>
    <row r="704" spans="1:11" ht="70" x14ac:dyDescent="0.15">
      <c r="A704" s="7">
        <v>108</v>
      </c>
      <c r="B704" s="23">
        <v>43917</v>
      </c>
      <c r="C704" s="27" t="s">
        <v>872</v>
      </c>
      <c r="D704" s="27" t="s">
        <v>873</v>
      </c>
      <c r="E704" s="12"/>
      <c r="F704" s="21"/>
      <c r="G704" s="21"/>
      <c r="H704" s="21"/>
      <c r="I704" s="21"/>
      <c r="J704" s="21"/>
      <c r="K704" s="21"/>
    </row>
    <row r="705" spans="1:11" ht="71" thickBot="1" x14ac:dyDescent="0.2">
      <c r="A705" s="7">
        <v>100</v>
      </c>
      <c r="B705" s="23">
        <v>43917</v>
      </c>
      <c r="C705" s="27" t="s">
        <v>874</v>
      </c>
      <c r="D705" s="27" t="s">
        <v>875</v>
      </c>
      <c r="E705" s="12"/>
      <c r="F705" s="21"/>
      <c r="G705" s="21"/>
      <c r="H705" s="21"/>
      <c r="I705" s="21"/>
      <c r="J705" s="21"/>
      <c r="K705" s="21"/>
    </row>
    <row r="706" spans="1:11" ht="38.25" customHeight="1" thickTop="1" thickBot="1" x14ac:dyDescent="0.2">
      <c r="A706" s="96"/>
      <c r="B706" s="107" t="s">
        <v>876</v>
      </c>
      <c r="C706" s="103"/>
      <c r="D706" s="103"/>
      <c r="E706" s="32"/>
      <c r="F706" s="97"/>
      <c r="G706" s="97"/>
      <c r="H706" s="97"/>
      <c r="I706" s="97"/>
      <c r="J706" s="97"/>
      <c r="K706" s="97"/>
    </row>
    <row r="707" spans="1:11" ht="71" thickTop="1" x14ac:dyDescent="0.15">
      <c r="A707" s="7">
        <v>107</v>
      </c>
      <c r="B707" s="98">
        <v>43917</v>
      </c>
      <c r="C707" s="9" t="s">
        <v>877</v>
      </c>
      <c r="D707" s="9" t="s">
        <v>878</v>
      </c>
      <c r="E707" s="12"/>
      <c r="F707" s="12"/>
      <c r="G707" s="12"/>
      <c r="H707" s="12"/>
      <c r="I707" s="12"/>
      <c r="J707" s="12"/>
      <c r="K707" s="12"/>
    </row>
    <row r="708" spans="1:11" ht="42" x14ac:dyDescent="0.15">
      <c r="A708" s="7">
        <v>150</v>
      </c>
      <c r="B708" s="98">
        <v>43917</v>
      </c>
      <c r="C708" s="9" t="s">
        <v>879</v>
      </c>
      <c r="D708" s="9" t="s">
        <v>880</v>
      </c>
      <c r="E708" s="12"/>
      <c r="F708" s="12"/>
      <c r="G708" s="12"/>
      <c r="H708" s="12"/>
      <c r="I708" s="12"/>
      <c r="J708" s="12"/>
      <c r="K708" s="12"/>
    </row>
    <row r="709" spans="1:11" ht="42" x14ac:dyDescent="0.15">
      <c r="A709" s="7">
        <v>151</v>
      </c>
      <c r="B709" s="98">
        <v>43917</v>
      </c>
      <c r="C709" s="9" t="s">
        <v>881</v>
      </c>
      <c r="D709" s="9" t="s">
        <v>882</v>
      </c>
      <c r="E709" s="12"/>
      <c r="F709" s="12"/>
      <c r="G709" s="12"/>
      <c r="H709" s="12"/>
      <c r="I709" s="12"/>
      <c r="J709" s="12"/>
      <c r="K709" s="12"/>
    </row>
    <row r="710" spans="1:11" ht="42" x14ac:dyDescent="0.15">
      <c r="A710" s="7">
        <v>117</v>
      </c>
      <c r="B710" s="98">
        <v>43917</v>
      </c>
      <c r="C710" s="9" t="s">
        <v>883</v>
      </c>
      <c r="D710" s="9" t="s">
        <v>884</v>
      </c>
      <c r="E710" s="12"/>
      <c r="F710" s="12"/>
      <c r="G710" s="12"/>
      <c r="H710" s="12"/>
      <c r="I710" s="12"/>
      <c r="J710" s="12"/>
      <c r="K710" s="12"/>
    </row>
    <row r="711" spans="1:11" ht="70" x14ac:dyDescent="0.15">
      <c r="A711" s="7">
        <v>7</v>
      </c>
      <c r="B711" s="98">
        <v>43914</v>
      </c>
      <c r="C711" s="28" t="s">
        <v>885</v>
      </c>
      <c r="D711" s="28" t="s">
        <v>886</v>
      </c>
      <c r="E711" s="13"/>
      <c r="F711" s="13"/>
      <c r="G711" s="13"/>
      <c r="H711" s="13"/>
      <c r="I711" s="13"/>
      <c r="J711" s="13"/>
      <c r="K711" s="13"/>
    </row>
    <row r="712" spans="1:11" ht="84" x14ac:dyDescent="0.15">
      <c r="A712" s="7">
        <v>137</v>
      </c>
      <c r="B712" s="98">
        <v>43917</v>
      </c>
      <c r="C712" s="9" t="s">
        <v>887</v>
      </c>
      <c r="D712" s="9" t="s">
        <v>888</v>
      </c>
      <c r="E712" s="12"/>
      <c r="F712" s="12"/>
      <c r="G712" s="12"/>
      <c r="H712" s="12"/>
      <c r="I712" s="12"/>
      <c r="J712" s="12"/>
      <c r="K712" s="12"/>
    </row>
    <row r="713" spans="1:11" ht="56" x14ac:dyDescent="0.15">
      <c r="A713" s="7">
        <v>140</v>
      </c>
      <c r="B713" s="98">
        <v>43917</v>
      </c>
      <c r="C713" s="9" t="s">
        <v>889</v>
      </c>
      <c r="D713" s="9" t="s">
        <v>890</v>
      </c>
      <c r="E713" s="12"/>
      <c r="F713" s="12"/>
      <c r="G713" s="12"/>
      <c r="H713" s="12"/>
      <c r="I713" s="12"/>
      <c r="J713" s="12"/>
      <c r="K713" s="12"/>
    </row>
    <row r="714" spans="1:11" ht="13" x14ac:dyDescent="0.15">
      <c r="A714" s="7">
        <v>78</v>
      </c>
      <c r="B714" s="98">
        <v>43917</v>
      </c>
      <c r="C714" s="26" t="s">
        <v>891</v>
      </c>
      <c r="D714" s="26" t="s">
        <v>892</v>
      </c>
      <c r="E714" s="25"/>
      <c r="F714" s="25"/>
      <c r="G714" s="25"/>
      <c r="H714" s="25"/>
      <c r="I714" s="25"/>
      <c r="J714" s="25"/>
      <c r="K714" s="25"/>
    </row>
    <row r="715" spans="1:11" ht="98" x14ac:dyDescent="0.15">
      <c r="A715" s="7">
        <v>79</v>
      </c>
      <c r="B715" s="98">
        <v>43917</v>
      </c>
      <c r="C715" s="9" t="s">
        <v>893</v>
      </c>
      <c r="D715" s="9" t="s">
        <v>894</v>
      </c>
      <c r="E715" s="25"/>
      <c r="F715" s="25"/>
      <c r="G715" s="25"/>
      <c r="H715" s="25"/>
      <c r="I715" s="25"/>
      <c r="J715" s="25"/>
      <c r="K715" s="25"/>
    </row>
    <row r="716" spans="1:11" ht="126" x14ac:dyDescent="0.15">
      <c r="A716" s="7">
        <v>109</v>
      </c>
      <c r="B716" s="98">
        <v>43917</v>
      </c>
      <c r="C716" s="9" t="s">
        <v>895</v>
      </c>
      <c r="D716" s="9" t="s">
        <v>896</v>
      </c>
      <c r="E716" s="12"/>
      <c r="F716" s="12"/>
      <c r="G716" s="12"/>
      <c r="H716" s="12"/>
      <c r="I716" s="12"/>
      <c r="J716" s="12"/>
      <c r="K716" s="12"/>
    </row>
    <row r="717" spans="1:11" ht="70" x14ac:dyDescent="0.15">
      <c r="A717" s="7">
        <v>76</v>
      </c>
      <c r="B717" s="99">
        <v>43917</v>
      </c>
      <c r="C717" s="28" t="s">
        <v>897</v>
      </c>
      <c r="D717" s="9" t="s">
        <v>898</v>
      </c>
      <c r="E717" s="100"/>
      <c r="F717" s="100"/>
      <c r="G717" s="100"/>
      <c r="H717" s="100"/>
      <c r="I717" s="100"/>
      <c r="J717" s="100"/>
      <c r="K717" s="100"/>
    </row>
    <row r="718" spans="1:11" ht="70" x14ac:dyDescent="0.15">
      <c r="A718" s="7">
        <v>55</v>
      </c>
      <c r="B718" s="99">
        <v>43916</v>
      </c>
      <c r="C718" s="28" t="s">
        <v>899</v>
      </c>
      <c r="D718" s="28" t="s">
        <v>900</v>
      </c>
      <c r="E718" s="39"/>
      <c r="F718" s="39"/>
      <c r="G718" s="39"/>
      <c r="H718" s="39"/>
      <c r="I718" s="39"/>
      <c r="J718" s="39"/>
      <c r="K718" s="39"/>
    </row>
    <row r="719" spans="1:11" ht="42" x14ac:dyDescent="0.15">
      <c r="A719" s="7">
        <v>121</v>
      </c>
      <c r="B719" s="98">
        <v>43917</v>
      </c>
      <c r="C719" s="9" t="s">
        <v>901</v>
      </c>
      <c r="D719" s="9" t="s">
        <v>902</v>
      </c>
      <c r="E719" s="12"/>
      <c r="F719" s="12"/>
      <c r="G719" s="12"/>
      <c r="H719" s="12"/>
      <c r="I719" s="12"/>
      <c r="J719" s="12"/>
      <c r="K719" s="12"/>
    </row>
    <row r="720" spans="1:11" ht="56" x14ac:dyDescent="0.15">
      <c r="A720" s="7">
        <v>148</v>
      </c>
      <c r="B720" s="99">
        <v>43917</v>
      </c>
      <c r="C720" s="9" t="s">
        <v>903</v>
      </c>
      <c r="D720" s="9" t="s">
        <v>904</v>
      </c>
      <c r="E720" s="39"/>
      <c r="F720" s="39"/>
      <c r="G720" s="39"/>
      <c r="H720" s="39"/>
      <c r="I720" s="39"/>
      <c r="J720" s="39"/>
      <c r="K720" s="39"/>
    </row>
    <row r="721" spans="1:11" ht="56" x14ac:dyDescent="0.15">
      <c r="A721" s="15">
        <v>136</v>
      </c>
      <c r="B721" s="99">
        <v>43917</v>
      </c>
      <c r="C721" s="17" t="s">
        <v>905</v>
      </c>
      <c r="D721" s="17" t="s">
        <v>906</v>
      </c>
      <c r="E721" s="39"/>
      <c r="F721" s="39"/>
      <c r="G721" s="39"/>
      <c r="H721" s="39"/>
      <c r="I721" s="39"/>
      <c r="J721" s="39"/>
      <c r="K721" s="39"/>
    </row>
    <row r="722" spans="1:11" ht="56" x14ac:dyDescent="0.15">
      <c r="A722" s="7">
        <v>63</v>
      </c>
      <c r="B722" s="99">
        <v>43916</v>
      </c>
      <c r="C722" s="28" t="s">
        <v>907</v>
      </c>
      <c r="D722" s="28" t="s">
        <v>908</v>
      </c>
      <c r="E722" s="100"/>
      <c r="F722" s="100"/>
      <c r="G722" s="100"/>
      <c r="H722" s="100"/>
      <c r="I722" s="100"/>
      <c r="J722" s="100"/>
      <c r="K722" s="100"/>
    </row>
    <row r="723" spans="1:11" ht="70" x14ac:dyDescent="0.15">
      <c r="A723" s="7">
        <v>152</v>
      </c>
      <c r="B723" s="34"/>
      <c r="C723" s="27" t="s">
        <v>909</v>
      </c>
      <c r="D723" s="27" t="s">
        <v>910</v>
      </c>
      <c r="E723" s="12"/>
      <c r="F723" s="21"/>
      <c r="G723" s="21"/>
      <c r="H723" s="21"/>
      <c r="I723" s="21"/>
      <c r="J723" s="21"/>
      <c r="K723" s="21"/>
    </row>
    <row r="724" spans="1:11" ht="70" x14ac:dyDescent="0.15">
      <c r="A724" s="7">
        <v>166</v>
      </c>
      <c r="B724" s="34"/>
      <c r="C724" s="27" t="s">
        <v>911</v>
      </c>
      <c r="D724" s="27" t="s">
        <v>912</v>
      </c>
      <c r="E724" s="12"/>
      <c r="F724" s="21"/>
      <c r="G724" s="21"/>
      <c r="H724" s="21"/>
      <c r="I724" s="21"/>
      <c r="J724" s="21"/>
      <c r="K724" s="21"/>
    </row>
    <row r="725" spans="1:11" ht="70" x14ac:dyDescent="0.15">
      <c r="A725" s="7">
        <v>34</v>
      </c>
      <c r="B725" s="98">
        <v>43915</v>
      </c>
      <c r="C725" s="28" t="s">
        <v>913</v>
      </c>
      <c r="D725" s="28" t="s">
        <v>914</v>
      </c>
      <c r="E725" s="13"/>
      <c r="F725" s="13"/>
      <c r="G725" s="13"/>
      <c r="H725" s="13"/>
      <c r="I725" s="13"/>
      <c r="J725" s="13"/>
      <c r="K725" s="13"/>
    </row>
    <row r="726" spans="1:11" ht="13" x14ac:dyDescent="0.15">
      <c r="A726" s="7"/>
      <c r="B726" s="21"/>
      <c r="C726" s="21"/>
      <c r="D726" s="21"/>
      <c r="E726" s="12"/>
      <c r="F726" s="21"/>
      <c r="G726" s="21"/>
      <c r="H726" s="21"/>
      <c r="I726" s="21"/>
      <c r="J726" s="21"/>
      <c r="K726" s="21"/>
    </row>
    <row r="727" spans="1:11" ht="13" x14ac:dyDescent="0.15">
      <c r="E727" s="25"/>
    </row>
    <row r="728" spans="1:11" ht="13" x14ac:dyDescent="0.15">
      <c r="E728" s="25"/>
    </row>
    <row r="729" spans="1:11" ht="13" x14ac:dyDescent="0.15">
      <c r="E729" s="25"/>
    </row>
    <row r="730" spans="1:11" ht="13" x14ac:dyDescent="0.15">
      <c r="E730" s="25"/>
    </row>
    <row r="731" spans="1:11" ht="13" x14ac:dyDescent="0.15">
      <c r="E731" s="25"/>
    </row>
    <row r="732" spans="1:11" ht="13" x14ac:dyDescent="0.15">
      <c r="E732" s="25"/>
    </row>
    <row r="733" spans="1:11" ht="13" x14ac:dyDescent="0.15">
      <c r="A733" s="7"/>
      <c r="B733" s="21"/>
      <c r="C733" s="21"/>
      <c r="D733" s="21"/>
      <c r="E733" s="12"/>
      <c r="F733" s="21"/>
      <c r="G733" s="21"/>
      <c r="H733" s="21"/>
      <c r="I733" s="21"/>
      <c r="J733" s="21"/>
      <c r="K733" s="21"/>
    </row>
    <row r="734" spans="1:11" ht="13" x14ac:dyDescent="0.15">
      <c r="A734" s="7"/>
      <c r="B734" s="21"/>
      <c r="C734" s="21"/>
      <c r="D734" s="21"/>
      <c r="E734" s="12"/>
      <c r="F734" s="21"/>
      <c r="G734" s="21"/>
      <c r="H734" s="21"/>
      <c r="I734" s="21"/>
      <c r="J734" s="21"/>
      <c r="K734" s="21"/>
    </row>
    <row r="735" spans="1:11" ht="13" x14ac:dyDescent="0.15">
      <c r="A735" s="7"/>
      <c r="B735" s="21"/>
      <c r="C735" s="21"/>
      <c r="D735" s="21"/>
      <c r="E735" s="12"/>
      <c r="F735" s="21"/>
      <c r="G735" s="21"/>
      <c r="H735" s="21"/>
      <c r="I735" s="21"/>
      <c r="J735" s="21"/>
      <c r="K735" s="21"/>
    </row>
    <row r="736" spans="1:11" ht="13" x14ac:dyDescent="0.15">
      <c r="A736" s="7"/>
      <c r="B736" s="21"/>
      <c r="C736" s="21"/>
      <c r="D736" s="21"/>
      <c r="E736" s="12"/>
      <c r="F736" s="21"/>
      <c r="G736" s="21"/>
      <c r="H736" s="21"/>
      <c r="I736" s="21"/>
      <c r="J736" s="21"/>
      <c r="K736" s="21"/>
    </row>
    <row r="737" spans="1:11" ht="13" x14ac:dyDescent="0.15">
      <c r="A737" s="7"/>
      <c r="B737" s="21"/>
      <c r="C737" s="21"/>
      <c r="D737" s="21"/>
      <c r="E737" s="12"/>
      <c r="F737" s="21"/>
      <c r="G737" s="21"/>
      <c r="H737" s="21"/>
      <c r="I737" s="21"/>
      <c r="J737" s="21"/>
      <c r="K737" s="21"/>
    </row>
    <row r="738" spans="1:11" ht="13" x14ac:dyDescent="0.15">
      <c r="A738" s="7"/>
      <c r="B738" s="21"/>
      <c r="C738" s="21"/>
      <c r="D738" s="21"/>
      <c r="E738" s="12"/>
      <c r="F738" s="21"/>
      <c r="G738" s="21"/>
      <c r="H738" s="21"/>
      <c r="I738" s="21"/>
      <c r="J738" s="21"/>
      <c r="K738" s="21"/>
    </row>
    <row r="739" spans="1:11" ht="13" x14ac:dyDescent="0.15">
      <c r="A739" s="7"/>
      <c r="B739" s="21"/>
      <c r="C739" s="21"/>
      <c r="D739" s="21"/>
      <c r="E739" s="12"/>
      <c r="F739" s="21"/>
      <c r="G739" s="21"/>
      <c r="H739" s="21"/>
      <c r="I739" s="21"/>
      <c r="J739" s="21"/>
      <c r="K739" s="21"/>
    </row>
    <row r="740" spans="1:11" ht="13" x14ac:dyDescent="0.15">
      <c r="A740" s="7"/>
      <c r="B740" s="21"/>
      <c r="C740" s="21"/>
      <c r="D740" s="21"/>
      <c r="E740" s="12"/>
      <c r="F740" s="21"/>
      <c r="G740" s="21"/>
      <c r="H740" s="21"/>
      <c r="I740" s="21"/>
      <c r="J740" s="21"/>
      <c r="K740" s="21"/>
    </row>
    <row r="741" spans="1:11" ht="13" x14ac:dyDescent="0.15">
      <c r="A741" s="7"/>
      <c r="B741" s="21"/>
      <c r="C741" s="21"/>
      <c r="D741" s="21"/>
      <c r="E741" s="12"/>
      <c r="F741" s="21"/>
      <c r="G741" s="21"/>
      <c r="H741" s="21"/>
      <c r="I741" s="21"/>
      <c r="J741" s="21"/>
      <c r="K741" s="21"/>
    </row>
    <row r="742" spans="1:11" ht="13" x14ac:dyDescent="0.15">
      <c r="A742" s="7"/>
      <c r="B742" s="21"/>
      <c r="C742" s="21"/>
      <c r="D742" s="21"/>
      <c r="E742" s="12"/>
      <c r="F742" s="21"/>
      <c r="G742" s="21"/>
      <c r="H742" s="21"/>
      <c r="I742" s="21"/>
      <c r="J742" s="21"/>
      <c r="K742" s="21"/>
    </row>
    <row r="743" spans="1:11" ht="13" x14ac:dyDescent="0.15">
      <c r="A743" s="7"/>
      <c r="B743" s="21"/>
      <c r="C743" s="21"/>
      <c r="D743" s="21"/>
      <c r="E743" s="12"/>
      <c r="F743" s="21"/>
      <c r="G743" s="21"/>
      <c r="H743" s="21"/>
      <c r="I743" s="21"/>
      <c r="J743" s="21"/>
      <c r="K743" s="21"/>
    </row>
    <row r="744" spans="1:11" ht="13" x14ac:dyDescent="0.15">
      <c r="A744" s="7"/>
      <c r="B744" s="21"/>
      <c r="C744" s="21"/>
      <c r="D744" s="21"/>
      <c r="E744" s="12"/>
      <c r="F744" s="21"/>
      <c r="G744" s="21"/>
      <c r="H744" s="21"/>
      <c r="I744" s="21"/>
      <c r="J744" s="21"/>
      <c r="K744" s="21"/>
    </row>
    <row r="745" spans="1:11" ht="13" x14ac:dyDescent="0.15">
      <c r="A745" s="7"/>
      <c r="B745" s="21"/>
      <c r="C745" s="21"/>
      <c r="D745" s="21"/>
      <c r="E745" s="12"/>
      <c r="F745" s="21"/>
      <c r="G745" s="21"/>
      <c r="H745" s="21"/>
      <c r="I745" s="21"/>
      <c r="J745" s="21"/>
      <c r="K745" s="21"/>
    </row>
    <row r="746" spans="1:11" ht="13" x14ac:dyDescent="0.15">
      <c r="A746" s="7"/>
      <c r="B746" s="21"/>
      <c r="C746" s="21"/>
      <c r="D746" s="21"/>
      <c r="E746" s="12"/>
      <c r="F746" s="21"/>
      <c r="G746" s="21"/>
      <c r="H746" s="21"/>
      <c r="I746" s="21"/>
      <c r="J746" s="21"/>
      <c r="K746" s="21"/>
    </row>
    <row r="747" spans="1:11" ht="13" x14ac:dyDescent="0.15">
      <c r="A747" s="7"/>
      <c r="B747" s="21"/>
      <c r="C747" s="21"/>
      <c r="D747" s="21"/>
      <c r="E747" s="12"/>
      <c r="F747" s="21"/>
      <c r="G747" s="21"/>
      <c r="H747" s="21"/>
      <c r="I747" s="21"/>
      <c r="J747" s="21"/>
      <c r="K747" s="21"/>
    </row>
    <row r="748" spans="1:11" ht="13" x14ac:dyDescent="0.15">
      <c r="A748" s="7"/>
      <c r="B748" s="21"/>
      <c r="C748" s="21"/>
      <c r="D748" s="21"/>
      <c r="E748" s="12"/>
      <c r="F748" s="21"/>
      <c r="G748" s="21"/>
      <c r="H748" s="21"/>
      <c r="I748" s="21"/>
      <c r="J748" s="21"/>
      <c r="K748" s="21"/>
    </row>
    <row r="749" spans="1:11" ht="13" x14ac:dyDescent="0.15">
      <c r="A749" s="7"/>
      <c r="B749" s="21"/>
      <c r="C749" s="21"/>
      <c r="D749" s="21"/>
      <c r="E749" s="12"/>
      <c r="F749" s="21"/>
      <c r="G749" s="21"/>
      <c r="H749" s="21"/>
      <c r="I749" s="21"/>
      <c r="J749" s="21"/>
      <c r="K749" s="21"/>
    </row>
    <row r="750" spans="1:11" ht="13" x14ac:dyDescent="0.15">
      <c r="A750" s="7"/>
      <c r="B750" s="21"/>
      <c r="C750" s="21"/>
      <c r="D750" s="21"/>
      <c r="E750" s="12"/>
      <c r="F750" s="21"/>
      <c r="G750" s="21"/>
      <c r="H750" s="21"/>
      <c r="I750" s="21"/>
      <c r="J750" s="21"/>
      <c r="K750" s="21"/>
    </row>
    <row r="751" spans="1:11" ht="13" x14ac:dyDescent="0.15">
      <c r="A751" s="7"/>
      <c r="B751" s="21"/>
      <c r="C751" s="21"/>
      <c r="D751" s="21"/>
      <c r="E751" s="12"/>
      <c r="F751" s="21"/>
      <c r="G751" s="21"/>
      <c r="H751" s="21"/>
      <c r="I751" s="21"/>
      <c r="J751" s="21"/>
      <c r="K751" s="21"/>
    </row>
    <row r="752" spans="1:11" ht="13" x14ac:dyDescent="0.15">
      <c r="A752" s="7"/>
      <c r="B752" s="21"/>
      <c r="C752" s="21"/>
      <c r="D752" s="21"/>
      <c r="E752" s="12"/>
      <c r="F752" s="21"/>
      <c r="G752" s="21"/>
      <c r="H752" s="21"/>
      <c r="I752" s="21"/>
      <c r="J752" s="21"/>
      <c r="K752" s="21"/>
    </row>
    <row r="753" spans="1:11" ht="13" x14ac:dyDescent="0.15">
      <c r="A753" s="7"/>
      <c r="B753" s="21"/>
      <c r="C753" s="21"/>
      <c r="D753" s="21"/>
      <c r="E753" s="12"/>
      <c r="F753" s="21"/>
      <c r="G753" s="21"/>
      <c r="H753" s="21"/>
      <c r="I753" s="21"/>
      <c r="J753" s="21"/>
      <c r="K753" s="21"/>
    </row>
    <row r="754" spans="1:11" ht="13" x14ac:dyDescent="0.15">
      <c r="A754" s="7"/>
      <c r="B754" s="21"/>
      <c r="C754" s="21"/>
      <c r="D754" s="21"/>
      <c r="E754" s="12"/>
      <c r="F754" s="21"/>
      <c r="G754" s="21"/>
      <c r="H754" s="21"/>
      <c r="I754" s="21"/>
      <c r="J754" s="21"/>
      <c r="K754" s="21"/>
    </row>
    <row r="755" spans="1:11" ht="13" x14ac:dyDescent="0.15">
      <c r="A755" s="7"/>
      <c r="B755" s="21"/>
      <c r="C755" s="21"/>
      <c r="D755" s="21"/>
      <c r="E755" s="12"/>
      <c r="F755" s="21"/>
      <c r="G755" s="21"/>
      <c r="H755" s="21"/>
      <c r="I755" s="21"/>
      <c r="J755" s="21"/>
      <c r="K755" s="21"/>
    </row>
    <row r="756" spans="1:11" ht="13" x14ac:dyDescent="0.15">
      <c r="A756" s="7"/>
      <c r="B756" s="21"/>
      <c r="C756" s="21"/>
      <c r="D756" s="21"/>
      <c r="E756" s="12"/>
      <c r="F756" s="21"/>
      <c r="G756" s="21"/>
      <c r="H756" s="21"/>
      <c r="I756" s="21"/>
      <c r="J756" s="21"/>
      <c r="K756" s="21"/>
    </row>
    <row r="757" spans="1:11" ht="13" x14ac:dyDescent="0.15">
      <c r="A757" s="7"/>
      <c r="B757" s="21"/>
      <c r="C757" s="21"/>
      <c r="D757" s="21"/>
      <c r="E757" s="12"/>
      <c r="F757" s="21"/>
      <c r="G757" s="21"/>
      <c r="H757" s="21"/>
      <c r="I757" s="21"/>
      <c r="J757" s="21"/>
      <c r="K757" s="21"/>
    </row>
    <row r="758" spans="1:11" ht="13" x14ac:dyDescent="0.15">
      <c r="A758" s="7"/>
      <c r="B758" s="21"/>
      <c r="C758" s="21"/>
      <c r="D758" s="21"/>
      <c r="E758" s="12"/>
      <c r="F758" s="21"/>
      <c r="G758" s="21"/>
      <c r="H758" s="21"/>
      <c r="I758" s="21"/>
      <c r="J758" s="21"/>
      <c r="K758" s="21"/>
    </row>
    <row r="759" spans="1:11" ht="13" x14ac:dyDescent="0.15">
      <c r="A759" s="7"/>
      <c r="B759" s="21"/>
      <c r="C759" s="21"/>
      <c r="D759" s="21"/>
      <c r="E759" s="12"/>
      <c r="F759" s="21"/>
      <c r="G759" s="21"/>
      <c r="H759" s="21"/>
      <c r="I759" s="21"/>
      <c r="J759" s="21"/>
      <c r="K759" s="21"/>
    </row>
    <row r="760" spans="1:11" ht="13" x14ac:dyDescent="0.15">
      <c r="A760" s="7"/>
      <c r="B760" s="21"/>
      <c r="C760" s="21"/>
      <c r="D760" s="21"/>
      <c r="E760" s="12"/>
      <c r="F760" s="21"/>
      <c r="G760" s="21"/>
      <c r="H760" s="21"/>
      <c r="I760" s="21"/>
      <c r="J760" s="21"/>
      <c r="K760" s="21"/>
    </row>
    <row r="761" spans="1:11" ht="13" x14ac:dyDescent="0.15">
      <c r="A761" s="7"/>
      <c r="B761" s="21"/>
      <c r="C761" s="21"/>
      <c r="D761" s="21"/>
      <c r="E761" s="12"/>
      <c r="F761" s="21"/>
      <c r="G761" s="21"/>
      <c r="H761" s="21"/>
      <c r="I761" s="21"/>
      <c r="J761" s="21"/>
      <c r="K761" s="21"/>
    </row>
    <row r="762" spans="1:11" ht="13" x14ac:dyDescent="0.15">
      <c r="A762" s="7"/>
      <c r="B762" s="21"/>
      <c r="C762" s="21"/>
      <c r="D762" s="21"/>
      <c r="E762" s="12"/>
      <c r="F762" s="21"/>
      <c r="G762" s="21"/>
      <c r="H762" s="21"/>
      <c r="I762" s="21"/>
      <c r="J762" s="21"/>
      <c r="K762" s="21"/>
    </row>
    <row r="763" spans="1:11" ht="13" x14ac:dyDescent="0.15">
      <c r="A763" s="7"/>
      <c r="B763" s="21"/>
      <c r="C763" s="21"/>
      <c r="D763" s="21"/>
      <c r="E763" s="12"/>
      <c r="F763" s="21"/>
      <c r="G763" s="21"/>
      <c r="H763" s="21"/>
      <c r="I763" s="21"/>
      <c r="J763" s="21"/>
      <c r="K763" s="21"/>
    </row>
    <row r="764" spans="1:11" ht="13" x14ac:dyDescent="0.15">
      <c r="A764" s="7"/>
      <c r="B764" s="21"/>
      <c r="C764" s="21"/>
      <c r="D764" s="21"/>
      <c r="E764" s="12"/>
      <c r="F764" s="21"/>
      <c r="G764" s="21"/>
      <c r="H764" s="21"/>
      <c r="I764" s="21"/>
      <c r="J764" s="21"/>
      <c r="K764" s="21"/>
    </row>
    <row r="765" spans="1:11" ht="13" x14ac:dyDescent="0.15">
      <c r="A765" s="7"/>
      <c r="B765" s="21"/>
      <c r="C765" s="21"/>
      <c r="D765" s="21"/>
      <c r="E765" s="12"/>
      <c r="F765" s="21"/>
      <c r="G765" s="21"/>
      <c r="H765" s="21"/>
      <c r="I765" s="21"/>
      <c r="J765" s="21"/>
      <c r="K765" s="21"/>
    </row>
    <row r="766" spans="1:11" ht="13" x14ac:dyDescent="0.15">
      <c r="A766" s="7"/>
      <c r="B766" s="21"/>
      <c r="C766" s="21"/>
      <c r="D766" s="21"/>
      <c r="E766" s="12"/>
      <c r="F766" s="21"/>
      <c r="G766" s="21"/>
      <c r="H766" s="21"/>
      <c r="I766" s="21"/>
      <c r="J766" s="21"/>
      <c r="K766" s="21"/>
    </row>
    <row r="767" spans="1:11" ht="13" x14ac:dyDescent="0.15">
      <c r="A767" s="7"/>
      <c r="B767" s="21"/>
      <c r="C767" s="21"/>
      <c r="D767" s="21"/>
      <c r="E767" s="12"/>
      <c r="F767" s="21"/>
      <c r="G767" s="21"/>
      <c r="H767" s="21"/>
      <c r="I767" s="21"/>
      <c r="J767" s="21"/>
      <c r="K767" s="21"/>
    </row>
    <row r="768" spans="1:11" ht="13" x14ac:dyDescent="0.15">
      <c r="A768" s="7"/>
      <c r="B768" s="21"/>
      <c r="C768" s="21"/>
      <c r="D768" s="21"/>
      <c r="E768" s="12"/>
      <c r="F768" s="21"/>
      <c r="G768" s="21"/>
      <c r="H768" s="21"/>
      <c r="I768" s="21"/>
      <c r="J768" s="21"/>
      <c r="K768" s="21"/>
    </row>
    <row r="769" spans="1:11" ht="13" x14ac:dyDescent="0.15">
      <c r="A769" s="7"/>
      <c r="B769" s="21"/>
      <c r="C769" s="21"/>
      <c r="D769" s="21"/>
      <c r="E769" s="12"/>
      <c r="F769" s="21"/>
      <c r="G769" s="21"/>
      <c r="H769" s="21"/>
      <c r="I769" s="21"/>
      <c r="J769" s="21"/>
      <c r="K769" s="21"/>
    </row>
    <row r="770" spans="1:11" ht="13" x14ac:dyDescent="0.15">
      <c r="A770" s="7"/>
      <c r="B770" s="21"/>
      <c r="C770" s="21"/>
      <c r="D770" s="21"/>
      <c r="E770" s="12"/>
      <c r="F770" s="21"/>
      <c r="G770" s="21"/>
      <c r="H770" s="21"/>
      <c r="I770" s="21"/>
      <c r="J770" s="21"/>
      <c r="K770" s="21"/>
    </row>
    <row r="771" spans="1:11" ht="13" x14ac:dyDescent="0.15">
      <c r="A771" s="7"/>
      <c r="B771" s="21"/>
      <c r="C771" s="21"/>
      <c r="D771" s="21"/>
      <c r="E771" s="12"/>
      <c r="F771" s="21"/>
      <c r="G771" s="21"/>
      <c r="H771" s="21"/>
      <c r="I771" s="21"/>
      <c r="J771" s="21"/>
      <c r="K771" s="21"/>
    </row>
    <row r="772" spans="1:11" ht="13" x14ac:dyDescent="0.15">
      <c r="A772" s="7"/>
      <c r="B772" s="21"/>
      <c r="C772" s="21"/>
      <c r="D772" s="21"/>
      <c r="E772" s="12"/>
      <c r="F772" s="21"/>
      <c r="G772" s="21"/>
      <c r="H772" s="21"/>
      <c r="I772" s="21"/>
      <c r="J772" s="21"/>
      <c r="K772" s="21"/>
    </row>
    <row r="773" spans="1:11" ht="13" x14ac:dyDescent="0.15">
      <c r="A773" s="7"/>
      <c r="B773" s="21"/>
      <c r="C773" s="21"/>
      <c r="D773" s="21"/>
      <c r="E773" s="12"/>
      <c r="F773" s="21"/>
      <c r="G773" s="21"/>
      <c r="H773" s="21"/>
      <c r="I773" s="21"/>
      <c r="J773" s="21"/>
      <c r="K773" s="21"/>
    </row>
    <row r="774" spans="1:11" ht="13" x14ac:dyDescent="0.15">
      <c r="A774" s="7"/>
      <c r="B774" s="21"/>
      <c r="C774" s="21"/>
      <c r="D774" s="21"/>
      <c r="E774" s="12"/>
      <c r="F774" s="21"/>
      <c r="G774" s="21"/>
      <c r="H774" s="21"/>
      <c r="I774" s="21"/>
      <c r="J774" s="21"/>
      <c r="K774" s="21"/>
    </row>
    <row r="775" spans="1:11" ht="13" x14ac:dyDescent="0.15">
      <c r="A775" s="7"/>
      <c r="B775" s="21"/>
      <c r="C775" s="21"/>
      <c r="D775" s="21"/>
      <c r="E775" s="12"/>
      <c r="F775" s="21"/>
      <c r="G775" s="21"/>
      <c r="H775" s="21"/>
      <c r="I775" s="21"/>
      <c r="J775" s="21"/>
      <c r="K775" s="21"/>
    </row>
    <row r="776" spans="1:11" ht="13" x14ac:dyDescent="0.15">
      <c r="A776" s="101"/>
      <c r="B776" s="21"/>
      <c r="C776" s="21"/>
      <c r="D776" s="21"/>
      <c r="E776" s="12"/>
      <c r="F776" s="21"/>
      <c r="G776" s="21"/>
      <c r="H776" s="21"/>
      <c r="I776" s="21"/>
      <c r="J776" s="21"/>
      <c r="K776" s="21"/>
    </row>
    <row r="777" spans="1:11" ht="13" x14ac:dyDescent="0.15">
      <c r="A777" s="101"/>
      <c r="B777" s="21"/>
      <c r="C777" s="21"/>
      <c r="D777" s="21"/>
      <c r="E777" s="12"/>
      <c r="F777" s="21"/>
      <c r="G777" s="21"/>
      <c r="H777" s="21"/>
      <c r="I777" s="21"/>
      <c r="J777" s="21"/>
      <c r="K777" s="21"/>
    </row>
    <row r="778" spans="1:11" ht="13" x14ac:dyDescent="0.15">
      <c r="A778" s="101"/>
      <c r="B778" s="21"/>
      <c r="C778" s="21"/>
      <c r="D778" s="21"/>
      <c r="E778" s="12"/>
      <c r="F778" s="21"/>
      <c r="G778" s="21"/>
      <c r="H778" s="21"/>
      <c r="I778" s="21"/>
      <c r="J778" s="21"/>
      <c r="K778" s="21"/>
    </row>
    <row r="779" spans="1:11" ht="13" x14ac:dyDescent="0.15">
      <c r="A779" s="101"/>
      <c r="B779" s="21"/>
      <c r="C779" s="21"/>
      <c r="D779" s="21"/>
      <c r="E779" s="12"/>
      <c r="F779" s="21"/>
      <c r="G779" s="21"/>
      <c r="H779" s="21"/>
      <c r="I779" s="21"/>
      <c r="J779" s="21"/>
      <c r="K779" s="21"/>
    </row>
    <row r="780" spans="1:11" ht="13" x14ac:dyDescent="0.15">
      <c r="A780" s="101"/>
      <c r="B780" s="21"/>
      <c r="C780" s="21"/>
      <c r="D780" s="21"/>
      <c r="E780" s="12"/>
      <c r="F780" s="21"/>
      <c r="G780" s="21"/>
      <c r="H780" s="21"/>
      <c r="I780" s="21"/>
      <c r="J780" s="21"/>
      <c r="K780" s="21"/>
    </row>
    <row r="781" spans="1:11" ht="13" x14ac:dyDescent="0.15">
      <c r="A781" s="101"/>
      <c r="B781" s="21"/>
      <c r="C781" s="21"/>
      <c r="D781" s="21"/>
      <c r="E781" s="12"/>
      <c r="F781" s="21"/>
      <c r="G781" s="21"/>
      <c r="H781" s="21"/>
      <c r="I781" s="21"/>
      <c r="J781" s="21"/>
      <c r="K781" s="21"/>
    </row>
    <row r="782" spans="1:11" ht="13" x14ac:dyDescent="0.15">
      <c r="A782" s="101"/>
      <c r="B782" s="21"/>
      <c r="C782" s="21"/>
      <c r="D782" s="21"/>
      <c r="E782" s="12"/>
      <c r="F782" s="21"/>
      <c r="G782" s="21"/>
      <c r="H782" s="21"/>
      <c r="I782" s="21"/>
      <c r="J782" s="21"/>
      <c r="K782" s="21"/>
    </row>
    <row r="783" spans="1:11" ht="13" x14ac:dyDescent="0.15">
      <c r="A783" s="101"/>
      <c r="B783" s="21"/>
      <c r="C783" s="21"/>
      <c r="D783" s="21"/>
      <c r="E783" s="12"/>
      <c r="F783" s="21"/>
      <c r="G783" s="21"/>
      <c r="H783" s="21"/>
      <c r="I783" s="21"/>
      <c r="J783" s="21"/>
      <c r="K783" s="21"/>
    </row>
    <row r="784" spans="1:11" ht="13" x14ac:dyDescent="0.15">
      <c r="A784" s="101"/>
      <c r="B784" s="21"/>
      <c r="C784" s="21"/>
      <c r="D784" s="21"/>
      <c r="E784" s="12"/>
      <c r="F784" s="21"/>
      <c r="G784" s="21"/>
      <c r="H784" s="21"/>
      <c r="I784" s="21"/>
      <c r="J784" s="21"/>
      <c r="K784" s="21"/>
    </row>
    <row r="785" spans="1:11" ht="13" x14ac:dyDescent="0.15">
      <c r="A785" s="101"/>
      <c r="B785" s="21"/>
      <c r="C785" s="21"/>
      <c r="D785" s="21"/>
      <c r="E785" s="12"/>
      <c r="F785" s="21"/>
      <c r="G785" s="21"/>
      <c r="H785" s="21"/>
      <c r="I785" s="21"/>
      <c r="J785" s="21"/>
      <c r="K785" s="21"/>
    </row>
    <row r="786" spans="1:11" ht="13" x14ac:dyDescent="0.15">
      <c r="A786" s="101"/>
      <c r="B786" s="21"/>
      <c r="C786" s="21"/>
      <c r="D786" s="21"/>
      <c r="E786" s="12"/>
      <c r="F786" s="21"/>
      <c r="G786" s="21"/>
      <c r="H786" s="21"/>
      <c r="I786" s="21"/>
      <c r="J786" s="21"/>
      <c r="K786" s="21"/>
    </row>
    <row r="787" spans="1:11" ht="13" x14ac:dyDescent="0.15">
      <c r="A787" s="101"/>
      <c r="B787" s="21"/>
      <c r="C787" s="21"/>
      <c r="D787" s="21"/>
      <c r="E787" s="12"/>
      <c r="F787" s="21"/>
      <c r="G787" s="21"/>
      <c r="H787" s="21"/>
      <c r="I787" s="21"/>
      <c r="J787" s="21"/>
      <c r="K787" s="21"/>
    </row>
    <row r="788" spans="1:11" ht="13" x14ac:dyDescent="0.15">
      <c r="A788" s="101"/>
      <c r="B788" s="21"/>
      <c r="C788" s="21"/>
      <c r="D788" s="21"/>
      <c r="E788" s="12"/>
      <c r="F788" s="21"/>
      <c r="G788" s="21"/>
      <c r="H788" s="21"/>
      <c r="I788" s="21"/>
      <c r="J788" s="21"/>
      <c r="K788" s="21"/>
    </row>
    <row r="789" spans="1:11" ht="13" x14ac:dyDescent="0.15">
      <c r="A789" s="101"/>
      <c r="B789" s="21"/>
      <c r="C789" s="21"/>
      <c r="D789" s="21"/>
      <c r="E789" s="12"/>
      <c r="F789" s="21"/>
      <c r="G789" s="21"/>
      <c r="H789" s="21"/>
      <c r="I789" s="21"/>
      <c r="J789" s="21"/>
      <c r="K789" s="21"/>
    </row>
    <row r="790" spans="1:11" ht="13" x14ac:dyDescent="0.15">
      <c r="A790" s="101"/>
      <c r="B790" s="21"/>
      <c r="C790" s="21"/>
      <c r="D790" s="21"/>
      <c r="E790" s="12"/>
      <c r="F790" s="21"/>
      <c r="G790" s="21"/>
      <c r="H790" s="21"/>
      <c r="I790" s="21"/>
      <c r="J790" s="21"/>
      <c r="K790" s="21"/>
    </row>
    <row r="791" spans="1:11" ht="13" x14ac:dyDescent="0.15">
      <c r="A791" s="101"/>
      <c r="B791" s="21"/>
      <c r="C791" s="21"/>
      <c r="D791" s="21"/>
      <c r="E791" s="12"/>
      <c r="F791" s="21"/>
      <c r="G791" s="21"/>
      <c r="H791" s="21"/>
      <c r="I791" s="21"/>
      <c r="J791" s="21"/>
      <c r="K791" s="21"/>
    </row>
    <row r="792" spans="1:11" ht="13" x14ac:dyDescent="0.15">
      <c r="A792" s="101"/>
      <c r="B792" s="21"/>
      <c r="C792" s="21"/>
      <c r="D792" s="21"/>
      <c r="E792" s="12"/>
      <c r="F792" s="21"/>
      <c r="G792" s="21"/>
      <c r="H792" s="21"/>
      <c r="I792" s="21"/>
      <c r="J792" s="21"/>
      <c r="K792" s="21"/>
    </row>
    <row r="793" spans="1:11" ht="13" x14ac:dyDescent="0.15">
      <c r="A793" s="101"/>
      <c r="B793" s="21"/>
      <c r="C793" s="21"/>
      <c r="D793" s="21"/>
      <c r="E793" s="12"/>
      <c r="F793" s="21"/>
      <c r="G793" s="21"/>
      <c r="H793" s="21"/>
      <c r="I793" s="21"/>
      <c r="J793" s="21"/>
      <c r="K793" s="21"/>
    </row>
    <row r="794" spans="1:11" ht="13" x14ac:dyDescent="0.15">
      <c r="A794" s="101"/>
      <c r="B794" s="21"/>
      <c r="C794" s="21"/>
      <c r="D794" s="21"/>
      <c r="E794" s="12"/>
      <c r="F794" s="21"/>
      <c r="G794" s="21"/>
      <c r="H794" s="21"/>
      <c r="I794" s="21"/>
      <c r="J794" s="21"/>
      <c r="K794" s="21"/>
    </row>
    <row r="795" spans="1:11" ht="13" x14ac:dyDescent="0.15">
      <c r="A795" s="101"/>
      <c r="B795" s="21"/>
      <c r="C795" s="21"/>
      <c r="D795" s="21"/>
      <c r="E795" s="12"/>
      <c r="F795" s="21"/>
      <c r="G795" s="21"/>
      <c r="H795" s="21"/>
      <c r="I795" s="21"/>
      <c r="J795" s="21"/>
      <c r="K795" s="21"/>
    </row>
    <row r="796" spans="1:11" ht="13" x14ac:dyDescent="0.15">
      <c r="A796" s="101"/>
      <c r="B796" s="21"/>
      <c r="C796" s="21"/>
      <c r="D796" s="21"/>
      <c r="E796" s="12"/>
      <c r="F796" s="21"/>
      <c r="G796" s="21"/>
      <c r="H796" s="21"/>
      <c r="I796" s="21"/>
      <c r="J796" s="21"/>
      <c r="K796" s="21"/>
    </row>
    <row r="797" spans="1:11" ht="13" x14ac:dyDescent="0.15">
      <c r="A797" s="101"/>
      <c r="B797" s="21"/>
      <c r="C797" s="21"/>
      <c r="D797" s="21"/>
      <c r="E797" s="12"/>
      <c r="F797" s="21"/>
      <c r="G797" s="21"/>
      <c r="H797" s="21"/>
      <c r="I797" s="21"/>
      <c r="J797" s="21"/>
      <c r="K797" s="21"/>
    </row>
    <row r="798" spans="1:11" ht="13" x14ac:dyDescent="0.15">
      <c r="A798" s="101"/>
      <c r="B798" s="21"/>
      <c r="C798" s="21"/>
      <c r="D798" s="21"/>
      <c r="E798" s="12"/>
      <c r="F798" s="21"/>
      <c r="G798" s="21"/>
      <c r="H798" s="21"/>
      <c r="I798" s="21"/>
      <c r="J798" s="21"/>
      <c r="K798" s="21"/>
    </row>
    <row r="799" spans="1:11" ht="13" x14ac:dyDescent="0.15">
      <c r="A799" s="101"/>
      <c r="B799" s="21"/>
      <c r="C799" s="21"/>
      <c r="D799" s="21"/>
      <c r="E799" s="12"/>
      <c r="F799" s="21"/>
      <c r="G799" s="21"/>
      <c r="H799" s="21"/>
      <c r="I799" s="21"/>
      <c r="J799" s="21"/>
      <c r="K799" s="21"/>
    </row>
    <row r="800" spans="1:11" ht="13" x14ac:dyDescent="0.15">
      <c r="A800" s="101"/>
      <c r="B800" s="21"/>
      <c r="C800" s="21"/>
      <c r="D800" s="21"/>
      <c r="E800" s="12"/>
      <c r="F800" s="21"/>
      <c r="G800" s="21"/>
      <c r="H800" s="21"/>
      <c r="I800" s="21"/>
      <c r="J800" s="21"/>
      <c r="K800" s="21"/>
    </row>
    <row r="801" spans="1:11" ht="13" x14ac:dyDescent="0.15">
      <c r="A801" s="101"/>
      <c r="B801" s="21"/>
      <c r="C801" s="21"/>
      <c r="D801" s="21"/>
      <c r="E801" s="12"/>
      <c r="F801" s="21"/>
      <c r="G801" s="21"/>
      <c r="H801" s="21"/>
      <c r="I801" s="21"/>
      <c r="J801" s="21"/>
      <c r="K801" s="21"/>
    </row>
    <row r="802" spans="1:11" ht="13" x14ac:dyDescent="0.15">
      <c r="A802" s="101"/>
      <c r="B802" s="21"/>
      <c r="C802" s="21"/>
      <c r="D802" s="21"/>
      <c r="E802" s="12"/>
      <c r="F802" s="21"/>
      <c r="G802" s="21"/>
      <c r="H802" s="21"/>
      <c r="I802" s="21"/>
      <c r="J802" s="21"/>
      <c r="K802" s="21"/>
    </row>
    <row r="803" spans="1:11" ht="13" x14ac:dyDescent="0.15">
      <c r="A803" s="101"/>
      <c r="B803" s="21"/>
      <c r="C803" s="21"/>
      <c r="D803" s="21"/>
      <c r="E803" s="12"/>
      <c r="F803" s="21"/>
      <c r="G803" s="21"/>
      <c r="H803" s="21"/>
      <c r="I803" s="21"/>
      <c r="J803" s="21"/>
      <c r="K803" s="21"/>
    </row>
    <row r="804" spans="1:11" ht="13" x14ac:dyDescent="0.15">
      <c r="A804" s="101"/>
      <c r="B804" s="21"/>
      <c r="C804" s="21"/>
      <c r="D804" s="21"/>
      <c r="E804" s="12"/>
      <c r="F804" s="21"/>
      <c r="G804" s="21"/>
      <c r="H804" s="21"/>
      <c r="I804" s="21"/>
      <c r="J804" s="21"/>
      <c r="K804" s="21"/>
    </row>
    <row r="805" spans="1:11" ht="13" x14ac:dyDescent="0.15">
      <c r="A805" s="101"/>
      <c r="B805" s="21"/>
      <c r="C805" s="21"/>
      <c r="D805" s="21"/>
      <c r="E805" s="12"/>
      <c r="F805" s="21"/>
      <c r="G805" s="21"/>
      <c r="H805" s="21"/>
      <c r="I805" s="21"/>
      <c r="J805" s="21"/>
      <c r="K805" s="21"/>
    </row>
    <row r="806" spans="1:11" ht="13" x14ac:dyDescent="0.15">
      <c r="A806" s="101"/>
      <c r="B806" s="21"/>
      <c r="C806" s="21"/>
      <c r="D806" s="21"/>
      <c r="E806" s="12"/>
      <c r="F806" s="21"/>
      <c r="G806" s="21"/>
      <c r="H806" s="21"/>
      <c r="I806" s="21"/>
      <c r="J806" s="21"/>
      <c r="K806" s="21"/>
    </row>
    <row r="807" spans="1:11" ht="13" x14ac:dyDescent="0.15">
      <c r="A807" s="101"/>
      <c r="B807" s="21"/>
      <c r="C807" s="21"/>
      <c r="D807" s="21"/>
      <c r="E807" s="12"/>
      <c r="F807" s="21"/>
      <c r="G807" s="21"/>
      <c r="H807" s="21"/>
      <c r="I807" s="21"/>
      <c r="J807" s="21"/>
      <c r="K807" s="21"/>
    </row>
    <row r="808" spans="1:11" ht="13" x14ac:dyDescent="0.15">
      <c r="A808" s="101"/>
      <c r="B808" s="21"/>
      <c r="C808" s="21"/>
      <c r="D808" s="21"/>
      <c r="E808" s="12"/>
      <c r="F808" s="21"/>
      <c r="G808" s="21"/>
      <c r="H808" s="21"/>
      <c r="I808" s="21"/>
      <c r="J808" s="21"/>
      <c r="K808" s="21"/>
    </row>
    <row r="809" spans="1:11" ht="13" x14ac:dyDescent="0.15">
      <c r="A809" s="101"/>
      <c r="B809" s="21"/>
      <c r="C809" s="21"/>
      <c r="D809" s="21"/>
      <c r="E809" s="12"/>
      <c r="F809" s="21"/>
      <c r="G809" s="21"/>
      <c r="H809" s="21"/>
      <c r="I809" s="21"/>
      <c r="J809" s="21"/>
      <c r="K809" s="21"/>
    </row>
    <row r="810" spans="1:11" ht="13" x14ac:dyDescent="0.15">
      <c r="A810" s="101"/>
      <c r="B810" s="21"/>
      <c r="C810" s="21"/>
      <c r="D810" s="21"/>
      <c r="E810" s="12"/>
      <c r="F810" s="21"/>
      <c r="G810" s="21"/>
      <c r="H810" s="21"/>
      <c r="I810" s="21"/>
      <c r="J810" s="21"/>
      <c r="K810" s="21"/>
    </row>
    <row r="811" spans="1:11" ht="13" x14ac:dyDescent="0.15">
      <c r="A811" s="101"/>
      <c r="B811" s="21"/>
      <c r="C811" s="21"/>
      <c r="D811" s="21"/>
      <c r="E811" s="12"/>
      <c r="F811" s="21"/>
      <c r="G811" s="21"/>
      <c r="H811" s="21"/>
      <c r="I811" s="21"/>
      <c r="J811" s="21"/>
      <c r="K811" s="21"/>
    </row>
    <row r="812" spans="1:11" ht="13" x14ac:dyDescent="0.15">
      <c r="A812" s="101"/>
      <c r="B812" s="21"/>
      <c r="C812" s="21"/>
      <c r="D812" s="21"/>
      <c r="E812" s="12"/>
      <c r="F812" s="21"/>
      <c r="G812" s="21"/>
      <c r="H812" s="21"/>
      <c r="I812" s="21"/>
      <c r="J812" s="21"/>
      <c r="K812" s="21"/>
    </row>
    <row r="813" spans="1:11" ht="13" x14ac:dyDescent="0.15">
      <c r="A813" s="101"/>
      <c r="B813" s="21"/>
      <c r="C813" s="21"/>
      <c r="D813" s="21"/>
      <c r="E813" s="12"/>
      <c r="F813" s="21"/>
      <c r="G813" s="21"/>
      <c r="H813" s="21"/>
      <c r="I813" s="21"/>
      <c r="J813" s="21"/>
      <c r="K813" s="21"/>
    </row>
    <row r="814" spans="1:11" ht="13" x14ac:dyDescent="0.15">
      <c r="A814" s="101"/>
      <c r="B814" s="21"/>
      <c r="C814" s="21"/>
      <c r="D814" s="21"/>
      <c r="E814" s="12"/>
      <c r="F814" s="21"/>
      <c r="G814" s="21"/>
      <c r="H814" s="21"/>
      <c r="I814" s="21"/>
      <c r="J814" s="21"/>
      <c r="K814" s="21"/>
    </row>
    <row r="815" spans="1:11" ht="13" x14ac:dyDescent="0.15">
      <c r="A815" s="101"/>
      <c r="B815" s="21"/>
      <c r="C815" s="21"/>
      <c r="D815" s="21"/>
      <c r="E815" s="12"/>
      <c r="F815" s="21"/>
      <c r="G815" s="21"/>
      <c r="H815" s="21"/>
      <c r="I815" s="21"/>
      <c r="J815" s="21"/>
      <c r="K815" s="21"/>
    </row>
    <row r="816" spans="1:11" ht="13" x14ac:dyDescent="0.15">
      <c r="A816" s="101"/>
      <c r="B816" s="21"/>
      <c r="C816" s="21"/>
      <c r="D816" s="21"/>
      <c r="E816" s="12"/>
      <c r="F816" s="21"/>
      <c r="G816" s="21"/>
      <c r="H816" s="21"/>
      <c r="I816" s="21"/>
      <c r="J816" s="21"/>
      <c r="K816" s="21"/>
    </row>
    <row r="817" spans="1:11" ht="13" x14ac:dyDescent="0.15">
      <c r="A817" s="101"/>
      <c r="B817" s="21"/>
      <c r="C817" s="21"/>
      <c r="D817" s="21"/>
      <c r="E817" s="12"/>
      <c r="F817" s="21"/>
      <c r="G817" s="21"/>
      <c r="H817" s="21"/>
      <c r="I817" s="21"/>
      <c r="J817" s="21"/>
      <c r="K817" s="21"/>
    </row>
    <row r="818" spans="1:11" ht="13" x14ac:dyDescent="0.15">
      <c r="A818" s="101"/>
      <c r="B818" s="21"/>
      <c r="C818" s="21"/>
      <c r="D818" s="21"/>
      <c r="E818" s="12"/>
      <c r="F818" s="21"/>
      <c r="G818" s="21"/>
      <c r="H818" s="21"/>
      <c r="I818" s="21"/>
      <c r="J818" s="21"/>
      <c r="K818" s="21"/>
    </row>
    <row r="819" spans="1:11" ht="13" x14ac:dyDescent="0.15">
      <c r="A819" s="101"/>
      <c r="B819" s="21"/>
      <c r="C819" s="21"/>
      <c r="D819" s="21"/>
      <c r="E819" s="12"/>
      <c r="F819" s="21"/>
      <c r="G819" s="21"/>
      <c r="H819" s="21"/>
      <c r="I819" s="21"/>
      <c r="J819" s="21"/>
      <c r="K819" s="21"/>
    </row>
    <row r="820" spans="1:11" ht="13" x14ac:dyDescent="0.15">
      <c r="A820" s="101"/>
      <c r="B820" s="21"/>
      <c r="C820" s="21"/>
      <c r="D820" s="21"/>
      <c r="E820" s="12"/>
      <c r="F820" s="21"/>
      <c r="G820" s="21"/>
      <c r="H820" s="21"/>
      <c r="I820" s="21"/>
      <c r="J820" s="21"/>
      <c r="K820" s="21"/>
    </row>
    <row r="821" spans="1:11" ht="13" x14ac:dyDescent="0.15">
      <c r="A821" s="101"/>
      <c r="B821" s="21"/>
      <c r="C821" s="21"/>
      <c r="D821" s="21"/>
      <c r="E821" s="12"/>
      <c r="F821" s="21"/>
      <c r="G821" s="21"/>
      <c r="H821" s="21"/>
      <c r="I821" s="21"/>
      <c r="J821" s="21"/>
      <c r="K821" s="21"/>
    </row>
    <row r="822" spans="1:11" ht="13" x14ac:dyDescent="0.15">
      <c r="A822" s="101"/>
      <c r="B822" s="21"/>
      <c r="C822" s="21"/>
      <c r="D822" s="21"/>
      <c r="E822" s="12"/>
      <c r="F822" s="21"/>
      <c r="G822" s="21"/>
      <c r="H822" s="21"/>
      <c r="I822" s="21"/>
      <c r="J822" s="21"/>
      <c r="K822" s="21"/>
    </row>
    <row r="823" spans="1:11" ht="13" x14ac:dyDescent="0.15">
      <c r="A823" s="101"/>
      <c r="B823" s="21"/>
      <c r="C823" s="21"/>
      <c r="D823" s="21"/>
      <c r="E823" s="12"/>
      <c r="F823" s="21"/>
      <c r="G823" s="21"/>
      <c r="H823" s="21"/>
      <c r="I823" s="21"/>
      <c r="J823" s="21"/>
      <c r="K823" s="21"/>
    </row>
    <row r="824" spans="1:11" ht="13" x14ac:dyDescent="0.15">
      <c r="A824" s="101"/>
      <c r="B824" s="21"/>
      <c r="C824" s="21"/>
      <c r="D824" s="21"/>
      <c r="E824" s="12"/>
      <c r="F824" s="21"/>
      <c r="G824" s="21"/>
      <c r="H824" s="21"/>
      <c r="I824" s="21"/>
      <c r="J824" s="21"/>
      <c r="K824" s="21"/>
    </row>
    <row r="825" spans="1:11" ht="13" x14ac:dyDescent="0.15">
      <c r="A825" s="101"/>
      <c r="B825" s="21"/>
      <c r="C825" s="21"/>
      <c r="D825" s="21"/>
      <c r="E825" s="12"/>
      <c r="F825" s="21"/>
      <c r="G825" s="21"/>
      <c r="H825" s="21"/>
      <c r="I825" s="21"/>
      <c r="J825" s="21"/>
      <c r="K825" s="21"/>
    </row>
    <row r="826" spans="1:11" ht="13" x14ac:dyDescent="0.15">
      <c r="A826" s="101"/>
      <c r="B826" s="21"/>
      <c r="C826" s="21"/>
      <c r="D826" s="21"/>
      <c r="E826" s="12"/>
      <c r="F826" s="21"/>
      <c r="G826" s="21"/>
      <c r="H826" s="21"/>
      <c r="I826" s="21"/>
      <c r="J826" s="21"/>
      <c r="K826" s="21"/>
    </row>
    <row r="827" spans="1:11" ht="13" x14ac:dyDescent="0.15">
      <c r="A827" s="101"/>
      <c r="B827" s="21"/>
      <c r="C827" s="21"/>
      <c r="D827" s="21"/>
      <c r="E827" s="12"/>
      <c r="F827" s="21"/>
      <c r="G827" s="21"/>
      <c r="H827" s="21"/>
      <c r="I827" s="21"/>
      <c r="J827" s="21"/>
      <c r="K827" s="21"/>
    </row>
    <row r="828" spans="1:11" ht="13" x14ac:dyDescent="0.15">
      <c r="A828" s="101"/>
      <c r="B828" s="21"/>
      <c r="C828" s="21"/>
      <c r="D828" s="21"/>
      <c r="E828" s="12"/>
      <c r="F828" s="21"/>
      <c r="G828" s="21"/>
      <c r="H828" s="21"/>
      <c r="I828" s="21"/>
      <c r="J828" s="21"/>
      <c r="K828" s="21"/>
    </row>
    <row r="829" spans="1:11" ht="13" x14ac:dyDescent="0.15">
      <c r="A829" s="101"/>
      <c r="B829" s="21"/>
      <c r="C829" s="21"/>
      <c r="D829" s="21"/>
      <c r="E829" s="12"/>
      <c r="F829" s="21"/>
      <c r="G829" s="21"/>
      <c r="H829" s="21"/>
      <c r="I829" s="21"/>
      <c r="J829" s="21"/>
      <c r="K829" s="21"/>
    </row>
    <row r="830" spans="1:11" ht="13" x14ac:dyDescent="0.15">
      <c r="A830" s="101"/>
      <c r="B830" s="21"/>
      <c r="C830" s="21"/>
      <c r="D830" s="21"/>
      <c r="E830" s="12"/>
      <c r="F830" s="21"/>
      <c r="G830" s="21"/>
      <c r="H830" s="21"/>
      <c r="I830" s="21"/>
      <c r="J830" s="21"/>
      <c r="K830" s="21"/>
    </row>
    <row r="831" spans="1:11" ht="13" x14ac:dyDescent="0.15">
      <c r="A831" s="101"/>
      <c r="B831" s="21"/>
      <c r="C831" s="21"/>
      <c r="D831" s="21"/>
      <c r="E831" s="12"/>
      <c r="F831" s="21"/>
      <c r="G831" s="21"/>
      <c r="H831" s="21"/>
      <c r="I831" s="21"/>
      <c r="J831" s="21"/>
      <c r="K831" s="21"/>
    </row>
    <row r="832" spans="1:11" ht="13" x14ac:dyDescent="0.15">
      <c r="A832" s="101"/>
      <c r="B832" s="21"/>
      <c r="C832" s="21"/>
      <c r="D832" s="21"/>
      <c r="E832" s="12"/>
      <c r="F832" s="21"/>
      <c r="G832" s="21"/>
      <c r="H832" s="21"/>
      <c r="I832" s="21"/>
      <c r="J832" s="21"/>
      <c r="K832" s="21"/>
    </row>
    <row r="833" spans="1:11" ht="13" x14ac:dyDescent="0.15">
      <c r="A833" s="101"/>
      <c r="B833" s="21"/>
      <c r="C833" s="21"/>
      <c r="D833" s="21"/>
      <c r="E833" s="12"/>
      <c r="F833" s="21"/>
      <c r="G833" s="21"/>
      <c r="H833" s="21"/>
      <c r="I833" s="21"/>
      <c r="J833" s="21"/>
      <c r="K833" s="21"/>
    </row>
    <row r="834" spans="1:11" ht="13" x14ac:dyDescent="0.15">
      <c r="A834" s="101"/>
      <c r="B834" s="21"/>
      <c r="C834" s="21"/>
      <c r="D834" s="21"/>
      <c r="E834" s="12"/>
      <c r="F834" s="21"/>
      <c r="G834" s="21"/>
      <c r="H834" s="21"/>
      <c r="I834" s="21"/>
      <c r="J834" s="21"/>
      <c r="K834" s="21"/>
    </row>
    <row r="835" spans="1:11" ht="13" x14ac:dyDescent="0.15">
      <c r="A835" s="101"/>
      <c r="B835" s="21"/>
      <c r="C835" s="21"/>
      <c r="D835" s="21"/>
      <c r="E835" s="12"/>
      <c r="F835" s="21"/>
      <c r="G835" s="21"/>
      <c r="H835" s="21"/>
      <c r="I835" s="21"/>
      <c r="J835" s="21"/>
      <c r="K835" s="21"/>
    </row>
    <row r="836" spans="1:11" ht="13" x14ac:dyDescent="0.15">
      <c r="A836" s="101"/>
      <c r="B836" s="21"/>
      <c r="C836" s="21"/>
      <c r="D836" s="21"/>
      <c r="E836" s="12"/>
      <c r="F836" s="21"/>
      <c r="G836" s="21"/>
      <c r="H836" s="21"/>
      <c r="I836" s="21"/>
      <c r="J836" s="21"/>
      <c r="K836" s="21"/>
    </row>
    <row r="837" spans="1:11" ht="13" x14ac:dyDescent="0.15">
      <c r="A837" s="101"/>
      <c r="B837" s="21"/>
      <c r="C837" s="21"/>
      <c r="D837" s="21"/>
      <c r="E837" s="12"/>
      <c r="F837" s="21"/>
      <c r="G837" s="21"/>
      <c r="H837" s="21"/>
      <c r="I837" s="21"/>
      <c r="J837" s="21"/>
      <c r="K837" s="21"/>
    </row>
    <row r="838" spans="1:11" ht="13" x14ac:dyDescent="0.15">
      <c r="A838" s="101"/>
      <c r="B838" s="21"/>
      <c r="C838" s="21"/>
      <c r="D838" s="21"/>
      <c r="E838" s="12"/>
      <c r="F838" s="21"/>
      <c r="G838" s="21"/>
      <c r="H838" s="21"/>
      <c r="I838" s="21"/>
      <c r="J838" s="21"/>
      <c r="K838" s="21"/>
    </row>
    <row r="839" spans="1:11" ht="13" x14ac:dyDescent="0.15">
      <c r="A839" s="101"/>
      <c r="B839" s="21"/>
      <c r="C839" s="21"/>
      <c r="D839" s="21"/>
      <c r="E839" s="12"/>
      <c r="F839" s="21"/>
      <c r="G839" s="21"/>
      <c r="H839" s="21"/>
      <c r="I839" s="21"/>
      <c r="J839" s="21"/>
      <c r="K839" s="21"/>
    </row>
    <row r="840" spans="1:11" ht="13" x14ac:dyDescent="0.15">
      <c r="A840" s="101"/>
      <c r="B840" s="21"/>
      <c r="C840" s="21"/>
      <c r="D840" s="21"/>
      <c r="E840" s="12"/>
      <c r="F840" s="21"/>
      <c r="G840" s="21"/>
      <c r="H840" s="21"/>
      <c r="I840" s="21"/>
      <c r="J840" s="21"/>
      <c r="K840" s="21"/>
    </row>
    <row r="841" spans="1:11" ht="13" x14ac:dyDescent="0.15">
      <c r="A841" s="101"/>
      <c r="B841" s="21"/>
      <c r="C841" s="21"/>
      <c r="D841" s="21"/>
      <c r="E841" s="12"/>
      <c r="F841" s="21"/>
      <c r="G841" s="21"/>
      <c r="H841" s="21"/>
      <c r="I841" s="21"/>
      <c r="J841" s="21"/>
      <c r="K841" s="21"/>
    </row>
    <row r="842" spans="1:11" ht="13" x14ac:dyDescent="0.15">
      <c r="A842" s="101"/>
      <c r="B842" s="21"/>
      <c r="C842" s="21"/>
      <c r="D842" s="21"/>
      <c r="E842" s="12"/>
      <c r="F842" s="21"/>
      <c r="G842" s="21"/>
      <c r="H842" s="21"/>
      <c r="I842" s="21"/>
      <c r="J842" s="21"/>
      <c r="K842" s="21"/>
    </row>
    <row r="843" spans="1:11" ht="13" x14ac:dyDescent="0.15">
      <c r="A843" s="101"/>
      <c r="B843" s="21"/>
      <c r="C843" s="21"/>
      <c r="D843" s="21"/>
      <c r="E843" s="12"/>
      <c r="F843" s="21"/>
      <c r="G843" s="21"/>
      <c r="H843" s="21"/>
      <c r="I843" s="21"/>
      <c r="J843" s="21"/>
      <c r="K843" s="21"/>
    </row>
    <row r="844" spans="1:11" ht="13" x14ac:dyDescent="0.15">
      <c r="A844" s="101"/>
      <c r="B844" s="21"/>
      <c r="C844" s="21"/>
      <c r="D844" s="21"/>
      <c r="E844" s="12"/>
      <c r="F844" s="21"/>
      <c r="G844" s="21"/>
      <c r="H844" s="21"/>
      <c r="I844" s="21"/>
      <c r="J844" s="21"/>
      <c r="K844" s="21"/>
    </row>
    <row r="845" spans="1:11" ht="13" x14ac:dyDescent="0.15">
      <c r="A845" s="101"/>
      <c r="B845" s="21"/>
      <c r="C845" s="21"/>
      <c r="D845" s="21"/>
      <c r="E845" s="12"/>
      <c r="F845" s="21"/>
      <c r="G845" s="21"/>
      <c r="H845" s="21"/>
      <c r="I845" s="21"/>
      <c r="J845" s="21"/>
      <c r="K845" s="21"/>
    </row>
    <row r="846" spans="1:11" ht="13" x14ac:dyDescent="0.15">
      <c r="A846" s="101"/>
      <c r="B846" s="21"/>
      <c r="C846" s="21"/>
      <c r="D846" s="21"/>
      <c r="E846" s="12"/>
      <c r="F846" s="21"/>
      <c r="G846" s="21"/>
      <c r="H846" s="21"/>
      <c r="I846" s="21"/>
      <c r="J846" s="21"/>
      <c r="K846" s="21"/>
    </row>
    <row r="847" spans="1:11" ht="13" x14ac:dyDescent="0.15">
      <c r="A847" s="101"/>
      <c r="B847" s="21"/>
      <c r="C847" s="21"/>
      <c r="D847" s="21"/>
      <c r="E847" s="12"/>
      <c r="F847" s="21"/>
      <c r="G847" s="21"/>
      <c r="H847" s="21"/>
      <c r="I847" s="21"/>
      <c r="J847" s="21"/>
      <c r="K847" s="21"/>
    </row>
    <row r="848" spans="1:11" ht="13" x14ac:dyDescent="0.15">
      <c r="A848" s="101"/>
      <c r="B848" s="21"/>
      <c r="C848" s="21"/>
      <c r="D848" s="21"/>
      <c r="E848" s="12"/>
      <c r="F848" s="21"/>
      <c r="G848" s="21"/>
      <c r="H848" s="21"/>
      <c r="I848" s="21"/>
      <c r="J848" s="21"/>
      <c r="K848" s="21"/>
    </row>
    <row r="849" spans="1:11" ht="13" x14ac:dyDescent="0.15">
      <c r="A849" s="101"/>
      <c r="B849" s="21"/>
      <c r="C849" s="21"/>
      <c r="D849" s="21"/>
      <c r="E849" s="12"/>
      <c r="F849" s="21"/>
      <c r="G849" s="21"/>
      <c r="H849" s="21"/>
      <c r="I849" s="21"/>
      <c r="J849" s="21"/>
      <c r="K849" s="21"/>
    </row>
    <row r="850" spans="1:11" ht="13" x14ac:dyDescent="0.15">
      <c r="A850" s="101"/>
      <c r="B850" s="21"/>
      <c r="C850" s="21"/>
      <c r="D850" s="21"/>
      <c r="E850" s="12"/>
      <c r="F850" s="21"/>
      <c r="G850" s="21"/>
      <c r="H850" s="21"/>
      <c r="I850" s="21"/>
      <c r="J850" s="21"/>
      <c r="K850" s="21"/>
    </row>
    <row r="851" spans="1:11" ht="13" x14ac:dyDescent="0.15">
      <c r="A851" s="101"/>
      <c r="B851" s="21"/>
      <c r="C851" s="21"/>
      <c r="D851" s="21"/>
      <c r="E851" s="12"/>
      <c r="F851" s="21"/>
      <c r="G851" s="21"/>
      <c r="H851" s="21"/>
      <c r="I851" s="21"/>
      <c r="J851" s="21"/>
      <c r="K851" s="21"/>
    </row>
    <row r="852" spans="1:11" ht="13" x14ac:dyDescent="0.15">
      <c r="A852" s="101"/>
      <c r="B852" s="21"/>
      <c r="C852" s="21"/>
      <c r="D852" s="21"/>
      <c r="E852" s="12"/>
      <c r="F852" s="21"/>
      <c r="G852" s="21"/>
      <c r="H852" s="21"/>
      <c r="I852" s="21"/>
      <c r="J852" s="21"/>
      <c r="K852" s="21"/>
    </row>
    <row r="853" spans="1:11" ht="13" x14ac:dyDescent="0.15">
      <c r="A853" s="101"/>
      <c r="B853" s="21"/>
      <c r="C853" s="21"/>
      <c r="D853" s="21"/>
      <c r="E853" s="12"/>
      <c r="F853" s="21"/>
      <c r="G853" s="21"/>
      <c r="H853" s="21"/>
      <c r="I853" s="21"/>
      <c r="J853" s="21"/>
      <c r="K853" s="21"/>
    </row>
    <row r="854" spans="1:11" ht="13" x14ac:dyDescent="0.15">
      <c r="A854" s="101"/>
      <c r="B854" s="21"/>
      <c r="C854" s="21"/>
      <c r="D854" s="21"/>
      <c r="E854" s="12"/>
      <c r="F854" s="21"/>
      <c r="G854" s="21"/>
      <c r="H854" s="21"/>
      <c r="I854" s="21"/>
      <c r="J854" s="21"/>
      <c r="K854" s="21"/>
    </row>
    <row r="855" spans="1:11" ht="13" x14ac:dyDescent="0.15">
      <c r="A855" s="101"/>
      <c r="B855" s="21"/>
      <c r="C855" s="21"/>
      <c r="D855" s="21"/>
      <c r="E855" s="12"/>
      <c r="F855" s="21"/>
      <c r="G855" s="21"/>
      <c r="H855" s="21"/>
      <c r="I855" s="21"/>
      <c r="J855" s="21"/>
      <c r="K855" s="21"/>
    </row>
    <row r="856" spans="1:11" ht="13" x14ac:dyDescent="0.15">
      <c r="A856" s="101"/>
      <c r="B856" s="21"/>
      <c r="C856" s="21"/>
      <c r="D856" s="21"/>
      <c r="E856" s="12"/>
      <c r="F856" s="21"/>
      <c r="G856" s="21"/>
      <c r="H856" s="21"/>
      <c r="I856" s="21"/>
      <c r="J856" s="21"/>
      <c r="K856" s="21"/>
    </row>
    <row r="857" spans="1:11" ht="13" x14ac:dyDescent="0.15">
      <c r="A857" s="101"/>
      <c r="B857" s="21"/>
      <c r="C857" s="21"/>
      <c r="D857" s="21"/>
      <c r="E857" s="12"/>
      <c r="F857" s="21"/>
      <c r="G857" s="21"/>
      <c r="H857" s="21"/>
      <c r="I857" s="21"/>
      <c r="J857" s="21"/>
      <c r="K857" s="21"/>
    </row>
    <row r="858" spans="1:11" ht="13" x14ac:dyDescent="0.15">
      <c r="A858" s="101"/>
      <c r="B858" s="21"/>
      <c r="C858" s="21"/>
      <c r="D858" s="21"/>
      <c r="E858" s="12"/>
      <c r="F858" s="21"/>
      <c r="G858" s="21"/>
      <c r="H858" s="21"/>
      <c r="I858" s="21"/>
      <c r="J858" s="21"/>
      <c r="K858" s="21"/>
    </row>
    <row r="859" spans="1:11" ht="13" x14ac:dyDescent="0.15">
      <c r="A859" s="101"/>
      <c r="B859" s="21"/>
      <c r="C859" s="21"/>
      <c r="D859" s="21"/>
      <c r="E859" s="12"/>
      <c r="F859" s="21"/>
      <c r="G859" s="21"/>
      <c r="H859" s="21"/>
      <c r="I859" s="21"/>
      <c r="J859" s="21"/>
      <c r="K859" s="21"/>
    </row>
    <row r="860" spans="1:11" ht="13" x14ac:dyDescent="0.15">
      <c r="A860" s="101"/>
      <c r="B860" s="21"/>
      <c r="C860" s="21"/>
      <c r="D860" s="21"/>
      <c r="E860" s="12"/>
      <c r="F860" s="21"/>
      <c r="G860" s="21"/>
      <c r="H860" s="21"/>
      <c r="I860" s="21"/>
      <c r="J860" s="21"/>
      <c r="K860" s="21"/>
    </row>
    <row r="861" spans="1:11" ht="13" x14ac:dyDescent="0.15">
      <c r="A861" s="101"/>
      <c r="B861" s="21"/>
      <c r="C861" s="21"/>
      <c r="D861" s="21"/>
      <c r="E861" s="12"/>
      <c r="F861" s="21"/>
      <c r="G861" s="21"/>
      <c r="H861" s="21"/>
      <c r="I861" s="21"/>
      <c r="J861" s="21"/>
      <c r="K861" s="21"/>
    </row>
    <row r="862" spans="1:11" ht="13" x14ac:dyDescent="0.15">
      <c r="A862" s="101"/>
      <c r="B862" s="21"/>
      <c r="C862" s="21"/>
      <c r="D862" s="21"/>
      <c r="E862" s="12"/>
      <c r="F862" s="21"/>
      <c r="G862" s="21"/>
      <c r="H862" s="21"/>
      <c r="I862" s="21"/>
      <c r="J862" s="21"/>
      <c r="K862" s="21"/>
    </row>
    <row r="863" spans="1:11" ht="13" x14ac:dyDescent="0.15">
      <c r="A863" s="101"/>
      <c r="B863" s="21"/>
      <c r="C863" s="21"/>
      <c r="D863" s="21"/>
      <c r="E863" s="12"/>
      <c r="F863" s="21"/>
      <c r="G863" s="21"/>
      <c r="H863" s="21"/>
      <c r="I863" s="21"/>
      <c r="J863" s="21"/>
      <c r="K863" s="21"/>
    </row>
    <row r="864" spans="1:11" ht="13" x14ac:dyDescent="0.15">
      <c r="A864" s="101"/>
      <c r="B864" s="21"/>
      <c r="C864" s="21"/>
      <c r="D864" s="21"/>
      <c r="E864" s="12"/>
      <c r="F864" s="21"/>
      <c r="G864" s="21"/>
      <c r="H864" s="21"/>
      <c r="I864" s="21"/>
      <c r="J864" s="21"/>
      <c r="K864" s="21"/>
    </row>
    <row r="865" spans="1:11" ht="13" x14ac:dyDescent="0.15">
      <c r="A865" s="101"/>
      <c r="B865" s="21"/>
      <c r="C865" s="21"/>
      <c r="D865" s="21"/>
      <c r="E865" s="12"/>
      <c r="F865" s="21"/>
      <c r="G865" s="21"/>
      <c r="H865" s="21"/>
      <c r="I865" s="21"/>
      <c r="J865" s="21"/>
      <c r="K865" s="21"/>
    </row>
    <row r="866" spans="1:11" ht="13" x14ac:dyDescent="0.15">
      <c r="A866" s="101"/>
      <c r="B866" s="21"/>
      <c r="C866" s="21"/>
      <c r="D866" s="21"/>
      <c r="E866" s="12"/>
      <c r="F866" s="21"/>
      <c r="G866" s="21"/>
      <c r="H866" s="21"/>
      <c r="I866" s="21"/>
      <c r="J866" s="21"/>
      <c r="K866" s="21"/>
    </row>
    <row r="867" spans="1:11" ht="13" x14ac:dyDescent="0.15">
      <c r="A867" s="101"/>
      <c r="B867" s="21"/>
      <c r="C867" s="21"/>
      <c r="D867" s="21"/>
      <c r="E867" s="12"/>
      <c r="F867" s="21"/>
      <c r="G867" s="21"/>
      <c r="H867" s="21"/>
      <c r="I867" s="21"/>
      <c r="J867" s="21"/>
      <c r="K867" s="21"/>
    </row>
    <row r="868" spans="1:11" ht="13" x14ac:dyDescent="0.15">
      <c r="A868" s="101"/>
      <c r="B868" s="21"/>
      <c r="C868" s="21"/>
      <c r="D868" s="21"/>
      <c r="E868" s="12"/>
      <c r="F868" s="21"/>
      <c r="G868" s="21"/>
      <c r="H868" s="21"/>
      <c r="I868" s="21"/>
      <c r="J868" s="21"/>
      <c r="K868" s="21"/>
    </row>
    <row r="869" spans="1:11" ht="13" x14ac:dyDescent="0.15">
      <c r="A869" s="101"/>
      <c r="B869" s="21"/>
      <c r="C869" s="21"/>
      <c r="D869" s="21"/>
      <c r="E869" s="12"/>
      <c r="F869" s="21"/>
      <c r="G869" s="21"/>
      <c r="H869" s="21"/>
      <c r="I869" s="21"/>
      <c r="J869" s="21"/>
      <c r="K869" s="21"/>
    </row>
    <row r="870" spans="1:11" ht="13" x14ac:dyDescent="0.15">
      <c r="A870" s="101"/>
      <c r="B870" s="21"/>
      <c r="C870" s="21"/>
      <c r="D870" s="21"/>
      <c r="E870" s="12"/>
      <c r="F870" s="21"/>
      <c r="G870" s="21"/>
      <c r="H870" s="21"/>
      <c r="I870" s="21"/>
      <c r="J870" s="21"/>
      <c r="K870" s="21"/>
    </row>
    <row r="871" spans="1:11" ht="13" x14ac:dyDescent="0.15">
      <c r="A871" s="101"/>
      <c r="B871" s="21"/>
      <c r="C871" s="21"/>
      <c r="D871" s="21"/>
      <c r="E871" s="12"/>
      <c r="F871" s="21"/>
      <c r="G871" s="21"/>
      <c r="H871" s="21"/>
      <c r="I871" s="21"/>
      <c r="J871" s="21"/>
      <c r="K871" s="21"/>
    </row>
    <row r="872" spans="1:11" ht="13" x14ac:dyDescent="0.15">
      <c r="A872" s="101"/>
      <c r="B872" s="21"/>
      <c r="C872" s="21"/>
      <c r="D872" s="21"/>
      <c r="E872" s="12"/>
      <c r="F872" s="21"/>
      <c r="G872" s="21"/>
      <c r="H872" s="21"/>
      <c r="I872" s="21"/>
      <c r="J872" s="21"/>
      <c r="K872" s="21"/>
    </row>
    <row r="873" spans="1:11" ht="13" x14ac:dyDescent="0.15">
      <c r="A873" s="101"/>
      <c r="B873" s="21"/>
      <c r="C873" s="21"/>
      <c r="D873" s="21"/>
      <c r="E873" s="12"/>
      <c r="F873" s="21"/>
      <c r="G873" s="21"/>
      <c r="H873" s="21"/>
      <c r="I873" s="21"/>
      <c r="J873" s="21"/>
      <c r="K873" s="21"/>
    </row>
    <row r="874" spans="1:11" ht="13" x14ac:dyDescent="0.15">
      <c r="A874" s="101"/>
      <c r="B874" s="21"/>
      <c r="C874" s="21"/>
      <c r="D874" s="21"/>
      <c r="E874" s="12"/>
      <c r="F874" s="21"/>
      <c r="G874" s="21"/>
      <c r="H874" s="21"/>
      <c r="I874" s="21"/>
      <c r="J874" s="21"/>
      <c r="K874" s="21"/>
    </row>
    <row r="875" spans="1:11" ht="13" x14ac:dyDescent="0.15">
      <c r="A875" s="101"/>
      <c r="B875" s="21"/>
      <c r="C875" s="21"/>
      <c r="D875" s="21"/>
      <c r="E875" s="12"/>
      <c r="F875" s="21"/>
      <c r="G875" s="21"/>
      <c r="H875" s="21"/>
      <c r="I875" s="21"/>
      <c r="J875" s="21"/>
      <c r="K875" s="21"/>
    </row>
    <row r="876" spans="1:11" ht="13" x14ac:dyDescent="0.15">
      <c r="A876" s="101"/>
      <c r="B876" s="21"/>
      <c r="C876" s="21"/>
      <c r="D876" s="21"/>
      <c r="E876" s="12"/>
      <c r="F876" s="21"/>
      <c r="G876" s="21"/>
      <c r="H876" s="21"/>
      <c r="I876" s="21"/>
      <c r="J876" s="21"/>
      <c r="K876" s="21"/>
    </row>
    <row r="877" spans="1:11" ht="13" x14ac:dyDescent="0.15">
      <c r="A877" s="101"/>
      <c r="B877" s="21"/>
      <c r="C877" s="21"/>
      <c r="D877" s="21"/>
      <c r="E877" s="12"/>
      <c r="F877" s="21"/>
      <c r="G877" s="21"/>
      <c r="H877" s="21"/>
      <c r="I877" s="21"/>
      <c r="J877" s="21"/>
      <c r="K877" s="21"/>
    </row>
    <row r="878" spans="1:11" ht="13" x14ac:dyDescent="0.15">
      <c r="A878" s="101"/>
      <c r="B878" s="21"/>
      <c r="C878" s="21"/>
      <c r="D878" s="21"/>
      <c r="E878" s="12"/>
      <c r="F878" s="21"/>
      <c r="G878" s="21"/>
      <c r="H878" s="21"/>
      <c r="I878" s="21"/>
      <c r="J878" s="21"/>
      <c r="K878" s="21"/>
    </row>
    <row r="879" spans="1:11" ht="13" x14ac:dyDescent="0.15">
      <c r="A879" s="101"/>
      <c r="B879" s="21"/>
      <c r="C879" s="21"/>
      <c r="D879" s="21"/>
      <c r="E879" s="12"/>
      <c r="F879" s="21"/>
      <c r="G879" s="21"/>
      <c r="H879" s="21"/>
      <c r="I879" s="21"/>
      <c r="J879" s="21"/>
      <c r="K879" s="21"/>
    </row>
    <row r="880" spans="1:11" ht="13" x14ac:dyDescent="0.15">
      <c r="A880" s="101"/>
      <c r="B880" s="21"/>
      <c r="C880" s="21"/>
      <c r="D880" s="21"/>
      <c r="E880" s="12"/>
      <c r="F880" s="21"/>
      <c r="G880" s="21"/>
      <c r="H880" s="21"/>
      <c r="I880" s="21"/>
      <c r="J880" s="21"/>
      <c r="K880" s="21"/>
    </row>
    <row r="881" spans="1:11" ht="13" x14ac:dyDescent="0.15">
      <c r="A881" s="101"/>
      <c r="B881" s="21"/>
      <c r="C881" s="21"/>
      <c r="D881" s="21"/>
      <c r="E881" s="12"/>
      <c r="F881" s="21"/>
      <c r="G881" s="21"/>
      <c r="H881" s="21"/>
      <c r="I881" s="21"/>
      <c r="J881" s="21"/>
      <c r="K881" s="21"/>
    </row>
    <row r="882" spans="1:11" ht="13" x14ac:dyDescent="0.15">
      <c r="A882" s="101"/>
      <c r="B882" s="21"/>
      <c r="C882" s="21"/>
      <c r="D882" s="21"/>
      <c r="E882" s="12"/>
      <c r="F882" s="21"/>
      <c r="G882" s="21"/>
      <c r="H882" s="21"/>
      <c r="I882" s="21"/>
      <c r="J882" s="21"/>
      <c r="K882" s="21"/>
    </row>
    <row r="883" spans="1:11" ht="13" x14ac:dyDescent="0.15">
      <c r="A883" s="101"/>
      <c r="B883" s="21"/>
      <c r="C883" s="21"/>
      <c r="D883" s="21"/>
      <c r="E883" s="12"/>
      <c r="F883" s="21"/>
      <c r="G883" s="21"/>
      <c r="H883" s="21"/>
      <c r="I883" s="21"/>
      <c r="J883" s="21"/>
      <c r="K883" s="21"/>
    </row>
    <row r="884" spans="1:11" ht="13" x14ac:dyDescent="0.15">
      <c r="A884" s="101"/>
      <c r="B884" s="21"/>
      <c r="C884" s="21"/>
      <c r="D884" s="21"/>
      <c r="E884" s="12"/>
      <c r="F884" s="21"/>
      <c r="G884" s="21"/>
      <c r="H884" s="21"/>
      <c r="I884" s="21"/>
      <c r="J884" s="21"/>
      <c r="K884" s="21"/>
    </row>
    <row r="885" spans="1:11" ht="13" x14ac:dyDescent="0.15">
      <c r="A885" s="101"/>
      <c r="B885" s="21"/>
      <c r="C885" s="21"/>
      <c r="D885" s="21"/>
      <c r="E885" s="12"/>
      <c r="F885" s="21"/>
      <c r="G885" s="21"/>
      <c r="H885" s="21"/>
      <c r="I885" s="21"/>
      <c r="J885" s="21"/>
      <c r="K885" s="21"/>
    </row>
    <row r="886" spans="1:11" ht="13" x14ac:dyDescent="0.15">
      <c r="A886" s="101"/>
      <c r="B886" s="21"/>
      <c r="C886" s="21"/>
      <c r="D886" s="21"/>
      <c r="E886" s="12"/>
      <c r="F886" s="21"/>
      <c r="G886" s="21"/>
      <c r="H886" s="21"/>
      <c r="I886" s="21"/>
      <c r="J886" s="21"/>
      <c r="K886" s="21"/>
    </row>
    <row r="887" spans="1:11" ht="13" x14ac:dyDescent="0.15">
      <c r="A887" s="101"/>
      <c r="B887" s="21"/>
      <c r="C887" s="21"/>
      <c r="D887" s="21"/>
      <c r="E887" s="12"/>
      <c r="F887" s="21"/>
      <c r="G887" s="21"/>
      <c r="H887" s="21"/>
      <c r="I887" s="21"/>
      <c r="J887" s="21"/>
      <c r="K887" s="21"/>
    </row>
    <row r="888" spans="1:11" ht="13" x14ac:dyDescent="0.15">
      <c r="A888" s="101"/>
      <c r="B888" s="21"/>
      <c r="C888" s="21"/>
      <c r="D888" s="21"/>
      <c r="E888" s="12"/>
      <c r="F888" s="21"/>
      <c r="G888" s="21"/>
      <c r="H888" s="21"/>
      <c r="I888" s="21"/>
      <c r="J888" s="21"/>
      <c r="K888" s="21"/>
    </row>
    <row r="889" spans="1:11" ht="13" x14ac:dyDescent="0.15">
      <c r="A889" s="101"/>
      <c r="B889" s="21"/>
      <c r="C889" s="21"/>
      <c r="D889" s="21"/>
      <c r="E889" s="12"/>
      <c r="F889" s="21"/>
      <c r="G889" s="21"/>
      <c r="H889" s="21"/>
      <c r="I889" s="21"/>
      <c r="J889" s="21"/>
      <c r="K889" s="21"/>
    </row>
    <row r="890" spans="1:11" ht="13" x14ac:dyDescent="0.15">
      <c r="A890" s="101"/>
      <c r="B890" s="21"/>
      <c r="C890" s="21"/>
      <c r="D890" s="21"/>
      <c r="E890" s="12"/>
      <c r="F890" s="21"/>
      <c r="G890" s="21"/>
      <c r="H890" s="21"/>
      <c r="I890" s="21"/>
      <c r="J890" s="21"/>
      <c r="K890" s="21"/>
    </row>
    <row r="891" spans="1:11" ht="13" x14ac:dyDescent="0.15">
      <c r="A891" s="101"/>
      <c r="B891" s="21"/>
      <c r="C891" s="21"/>
      <c r="D891" s="21"/>
      <c r="E891" s="12"/>
      <c r="F891" s="21"/>
      <c r="G891" s="21"/>
      <c r="H891" s="21"/>
      <c r="I891" s="21"/>
      <c r="J891" s="21"/>
      <c r="K891" s="21"/>
    </row>
    <row r="892" spans="1:11" ht="13" x14ac:dyDescent="0.15">
      <c r="A892" s="101"/>
      <c r="B892" s="21"/>
      <c r="C892" s="21"/>
      <c r="D892" s="21"/>
      <c r="E892" s="12"/>
      <c r="F892" s="21"/>
      <c r="G892" s="21"/>
      <c r="H892" s="21"/>
      <c r="I892" s="21"/>
      <c r="J892" s="21"/>
      <c r="K892" s="21"/>
    </row>
    <row r="893" spans="1:11" ht="13" x14ac:dyDescent="0.15">
      <c r="A893" s="101"/>
      <c r="B893" s="21"/>
      <c r="C893" s="21"/>
      <c r="D893" s="21"/>
      <c r="E893" s="12"/>
      <c r="F893" s="21"/>
      <c r="G893" s="21"/>
      <c r="H893" s="21"/>
      <c r="I893" s="21"/>
      <c r="J893" s="21"/>
      <c r="K893" s="21"/>
    </row>
    <row r="894" spans="1:11" ht="13" x14ac:dyDescent="0.15">
      <c r="A894" s="101"/>
      <c r="B894" s="21"/>
      <c r="C894" s="21"/>
      <c r="D894" s="21"/>
      <c r="E894" s="12"/>
      <c r="F894" s="21"/>
      <c r="G894" s="21"/>
      <c r="H894" s="21"/>
      <c r="I894" s="21"/>
      <c r="J894" s="21"/>
      <c r="K894" s="21"/>
    </row>
    <row r="895" spans="1:11" ht="13" x14ac:dyDescent="0.15">
      <c r="A895" s="101"/>
      <c r="B895" s="21"/>
      <c r="C895" s="21"/>
      <c r="D895" s="21"/>
      <c r="E895" s="12"/>
      <c r="F895" s="21"/>
      <c r="G895" s="21"/>
      <c r="H895" s="21"/>
      <c r="I895" s="21"/>
      <c r="J895" s="21"/>
      <c r="K895" s="21"/>
    </row>
    <row r="896" spans="1:11" ht="13" x14ac:dyDescent="0.15">
      <c r="A896" s="101"/>
      <c r="B896" s="21"/>
      <c r="C896" s="21"/>
      <c r="D896" s="21"/>
      <c r="E896" s="12"/>
      <c r="F896" s="21"/>
      <c r="G896" s="21"/>
      <c r="H896" s="21"/>
      <c r="I896" s="21"/>
      <c r="J896" s="21"/>
      <c r="K896" s="21"/>
    </row>
    <row r="897" spans="1:11" ht="13" x14ac:dyDescent="0.15">
      <c r="A897" s="101"/>
      <c r="B897" s="21"/>
      <c r="C897" s="21"/>
      <c r="D897" s="21"/>
      <c r="E897" s="12"/>
      <c r="F897" s="21"/>
      <c r="G897" s="21"/>
      <c r="H897" s="21"/>
      <c r="I897" s="21"/>
      <c r="J897" s="21"/>
      <c r="K897" s="21"/>
    </row>
    <row r="898" spans="1:11" ht="13" x14ac:dyDescent="0.15">
      <c r="A898" s="101"/>
      <c r="B898" s="21"/>
      <c r="C898" s="21"/>
      <c r="D898" s="21"/>
      <c r="E898" s="12"/>
      <c r="F898" s="21"/>
      <c r="G898" s="21"/>
      <c r="H898" s="21"/>
      <c r="I898" s="21"/>
      <c r="J898" s="21"/>
      <c r="K898" s="21"/>
    </row>
    <row r="899" spans="1:11" ht="13" x14ac:dyDescent="0.15">
      <c r="A899" s="101"/>
      <c r="B899" s="21"/>
      <c r="C899" s="21"/>
      <c r="D899" s="21"/>
      <c r="E899" s="12"/>
      <c r="F899" s="21"/>
      <c r="G899" s="21"/>
      <c r="H899" s="21"/>
      <c r="I899" s="21"/>
      <c r="J899" s="21"/>
      <c r="K899" s="21"/>
    </row>
    <row r="900" spans="1:11" ht="13" x14ac:dyDescent="0.15">
      <c r="A900" s="101"/>
      <c r="B900" s="21"/>
      <c r="C900" s="21"/>
      <c r="D900" s="21"/>
      <c r="E900" s="12"/>
      <c r="F900" s="21"/>
      <c r="G900" s="21"/>
      <c r="H900" s="21"/>
      <c r="I900" s="21"/>
      <c r="J900" s="21"/>
      <c r="K900" s="21"/>
    </row>
    <row r="901" spans="1:11" ht="13" x14ac:dyDescent="0.15">
      <c r="A901" s="101"/>
      <c r="B901" s="21"/>
      <c r="C901" s="21"/>
      <c r="D901" s="21"/>
      <c r="E901" s="12"/>
      <c r="F901" s="21"/>
      <c r="G901" s="21"/>
      <c r="H901" s="21"/>
      <c r="I901" s="21"/>
      <c r="J901" s="21"/>
      <c r="K901" s="21"/>
    </row>
    <row r="902" spans="1:11" ht="13" x14ac:dyDescent="0.15">
      <c r="A902" s="101"/>
      <c r="B902" s="21"/>
      <c r="C902" s="21"/>
      <c r="D902" s="21"/>
      <c r="E902" s="12"/>
      <c r="F902" s="21"/>
      <c r="G902" s="21"/>
      <c r="H902" s="21"/>
      <c r="I902" s="21"/>
      <c r="J902" s="21"/>
      <c r="K902" s="21"/>
    </row>
    <row r="903" spans="1:11" ht="13" x14ac:dyDescent="0.15">
      <c r="A903" s="101"/>
      <c r="B903" s="21"/>
      <c r="C903" s="21"/>
      <c r="D903" s="21"/>
      <c r="E903" s="12"/>
      <c r="F903" s="21"/>
      <c r="G903" s="21"/>
      <c r="H903" s="21"/>
      <c r="I903" s="21"/>
      <c r="J903" s="21"/>
      <c r="K903" s="21"/>
    </row>
    <row r="904" spans="1:11" ht="13" x14ac:dyDescent="0.15">
      <c r="A904" s="101"/>
      <c r="B904" s="21"/>
      <c r="C904" s="21"/>
      <c r="D904" s="21"/>
      <c r="E904" s="12"/>
      <c r="F904" s="21"/>
      <c r="G904" s="21"/>
      <c r="H904" s="21"/>
      <c r="I904" s="21"/>
      <c r="J904" s="21"/>
      <c r="K904" s="21"/>
    </row>
    <row r="905" spans="1:11" ht="13" x14ac:dyDescent="0.15">
      <c r="A905" s="101"/>
      <c r="B905" s="21"/>
      <c r="C905" s="21"/>
      <c r="D905" s="21"/>
      <c r="E905" s="12"/>
      <c r="F905" s="21"/>
      <c r="G905" s="21"/>
      <c r="H905" s="21"/>
      <c r="I905" s="21"/>
      <c r="J905" s="21"/>
      <c r="K905" s="21"/>
    </row>
    <row r="906" spans="1:11" ht="13" x14ac:dyDescent="0.15">
      <c r="A906" s="101"/>
      <c r="B906" s="21"/>
      <c r="C906" s="21"/>
      <c r="D906" s="21"/>
      <c r="E906" s="12"/>
      <c r="F906" s="21"/>
      <c r="G906" s="21"/>
      <c r="H906" s="21"/>
      <c r="I906" s="21"/>
      <c r="J906" s="21"/>
      <c r="K906" s="21"/>
    </row>
    <row r="907" spans="1:11" ht="13" x14ac:dyDescent="0.15">
      <c r="A907" s="101"/>
      <c r="B907" s="21"/>
      <c r="C907" s="21"/>
      <c r="D907" s="21"/>
      <c r="E907" s="12"/>
      <c r="F907" s="21"/>
      <c r="G907" s="21"/>
      <c r="H907" s="21"/>
      <c r="I907" s="21"/>
      <c r="J907" s="21"/>
      <c r="K907" s="21"/>
    </row>
    <row r="908" spans="1:11" ht="13" x14ac:dyDescent="0.15">
      <c r="A908" s="101"/>
      <c r="B908" s="21"/>
      <c r="C908" s="21"/>
      <c r="D908" s="21"/>
      <c r="E908" s="12"/>
      <c r="F908" s="21"/>
      <c r="G908" s="21"/>
      <c r="H908" s="21"/>
      <c r="I908" s="21"/>
      <c r="J908" s="21"/>
      <c r="K908" s="21"/>
    </row>
    <row r="909" spans="1:11" ht="13" x14ac:dyDescent="0.15">
      <c r="A909" s="101"/>
      <c r="B909" s="21"/>
      <c r="C909" s="21"/>
      <c r="D909" s="21"/>
      <c r="E909" s="12"/>
      <c r="F909" s="21"/>
      <c r="G909" s="21"/>
      <c r="H909" s="21"/>
      <c r="I909" s="21"/>
      <c r="J909" s="21"/>
      <c r="K909" s="21"/>
    </row>
    <row r="910" spans="1:11" ht="13" x14ac:dyDescent="0.15">
      <c r="A910" s="101"/>
      <c r="B910" s="21"/>
      <c r="C910" s="21"/>
      <c r="D910" s="21"/>
      <c r="E910" s="12"/>
      <c r="F910" s="21"/>
      <c r="G910" s="21"/>
      <c r="H910" s="21"/>
      <c r="I910" s="21"/>
      <c r="J910" s="21"/>
      <c r="K910" s="21"/>
    </row>
    <row r="911" spans="1:11" ht="13" x14ac:dyDescent="0.15">
      <c r="A911" s="101"/>
      <c r="B911" s="21"/>
      <c r="C911" s="21"/>
      <c r="D911" s="21"/>
      <c r="E911" s="12"/>
      <c r="F911" s="21"/>
      <c r="G911" s="21"/>
      <c r="H911" s="21"/>
      <c r="I911" s="21"/>
      <c r="J911" s="21"/>
      <c r="K911" s="21"/>
    </row>
    <row r="912" spans="1:11" ht="13" x14ac:dyDescent="0.15">
      <c r="A912" s="101"/>
      <c r="B912" s="21"/>
      <c r="C912" s="21"/>
      <c r="D912" s="21"/>
      <c r="E912" s="12"/>
      <c r="F912" s="21"/>
      <c r="G912" s="21"/>
      <c r="H912" s="21"/>
      <c r="I912" s="21"/>
      <c r="J912" s="21"/>
      <c r="K912" s="21"/>
    </row>
    <row r="913" spans="1:11" ht="13" x14ac:dyDescent="0.15">
      <c r="A913" s="101"/>
      <c r="B913" s="21"/>
      <c r="C913" s="21"/>
      <c r="D913" s="21"/>
      <c r="E913" s="12"/>
      <c r="F913" s="21"/>
      <c r="G913" s="21"/>
      <c r="H913" s="21"/>
      <c r="I913" s="21"/>
      <c r="J913" s="21"/>
      <c r="K913" s="21"/>
    </row>
    <row r="914" spans="1:11" ht="13" x14ac:dyDescent="0.15">
      <c r="A914" s="101"/>
      <c r="B914" s="21"/>
      <c r="C914" s="21"/>
      <c r="D914" s="21"/>
      <c r="E914" s="12"/>
      <c r="F914" s="21"/>
      <c r="G914" s="21"/>
      <c r="H914" s="21"/>
      <c r="I914" s="21"/>
      <c r="J914" s="21"/>
      <c r="K914" s="21"/>
    </row>
    <row r="915" spans="1:11" ht="13" x14ac:dyDescent="0.15">
      <c r="A915" s="101"/>
      <c r="B915" s="21"/>
      <c r="C915" s="21"/>
      <c r="D915" s="21"/>
      <c r="E915" s="12"/>
      <c r="F915" s="21"/>
      <c r="G915" s="21"/>
      <c r="H915" s="21"/>
      <c r="I915" s="21"/>
      <c r="J915" s="21"/>
      <c r="K915" s="21"/>
    </row>
    <row r="916" spans="1:11" ht="13" x14ac:dyDescent="0.15">
      <c r="A916" s="101"/>
      <c r="B916" s="21"/>
      <c r="C916" s="21"/>
      <c r="D916" s="21"/>
      <c r="E916" s="12"/>
      <c r="F916" s="21"/>
      <c r="G916" s="21"/>
      <c r="H916" s="21"/>
      <c r="I916" s="21"/>
      <c r="J916" s="21"/>
      <c r="K916" s="21"/>
    </row>
    <row r="917" spans="1:11" ht="13" x14ac:dyDescent="0.15">
      <c r="A917" s="101"/>
      <c r="B917" s="21"/>
      <c r="C917" s="21"/>
      <c r="D917" s="21"/>
      <c r="E917" s="12"/>
      <c r="F917" s="21"/>
      <c r="G917" s="21"/>
      <c r="H917" s="21"/>
      <c r="I917" s="21"/>
      <c r="J917" s="21"/>
      <c r="K917" s="21"/>
    </row>
    <row r="918" spans="1:11" ht="13" x14ac:dyDescent="0.15">
      <c r="A918" s="101"/>
      <c r="B918" s="21"/>
      <c r="C918" s="21"/>
      <c r="D918" s="21"/>
      <c r="E918" s="12"/>
      <c r="F918" s="21"/>
      <c r="G918" s="21"/>
      <c r="H918" s="21"/>
      <c r="I918" s="21"/>
      <c r="J918" s="21"/>
      <c r="K918" s="21"/>
    </row>
    <row r="919" spans="1:11" ht="13" x14ac:dyDescent="0.15">
      <c r="A919" s="101"/>
      <c r="B919" s="21"/>
      <c r="C919" s="21"/>
      <c r="D919" s="21"/>
      <c r="E919" s="12"/>
      <c r="F919" s="21"/>
      <c r="G919" s="21"/>
      <c r="H919" s="21"/>
      <c r="I919" s="21"/>
      <c r="J919" s="21"/>
      <c r="K919" s="21"/>
    </row>
    <row r="920" spans="1:11" ht="13" x14ac:dyDescent="0.15">
      <c r="A920" s="101"/>
      <c r="B920" s="21"/>
      <c r="C920" s="21"/>
      <c r="D920" s="21"/>
      <c r="E920" s="12"/>
      <c r="F920" s="21"/>
      <c r="G920" s="21"/>
      <c r="H920" s="21"/>
      <c r="I920" s="21"/>
      <c r="J920" s="21"/>
      <c r="K920" s="21"/>
    </row>
    <row r="921" spans="1:11" ht="13" x14ac:dyDescent="0.15">
      <c r="A921" s="101"/>
      <c r="B921" s="21"/>
      <c r="C921" s="21"/>
      <c r="D921" s="21"/>
      <c r="E921" s="12"/>
      <c r="F921" s="21"/>
      <c r="G921" s="21"/>
      <c r="H921" s="21"/>
      <c r="I921" s="21"/>
      <c r="J921" s="21"/>
      <c r="K921" s="21"/>
    </row>
    <row r="922" spans="1:11" ht="13" x14ac:dyDescent="0.15">
      <c r="A922" s="101"/>
      <c r="B922" s="21"/>
      <c r="C922" s="21"/>
      <c r="D922" s="21"/>
      <c r="E922" s="12"/>
      <c r="F922" s="21"/>
      <c r="G922" s="21"/>
      <c r="H922" s="21"/>
      <c r="I922" s="21"/>
      <c r="J922" s="21"/>
      <c r="K922" s="21"/>
    </row>
    <row r="923" spans="1:11" ht="13" x14ac:dyDescent="0.15">
      <c r="A923" s="101"/>
      <c r="B923" s="21"/>
      <c r="C923" s="21"/>
      <c r="D923" s="21"/>
      <c r="E923" s="12"/>
      <c r="F923" s="21"/>
      <c r="G923" s="21"/>
      <c r="H923" s="21"/>
      <c r="I923" s="21"/>
      <c r="J923" s="21"/>
      <c r="K923" s="21"/>
    </row>
    <row r="924" spans="1:11" ht="13" x14ac:dyDescent="0.15">
      <c r="A924" s="101"/>
      <c r="B924" s="21"/>
      <c r="C924" s="21"/>
      <c r="D924" s="21"/>
      <c r="E924" s="12"/>
      <c r="F924" s="21"/>
      <c r="G924" s="21"/>
      <c r="H924" s="21"/>
      <c r="I924" s="21"/>
      <c r="J924" s="21"/>
      <c r="K924" s="21"/>
    </row>
    <row r="925" spans="1:11" ht="13" x14ac:dyDescent="0.15">
      <c r="A925" s="101"/>
      <c r="B925" s="21"/>
      <c r="C925" s="21"/>
      <c r="D925" s="21"/>
      <c r="E925" s="12"/>
      <c r="F925" s="21"/>
      <c r="G925" s="21"/>
      <c r="H925" s="21"/>
      <c r="I925" s="21"/>
      <c r="J925" s="21"/>
      <c r="K925" s="21"/>
    </row>
    <row r="926" spans="1:11" ht="13" x14ac:dyDescent="0.15">
      <c r="A926" s="101"/>
      <c r="B926" s="21"/>
      <c r="C926" s="21"/>
      <c r="D926" s="21"/>
      <c r="E926" s="12"/>
      <c r="F926" s="21"/>
      <c r="G926" s="21"/>
      <c r="H926" s="21"/>
      <c r="I926" s="21"/>
      <c r="J926" s="21"/>
      <c r="K926" s="21"/>
    </row>
    <row r="927" spans="1:11" ht="13" x14ac:dyDescent="0.15">
      <c r="A927" s="101"/>
      <c r="B927" s="21"/>
      <c r="C927" s="21"/>
      <c r="D927" s="21"/>
      <c r="E927" s="12"/>
      <c r="F927" s="21"/>
      <c r="G927" s="21"/>
      <c r="H927" s="21"/>
      <c r="I927" s="21"/>
      <c r="J927" s="21"/>
      <c r="K927" s="21"/>
    </row>
    <row r="928" spans="1:11" ht="13" x14ac:dyDescent="0.15">
      <c r="A928" s="101"/>
      <c r="B928" s="21"/>
      <c r="C928" s="21"/>
      <c r="D928" s="21"/>
      <c r="E928" s="12"/>
      <c r="F928" s="21"/>
      <c r="G928" s="21"/>
      <c r="H928" s="21"/>
      <c r="I928" s="21"/>
      <c r="J928" s="21"/>
      <c r="K928" s="21"/>
    </row>
    <row r="929" spans="1:11" ht="13" x14ac:dyDescent="0.15">
      <c r="A929" s="101"/>
      <c r="B929" s="21"/>
      <c r="C929" s="21"/>
      <c r="D929" s="21"/>
      <c r="E929" s="12"/>
      <c r="F929" s="21"/>
      <c r="G929" s="21"/>
      <c r="H929" s="21"/>
      <c r="I929" s="21"/>
      <c r="J929" s="21"/>
      <c r="K929" s="21"/>
    </row>
    <row r="930" spans="1:11" ht="13" x14ac:dyDescent="0.15">
      <c r="A930" s="101"/>
      <c r="B930" s="21"/>
      <c r="C930" s="21"/>
      <c r="D930" s="21"/>
      <c r="E930" s="12"/>
      <c r="F930" s="21"/>
      <c r="G930" s="21"/>
      <c r="H930" s="21"/>
      <c r="I930" s="21"/>
      <c r="J930" s="21"/>
      <c r="K930" s="21"/>
    </row>
    <row r="931" spans="1:11" ht="13" x14ac:dyDescent="0.15">
      <c r="A931" s="101"/>
      <c r="B931" s="21"/>
      <c r="C931" s="21"/>
      <c r="D931" s="21"/>
      <c r="E931" s="12"/>
      <c r="F931" s="21"/>
      <c r="G931" s="21"/>
      <c r="H931" s="21"/>
      <c r="I931" s="21"/>
      <c r="J931" s="21"/>
      <c r="K931" s="21"/>
    </row>
    <row r="932" spans="1:11" ht="13" x14ac:dyDescent="0.15">
      <c r="A932" s="101"/>
      <c r="B932" s="21"/>
      <c r="C932" s="21"/>
      <c r="D932" s="21"/>
      <c r="E932" s="12"/>
      <c r="F932" s="21"/>
      <c r="G932" s="21"/>
      <c r="H932" s="21"/>
      <c r="I932" s="21"/>
      <c r="J932" s="21"/>
      <c r="K932" s="21"/>
    </row>
    <row r="933" spans="1:11" ht="13" x14ac:dyDescent="0.15">
      <c r="A933" s="101"/>
      <c r="B933" s="21"/>
      <c r="C933" s="21"/>
      <c r="D933" s="21"/>
      <c r="E933" s="12"/>
      <c r="F933" s="21"/>
      <c r="G933" s="21"/>
      <c r="H933" s="21"/>
      <c r="I933" s="21"/>
      <c r="J933" s="21"/>
      <c r="K933" s="21"/>
    </row>
    <row r="934" spans="1:11" ht="13" x14ac:dyDescent="0.15">
      <c r="A934" s="101"/>
      <c r="B934" s="21"/>
      <c r="C934" s="21"/>
      <c r="D934" s="21"/>
      <c r="E934" s="12"/>
      <c r="F934" s="21"/>
      <c r="G934" s="21"/>
      <c r="H934" s="21"/>
      <c r="I934" s="21"/>
      <c r="J934" s="21"/>
      <c r="K934" s="21"/>
    </row>
    <row r="935" spans="1:11" ht="13" x14ac:dyDescent="0.15">
      <c r="A935" s="101"/>
      <c r="B935" s="21"/>
      <c r="C935" s="21"/>
      <c r="D935" s="21"/>
      <c r="E935" s="12"/>
      <c r="F935" s="21"/>
      <c r="G935" s="21"/>
      <c r="H935" s="21"/>
      <c r="I935" s="21"/>
      <c r="J935" s="21"/>
      <c r="K935" s="21"/>
    </row>
    <row r="936" spans="1:11" ht="13" x14ac:dyDescent="0.15">
      <c r="A936" s="101"/>
      <c r="B936" s="21"/>
      <c r="C936" s="21"/>
      <c r="D936" s="21"/>
      <c r="E936" s="12"/>
      <c r="F936" s="21"/>
      <c r="G936" s="21"/>
      <c r="H936" s="21"/>
      <c r="I936" s="21"/>
      <c r="J936" s="21"/>
      <c r="K936" s="21"/>
    </row>
    <row r="937" spans="1:11" ht="13" x14ac:dyDescent="0.15">
      <c r="A937" s="101"/>
      <c r="B937" s="21"/>
      <c r="C937" s="21"/>
      <c r="D937" s="21"/>
      <c r="E937" s="12"/>
      <c r="F937" s="21"/>
      <c r="G937" s="21"/>
      <c r="H937" s="21"/>
      <c r="I937" s="21"/>
      <c r="J937" s="21"/>
      <c r="K937" s="21"/>
    </row>
    <row r="938" spans="1:11" ht="13" x14ac:dyDescent="0.15">
      <c r="A938" s="101"/>
      <c r="B938" s="21"/>
      <c r="C938" s="21"/>
      <c r="D938" s="21"/>
      <c r="E938" s="12"/>
      <c r="F938" s="21"/>
      <c r="G938" s="21"/>
      <c r="H938" s="21"/>
      <c r="I938" s="21"/>
      <c r="J938" s="21"/>
      <c r="K938" s="21"/>
    </row>
    <row r="939" spans="1:11" ht="13" x14ac:dyDescent="0.15">
      <c r="A939" s="101"/>
      <c r="B939" s="21"/>
      <c r="C939" s="21"/>
      <c r="D939" s="21"/>
      <c r="E939" s="12"/>
      <c r="F939" s="21"/>
      <c r="G939" s="21"/>
      <c r="H939" s="21"/>
      <c r="I939" s="21"/>
      <c r="J939" s="21"/>
      <c r="K939" s="21"/>
    </row>
    <row r="940" spans="1:11" ht="13" x14ac:dyDescent="0.15">
      <c r="A940" s="101"/>
      <c r="B940" s="21"/>
      <c r="C940" s="21"/>
      <c r="D940" s="21"/>
      <c r="E940" s="12"/>
      <c r="F940" s="21"/>
      <c r="G940" s="21"/>
      <c r="H940" s="21"/>
      <c r="I940" s="21"/>
      <c r="J940" s="21"/>
      <c r="K940" s="21"/>
    </row>
    <row r="941" spans="1:11" ht="13" x14ac:dyDescent="0.15">
      <c r="A941" s="101"/>
      <c r="B941" s="21"/>
      <c r="C941" s="21"/>
      <c r="D941" s="21"/>
      <c r="E941" s="12"/>
      <c r="F941" s="21"/>
      <c r="G941" s="21"/>
      <c r="H941" s="21"/>
      <c r="I941" s="21"/>
      <c r="J941" s="21"/>
      <c r="K941" s="21"/>
    </row>
    <row r="942" spans="1:11" ht="13" x14ac:dyDescent="0.15">
      <c r="A942" s="101"/>
      <c r="B942" s="21"/>
      <c r="C942" s="21"/>
      <c r="D942" s="21"/>
      <c r="E942" s="12"/>
      <c r="F942" s="21"/>
      <c r="G942" s="21"/>
      <c r="H942" s="21"/>
      <c r="I942" s="21"/>
      <c r="J942" s="21"/>
      <c r="K942" s="21"/>
    </row>
    <row r="943" spans="1:11" ht="13" x14ac:dyDescent="0.15">
      <c r="A943" s="101"/>
      <c r="B943" s="21"/>
      <c r="C943" s="21"/>
      <c r="D943" s="21"/>
      <c r="E943" s="12"/>
      <c r="F943" s="21"/>
      <c r="G943" s="21"/>
      <c r="H943" s="21"/>
      <c r="I943" s="21"/>
      <c r="J943" s="21"/>
      <c r="K943" s="21"/>
    </row>
    <row r="944" spans="1:11" ht="13" x14ac:dyDescent="0.15">
      <c r="A944" s="101"/>
      <c r="B944" s="21"/>
      <c r="C944" s="21"/>
      <c r="D944" s="21"/>
      <c r="E944" s="12"/>
      <c r="F944" s="21"/>
      <c r="G944" s="21"/>
      <c r="H944" s="21"/>
      <c r="I944" s="21"/>
      <c r="J944" s="21"/>
      <c r="K944" s="21"/>
    </row>
    <row r="945" spans="1:11" ht="13" x14ac:dyDescent="0.15">
      <c r="A945" s="101"/>
      <c r="B945" s="21"/>
      <c r="C945" s="21"/>
      <c r="D945" s="21"/>
      <c r="E945" s="12"/>
      <c r="F945" s="21"/>
      <c r="G945" s="21"/>
      <c r="H945" s="21"/>
      <c r="I945" s="21"/>
      <c r="J945" s="21"/>
      <c r="K945" s="21"/>
    </row>
    <row r="946" spans="1:11" ht="13" x14ac:dyDescent="0.15">
      <c r="A946" s="101"/>
      <c r="B946" s="21"/>
      <c r="C946" s="21"/>
      <c r="D946" s="21"/>
      <c r="E946" s="12"/>
      <c r="F946" s="21"/>
      <c r="G946" s="21"/>
      <c r="H946" s="21"/>
      <c r="I946" s="21"/>
      <c r="J946" s="21"/>
      <c r="K946" s="21"/>
    </row>
    <row r="947" spans="1:11" ht="13" x14ac:dyDescent="0.15">
      <c r="A947" s="101"/>
      <c r="B947" s="21"/>
      <c r="C947" s="21"/>
      <c r="D947" s="21"/>
      <c r="E947" s="12"/>
      <c r="F947" s="21"/>
      <c r="G947" s="21"/>
      <c r="H947" s="21"/>
      <c r="I947" s="21"/>
      <c r="J947" s="21"/>
      <c r="K947" s="21"/>
    </row>
    <row r="948" spans="1:11" ht="13" x14ac:dyDescent="0.15">
      <c r="A948" s="101"/>
      <c r="B948" s="21"/>
      <c r="C948" s="21"/>
      <c r="D948" s="21"/>
      <c r="E948" s="12"/>
      <c r="F948" s="21"/>
      <c r="G948" s="21"/>
      <c r="H948" s="21"/>
      <c r="I948" s="21"/>
      <c r="J948" s="21"/>
      <c r="K948" s="21"/>
    </row>
    <row r="949" spans="1:11" ht="13" x14ac:dyDescent="0.15">
      <c r="A949" s="101"/>
      <c r="B949" s="21"/>
      <c r="C949" s="21"/>
      <c r="D949" s="21"/>
      <c r="E949" s="12"/>
      <c r="F949" s="21"/>
      <c r="G949" s="21"/>
      <c r="H949" s="21"/>
      <c r="I949" s="21"/>
      <c r="J949" s="21"/>
      <c r="K949" s="21"/>
    </row>
    <row r="950" spans="1:11" ht="13" x14ac:dyDescent="0.15">
      <c r="A950" s="101"/>
      <c r="B950" s="21"/>
      <c r="C950" s="21"/>
      <c r="D950" s="21"/>
      <c r="E950" s="12"/>
      <c r="F950" s="21"/>
      <c r="G950" s="21"/>
      <c r="H950" s="21"/>
      <c r="I950" s="21"/>
      <c r="J950" s="21"/>
      <c r="K950" s="21"/>
    </row>
    <row r="951" spans="1:11" ht="13" x14ac:dyDescent="0.15">
      <c r="A951" s="101"/>
      <c r="B951" s="21"/>
      <c r="C951" s="21"/>
      <c r="D951" s="21"/>
      <c r="E951" s="12"/>
      <c r="F951" s="21"/>
      <c r="G951" s="21"/>
      <c r="H951" s="21"/>
      <c r="I951" s="21"/>
      <c r="J951" s="21"/>
      <c r="K951" s="21"/>
    </row>
    <row r="952" spans="1:11" ht="13" x14ac:dyDescent="0.15">
      <c r="A952" s="101"/>
      <c r="B952" s="21"/>
      <c r="C952" s="21"/>
      <c r="D952" s="21"/>
      <c r="E952" s="12"/>
      <c r="F952" s="21"/>
      <c r="G952" s="21"/>
      <c r="H952" s="21"/>
      <c r="I952" s="21"/>
      <c r="J952" s="21"/>
      <c r="K952" s="21"/>
    </row>
    <row r="953" spans="1:11" ht="13" x14ac:dyDescent="0.15">
      <c r="A953" s="101"/>
      <c r="B953" s="21"/>
      <c r="C953" s="21"/>
      <c r="D953" s="21"/>
      <c r="E953" s="12"/>
      <c r="F953" s="21"/>
      <c r="G953" s="21"/>
      <c r="H953" s="21"/>
      <c r="I953" s="21"/>
      <c r="J953" s="21"/>
      <c r="K953" s="21"/>
    </row>
    <row r="954" spans="1:11" ht="13" x14ac:dyDescent="0.15">
      <c r="A954" s="101"/>
      <c r="B954" s="21"/>
      <c r="C954" s="21"/>
      <c r="D954" s="21"/>
      <c r="E954" s="12"/>
      <c r="F954" s="21"/>
      <c r="G954" s="21"/>
      <c r="H954" s="21"/>
      <c r="I954" s="21"/>
      <c r="J954" s="21"/>
      <c r="K954" s="21"/>
    </row>
    <row r="955" spans="1:11" ht="13" x14ac:dyDescent="0.15">
      <c r="A955" s="101"/>
      <c r="B955" s="21"/>
      <c r="C955" s="21"/>
      <c r="D955" s="21"/>
      <c r="E955" s="12"/>
      <c r="F955" s="21"/>
      <c r="G955" s="21"/>
      <c r="H955" s="21"/>
      <c r="I955" s="21"/>
      <c r="J955" s="21"/>
      <c r="K955" s="21"/>
    </row>
    <row r="956" spans="1:11" ht="13" x14ac:dyDescent="0.15">
      <c r="A956" s="101"/>
      <c r="B956" s="21"/>
      <c r="C956" s="21"/>
      <c r="D956" s="21"/>
      <c r="E956" s="12"/>
      <c r="F956" s="21"/>
      <c r="G956" s="21"/>
      <c r="H956" s="21"/>
      <c r="I956" s="21"/>
      <c r="J956" s="21"/>
      <c r="K956" s="21"/>
    </row>
    <row r="957" spans="1:11" ht="13" x14ac:dyDescent="0.15">
      <c r="A957" s="101"/>
      <c r="B957" s="21"/>
      <c r="C957" s="21"/>
      <c r="D957" s="21"/>
      <c r="E957" s="12"/>
      <c r="F957" s="21"/>
      <c r="G957" s="21"/>
      <c r="H957" s="21"/>
      <c r="I957" s="21"/>
      <c r="J957" s="21"/>
      <c r="K957" s="21"/>
    </row>
    <row r="958" spans="1:11" ht="13" x14ac:dyDescent="0.15">
      <c r="A958" s="101"/>
      <c r="B958" s="21"/>
      <c r="C958" s="21"/>
      <c r="D958" s="21"/>
      <c r="E958" s="12"/>
      <c r="F958" s="21"/>
      <c r="G958" s="21"/>
      <c r="H958" s="21"/>
      <c r="I958" s="21"/>
      <c r="J958" s="21"/>
      <c r="K958" s="21"/>
    </row>
    <row r="959" spans="1:11" ht="13" x14ac:dyDescent="0.15">
      <c r="A959" s="101"/>
      <c r="B959" s="21"/>
      <c r="C959" s="21"/>
      <c r="D959" s="21"/>
      <c r="E959" s="12"/>
      <c r="F959" s="21"/>
      <c r="G959" s="21"/>
      <c r="H959" s="21"/>
      <c r="I959" s="21"/>
      <c r="J959" s="21"/>
      <c r="K959" s="21"/>
    </row>
    <row r="960" spans="1:11" ht="13" x14ac:dyDescent="0.15">
      <c r="A960" s="101"/>
      <c r="B960" s="21"/>
      <c r="C960" s="21"/>
      <c r="D960" s="21"/>
      <c r="E960" s="12"/>
      <c r="F960" s="21"/>
      <c r="G960" s="21"/>
      <c r="H960" s="21"/>
      <c r="I960" s="21"/>
      <c r="J960" s="21"/>
      <c r="K960" s="21"/>
    </row>
    <row r="961" spans="1:11" ht="13" x14ac:dyDescent="0.15">
      <c r="A961" s="101"/>
      <c r="B961" s="21"/>
      <c r="C961" s="21"/>
      <c r="D961" s="21"/>
      <c r="E961" s="12"/>
      <c r="F961" s="21"/>
      <c r="G961" s="21"/>
      <c r="H961" s="21"/>
      <c r="I961" s="21"/>
      <c r="J961" s="21"/>
      <c r="K961" s="21"/>
    </row>
    <row r="962" spans="1:11" ht="13" x14ac:dyDescent="0.15">
      <c r="A962" s="101"/>
      <c r="B962" s="21"/>
      <c r="C962" s="21"/>
      <c r="D962" s="21"/>
      <c r="E962" s="12"/>
      <c r="F962" s="21"/>
      <c r="G962" s="21"/>
      <c r="H962" s="21"/>
      <c r="I962" s="21"/>
      <c r="J962" s="21"/>
      <c r="K962" s="21"/>
    </row>
    <row r="963" spans="1:11" ht="13" x14ac:dyDescent="0.15">
      <c r="A963" s="101"/>
      <c r="B963" s="21"/>
      <c r="C963" s="21"/>
      <c r="D963" s="21"/>
      <c r="E963" s="12"/>
      <c r="F963" s="21"/>
      <c r="G963" s="21"/>
      <c r="H963" s="21"/>
      <c r="I963" s="21"/>
      <c r="J963" s="21"/>
      <c r="K963" s="21"/>
    </row>
    <row r="964" spans="1:11" ht="13" x14ac:dyDescent="0.15">
      <c r="A964" s="101"/>
      <c r="B964" s="21"/>
      <c r="C964" s="21"/>
      <c r="D964" s="21"/>
      <c r="E964" s="12"/>
      <c r="F964" s="21"/>
      <c r="G964" s="21"/>
      <c r="H964" s="21"/>
      <c r="I964" s="21"/>
      <c r="J964" s="21"/>
      <c r="K964" s="21"/>
    </row>
    <row r="965" spans="1:11" ht="13" x14ac:dyDescent="0.15">
      <c r="A965" s="101"/>
      <c r="B965" s="21"/>
      <c r="C965" s="21"/>
      <c r="D965" s="21"/>
      <c r="E965" s="12"/>
      <c r="F965" s="21"/>
      <c r="G965" s="21"/>
      <c r="H965" s="21"/>
      <c r="I965" s="21"/>
      <c r="J965" s="21"/>
      <c r="K965" s="21"/>
    </row>
    <row r="966" spans="1:11" ht="13" x14ac:dyDescent="0.15">
      <c r="A966" s="101"/>
      <c r="B966" s="21"/>
      <c r="C966" s="21"/>
      <c r="D966" s="21"/>
      <c r="E966" s="12"/>
      <c r="F966" s="21"/>
      <c r="G966" s="21"/>
      <c r="H966" s="21"/>
      <c r="I966" s="21"/>
      <c r="J966" s="21"/>
      <c r="K966" s="21"/>
    </row>
    <row r="967" spans="1:11" ht="13" x14ac:dyDescent="0.15">
      <c r="A967" s="101"/>
      <c r="B967" s="21"/>
      <c r="C967" s="21"/>
      <c r="D967" s="21"/>
      <c r="E967" s="12"/>
      <c r="F967" s="21"/>
      <c r="G967" s="21"/>
      <c r="H967" s="21"/>
      <c r="I967" s="21"/>
      <c r="J967" s="21"/>
      <c r="K967" s="21"/>
    </row>
    <row r="968" spans="1:11" ht="13" x14ac:dyDescent="0.15">
      <c r="A968" s="101"/>
      <c r="B968" s="21"/>
      <c r="C968" s="21"/>
      <c r="D968" s="21"/>
      <c r="E968" s="12"/>
      <c r="F968" s="21"/>
      <c r="G968" s="21"/>
      <c r="H968" s="21"/>
      <c r="I968" s="21"/>
      <c r="J968" s="21"/>
      <c r="K968" s="21"/>
    </row>
    <row r="969" spans="1:11" ht="13" x14ac:dyDescent="0.15">
      <c r="A969" s="101"/>
      <c r="B969" s="21"/>
      <c r="C969" s="21"/>
      <c r="D969" s="21"/>
      <c r="E969" s="12"/>
      <c r="F969" s="21"/>
      <c r="G969" s="21"/>
      <c r="H969" s="21"/>
      <c r="I969" s="21"/>
      <c r="J969" s="21"/>
      <c r="K969" s="21"/>
    </row>
    <row r="970" spans="1:11" ht="13" x14ac:dyDescent="0.15">
      <c r="A970" s="101"/>
      <c r="B970" s="21"/>
      <c r="C970" s="21"/>
      <c r="D970" s="21"/>
      <c r="E970" s="12"/>
      <c r="F970" s="21"/>
      <c r="G970" s="21"/>
      <c r="H970" s="21"/>
      <c r="I970" s="21"/>
      <c r="J970" s="21"/>
      <c r="K970" s="21"/>
    </row>
    <row r="971" spans="1:11" ht="13" x14ac:dyDescent="0.15">
      <c r="A971" s="101"/>
      <c r="B971" s="21"/>
      <c r="C971" s="21"/>
      <c r="D971" s="21"/>
      <c r="E971" s="12"/>
      <c r="F971" s="21"/>
      <c r="G971" s="21"/>
      <c r="H971" s="21"/>
      <c r="I971" s="21"/>
      <c r="J971" s="21"/>
      <c r="K971" s="21"/>
    </row>
    <row r="972" spans="1:11" ht="13" x14ac:dyDescent="0.15">
      <c r="A972" s="101"/>
      <c r="B972" s="21"/>
      <c r="C972" s="21"/>
      <c r="D972" s="21"/>
      <c r="E972" s="12"/>
      <c r="F972" s="21"/>
      <c r="G972" s="21"/>
      <c r="H972" s="21"/>
      <c r="I972" s="21"/>
      <c r="J972" s="21"/>
      <c r="K972" s="21"/>
    </row>
    <row r="973" spans="1:11" ht="13" x14ac:dyDescent="0.15">
      <c r="A973" s="101"/>
      <c r="B973" s="21"/>
      <c r="C973" s="21"/>
      <c r="D973" s="21"/>
      <c r="E973" s="12"/>
      <c r="F973" s="21"/>
      <c r="G973" s="21"/>
      <c r="H973" s="21"/>
      <c r="I973" s="21"/>
      <c r="J973" s="21"/>
      <c r="K973" s="21"/>
    </row>
    <row r="974" spans="1:11" ht="13" x14ac:dyDescent="0.15">
      <c r="A974" s="101"/>
      <c r="B974" s="21"/>
      <c r="C974" s="21"/>
      <c r="D974" s="21"/>
      <c r="E974" s="12"/>
      <c r="F974" s="21"/>
      <c r="G974" s="21"/>
      <c r="H974" s="21"/>
      <c r="I974" s="21"/>
      <c r="J974" s="21"/>
      <c r="K974" s="21"/>
    </row>
    <row r="975" spans="1:11" ht="13" x14ac:dyDescent="0.15">
      <c r="A975" s="101"/>
      <c r="B975" s="21"/>
      <c r="C975" s="21"/>
      <c r="D975" s="21"/>
      <c r="E975" s="12"/>
      <c r="F975" s="21"/>
      <c r="G975" s="21"/>
      <c r="H975" s="21"/>
      <c r="I975" s="21"/>
      <c r="J975" s="21"/>
      <c r="K975" s="21"/>
    </row>
    <row r="976" spans="1:11" ht="13" x14ac:dyDescent="0.15">
      <c r="A976" s="101"/>
      <c r="B976" s="21"/>
      <c r="C976" s="21"/>
      <c r="D976" s="21"/>
      <c r="E976" s="12"/>
      <c r="F976" s="21"/>
      <c r="G976" s="21"/>
      <c r="H976" s="21"/>
      <c r="I976" s="21"/>
      <c r="J976" s="21"/>
      <c r="K976" s="21"/>
    </row>
    <row r="977" spans="1:11" ht="13" x14ac:dyDescent="0.15">
      <c r="A977" s="101"/>
      <c r="B977" s="21"/>
      <c r="C977" s="21"/>
      <c r="D977" s="21"/>
      <c r="E977" s="12"/>
      <c r="F977" s="21"/>
      <c r="G977" s="21"/>
      <c r="H977" s="21"/>
      <c r="I977" s="21"/>
      <c r="J977" s="21"/>
      <c r="K977" s="21"/>
    </row>
    <row r="978" spans="1:11" ht="13" x14ac:dyDescent="0.15">
      <c r="A978" s="101"/>
      <c r="B978" s="21"/>
      <c r="C978" s="21"/>
      <c r="D978" s="21"/>
      <c r="E978" s="12"/>
      <c r="F978" s="21"/>
      <c r="G978" s="21"/>
      <c r="H978" s="21"/>
      <c r="I978" s="21"/>
      <c r="J978" s="21"/>
      <c r="K978" s="21"/>
    </row>
    <row r="979" spans="1:11" ht="13" x14ac:dyDescent="0.15">
      <c r="A979" s="101"/>
      <c r="B979" s="21"/>
      <c r="C979" s="21"/>
      <c r="D979" s="21"/>
      <c r="E979" s="12"/>
      <c r="F979" s="21"/>
      <c r="G979" s="21"/>
      <c r="H979" s="21"/>
      <c r="I979" s="21"/>
      <c r="J979" s="21"/>
      <c r="K979" s="21"/>
    </row>
    <row r="980" spans="1:11" ht="13" x14ac:dyDescent="0.15">
      <c r="A980" s="101"/>
      <c r="B980" s="21"/>
      <c r="C980" s="21"/>
      <c r="D980" s="21"/>
      <c r="E980" s="12"/>
      <c r="F980" s="21"/>
      <c r="G980" s="21"/>
      <c r="H980" s="21"/>
      <c r="I980" s="21"/>
      <c r="J980" s="21"/>
      <c r="K980" s="21"/>
    </row>
    <row r="981" spans="1:11" ht="13" x14ac:dyDescent="0.15">
      <c r="A981" s="101"/>
      <c r="B981" s="21"/>
      <c r="C981" s="21"/>
      <c r="D981" s="21"/>
      <c r="E981" s="12"/>
      <c r="F981" s="21"/>
      <c r="G981" s="21"/>
      <c r="H981" s="21"/>
      <c r="I981" s="21"/>
      <c r="J981" s="21"/>
      <c r="K981" s="21"/>
    </row>
    <row r="982" spans="1:11" ht="13" x14ac:dyDescent="0.15">
      <c r="A982" s="101"/>
      <c r="B982" s="21"/>
      <c r="C982" s="21"/>
      <c r="D982" s="21"/>
      <c r="E982" s="12"/>
      <c r="F982" s="21"/>
      <c r="G982" s="21"/>
      <c r="H982" s="21"/>
      <c r="I982" s="21"/>
      <c r="J982" s="21"/>
      <c r="K982" s="21"/>
    </row>
    <row r="983" spans="1:11" ht="13" x14ac:dyDescent="0.15">
      <c r="A983" s="101"/>
      <c r="B983" s="21"/>
      <c r="C983" s="21"/>
      <c r="D983" s="21"/>
      <c r="E983" s="12"/>
      <c r="F983" s="21"/>
      <c r="G983" s="21"/>
      <c r="H983" s="21"/>
      <c r="I983" s="21"/>
      <c r="J983" s="21"/>
      <c r="K983" s="21"/>
    </row>
    <row r="984" spans="1:11" ht="13" x14ac:dyDescent="0.15">
      <c r="A984" s="101"/>
      <c r="B984" s="21"/>
      <c r="C984" s="21"/>
      <c r="D984" s="21"/>
      <c r="E984" s="12"/>
      <c r="F984" s="21"/>
      <c r="G984" s="21"/>
      <c r="H984" s="21"/>
      <c r="I984" s="21"/>
      <c r="J984" s="21"/>
      <c r="K984" s="21"/>
    </row>
    <row r="985" spans="1:11" ht="13" x14ac:dyDescent="0.15">
      <c r="A985" s="101"/>
      <c r="B985" s="21"/>
      <c r="C985" s="21"/>
      <c r="D985" s="21"/>
      <c r="E985" s="12"/>
      <c r="F985" s="21"/>
      <c r="G985" s="21"/>
      <c r="H985" s="21"/>
      <c r="I985" s="21"/>
      <c r="J985" s="21"/>
      <c r="K985" s="21"/>
    </row>
    <row r="986" spans="1:11" ht="13" x14ac:dyDescent="0.15">
      <c r="A986" s="101"/>
      <c r="B986" s="21"/>
      <c r="C986" s="21"/>
      <c r="D986" s="21"/>
      <c r="E986" s="12"/>
      <c r="F986" s="21"/>
      <c r="G986" s="21"/>
      <c r="H986" s="21"/>
      <c r="I986" s="21"/>
      <c r="J986" s="21"/>
      <c r="K986" s="21"/>
    </row>
    <row r="987" spans="1:11" ht="13" x14ac:dyDescent="0.15">
      <c r="A987" s="101"/>
      <c r="B987" s="21"/>
      <c r="C987" s="21"/>
      <c r="D987" s="21"/>
      <c r="E987" s="12"/>
      <c r="F987" s="21"/>
      <c r="G987" s="21"/>
      <c r="H987" s="21"/>
      <c r="I987" s="21"/>
      <c r="J987" s="21"/>
      <c r="K987" s="21"/>
    </row>
    <row r="988" spans="1:11" ht="13" x14ac:dyDescent="0.15">
      <c r="A988" s="101"/>
      <c r="B988" s="21"/>
      <c r="C988" s="21"/>
      <c r="D988" s="21"/>
      <c r="E988" s="12"/>
      <c r="F988" s="21"/>
      <c r="G988" s="21"/>
      <c r="H988" s="21"/>
      <c r="I988" s="21"/>
      <c r="J988" s="21"/>
      <c r="K988" s="21"/>
    </row>
    <row r="989" spans="1:11" ht="13" x14ac:dyDescent="0.15">
      <c r="A989" s="101"/>
      <c r="B989" s="21"/>
      <c r="C989" s="21"/>
      <c r="D989" s="21"/>
      <c r="E989" s="12"/>
      <c r="F989" s="21"/>
      <c r="G989" s="21"/>
      <c r="H989" s="21"/>
      <c r="I989" s="21"/>
      <c r="J989" s="21"/>
      <c r="K989" s="21"/>
    </row>
    <row r="990" spans="1:11" ht="13" x14ac:dyDescent="0.15">
      <c r="A990" s="101"/>
      <c r="B990" s="21"/>
      <c r="C990" s="21"/>
      <c r="D990" s="21"/>
      <c r="E990" s="12"/>
      <c r="F990" s="21"/>
      <c r="G990" s="21"/>
      <c r="H990" s="21"/>
      <c r="I990" s="21"/>
      <c r="J990" s="21"/>
      <c r="K990" s="21"/>
    </row>
    <row r="991" spans="1:11" ht="13" x14ac:dyDescent="0.15">
      <c r="A991" s="101"/>
      <c r="B991" s="21"/>
      <c r="C991" s="21"/>
      <c r="D991" s="21"/>
      <c r="E991" s="12"/>
      <c r="F991" s="21"/>
      <c r="G991" s="21"/>
      <c r="H991" s="21"/>
      <c r="I991" s="21"/>
      <c r="J991" s="21"/>
      <c r="K991" s="21"/>
    </row>
    <row r="992" spans="1:11" ht="13" x14ac:dyDescent="0.15">
      <c r="A992" s="101"/>
      <c r="B992" s="21"/>
      <c r="C992" s="21"/>
      <c r="D992" s="21"/>
      <c r="E992" s="12"/>
      <c r="F992" s="21"/>
      <c r="G992" s="21"/>
      <c r="H992" s="21"/>
      <c r="I992" s="21"/>
      <c r="J992" s="21"/>
      <c r="K992" s="21"/>
    </row>
    <row r="993" spans="1:11" ht="13" x14ac:dyDescent="0.15">
      <c r="A993" s="101"/>
      <c r="B993" s="21"/>
      <c r="C993" s="21"/>
      <c r="D993" s="21"/>
      <c r="E993" s="12"/>
      <c r="F993" s="21"/>
      <c r="G993" s="21"/>
      <c r="H993" s="21"/>
      <c r="I993" s="21"/>
      <c r="J993" s="21"/>
      <c r="K993" s="21"/>
    </row>
    <row r="994" spans="1:11" ht="13" x14ac:dyDescent="0.15">
      <c r="A994" s="101"/>
      <c r="B994" s="21"/>
      <c r="C994" s="21"/>
      <c r="D994" s="21"/>
      <c r="E994" s="12"/>
      <c r="F994" s="21"/>
      <c r="G994" s="21"/>
      <c r="H994" s="21"/>
      <c r="I994" s="21"/>
      <c r="J994" s="21"/>
      <c r="K994" s="21"/>
    </row>
    <row r="995" spans="1:11" ht="13" x14ac:dyDescent="0.15">
      <c r="A995" s="101"/>
      <c r="B995" s="21"/>
      <c r="C995" s="21"/>
      <c r="D995" s="21"/>
      <c r="E995" s="12"/>
      <c r="F995" s="21"/>
      <c r="G995" s="21"/>
      <c r="H995" s="21"/>
      <c r="I995" s="21"/>
      <c r="J995" s="21"/>
      <c r="K995" s="21"/>
    </row>
    <row r="996" spans="1:11" ht="13" x14ac:dyDescent="0.15">
      <c r="A996" s="101"/>
      <c r="B996" s="21"/>
      <c r="C996" s="21"/>
      <c r="D996" s="21"/>
      <c r="E996" s="12"/>
      <c r="F996" s="21"/>
      <c r="G996" s="21"/>
      <c r="H996" s="21"/>
      <c r="I996" s="21"/>
      <c r="J996" s="21"/>
      <c r="K996" s="21"/>
    </row>
    <row r="997" spans="1:11" ht="13" x14ac:dyDescent="0.15">
      <c r="A997" s="101"/>
      <c r="B997" s="21"/>
      <c r="C997" s="21"/>
      <c r="D997" s="21"/>
      <c r="E997" s="12"/>
      <c r="F997" s="21"/>
      <c r="G997" s="21"/>
      <c r="H997" s="21"/>
      <c r="I997" s="21"/>
      <c r="J997" s="21"/>
      <c r="K997" s="21"/>
    </row>
    <row r="998" spans="1:11" ht="13" x14ac:dyDescent="0.15">
      <c r="A998" s="101"/>
      <c r="B998" s="21"/>
      <c r="C998" s="21"/>
      <c r="D998" s="21"/>
      <c r="E998" s="12"/>
      <c r="F998" s="21"/>
      <c r="G998" s="21"/>
      <c r="H998" s="21"/>
      <c r="I998" s="21"/>
      <c r="J998" s="21"/>
      <c r="K998" s="21"/>
    </row>
    <row r="999" spans="1:11" ht="13" x14ac:dyDescent="0.15">
      <c r="A999" s="101"/>
      <c r="B999" s="21"/>
      <c r="C999" s="21"/>
      <c r="D999" s="21"/>
      <c r="E999" s="12"/>
      <c r="F999" s="21"/>
      <c r="G999" s="21"/>
      <c r="H999" s="21"/>
      <c r="I999" s="21"/>
      <c r="J999" s="21"/>
      <c r="K999" s="21"/>
    </row>
    <row r="1000" spans="1:11" ht="13" x14ac:dyDescent="0.15">
      <c r="A1000" s="101"/>
      <c r="B1000" s="21"/>
      <c r="C1000" s="21"/>
      <c r="D1000" s="21"/>
      <c r="E1000" s="12"/>
      <c r="F1000" s="21"/>
      <c r="G1000" s="21"/>
      <c r="H1000" s="21"/>
      <c r="I1000" s="21"/>
      <c r="J1000" s="21"/>
      <c r="K1000" s="21"/>
    </row>
    <row r="1001" spans="1:11" ht="13" x14ac:dyDescent="0.15">
      <c r="A1001" s="101"/>
      <c r="B1001" s="21"/>
      <c r="C1001" s="21"/>
      <c r="D1001" s="21"/>
      <c r="E1001" s="12"/>
      <c r="F1001" s="21"/>
      <c r="G1001" s="21"/>
      <c r="H1001" s="21"/>
      <c r="I1001" s="21"/>
      <c r="J1001" s="21"/>
      <c r="K1001" s="21"/>
    </row>
    <row r="1002" spans="1:11" ht="13" x14ac:dyDescent="0.15">
      <c r="A1002" s="101"/>
      <c r="B1002" s="21"/>
      <c r="C1002" s="21"/>
      <c r="D1002" s="21"/>
      <c r="E1002" s="12"/>
      <c r="F1002" s="21"/>
      <c r="G1002" s="21"/>
      <c r="H1002" s="21"/>
      <c r="I1002" s="21"/>
      <c r="J1002" s="21"/>
      <c r="K1002" s="21"/>
    </row>
    <row r="1003" spans="1:11" ht="13" x14ac:dyDescent="0.15">
      <c r="A1003" s="101"/>
      <c r="B1003" s="21"/>
      <c r="C1003" s="21"/>
      <c r="D1003" s="21"/>
      <c r="E1003" s="12"/>
      <c r="F1003" s="21"/>
      <c r="G1003" s="21"/>
      <c r="H1003" s="21"/>
      <c r="I1003" s="21"/>
      <c r="J1003" s="21"/>
      <c r="K1003" s="21"/>
    </row>
    <row r="1004" spans="1:11" ht="13" x14ac:dyDescent="0.15">
      <c r="A1004" s="101"/>
      <c r="B1004" s="21"/>
      <c r="C1004" s="21"/>
      <c r="D1004" s="21"/>
      <c r="E1004" s="12"/>
      <c r="F1004" s="21"/>
      <c r="G1004" s="21"/>
      <c r="H1004" s="21"/>
      <c r="I1004" s="21"/>
      <c r="J1004" s="21"/>
      <c r="K1004" s="21"/>
    </row>
    <row r="1005" spans="1:11" ht="13" x14ac:dyDescent="0.15">
      <c r="A1005" s="101"/>
      <c r="B1005" s="21"/>
      <c r="C1005" s="21"/>
      <c r="D1005" s="21"/>
      <c r="E1005" s="12"/>
      <c r="F1005" s="21"/>
      <c r="G1005" s="21"/>
      <c r="H1005" s="21"/>
      <c r="I1005" s="21"/>
      <c r="J1005" s="21"/>
      <c r="K1005" s="21"/>
    </row>
    <row r="1006" spans="1:11" ht="13" x14ac:dyDescent="0.15">
      <c r="A1006" s="101"/>
      <c r="B1006" s="21"/>
      <c r="C1006" s="21"/>
      <c r="D1006" s="21"/>
      <c r="E1006" s="12"/>
      <c r="F1006" s="21"/>
      <c r="G1006" s="21"/>
      <c r="H1006" s="21"/>
      <c r="I1006" s="21"/>
      <c r="J1006" s="21"/>
      <c r="K1006" s="21"/>
    </row>
    <row r="1007" spans="1:11" ht="13" x14ac:dyDescent="0.15">
      <c r="A1007" s="101"/>
      <c r="B1007" s="21"/>
      <c r="C1007" s="21"/>
      <c r="D1007" s="21"/>
      <c r="E1007" s="12"/>
      <c r="F1007" s="21"/>
      <c r="G1007" s="21"/>
      <c r="H1007" s="21"/>
      <c r="I1007" s="21"/>
      <c r="J1007" s="21"/>
      <c r="K1007" s="21"/>
    </row>
    <row r="1008" spans="1:11" ht="13" x14ac:dyDescent="0.15">
      <c r="A1008" s="101"/>
      <c r="B1008" s="21"/>
      <c r="C1008" s="21"/>
      <c r="D1008" s="21"/>
      <c r="E1008" s="12"/>
      <c r="F1008" s="21"/>
      <c r="G1008" s="21"/>
      <c r="H1008" s="21"/>
      <c r="I1008" s="21"/>
      <c r="J1008" s="21"/>
      <c r="K1008" s="21"/>
    </row>
    <row r="1009" spans="1:11" ht="13" x14ac:dyDescent="0.15">
      <c r="A1009" s="101"/>
      <c r="B1009" s="21"/>
      <c r="C1009" s="21"/>
      <c r="D1009" s="21"/>
      <c r="E1009" s="12"/>
      <c r="F1009" s="21"/>
      <c r="G1009" s="21"/>
      <c r="H1009" s="21"/>
      <c r="I1009" s="21"/>
      <c r="J1009" s="21"/>
      <c r="K1009" s="21"/>
    </row>
    <row r="1010" spans="1:11" ht="13" x14ac:dyDescent="0.15">
      <c r="A1010" s="101"/>
      <c r="B1010" s="21"/>
      <c r="C1010" s="21"/>
      <c r="D1010" s="21"/>
      <c r="E1010" s="12"/>
      <c r="F1010" s="21"/>
      <c r="G1010" s="21"/>
      <c r="H1010" s="21"/>
      <c r="I1010" s="21"/>
      <c r="J1010" s="21"/>
      <c r="K1010" s="21"/>
    </row>
    <row r="1011" spans="1:11" ht="13" x14ac:dyDescent="0.15">
      <c r="A1011" s="101"/>
      <c r="B1011" s="21"/>
      <c r="C1011" s="21"/>
      <c r="D1011" s="21"/>
      <c r="E1011" s="12"/>
      <c r="F1011" s="21"/>
      <c r="G1011" s="21"/>
      <c r="H1011" s="21"/>
      <c r="I1011" s="21"/>
      <c r="J1011" s="21"/>
      <c r="K1011" s="21"/>
    </row>
    <row r="1012" spans="1:11" ht="13" x14ac:dyDescent="0.15">
      <c r="A1012" s="101"/>
      <c r="B1012" s="21"/>
      <c r="C1012" s="21"/>
      <c r="D1012" s="21"/>
      <c r="E1012" s="12"/>
      <c r="F1012" s="21"/>
      <c r="G1012" s="21"/>
      <c r="H1012" s="21"/>
      <c r="I1012" s="21"/>
      <c r="J1012" s="21"/>
      <c r="K1012" s="21"/>
    </row>
    <row r="1013" spans="1:11" ht="13" x14ac:dyDescent="0.15">
      <c r="A1013" s="101"/>
      <c r="B1013" s="21"/>
      <c r="C1013" s="21"/>
      <c r="D1013" s="21"/>
      <c r="E1013" s="12"/>
      <c r="F1013" s="21"/>
      <c r="G1013" s="21"/>
      <c r="H1013" s="21"/>
      <c r="I1013" s="21"/>
      <c r="J1013" s="21"/>
      <c r="K1013" s="21"/>
    </row>
    <row r="1014" spans="1:11" ht="13" x14ac:dyDescent="0.15">
      <c r="A1014" s="101"/>
      <c r="B1014" s="21"/>
      <c r="C1014" s="21"/>
      <c r="D1014" s="21"/>
      <c r="E1014" s="12"/>
      <c r="F1014" s="21"/>
      <c r="G1014" s="21"/>
      <c r="H1014" s="21"/>
      <c r="I1014" s="21"/>
      <c r="J1014" s="21"/>
      <c r="K1014" s="21"/>
    </row>
    <row r="1015" spans="1:11" ht="13" x14ac:dyDescent="0.15">
      <c r="A1015" s="101"/>
      <c r="B1015" s="21"/>
      <c r="C1015" s="21"/>
      <c r="D1015" s="21"/>
      <c r="E1015" s="12"/>
      <c r="F1015" s="21"/>
      <c r="G1015" s="21"/>
      <c r="H1015" s="21"/>
      <c r="I1015" s="21"/>
      <c r="J1015" s="21"/>
      <c r="K1015" s="21"/>
    </row>
    <row r="1016" spans="1:11" ht="13" x14ac:dyDescent="0.15">
      <c r="A1016" s="101"/>
      <c r="B1016" s="21"/>
      <c r="C1016" s="21"/>
      <c r="D1016" s="21"/>
      <c r="E1016" s="12"/>
      <c r="F1016" s="21"/>
      <c r="G1016" s="21"/>
      <c r="H1016" s="21"/>
      <c r="I1016" s="21"/>
      <c r="J1016" s="21"/>
      <c r="K1016" s="21"/>
    </row>
    <row r="1017" spans="1:11" ht="13" x14ac:dyDescent="0.15">
      <c r="A1017" s="101"/>
      <c r="B1017" s="21"/>
      <c r="C1017" s="21"/>
      <c r="D1017" s="21"/>
      <c r="E1017" s="12"/>
      <c r="F1017" s="21"/>
      <c r="G1017" s="21"/>
      <c r="H1017" s="21"/>
      <c r="I1017" s="21"/>
      <c r="J1017" s="21"/>
      <c r="K1017" s="21"/>
    </row>
    <row r="1018" spans="1:11" ht="13" x14ac:dyDescent="0.15">
      <c r="A1018" s="101"/>
      <c r="B1018" s="21"/>
      <c r="C1018" s="21"/>
      <c r="D1018" s="21"/>
      <c r="E1018" s="12"/>
      <c r="F1018" s="21"/>
      <c r="G1018" s="21"/>
      <c r="H1018" s="21"/>
      <c r="I1018" s="21"/>
      <c r="J1018" s="21"/>
      <c r="K1018" s="21"/>
    </row>
    <row r="1019" spans="1:11" ht="13" x14ac:dyDescent="0.15">
      <c r="A1019" s="101"/>
      <c r="B1019" s="21"/>
      <c r="C1019" s="21"/>
      <c r="D1019" s="21"/>
      <c r="E1019" s="12"/>
      <c r="F1019" s="21"/>
      <c r="G1019" s="21"/>
      <c r="H1019" s="21"/>
      <c r="I1019" s="21"/>
      <c r="J1019" s="21"/>
      <c r="K1019" s="21"/>
    </row>
    <row r="1020" spans="1:11" ht="13" x14ac:dyDescent="0.15">
      <c r="A1020" s="101"/>
      <c r="B1020" s="21"/>
      <c r="C1020" s="21"/>
      <c r="D1020" s="21"/>
      <c r="E1020" s="12"/>
      <c r="F1020" s="21"/>
      <c r="G1020" s="21"/>
      <c r="H1020" s="21"/>
      <c r="I1020" s="21"/>
      <c r="J1020" s="21"/>
      <c r="K1020" s="21"/>
    </row>
    <row r="1021" spans="1:11" ht="13" x14ac:dyDescent="0.15">
      <c r="A1021" s="101"/>
      <c r="B1021" s="21"/>
      <c r="C1021" s="21"/>
      <c r="D1021" s="21"/>
      <c r="E1021" s="12"/>
      <c r="F1021" s="21"/>
      <c r="G1021" s="21"/>
      <c r="H1021" s="21"/>
      <c r="I1021" s="21"/>
      <c r="J1021" s="21"/>
      <c r="K1021" s="21"/>
    </row>
    <row r="1022" spans="1:11" ht="13" x14ac:dyDescent="0.15">
      <c r="A1022" s="101"/>
      <c r="B1022" s="21"/>
      <c r="C1022" s="21"/>
      <c r="D1022" s="21"/>
      <c r="E1022" s="12"/>
      <c r="F1022" s="21"/>
      <c r="G1022" s="21"/>
      <c r="H1022" s="21"/>
      <c r="I1022" s="21"/>
      <c r="J1022" s="21"/>
      <c r="K1022" s="21"/>
    </row>
    <row r="1023" spans="1:11" ht="13" x14ac:dyDescent="0.15">
      <c r="A1023" s="101"/>
      <c r="B1023" s="21"/>
      <c r="C1023" s="21"/>
      <c r="D1023" s="21"/>
      <c r="E1023" s="12"/>
      <c r="F1023" s="21"/>
      <c r="G1023" s="21"/>
      <c r="H1023" s="21"/>
      <c r="I1023" s="21"/>
      <c r="J1023" s="21"/>
      <c r="K1023" s="21"/>
    </row>
    <row r="1024" spans="1:11" ht="13" x14ac:dyDescent="0.15">
      <c r="A1024" s="101"/>
      <c r="B1024" s="21"/>
      <c r="C1024" s="21"/>
      <c r="D1024" s="21"/>
      <c r="E1024" s="12"/>
      <c r="F1024" s="21"/>
      <c r="G1024" s="21"/>
      <c r="H1024" s="21"/>
      <c r="I1024" s="21"/>
      <c r="J1024" s="21"/>
      <c r="K1024" s="21"/>
    </row>
    <row r="1025" spans="1:11" ht="13" x14ac:dyDescent="0.15">
      <c r="A1025" s="101"/>
      <c r="B1025" s="21"/>
      <c r="C1025" s="21"/>
      <c r="D1025" s="21"/>
      <c r="E1025" s="12"/>
      <c r="F1025" s="21"/>
      <c r="G1025" s="21"/>
      <c r="H1025" s="21"/>
      <c r="I1025" s="21"/>
      <c r="J1025" s="21"/>
      <c r="K1025" s="21"/>
    </row>
    <row r="1026" spans="1:11" ht="13" x14ac:dyDescent="0.15">
      <c r="A1026" s="101"/>
      <c r="B1026" s="21"/>
      <c r="C1026" s="21"/>
      <c r="D1026" s="21"/>
      <c r="E1026" s="12"/>
      <c r="F1026" s="21"/>
      <c r="G1026" s="21"/>
      <c r="H1026" s="21"/>
      <c r="I1026" s="21"/>
      <c r="J1026" s="21"/>
      <c r="K1026" s="21"/>
    </row>
    <row r="1027" spans="1:11" ht="13" x14ac:dyDescent="0.15">
      <c r="A1027" s="101"/>
      <c r="B1027" s="21"/>
      <c r="C1027" s="21"/>
      <c r="D1027" s="21"/>
      <c r="E1027" s="12"/>
      <c r="F1027" s="21"/>
      <c r="G1027" s="21"/>
      <c r="H1027" s="21"/>
      <c r="I1027" s="21"/>
      <c r="J1027" s="21"/>
      <c r="K1027" s="21"/>
    </row>
    <row r="1028" spans="1:11" ht="13" x14ac:dyDescent="0.15">
      <c r="A1028" s="101"/>
      <c r="B1028" s="21"/>
      <c r="C1028" s="21"/>
      <c r="D1028" s="21"/>
      <c r="E1028" s="12"/>
      <c r="F1028" s="21"/>
      <c r="G1028" s="21"/>
      <c r="H1028" s="21"/>
      <c r="I1028" s="21"/>
      <c r="J1028" s="21"/>
      <c r="K1028" s="21"/>
    </row>
    <row r="1029" spans="1:11" ht="13" x14ac:dyDescent="0.15">
      <c r="A1029" s="101"/>
      <c r="B1029" s="21"/>
      <c r="C1029" s="21"/>
      <c r="D1029" s="21"/>
      <c r="E1029" s="12"/>
      <c r="F1029" s="21"/>
      <c r="G1029" s="21"/>
      <c r="H1029" s="21"/>
      <c r="I1029" s="21"/>
      <c r="J1029" s="21"/>
      <c r="K1029" s="21"/>
    </row>
    <row r="1030" spans="1:11" ht="13" x14ac:dyDescent="0.15">
      <c r="A1030" s="101"/>
      <c r="B1030" s="21"/>
      <c r="C1030" s="21"/>
      <c r="D1030" s="21"/>
      <c r="E1030" s="12"/>
      <c r="F1030" s="21"/>
      <c r="G1030" s="21"/>
      <c r="H1030" s="21"/>
      <c r="I1030" s="21"/>
      <c r="J1030" s="21"/>
      <c r="K1030" s="21"/>
    </row>
    <row r="1031" spans="1:11" ht="13" x14ac:dyDescent="0.15">
      <c r="A1031" s="101"/>
      <c r="B1031" s="21"/>
      <c r="C1031" s="21"/>
      <c r="D1031" s="21"/>
      <c r="E1031" s="12"/>
      <c r="F1031" s="21"/>
      <c r="G1031" s="21"/>
      <c r="H1031" s="21"/>
      <c r="I1031" s="21"/>
      <c r="J1031" s="21"/>
      <c r="K1031" s="21"/>
    </row>
    <row r="1032" spans="1:11" ht="13" x14ac:dyDescent="0.15">
      <c r="A1032" s="101"/>
      <c r="B1032" s="21"/>
      <c r="C1032" s="21"/>
      <c r="D1032" s="21"/>
      <c r="E1032" s="12"/>
      <c r="F1032" s="21"/>
      <c r="G1032" s="21"/>
      <c r="H1032" s="21"/>
      <c r="I1032" s="21"/>
      <c r="J1032" s="21"/>
      <c r="K1032" s="21"/>
    </row>
    <row r="1033" spans="1:11" ht="13" x14ac:dyDescent="0.15">
      <c r="A1033" s="101"/>
      <c r="B1033" s="21"/>
      <c r="C1033" s="21"/>
      <c r="D1033" s="21"/>
      <c r="E1033" s="12"/>
      <c r="F1033" s="21"/>
      <c r="G1033" s="21"/>
      <c r="H1033" s="21"/>
      <c r="I1033" s="21"/>
      <c r="J1033" s="21"/>
      <c r="K1033" s="21"/>
    </row>
    <row r="1034" spans="1:11" ht="13" x14ac:dyDescent="0.15">
      <c r="A1034" s="101"/>
      <c r="B1034" s="21"/>
      <c r="C1034" s="21"/>
      <c r="D1034" s="21"/>
      <c r="E1034" s="12"/>
      <c r="F1034" s="21"/>
      <c r="G1034" s="21"/>
      <c r="H1034" s="21"/>
      <c r="I1034" s="21"/>
      <c r="J1034" s="21"/>
      <c r="K1034" s="21"/>
    </row>
    <row r="1035" spans="1:11" ht="13" x14ac:dyDescent="0.15">
      <c r="A1035" s="101"/>
      <c r="B1035" s="21"/>
      <c r="C1035" s="21"/>
      <c r="D1035" s="21"/>
      <c r="E1035" s="12"/>
      <c r="F1035" s="21"/>
      <c r="G1035" s="21"/>
      <c r="H1035" s="21"/>
      <c r="I1035" s="21"/>
      <c r="J1035" s="21"/>
      <c r="K1035" s="21"/>
    </row>
    <row r="1036" spans="1:11" ht="13" x14ac:dyDescent="0.15">
      <c r="A1036" s="101"/>
      <c r="B1036" s="21"/>
      <c r="C1036" s="21"/>
      <c r="D1036" s="21"/>
      <c r="E1036" s="12"/>
      <c r="F1036" s="21"/>
      <c r="G1036" s="21"/>
      <c r="H1036" s="21"/>
      <c r="I1036" s="21"/>
      <c r="J1036" s="21"/>
      <c r="K1036" s="21"/>
    </row>
    <row r="1037" spans="1:11" ht="13" x14ac:dyDescent="0.15">
      <c r="A1037" s="101"/>
      <c r="B1037" s="21"/>
      <c r="C1037" s="21"/>
      <c r="D1037" s="21"/>
      <c r="E1037" s="12"/>
      <c r="F1037" s="21"/>
      <c r="G1037" s="21"/>
      <c r="H1037" s="21"/>
      <c r="I1037" s="21"/>
      <c r="J1037" s="21"/>
      <c r="K1037" s="21"/>
    </row>
    <row r="1038" spans="1:11" ht="13" x14ac:dyDescent="0.15">
      <c r="A1038" s="101"/>
      <c r="B1038" s="21"/>
      <c r="C1038" s="21"/>
      <c r="D1038" s="21"/>
      <c r="E1038" s="12"/>
      <c r="F1038" s="21"/>
      <c r="G1038" s="21"/>
      <c r="H1038" s="21"/>
      <c r="I1038" s="21"/>
      <c r="J1038" s="21"/>
      <c r="K1038" s="21"/>
    </row>
    <row r="1039" spans="1:11" ht="13" x14ac:dyDescent="0.15">
      <c r="A1039" s="101"/>
      <c r="B1039" s="21"/>
      <c r="C1039" s="21"/>
      <c r="D1039" s="21"/>
      <c r="E1039" s="12"/>
      <c r="F1039" s="21"/>
      <c r="G1039" s="21"/>
      <c r="H1039" s="21"/>
      <c r="I1039" s="21"/>
      <c r="J1039" s="21"/>
      <c r="K1039" s="21"/>
    </row>
    <row r="1040" spans="1:11" ht="13" x14ac:dyDescent="0.15">
      <c r="A1040" s="101"/>
      <c r="B1040" s="21"/>
      <c r="C1040" s="21"/>
      <c r="D1040" s="21"/>
      <c r="E1040" s="12"/>
      <c r="F1040" s="21"/>
      <c r="G1040" s="21"/>
      <c r="H1040" s="21"/>
      <c r="I1040" s="21"/>
      <c r="J1040" s="21"/>
      <c r="K1040" s="21"/>
    </row>
    <row r="1041" spans="1:11" ht="13" x14ac:dyDescent="0.15">
      <c r="A1041" s="101"/>
      <c r="B1041" s="21"/>
      <c r="C1041" s="21"/>
      <c r="D1041" s="21"/>
      <c r="E1041" s="12"/>
      <c r="F1041" s="21"/>
      <c r="G1041" s="21"/>
      <c r="H1041" s="21"/>
      <c r="I1041" s="21"/>
      <c r="J1041" s="21"/>
      <c r="K1041" s="21"/>
    </row>
    <row r="1042" spans="1:11" ht="13" x14ac:dyDescent="0.15">
      <c r="A1042" s="101"/>
      <c r="B1042" s="21"/>
      <c r="C1042" s="21"/>
      <c r="D1042" s="21"/>
      <c r="E1042" s="12"/>
      <c r="F1042" s="21"/>
      <c r="G1042" s="21"/>
      <c r="H1042" s="21"/>
      <c r="I1042" s="21"/>
      <c r="J1042" s="21"/>
      <c r="K1042" s="21"/>
    </row>
    <row r="1043" spans="1:11" ht="13" x14ac:dyDescent="0.15">
      <c r="A1043" s="101"/>
      <c r="B1043" s="21"/>
      <c r="C1043" s="21"/>
      <c r="D1043" s="21"/>
      <c r="E1043" s="12"/>
      <c r="F1043" s="21"/>
      <c r="G1043" s="21"/>
      <c r="H1043" s="21"/>
      <c r="I1043" s="21"/>
      <c r="J1043" s="21"/>
      <c r="K1043" s="21"/>
    </row>
    <row r="1044" spans="1:11" ht="13" x14ac:dyDescent="0.15">
      <c r="A1044" s="101"/>
      <c r="B1044" s="21"/>
      <c r="C1044" s="21"/>
      <c r="D1044" s="21"/>
      <c r="E1044" s="12"/>
      <c r="F1044" s="21"/>
      <c r="G1044" s="21"/>
      <c r="H1044" s="21"/>
      <c r="I1044" s="21"/>
      <c r="J1044" s="21"/>
      <c r="K1044" s="21"/>
    </row>
    <row r="1045" spans="1:11" ht="13" x14ac:dyDescent="0.15">
      <c r="A1045" s="101"/>
      <c r="B1045" s="21"/>
      <c r="C1045" s="21"/>
      <c r="D1045" s="21"/>
      <c r="E1045" s="12"/>
      <c r="F1045" s="21"/>
      <c r="G1045" s="21"/>
      <c r="H1045" s="21"/>
      <c r="I1045" s="21"/>
      <c r="J1045" s="21"/>
      <c r="K1045" s="21"/>
    </row>
    <row r="1046" spans="1:11" ht="13" x14ac:dyDescent="0.15">
      <c r="A1046" s="101"/>
      <c r="B1046" s="21"/>
      <c r="C1046" s="21"/>
      <c r="D1046" s="21"/>
      <c r="E1046" s="12"/>
      <c r="F1046" s="21"/>
      <c r="G1046" s="21"/>
      <c r="H1046" s="21"/>
      <c r="I1046" s="21"/>
      <c r="J1046" s="21"/>
      <c r="K1046" s="21"/>
    </row>
    <row r="1047" spans="1:11" ht="13" x14ac:dyDescent="0.15">
      <c r="A1047" s="101"/>
      <c r="B1047" s="21"/>
      <c r="C1047" s="21"/>
      <c r="D1047" s="21"/>
      <c r="E1047" s="12"/>
      <c r="F1047" s="21"/>
      <c r="G1047" s="21"/>
      <c r="H1047" s="21"/>
      <c r="I1047" s="21"/>
      <c r="J1047" s="21"/>
      <c r="K1047" s="21"/>
    </row>
    <row r="1048" spans="1:11" ht="13" x14ac:dyDescent="0.15">
      <c r="A1048" s="101"/>
      <c r="B1048" s="21"/>
      <c r="C1048" s="21"/>
      <c r="D1048" s="21"/>
      <c r="E1048" s="12"/>
      <c r="F1048" s="21"/>
      <c r="G1048" s="21"/>
      <c r="H1048" s="21"/>
      <c r="I1048" s="21"/>
      <c r="J1048" s="21"/>
      <c r="K1048" s="21"/>
    </row>
    <row r="1049" spans="1:11" ht="13" x14ac:dyDescent="0.15">
      <c r="A1049" s="101"/>
      <c r="B1049" s="21"/>
      <c r="C1049" s="21"/>
      <c r="D1049" s="21"/>
      <c r="E1049" s="12"/>
      <c r="F1049" s="21"/>
      <c r="G1049" s="21"/>
      <c r="H1049" s="21"/>
      <c r="I1049" s="21"/>
      <c r="J1049" s="21"/>
      <c r="K1049" s="21"/>
    </row>
    <row r="1050" spans="1:11" ht="13" x14ac:dyDescent="0.15">
      <c r="A1050" s="101"/>
      <c r="B1050" s="21"/>
      <c r="C1050" s="21"/>
      <c r="D1050" s="21"/>
      <c r="E1050" s="12"/>
      <c r="F1050" s="21"/>
      <c r="G1050" s="21"/>
      <c r="H1050" s="21"/>
      <c r="I1050" s="21"/>
      <c r="J1050" s="21"/>
      <c r="K1050" s="21"/>
    </row>
    <row r="1051" spans="1:11" ht="13" x14ac:dyDescent="0.15">
      <c r="A1051" s="101"/>
      <c r="B1051" s="21"/>
      <c r="C1051" s="21"/>
      <c r="D1051" s="21"/>
      <c r="E1051" s="12"/>
      <c r="F1051" s="21"/>
      <c r="G1051" s="21"/>
      <c r="H1051" s="21"/>
      <c r="I1051" s="21"/>
      <c r="J1051" s="21"/>
      <c r="K1051" s="21"/>
    </row>
    <row r="1052" spans="1:11" ht="13" x14ac:dyDescent="0.15">
      <c r="A1052" s="101"/>
      <c r="B1052" s="21"/>
      <c r="C1052" s="21"/>
      <c r="D1052" s="21"/>
      <c r="E1052" s="12"/>
      <c r="F1052" s="21"/>
      <c r="G1052" s="21"/>
      <c r="H1052" s="21"/>
      <c r="I1052" s="21"/>
      <c r="J1052" s="21"/>
      <c r="K1052" s="21"/>
    </row>
    <row r="1053" spans="1:11" ht="13" x14ac:dyDescent="0.15">
      <c r="A1053" s="101"/>
      <c r="B1053" s="21"/>
      <c r="C1053" s="21"/>
      <c r="D1053" s="21"/>
      <c r="E1053" s="12"/>
      <c r="F1053" s="21"/>
      <c r="G1053" s="21"/>
      <c r="H1053" s="21"/>
      <c r="I1053" s="21"/>
      <c r="J1053" s="21"/>
      <c r="K1053" s="21"/>
    </row>
    <row r="1054" spans="1:11" ht="13" x14ac:dyDescent="0.15">
      <c r="A1054" s="101"/>
      <c r="B1054" s="21"/>
      <c r="C1054" s="21"/>
      <c r="D1054" s="21"/>
      <c r="E1054" s="12"/>
      <c r="F1054" s="21"/>
      <c r="G1054" s="21"/>
      <c r="H1054" s="21"/>
      <c r="I1054" s="21"/>
      <c r="J1054" s="21"/>
      <c r="K1054" s="21"/>
    </row>
    <row r="1055" spans="1:11" ht="13" x14ac:dyDescent="0.15">
      <c r="A1055" s="101"/>
      <c r="B1055" s="21"/>
      <c r="C1055" s="21"/>
      <c r="D1055" s="21"/>
      <c r="E1055" s="12"/>
      <c r="F1055" s="21"/>
      <c r="G1055" s="21"/>
      <c r="H1055" s="21"/>
      <c r="I1055" s="21"/>
      <c r="J1055" s="21"/>
      <c r="K1055" s="21"/>
    </row>
    <row r="1056" spans="1:11" ht="13" x14ac:dyDescent="0.15">
      <c r="A1056" s="101"/>
      <c r="B1056" s="21"/>
      <c r="C1056" s="21"/>
      <c r="D1056" s="21"/>
      <c r="E1056" s="12"/>
      <c r="F1056" s="21"/>
      <c r="G1056" s="21"/>
      <c r="H1056" s="21"/>
      <c r="I1056" s="21"/>
      <c r="J1056" s="21"/>
      <c r="K1056" s="21"/>
    </row>
    <row r="1057" spans="1:11" ht="13" x14ac:dyDescent="0.15">
      <c r="A1057" s="101"/>
      <c r="B1057" s="21"/>
      <c r="C1057" s="21"/>
      <c r="D1057" s="21"/>
      <c r="E1057" s="12"/>
      <c r="F1057" s="21"/>
      <c r="G1057" s="21"/>
      <c r="H1057" s="21"/>
      <c r="I1057" s="21"/>
      <c r="J1057" s="21"/>
      <c r="K1057" s="21"/>
    </row>
    <row r="1058" spans="1:11" ht="13" x14ac:dyDescent="0.15">
      <c r="A1058" s="101"/>
      <c r="B1058" s="21"/>
      <c r="C1058" s="21"/>
      <c r="D1058" s="21"/>
      <c r="E1058" s="12"/>
      <c r="F1058" s="21"/>
      <c r="G1058" s="21"/>
      <c r="H1058" s="21"/>
      <c r="I1058" s="21"/>
      <c r="J1058" s="21"/>
      <c r="K1058" s="21"/>
    </row>
    <row r="1059" spans="1:11" ht="13" x14ac:dyDescent="0.15">
      <c r="A1059" s="101"/>
      <c r="B1059" s="21"/>
      <c r="C1059" s="21"/>
      <c r="D1059" s="21"/>
      <c r="E1059" s="12"/>
      <c r="F1059" s="21"/>
      <c r="G1059" s="21"/>
      <c r="H1059" s="21"/>
      <c r="I1059" s="21"/>
      <c r="J1059" s="21"/>
      <c r="K1059" s="21"/>
    </row>
    <row r="1060" spans="1:11" ht="13" x14ac:dyDescent="0.15">
      <c r="A1060" s="101"/>
      <c r="B1060" s="21"/>
      <c r="C1060" s="21"/>
      <c r="D1060" s="21"/>
      <c r="E1060" s="12"/>
      <c r="F1060" s="21"/>
      <c r="G1060" s="21"/>
      <c r="H1060" s="21"/>
      <c r="I1060" s="21"/>
      <c r="J1060" s="21"/>
      <c r="K1060" s="21"/>
    </row>
    <row r="1061" spans="1:11" ht="13" x14ac:dyDescent="0.15">
      <c r="A1061" s="101"/>
      <c r="B1061" s="21"/>
      <c r="C1061" s="21"/>
      <c r="D1061" s="21"/>
      <c r="E1061" s="12"/>
      <c r="F1061" s="21"/>
      <c r="G1061" s="21"/>
      <c r="H1061" s="21"/>
      <c r="I1061" s="21"/>
      <c r="J1061" s="21"/>
      <c r="K1061" s="21"/>
    </row>
    <row r="1062" spans="1:11" ht="13" x14ac:dyDescent="0.15">
      <c r="A1062" s="101"/>
      <c r="B1062" s="21"/>
      <c r="C1062" s="21"/>
      <c r="D1062" s="21"/>
      <c r="E1062" s="12"/>
      <c r="F1062" s="21"/>
      <c r="G1062" s="21"/>
      <c r="H1062" s="21"/>
      <c r="I1062" s="21"/>
      <c r="J1062" s="21"/>
      <c r="K1062" s="21"/>
    </row>
    <row r="1063" spans="1:11" ht="13" x14ac:dyDescent="0.15">
      <c r="A1063" s="101"/>
      <c r="B1063" s="21"/>
      <c r="C1063" s="21"/>
      <c r="D1063" s="21"/>
      <c r="E1063" s="12"/>
      <c r="F1063" s="21"/>
      <c r="G1063" s="21"/>
      <c r="H1063" s="21"/>
      <c r="I1063" s="21"/>
      <c r="J1063" s="21"/>
      <c r="K1063" s="21"/>
    </row>
    <row r="1064" spans="1:11" ht="13" x14ac:dyDescent="0.15">
      <c r="A1064" s="101"/>
      <c r="B1064" s="21"/>
      <c r="C1064" s="21"/>
      <c r="D1064" s="21"/>
      <c r="E1064" s="12"/>
      <c r="F1064" s="21"/>
      <c r="G1064" s="21"/>
      <c r="H1064" s="21"/>
      <c r="I1064" s="21"/>
      <c r="J1064" s="21"/>
      <c r="K1064" s="21"/>
    </row>
    <row r="1065" spans="1:11" ht="13" x14ac:dyDescent="0.15">
      <c r="A1065" s="101"/>
      <c r="B1065" s="21"/>
      <c r="C1065" s="21"/>
      <c r="D1065" s="21"/>
      <c r="E1065" s="12"/>
      <c r="F1065" s="21"/>
      <c r="G1065" s="21"/>
      <c r="H1065" s="21"/>
      <c r="I1065" s="21"/>
      <c r="J1065" s="21"/>
      <c r="K1065" s="21"/>
    </row>
    <row r="1066" spans="1:11" ht="13" x14ac:dyDescent="0.15">
      <c r="A1066" s="101"/>
      <c r="B1066" s="21"/>
      <c r="C1066" s="21"/>
      <c r="D1066" s="21"/>
      <c r="E1066" s="12"/>
      <c r="F1066" s="21"/>
      <c r="G1066" s="21"/>
      <c r="H1066" s="21"/>
      <c r="I1066" s="21"/>
      <c r="J1066" s="21"/>
      <c r="K1066" s="21"/>
    </row>
    <row r="1067" spans="1:11" ht="13" x14ac:dyDescent="0.15">
      <c r="A1067" s="101"/>
      <c r="B1067" s="21"/>
      <c r="C1067" s="21"/>
      <c r="D1067" s="21"/>
      <c r="E1067" s="12"/>
      <c r="F1067" s="21"/>
      <c r="G1067" s="21"/>
      <c r="H1067" s="21"/>
      <c r="I1067" s="21"/>
      <c r="J1067" s="21"/>
      <c r="K1067" s="21"/>
    </row>
    <row r="1068" spans="1:11" ht="13" x14ac:dyDescent="0.15">
      <c r="A1068" s="101"/>
      <c r="B1068" s="21"/>
      <c r="C1068" s="21"/>
      <c r="D1068" s="21"/>
      <c r="E1068" s="12"/>
      <c r="F1068" s="21"/>
      <c r="G1068" s="21"/>
      <c r="H1068" s="21"/>
      <c r="I1068" s="21"/>
      <c r="J1068" s="21"/>
      <c r="K1068" s="21"/>
    </row>
    <row r="1069" spans="1:11" ht="13" x14ac:dyDescent="0.15">
      <c r="A1069" s="101"/>
      <c r="B1069" s="21"/>
      <c r="C1069" s="21"/>
      <c r="D1069" s="21"/>
      <c r="E1069" s="12"/>
      <c r="F1069" s="21"/>
      <c r="G1069" s="21"/>
      <c r="H1069" s="21"/>
      <c r="I1069" s="21"/>
      <c r="J1069" s="21"/>
      <c r="K1069" s="21"/>
    </row>
    <row r="1070" spans="1:11" ht="13" x14ac:dyDescent="0.15">
      <c r="A1070" s="101"/>
      <c r="B1070" s="21"/>
      <c r="C1070" s="21"/>
      <c r="D1070" s="21"/>
      <c r="E1070" s="12"/>
      <c r="F1070" s="21"/>
      <c r="G1070" s="21"/>
      <c r="H1070" s="21"/>
      <c r="I1070" s="21"/>
      <c r="J1070" s="21"/>
      <c r="K1070" s="21"/>
    </row>
    <row r="1071" spans="1:11" ht="13" x14ac:dyDescent="0.15">
      <c r="A1071" s="101"/>
      <c r="B1071" s="21"/>
      <c r="C1071" s="21"/>
      <c r="D1071" s="21"/>
      <c r="E1071" s="12"/>
      <c r="F1071" s="21"/>
      <c r="G1071" s="21"/>
      <c r="H1071" s="21"/>
      <c r="I1071" s="21"/>
      <c r="J1071" s="21"/>
      <c r="K1071" s="21"/>
    </row>
    <row r="1072" spans="1:11" ht="13" x14ac:dyDescent="0.15">
      <c r="A1072" s="101"/>
      <c r="B1072" s="21"/>
      <c r="C1072" s="21"/>
      <c r="D1072" s="21"/>
      <c r="E1072" s="12"/>
      <c r="F1072" s="21"/>
      <c r="G1072" s="21"/>
      <c r="H1072" s="21"/>
      <c r="I1072" s="21"/>
      <c r="J1072" s="21"/>
      <c r="K1072" s="21"/>
    </row>
    <row r="1073" spans="1:11" ht="13" x14ac:dyDescent="0.15">
      <c r="A1073" s="101"/>
      <c r="B1073" s="21"/>
      <c r="C1073" s="21"/>
      <c r="D1073" s="21"/>
      <c r="E1073" s="12"/>
      <c r="F1073" s="21"/>
      <c r="G1073" s="21"/>
      <c r="H1073" s="21"/>
      <c r="I1073" s="21"/>
      <c r="J1073" s="21"/>
      <c r="K1073" s="21"/>
    </row>
    <row r="1074" spans="1:11" ht="13" x14ac:dyDescent="0.15">
      <c r="A1074" s="101"/>
      <c r="B1074" s="21"/>
      <c r="C1074" s="21"/>
      <c r="D1074" s="21"/>
      <c r="E1074" s="12"/>
      <c r="F1074" s="21"/>
      <c r="G1074" s="21"/>
      <c r="H1074" s="21"/>
      <c r="I1074" s="21"/>
      <c r="J1074" s="21"/>
      <c r="K1074" s="21"/>
    </row>
    <row r="1075" spans="1:11" ht="13" x14ac:dyDescent="0.15">
      <c r="A1075" s="101"/>
      <c r="B1075" s="21"/>
      <c r="C1075" s="21"/>
      <c r="D1075" s="21"/>
      <c r="E1075" s="12"/>
      <c r="F1075" s="21"/>
      <c r="G1075" s="21"/>
      <c r="H1075" s="21"/>
      <c r="I1075" s="21"/>
      <c r="J1075" s="21"/>
      <c r="K1075" s="21"/>
    </row>
    <row r="1076" spans="1:11" ht="13" x14ac:dyDescent="0.15">
      <c r="A1076" s="101"/>
      <c r="B1076" s="21"/>
      <c r="C1076" s="21"/>
      <c r="D1076" s="21"/>
      <c r="E1076" s="12"/>
      <c r="F1076" s="21"/>
      <c r="G1076" s="21"/>
      <c r="H1076" s="21"/>
      <c r="I1076" s="21"/>
      <c r="J1076" s="21"/>
      <c r="K1076" s="21"/>
    </row>
    <row r="1077" spans="1:11" ht="13" x14ac:dyDescent="0.15">
      <c r="A1077" s="101"/>
      <c r="B1077" s="21"/>
      <c r="C1077" s="21"/>
      <c r="D1077" s="21"/>
      <c r="E1077" s="12"/>
      <c r="F1077" s="21"/>
      <c r="G1077" s="21"/>
      <c r="H1077" s="21"/>
      <c r="I1077" s="21"/>
      <c r="J1077" s="21"/>
      <c r="K1077" s="21"/>
    </row>
    <row r="1078" spans="1:11" ht="13" x14ac:dyDescent="0.15">
      <c r="A1078" s="101"/>
      <c r="B1078" s="21"/>
      <c r="C1078" s="21"/>
      <c r="D1078" s="21"/>
      <c r="E1078" s="12"/>
      <c r="F1078" s="21"/>
      <c r="G1078" s="21"/>
      <c r="H1078" s="21"/>
      <c r="I1078" s="21"/>
      <c r="J1078" s="21"/>
      <c r="K1078" s="21"/>
    </row>
    <row r="1079" spans="1:11" ht="13" x14ac:dyDescent="0.15">
      <c r="A1079" s="101"/>
      <c r="B1079" s="21"/>
      <c r="C1079" s="21"/>
      <c r="D1079" s="21"/>
      <c r="E1079" s="12"/>
      <c r="F1079" s="21"/>
      <c r="G1079" s="21"/>
      <c r="H1079" s="21"/>
      <c r="I1079" s="21"/>
      <c r="J1079" s="21"/>
      <c r="K1079" s="21"/>
    </row>
    <row r="1080" spans="1:11" ht="13" x14ac:dyDescent="0.15">
      <c r="A1080" s="101"/>
      <c r="B1080" s="21"/>
      <c r="C1080" s="21"/>
      <c r="D1080" s="21"/>
      <c r="E1080" s="12"/>
      <c r="F1080" s="21"/>
      <c r="G1080" s="21"/>
      <c r="H1080" s="21"/>
      <c r="I1080" s="21"/>
      <c r="J1080" s="21"/>
      <c r="K1080" s="21"/>
    </row>
    <row r="1081" spans="1:11" ht="13" x14ac:dyDescent="0.15">
      <c r="A1081" s="101"/>
      <c r="B1081" s="21"/>
      <c r="C1081" s="21"/>
      <c r="D1081" s="21"/>
      <c r="E1081" s="12"/>
      <c r="F1081" s="21"/>
      <c r="G1081" s="21"/>
      <c r="H1081" s="21"/>
      <c r="I1081" s="21"/>
      <c r="J1081" s="21"/>
      <c r="K1081" s="21"/>
    </row>
    <row r="1082" spans="1:11" ht="13" x14ac:dyDescent="0.15">
      <c r="A1082" s="101"/>
      <c r="B1082" s="21"/>
      <c r="C1082" s="21"/>
      <c r="D1082" s="21"/>
      <c r="E1082" s="12"/>
      <c r="F1082" s="21"/>
      <c r="G1082" s="21"/>
      <c r="H1082" s="21"/>
      <c r="I1082" s="21"/>
      <c r="J1082" s="21"/>
      <c r="K1082" s="21"/>
    </row>
    <row r="1083" spans="1:11" ht="13" x14ac:dyDescent="0.15">
      <c r="A1083" s="101"/>
      <c r="B1083" s="21"/>
      <c r="C1083" s="21"/>
      <c r="D1083" s="21"/>
      <c r="E1083" s="12"/>
      <c r="F1083" s="21"/>
      <c r="G1083" s="21"/>
      <c r="H1083" s="21"/>
      <c r="I1083" s="21"/>
      <c r="J1083" s="21"/>
      <c r="K1083" s="21"/>
    </row>
    <row r="1084" spans="1:11" ht="13" x14ac:dyDescent="0.15">
      <c r="A1084" s="101"/>
      <c r="B1084" s="21"/>
      <c r="C1084" s="21"/>
      <c r="D1084" s="21"/>
      <c r="E1084" s="12"/>
      <c r="F1084" s="21"/>
      <c r="G1084" s="21"/>
      <c r="H1084" s="21"/>
      <c r="I1084" s="21"/>
      <c r="J1084" s="21"/>
      <c r="K1084" s="21"/>
    </row>
    <row r="1085" spans="1:11" ht="13" x14ac:dyDescent="0.15">
      <c r="A1085" s="101"/>
      <c r="B1085" s="21"/>
      <c r="C1085" s="21"/>
      <c r="D1085" s="21"/>
      <c r="E1085" s="12"/>
      <c r="F1085" s="21"/>
      <c r="G1085" s="21"/>
      <c r="H1085" s="21"/>
      <c r="I1085" s="21"/>
      <c r="J1085" s="21"/>
      <c r="K1085" s="21"/>
    </row>
    <row r="1086" spans="1:11" ht="13" x14ac:dyDescent="0.15">
      <c r="A1086" s="101"/>
      <c r="B1086" s="21"/>
      <c r="C1086" s="21"/>
      <c r="D1086" s="21"/>
      <c r="E1086" s="12"/>
      <c r="F1086" s="21"/>
      <c r="G1086" s="21"/>
      <c r="H1086" s="21"/>
      <c r="I1086" s="21"/>
      <c r="J1086" s="21"/>
      <c r="K1086" s="21"/>
    </row>
    <row r="1087" spans="1:11" ht="13" x14ac:dyDescent="0.15">
      <c r="A1087" s="101"/>
      <c r="B1087" s="21"/>
      <c r="C1087" s="21"/>
      <c r="D1087" s="21"/>
      <c r="E1087" s="12"/>
      <c r="F1087" s="21"/>
      <c r="G1087" s="21"/>
      <c r="H1087" s="21"/>
      <c r="I1087" s="21"/>
      <c r="J1087" s="21"/>
      <c r="K1087" s="21"/>
    </row>
    <row r="1088" spans="1:11" ht="13" x14ac:dyDescent="0.15">
      <c r="A1088" s="101"/>
      <c r="B1088" s="21"/>
      <c r="C1088" s="21"/>
      <c r="D1088" s="21"/>
      <c r="E1088" s="12"/>
      <c r="F1088" s="21"/>
      <c r="G1088" s="21"/>
      <c r="H1088" s="21"/>
      <c r="I1088" s="21"/>
      <c r="J1088" s="21"/>
      <c r="K1088" s="21"/>
    </row>
    <row r="1089" spans="1:11" ht="13" x14ac:dyDescent="0.15">
      <c r="A1089" s="101"/>
      <c r="B1089" s="21"/>
      <c r="C1089" s="21"/>
      <c r="D1089" s="21"/>
      <c r="E1089" s="12"/>
      <c r="F1089" s="21"/>
      <c r="G1089" s="21"/>
      <c r="H1089" s="21"/>
      <c r="I1089" s="21"/>
      <c r="J1089" s="21"/>
      <c r="K1089" s="21"/>
    </row>
    <row r="1090" spans="1:11" ht="13" x14ac:dyDescent="0.15">
      <c r="A1090" s="101"/>
      <c r="B1090" s="21"/>
      <c r="C1090" s="21"/>
      <c r="D1090" s="21"/>
      <c r="E1090" s="12"/>
      <c r="F1090" s="21"/>
      <c r="G1090" s="21"/>
      <c r="H1090" s="21"/>
      <c r="I1090" s="21"/>
      <c r="J1090" s="21"/>
      <c r="K1090" s="21"/>
    </row>
    <row r="1091" spans="1:11" ht="13" x14ac:dyDescent="0.15">
      <c r="A1091" s="101"/>
      <c r="B1091" s="21"/>
      <c r="C1091" s="21"/>
      <c r="D1091" s="21"/>
      <c r="E1091" s="12"/>
      <c r="F1091" s="21"/>
      <c r="G1091" s="21"/>
      <c r="H1091" s="21"/>
      <c r="I1091" s="21"/>
      <c r="J1091" s="21"/>
      <c r="K1091" s="21"/>
    </row>
    <row r="1092" spans="1:11" ht="13" x14ac:dyDescent="0.15">
      <c r="A1092" s="101"/>
      <c r="B1092" s="21"/>
      <c r="C1092" s="21"/>
      <c r="D1092" s="21"/>
      <c r="E1092" s="12"/>
      <c r="F1092" s="21"/>
      <c r="G1092" s="21"/>
      <c r="H1092" s="21"/>
      <c r="I1092" s="21"/>
      <c r="J1092" s="21"/>
      <c r="K1092" s="21"/>
    </row>
    <row r="1093" spans="1:11" ht="13" x14ac:dyDescent="0.15">
      <c r="A1093" s="101"/>
      <c r="B1093" s="21"/>
      <c r="C1093" s="21"/>
      <c r="D1093" s="21"/>
      <c r="E1093" s="12"/>
      <c r="F1093" s="21"/>
      <c r="G1093" s="21"/>
      <c r="H1093" s="21"/>
      <c r="I1093" s="21"/>
      <c r="J1093" s="21"/>
      <c r="K1093" s="21"/>
    </row>
    <row r="1094" spans="1:11" ht="13" x14ac:dyDescent="0.15">
      <c r="A1094" s="101"/>
      <c r="B1094" s="21"/>
      <c r="C1094" s="21"/>
      <c r="D1094" s="21"/>
      <c r="E1094" s="12"/>
      <c r="F1094" s="21"/>
      <c r="G1094" s="21"/>
      <c r="H1094" s="21"/>
      <c r="I1094" s="21"/>
      <c r="J1094" s="21"/>
      <c r="K1094" s="21"/>
    </row>
    <row r="1095" spans="1:11" ht="13" x14ac:dyDescent="0.15">
      <c r="A1095" s="101"/>
      <c r="B1095" s="21"/>
      <c r="C1095" s="21"/>
      <c r="D1095" s="21"/>
      <c r="E1095" s="12"/>
      <c r="F1095" s="21"/>
      <c r="G1095" s="21"/>
      <c r="H1095" s="21"/>
      <c r="I1095" s="21"/>
      <c r="J1095" s="21"/>
      <c r="K1095" s="21"/>
    </row>
    <row r="1096" spans="1:11" ht="13" x14ac:dyDescent="0.15">
      <c r="A1096" s="101"/>
      <c r="B1096" s="21"/>
      <c r="C1096" s="21"/>
      <c r="D1096" s="21"/>
      <c r="E1096" s="12"/>
      <c r="F1096" s="21"/>
      <c r="G1096" s="21"/>
      <c r="H1096" s="21"/>
      <c r="I1096" s="21"/>
      <c r="J1096" s="21"/>
      <c r="K1096" s="21"/>
    </row>
    <row r="1097" spans="1:11" ht="13" x14ac:dyDescent="0.15">
      <c r="A1097" s="101"/>
      <c r="B1097" s="21"/>
      <c r="C1097" s="21"/>
      <c r="D1097" s="21"/>
      <c r="E1097" s="12"/>
      <c r="F1097" s="21"/>
      <c r="G1097" s="21"/>
      <c r="H1097" s="21"/>
      <c r="I1097" s="21"/>
      <c r="J1097" s="21"/>
      <c r="K1097" s="21"/>
    </row>
    <row r="1098" spans="1:11" ht="13" x14ac:dyDescent="0.15">
      <c r="A1098" s="101"/>
      <c r="B1098" s="21"/>
      <c r="C1098" s="21"/>
      <c r="D1098" s="21"/>
      <c r="E1098" s="12"/>
      <c r="F1098" s="21"/>
      <c r="G1098" s="21"/>
      <c r="H1098" s="21"/>
      <c r="I1098" s="21"/>
      <c r="J1098" s="21"/>
      <c r="K1098" s="21"/>
    </row>
    <row r="1099" spans="1:11" ht="13" x14ac:dyDescent="0.15">
      <c r="A1099" s="101"/>
      <c r="B1099" s="21"/>
      <c r="C1099" s="21"/>
      <c r="D1099" s="21"/>
      <c r="E1099" s="12"/>
      <c r="F1099" s="21"/>
      <c r="G1099" s="21"/>
      <c r="H1099" s="21"/>
      <c r="I1099" s="21"/>
      <c r="J1099" s="21"/>
      <c r="K1099" s="21"/>
    </row>
    <row r="1100" spans="1:11" ht="13" x14ac:dyDescent="0.15">
      <c r="A1100" s="101"/>
      <c r="B1100" s="21"/>
      <c r="C1100" s="21"/>
      <c r="D1100" s="21"/>
      <c r="E1100" s="12"/>
      <c r="F1100" s="21"/>
      <c r="G1100" s="21"/>
      <c r="H1100" s="21"/>
      <c r="I1100" s="21"/>
      <c r="J1100" s="21"/>
      <c r="K1100" s="21"/>
    </row>
    <row r="1101" spans="1:11" ht="13" x14ac:dyDescent="0.15">
      <c r="A1101" s="101"/>
      <c r="B1101" s="21"/>
      <c r="C1101" s="21"/>
      <c r="D1101" s="21"/>
      <c r="E1101" s="12"/>
      <c r="F1101" s="21"/>
      <c r="G1101" s="21"/>
      <c r="H1101" s="21"/>
      <c r="I1101" s="21"/>
      <c r="J1101" s="21"/>
      <c r="K1101" s="21"/>
    </row>
    <row r="1102" spans="1:11" ht="13" x14ac:dyDescent="0.15">
      <c r="A1102" s="101"/>
      <c r="B1102" s="21"/>
      <c r="C1102" s="21"/>
      <c r="D1102" s="21"/>
      <c r="E1102" s="12"/>
      <c r="F1102" s="21"/>
      <c r="G1102" s="21"/>
      <c r="H1102" s="21"/>
      <c r="I1102" s="21"/>
      <c r="J1102" s="21"/>
      <c r="K1102" s="21"/>
    </row>
    <row r="1103" spans="1:11" ht="13" x14ac:dyDescent="0.15">
      <c r="A1103" s="101"/>
      <c r="B1103" s="21"/>
      <c r="C1103" s="21"/>
      <c r="D1103" s="21"/>
      <c r="E1103" s="12"/>
      <c r="F1103" s="21"/>
      <c r="G1103" s="21"/>
      <c r="H1103" s="21"/>
      <c r="I1103" s="21"/>
      <c r="J1103" s="21"/>
      <c r="K1103" s="21"/>
    </row>
    <row r="1104" spans="1:11" ht="13" x14ac:dyDescent="0.15">
      <c r="A1104" s="101"/>
      <c r="B1104" s="21"/>
      <c r="C1104" s="21"/>
      <c r="D1104" s="21"/>
      <c r="E1104" s="12"/>
      <c r="F1104" s="21"/>
      <c r="G1104" s="21"/>
      <c r="H1104" s="21"/>
      <c r="I1104" s="21"/>
      <c r="J1104" s="21"/>
      <c r="K1104" s="21"/>
    </row>
    <row r="1105" spans="1:11" ht="13" x14ac:dyDescent="0.15">
      <c r="A1105" s="101"/>
      <c r="B1105" s="21"/>
      <c r="C1105" s="21"/>
      <c r="D1105" s="21"/>
      <c r="E1105" s="12"/>
      <c r="F1105" s="21"/>
      <c r="G1105" s="21"/>
      <c r="H1105" s="21"/>
      <c r="I1105" s="21"/>
      <c r="J1105" s="21"/>
      <c r="K1105" s="21"/>
    </row>
    <row r="1106" spans="1:11" ht="13" x14ac:dyDescent="0.15">
      <c r="A1106" s="101"/>
      <c r="B1106" s="21"/>
      <c r="C1106" s="21"/>
      <c r="D1106" s="21"/>
      <c r="E1106" s="12"/>
      <c r="F1106" s="21"/>
      <c r="G1106" s="21"/>
      <c r="H1106" s="21"/>
      <c r="I1106" s="21"/>
      <c r="J1106" s="21"/>
      <c r="K1106" s="21"/>
    </row>
    <row r="1107" spans="1:11" ht="13" x14ac:dyDescent="0.15">
      <c r="A1107" s="101"/>
      <c r="B1107" s="21"/>
      <c r="C1107" s="21"/>
      <c r="D1107" s="21"/>
      <c r="E1107" s="12"/>
      <c r="F1107" s="21"/>
      <c r="G1107" s="21"/>
      <c r="H1107" s="21"/>
      <c r="I1107" s="21"/>
      <c r="J1107" s="21"/>
      <c r="K1107" s="21"/>
    </row>
    <row r="1108" spans="1:11" ht="13" x14ac:dyDescent="0.15">
      <c r="A1108" s="101"/>
      <c r="B1108" s="21"/>
      <c r="C1108" s="21"/>
      <c r="D1108" s="21"/>
      <c r="E1108" s="12"/>
      <c r="F1108" s="21"/>
      <c r="G1108" s="21"/>
      <c r="H1108" s="21"/>
      <c r="I1108" s="21"/>
      <c r="J1108" s="21"/>
      <c r="K1108" s="21"/>
    </row>
    <row r="1109" spans="1:11" ht="13" x14ac:dyDescent="0.15">
      <c r="A1109" s="101"/>
      <c r="B1109" s="21"/>
      <c r="C1109" s="21"/>
      <c r="D1109" s="21"/>
      <c r="E1109" s="12"/>
      <c r="F1109" s="21"/>
      <c r="G1109" s="21"/>
      <c r="H1109" s="21"/>
      <c r="I1109" s="21"/>
      <c r="J1109" s="21"/>
      <c r="K1109" s="21"/>
    </row>
    <row r="1110" spans="1:11" ht="13" x14ac:dyDescent="0.15">
      <c r="A1110" s="101"/>
      <c r="B1110" s="21"/>
      <c r="C1110" s="21"/>
      <c r="D1110" s="21"/>
      <c r="E1110" s="12"/>
      <c r="F1110" s="21"/>
      <c r="G1110" s="21"/>
      <c r="H1110" s="21"/>
      <c r="I1110" s="21"/>
      <c r="J1110" s="21"/>
      <c r="K1110" s="21"/>
    </row>
    <row r="1111" spans="1:11" ht="13" x14ac:dyDescent="0.15">
      <c r="A1111" s="101"/>
      <c r="B1111" s="21"/>
      <c r="C1111" s="21"/>
      <c r="D1111" s="21"/>
      <c r="E1111" s="12"/>
      <c r="F1111" s="21"/>
      <c r="G1111" s="21"/>
      <c r="H1111" s="21"/>
      <c r="I1111" s="21"/>
      <c r="J1111" s="21"/>
      <c r="K1111" s="21"/>
    </row>
    <row r="1112" spans="1:11" ht="13" x14ac:dyDescent="0.15">
      <c r="A1112" s="101"/>
      <c r="B1112" s="21"/>
      <c r="C1112" s="21"/>
      <c r="D1112" s="21"/>
      <c r="E1112" s="12"/>
      <c r="F1112" s="21"/>
      <c r="G1112" s="21"/>
      <c r="H1112" s="21"/>
      <c r="I1112" s="21"/>
      <c r="J1112" s="21"/>
      <c r="K1112" s="21"/>
    </row>
    <row r="1113" spans="1:11" ht="13" x14ac:dyDescent="0.15">
      <c r="A1113" s="101"/>
      <c r="B1113" s="21"/>
      <c r="C1113" s="21"/>
      <c r="D1113" s="21"/>
      <c r="E1113" s="12"/>
      <c r="F1113" s="21"/>
      <c r="G1113" s="21"/>
      <c r="H1113" s="21"/>
      <c r="I1113" s="21"/>
      <c r="J1113" s="21"/>
      <c r="K1113" s="21"/>
    </row>
    <row r="1114" spans="1:11" ht="13" x14ac:dyDescent="0.15">
      <c r="A1114" s="101"/>
      <c r="B1114" s="21"/>
      <c r="C1114" s="21"/>
      <c r="D1114" s="21"/>
      <c r="E1114" s="12"/>
      <c r="F1114" s="21"/>
      <c r="G1114" s="21"/>
      <c r="H1114" s="21"/>
      <c r="I1114" s="21"/>
      <c r="J1114" s="21"/>
      <c r="K1114" s="21"/>
    </row>
    <row r="1115" spans="1:11" ht="13" x14ac:dyDescent="0.15">
      <c r="A1115" s="101"/>
      <c r="B1115" s="21"/>
      <c r="C1115" s="21"/>
      <c r="D1115" s="21"/>
      <c r="E1115" s="12"/>
      <c r="F1115" s="21"/>
      <c r="G1115" s="21"/>
      <c r="H1115" s="21"/>
      <c r="I1115" s="21"/>
      <c r="J1115" s="21"/>
      <c r="K1115" s="21"/>
    </row>
    <row r="1116" spans="1:11" ht="13" x14ac:dyDescent="0.15">
      <c r="A1116" s="101"/>
      <c r="B1116" s="21"/>
      <c r="C1116" s="21"/>
      <c r="D1116" s="21"/>
      <c r="E1116" s="12"/>
      <c r="F1116" s="21"/>
      <c r="G1116" s="21"/>
      <c r="H1116" s="21"/>
      <c r="I1116" s="21"/>
      <c r="J1116" s="21"/>
      <c r="K1116" s="21"/>
    </row>
    <row r="1117" spans="1:11" ht="13" x14ac:dyDescent="0.15">
      <c r="A1117" s="101"/>
      <c r="B1117" s="21"/>
      <c r="C1117" s="21"/>
      <c r="D1117" s="21"/>
      <c r="E1117" s="12"/>
      <c r="F1117" s="21"/>
      <c r="G1117" s="21"/>
      <c r="H1117" s="21"/>
      <c r="I1117" s="21"/>
      <c r="J1117" s="21"/>
      <c r="K1117" s="21"/>
    </row>
    <row r="1118" spans="1:11" ht="13" x14ac:dyDescent="0.15">
      <c r="A1118" s="101"/>
      <c r="B1118" s="21"/>
      <c r="C1118" s="21"/>
      <c r="D1118" s="21"/>
      <c r="E1118" s="12"/>
      <c r="F1118" s="21"/>
      <c r="G1118" s="21"/>
      <c r="H1118" s="21"/>
      <c r="I1118" s="21"/>
      <c r="J1118" s="21"/>
      <c r="K1118" s="21"/>
    </row>
    <row r="1119" spans="1:11" ht="13" x14ac:dyDescent="0.15">
      <c r="A1119" s="101"/>
      <c r="B1119" s="21"/>
      <c r="C1119" s="21"/>
      <c r="D1119" s="21"/>
      <c r="E1119" s="12"/>
      <c r="F1119" s="21"/>
      <c r="G1119" s="21"/>
      <c r="H1119" s="21"/>
      <c r="I1119" s="21"/>
      <c r="J1119" s="21"/>
      <c r="K1119" s="21"/>
    </row>
    <row r="1120" spans="1:11" ht="13" x14ac:dyDescent="0.15">
      <c r="A1120" s="101"/>
      <c r="B1120" s="21"/>
      <c r="C1120" s="21"/>
      <c r="D1120" s="21"/>
      <c r="E1120" s="12"/>
      <c r="F1120" s="21"/>
      <c r="G1120" s="21"/>
      <c r="H1120" s="21"/>
      <c r="I1120" s="21"/>
      <c r="J1120" s="21"/>
      <c r="K1120" s="21"/>
    </row>
    <row r="1121" spans="1:11" ht="13" x14ac:dyDescent="0.15">
      <c r="A1121" s="101"/>
      <c r="B1121" s="21"/>
      <c r="C1121" s="21"/>
      <c r="D1121" s="21"/>
      <c r="E1121" s="12"/>
      <c r="F1121" s="21"/>
      <c r="G1121" s="21"/>
      <c r="H1121" s="21"/>
      <c r="I1121" s="21"/>
      <c r="J1121" s="21"/>
      <c r="K1121" s="21"/>
    </row>
    <row r="1122" spans="1:11" ht="13" x14ac:dyDescent="0.15">
      <c r="A1122" s="101"/>
      <c r="B1122" s="21"/>
      <c r="C1122" s="21"/>
      <c r="D1122" s="21"/>
      <c r="E1122" s="12"/>
      <c r="F1122" s="21"/>
      <c r="G1122" s="21"/>
      <c r="H1122" s="21"/>
      <c r="I1122" s="21"/>
      <c r="J1122" s="21"/>
      <c r="K1122" s="21"/>
    </row>
    <row r="1123" spans="1:11" ht="13" x14ac:dyDescent="0.15">
      <c r="A1123" s="101"/>
      <c r="E1123" s="25"/>
    </row>
    <row r="1124" spans="1:11" ht="13" x14ac:dyDescent="0.15">
      <c r="A1124" s="101"/>
      <c r="E1124" s="25"/>
    </row>
    <row r="1125" spans="1:11" ht="13" x14ac:dyDescent="0.15">
      <c r="A1125" s="101"/>
      <c r="E1125" s="25"/>
    </row>
    <row r="1126" spans="1:11" ht="13" x14ac:dyDescent="0.15">
      <c r="A1126" s="101"/>
      <c r="E1126" s="25"/>
    </row>
    <row r="1127" spans="1:11" ht="13" x14ac:dyDescent="0.15">
      <c r="A1127" s="101"/>
      <c r="E1127" s="25"/>
    </row>
    <row r="1128" spans="1:11" ht="13" x14ac:dyDescent="0.15">
      <c r="A1128" s="101"/>
      <c r="E1128" s="25"/>
    </row>
    <row r="1129" spans="1:11" ht="13" x14ac:dyDescent="0.15">
      <c r="A1129" s="101"/>
      <c r="E1129" s="25"/>
    </row>
    <row r="1130" spans="1:11" ht="13" x14ac:dyDescent="0.15">
      <c r="A1130" s="101"/>
      <c r="E1130" s="25"/>
    </row>
    <row r="1131" spans="1:11" ht="13" x14ac:dyDescent="0.15">
      <c r="A1131" s="101"/>
      <c r="E1131" s="25"/>
    </row>
    <row r="1132" spans="1:11" ht="13" x14ac:dyDescent="0.15">
      <c r="A1132" s="101"/>
      <c r="E1132" s="25"/>
    </row>
    <row r="1133" spans="1:11" ht="13" x14ac:dyDescent="0.15">
      <c r="A1133" s="101"/>
      <c r="E1133" s="25"/>
    </row>
    <row r="1134" spans="1:11" ht="13" x14ac:dyDescent="0.15">
      <c r="A1134" s="101"/>
      <c r="E1134" s="25"/>
    </row>
    <row r="1135" spans="1:11" ht="13" x14ac:dyDescent="0.15">
      <c r="A1135" s="101"/>
      <c r="E1135" s="25"/>
    </row>
    <row r="1136" spans="1:11" ht="13" x14ac:dyDescent="0.15">
      <c r="A1136" s="101"/>
      <c r="E1136" s="25"/>
    </row>
    <row r="1137" spans="1:5" ht="13" x14ac:dyDescent="0.15">
      <c r="A1137" s="101"/>
      <c r="E1137" s="25"/>
    </row>
    <row r="1138" spans="1:5" ht="13" x14ac:dyDescent="0.15">
      <c r="A1138" s="101"/>
      <c r="E1138" s="25"/>
    </row>
    <row r="1139" spans="1:5" ht="13" x14ac:dyDescent="0.15">
      <c r="A1139" s="101"/>
      <c r="E1139" s="25"/>
    </row>
    <row r="1140" spans="1:5" ht="13" x14ac:dyDescent="0.15">
      <c r="A1140" s="101"/>
      <c r="E1140" s="25"/>
    </row>
    <row r="1141" spans="1:5" ht="13" x14ac:dyDescent="0.15">
      <c r="A1141" s="101"/>
      <c r="E1141" s="25"/>
    </row>
    <row r="1142" spans="1:5" ht="13" x14ac:dyDescent="0.15">
      <c r="A1142" s="101"/>
      <c r="E1142" s="25"/>
    </row>
    <row r="1143" spans="1:5" ht="13" x14ac:dyDescent="0.15">
      <c r="A1143" s="101"/>
      <c r="E1143" s="25"/>
    </row>
    <row r="1144" spans="1:5" ht="13" x14ac:dyDescent="0.15">
      <c r="A1144" s="101"/>
      <c r="E1144" s="25"/>
    </row>
    <row r="1145" spans="1:5" ht="13" x14ac:dyDescent="0.15">
      <c r="A1145" s="101"/>
      <c r="E1145" s="25"/>
    </row>
    <row r="1146" spans="1:5" ht="13" x14ac:dyDescent="0.15">
      <c r="A1146" s="101"/>
      <c r="E1146" s="25"/>
    </row>
    <row r="1147" spans="1:5" ht="13" x14ac:dyDescent="0.15">
      <c r="A1147" s="101"/>
      <c r="E1147" s="25"/>
    </row>
    <row r="1148" spans="1:5" ht="13" x14ac:dyDescent="0.15">
      <c r="A1148" s="101"/>
      <c r="E1148" s="25"/>
    </row>
    <row r="1149" spans="1:5" ht="13" x14ac:dyDescent="0.15">
      <c r="A1149" s="101"/>
      <c r="E1149" s="25"/>
    </row>
    <row r="1150" spans="1:5" ht="13" x14ac:dyDescent="0.15">
      <c r="A1150" s="101"/>
      <c r="E1150" s="25"/>
    </row>
    <row r="1151" spans="1:5" ht="13" x14ac:dyDescent="0.15">
      <c r="A1151" s="101"/>
      <c r="E1151" s="25"/>
    </row>
    <row r="1152" spans="1:5" ht="13" x14ac:dyDescent="0.15">
      <c r="A1152" s="101"/>
      <c r="E1152" s="25"/>
    </row>
    <row r="1153" spans="1:5" ht="13" x14ac:dyDescent="0.15">
      <c r="A1153" s="101"/>
      <c r="E1153" s="25"/>
    </row>
    <row r="1154" spans="1:5" ht="13" x14ac:dyDescent="0.15">
      <c r="A1154" s="101"/>
      <c r="E1154" s="25"/>
    </row>
    <row r="1155" spans="1:5" ht="13" x14ac:dyDescent="0.15">
      <c r="A1155" s="101"/>
      <c r="E1155" s="25"/>
    </row>
    <row r="1156" spans="1:5" ht="13" x14ac:dyDescent="0.15">
      <c r="A1156" s="101"/>
      <c r="E1156" s="25"/>
    </row>
    <row r="1157" spans="1:5" ht="13" x14ac:dyDescent="0.15">
      <c r="A1157" s="101"/>
      <c r="E1157" s="25"/>
    </row>
    <row r="1158" spans="1:5" ht="13" x14ac:dyDescent="0.15">
      <c r="A1158" s="101"/>
      <c r="E1158" s="25"/>
    </row>
    <row r="1159" spans="1:5" ht="13" x14ac:dyDescent="0.15">
      <c r="A1159" s="101"/>
      <c r="E1159" s="25"/>
    </row>
    <row r="1160" spans="1:5" ht="13" x14ac:dyDescent="0.15">
      <c r="A1160" s="101"/>
      <c r="E1160" s="25"/>
    </row>
    <row r="1161" spans="1:5" ht="13" x14ac:dyDescent="0.15">
      <c r="A1161" s="101"/>
      <c r="E1161" s="25"/>
    </row>
    <row r="1162" spans="1:5" ht="13" x14ac:dyDescent="0.15">
      <c r="A1162" s="101"/>
      <c r="E1162" s="25"/>
    </row>
    <row r="1163" spans="1:5" ht="13" x14ac:dyDescent="0.15">
      <c r="A1163" s="101"/>
      <c r="E1163" s="25"/>
    </row>
    <row r="1164" spans="1:5" ht="13" x14ac:dyDescent="0.15">
      <c r="A1164" s="101"/>
      <c r="E1164" s="25"/>
    </row>
    <row r="1165" spans="1:5" ht="13" x14ac:dyDescent="0.15">
      <c r="A1165" s="101"/>
      <c r="E1165" s="25"/>
    </row>
    <row r="1166" spans="1:5" ht="13" x14ac:dyDescent="0.15">
      <c r="A1166" s="101"/>
      <c r="E1166" s="25"/>
    </row>
    <row r="1167" spans="1:5" ht="13" x14ac:dyDescent="0.15">
      <c r="A1167" s="101"/>
      <c r="E1167" s="25"/>
    </row>
    <row r="1168" spans="1:5" ht="13" x14ac:dyDescent="0.15">
      <c r="A1168" s="101"/>
      <c r="E1168" s="25"/>
    </row>
    <row r="1169" spans="1:5" ht="13" x14ac:dyDescent="0.15">
      <c r="A1169" s="101"/>
      <c r="E1169" s="25"/>
    </row>
    <row r="1170" spans="1:5" ht="13" x14ac:dyDescent="0.15">
      <c r="A1170" s="101"/>
      <c r="E1170" s="25"/>
    </row>
    <row r="1171" spans="1:5" ht="13" x14ac:dyDescent="0.15">
      <c r="A1171" s="101"/>
      <c r="E1171" s="25"/>
    </row>
    <row r="1172" spans="1:5" ht="13" x14ac:dyDescent="0.15">
      <c r="A1172" s="101"/>
      <c r="E1172" s="25"/>
    </row>
    <row r="1173" spans="1:5" ht="13" x14ac:dyDescent="0.15">
      <c r="A1173" s="101"/>
      <c r="E1173" s="25"/>
    </row>
    <row r="1174" spans="1:5" ht="13" x14ac:dyDescent="0.15">
      <c r="A1174" s="101"/>
      <c r="E1174" s="25"/>
    </row>
    <row r="1175" spans="1:5" ht="13" x14ac:dyDescent="0.15">
      <c r="A1175" s="101"/>
      <c r="E1175" s="25"/>
    </row>
    <row r="1176" spans="1:5" ht="13" x14ac:dyDescent="0.15">
      <c r="A1176" s="101"/>
      <c r="E1176" s="25"/>
    </row>
    <row r="1177" spans="1:5" ht="13" x14ac:dyDescent="0.15">
      <c r="A1177" s="101"/>
      <c r="E1177" s="25"/>
    </row>
    <row r="1178" spans="1:5" ht="13" x14ac:dyDescent="0.15">
      <c r="A1178" s="101"/>
      <c r="E1178" s="25"/>
    </row>
    <row r="1179" spans="1:5" ht="13" x14ac:dyDescent="0.15">
      <c r="A1179" s="101"/>
      <c r="E1179" s="25"/>
    </row>
    <row r="1180" spans="1:5" ht="13" x14ac:dyDescent="0.15">
      <c r="A1180" s="101"/>
      <c r="E1180" s="25"/>
    </row>
    <row r="1181" spans="1:5" ht="13" x14ac:dyDescent="0.15">
      <c r="A1181" s="101"/>
      <c r="E1181" s="25"/>
    </row>
    <row r="1182" spans="1:5" ht="13" x14ac:dyDescent="0.15">
      <c r="A1182" s="101"/>
      <c r="E1182" s="25"/>
    </row>
    <row r="1183" spans="1:5" ht="13" x14ac:dyDescent="0.15">
      <c r="A1183" s="101"/>
      <c r="E1183" s="25"/>
    </row>
    <row r="1184" spans="1:5" ht="13" x14ac:dyDescent="0.15">
      <c r="A1184" s="101"/>
      <c r="E1184" s="25"/>
    </row>
    <row r="1185" spans="1:5" ht="13" x14ac:dyDescent="0.15">
      <c r="A1185" s="101"/>
      <c r="E1185" s="25"/>
    </row>
    <row r="1186" spans="1:5" ht="13" x14ac:dyDescent="0.15">
      <c r="A1186" s="101"/>
      <c r="E1186" s="25"/>
    </row>
    <row r="1187" spans="1:5" ht="13" x14ac:dyDescent="0.15">
      <c r="A1187" s="101"/>
      <c r="E1187" s="25"/>
    </row>
    <row r="1188" spans="1:5" ht="13" x14ac:dyDescent="0.15">
      <c r="A1188" s="101"/>
      <c r="E1188" s="25"/>
    </row>
    <row r="1189" spans="1:5" ht="13" x14ac:dyDescent="0.15">
      <c r="A1189" s="101"/>
      <c r="E1189" s="25"/>
    </row>
    <row r="1190" spans="1:5" ht="13" x14ac:dyDescent="0.15">
      <c r="A1190" s="101"/>
      <c r="E1190" s="25"/>
    </row>
    <row r="1191" spans="1:5" ht="13" x14ac:dyDescent="0.15">
      <c r="A1191" s="101"/>
      <c r="E1191" s="25"/>
    </row>
    <row r="1192" spans="1:5" ht="13" x14ac:dyDescent="0.15">
      <c r="A1192" s="101"/>
      <c r="E1192" s="25"/>
    </row>
    <row r="1193" spans="1:5" ht="13" x14ac:dyDescent="0.15">
      <c r="A1193" s="101"/>
      <c r="E1193" s="25"/>
    </row>
    <row r="1194" spans="1:5" ht="13" x14ac:dyDescent="0.15">
      <c r="A1194" s="101"/>
      <c r="E1194" s="25"/>
    </row>
    <row r="1195" spans="1:5" ht="13" x14ac:dyDescent="0.15">
      <c r="A1195" s="101"/>
      <c r="E1195" s="25"/>
    </row>
    <row r="1196" spans="1:5" ht="13" x14ac:dyDescent="0.15">
      <c r="A1196" s="101"/>
      <c r="E1196" s="25"/>
    </row>
    <row r="1197" spans="1:5" ht="13" x14ac:dyDescent="0.15">
      <c r="A1197" s="101"/>
      <c r="E1197" s="25"/>
    </row>
    <row r="1198" spans="1:5" ht="13" x14ac:dyDescent="0.15">
      <c r="A1198" s="101"/>
      <c r="E1198" s="25"/>
    </row>
    <row r="1199" spans="1:5" ht="13" x14ac:dyDescent="0.15">
      <c r="A1199" s="101"/>
      <c r="E1199" s="25"/>
    </row>
    <row r="1200" spans="1:5" ht="13" x14ac:dyDescent="0.15">
      <c r="A1200" s="101"/>
      <c r="E1200" s="25"/>
    </row>
    <row r="1201" spans="1:5" ht="13" x14ac:dyDescent="0.15">
      <c r="A1201" s="101"/>
      <c r="E1201" s="25"/>
    </row>
    <row r="1202" spans="1:5" ht="13" x14ac:dyDescent="0.15">
      <c r="A1202" s="101"/>
      <c r="E1202" s="25"/>
    </row>
    <row r="1203" spans="1:5" ht="13" x14ac:dyDescent="0.15">
      <c r="A1203" s="101"/>
      <c r="E1203" s="25"/>
    </row>
    <row r="1204" spans="1:5" ht="13" x14ac:dyDescent="0.15">
      <c r="A1204" s="101"/>
      <c r="E1204" s="25"/>
    </row>
    <row r="1205" spans="1:5" ht="13" x14ac:dyDescent="0.15">
      <c r="A1205" s="101"/>
      <c r="E1205" s="25"/>
    </row>
    <row r="1206" spans="1:5" ht="13" x14ac:dyDescent="0.15">
      <c r="A1206" s="101"/>
      <c r="E1206" s="25"/>
    </row>
    <row r="1207" spans="1:5" ht="13" x14ac:dyDescent="0.15">
      <c r="A1207" s="101"/>
      <c r="E1207" s="25"/>
    </row>
    <row r="1208" spans="1:5" ht="13" x14ac:dyDescent="0.15">
      <c r="A1208" s="101"/>
      <c r="E1208" s="25"/>
    </row>
    <row r="1209" spans="1:5" ht="13" x14ac:dyDescent="0.15">
      <c r="A1209" s="101"/>
      <c r="E1209" s="25"/>
    </row>
    <row r="1210" spans="1:5" ht="13" x14ac:dyDescent="0.15">
      <c r="A1210" s="101"/>
      <c r="E1210" s="25"/>
    </row>
    <row r="1211" spans="1:5" ht="13" x14ac:dyDescent="0.15">
      <c r="A1211" s="101"/>
      <c r="E1211" s="25"/>
    </row>
    <row r="1212" spans="1:5" ht="13" x14ac:dyDescent="0.15">
      <c r="A1212" s="101"/>
      <c r="E1212" s="25"/>
    </row>
    <row r="1213" spans="1:5" ht="13" x14ac:dyDescent="0.15">
      <c r="A1213" s="101"/>
      <c r="E1213" s="25"/>
    </row>
    <row r="1214" spans="1:5" ht="13" x14ac:dyDescent="0.15">
      <c r="A1214" s="101"/>
      <c r="E1214" s="25"/>
    </row>
    <row r="1215" spans="1:5" ht="13" x14ac:dyDescent="0.15">
      <c r="A1215" s="101"/>
      <c r="E1215" s="25"/>
    </row>
    <row r="1216" spans="1:5" ht="13" x14ac:dyDescent="0.15">
      <c r="A1216" s="101"/>
      <c r="E1216" s="25"/>
    </row>
    <row r="1217" spans="1:5" ht="13" x14ac:dyDescent="0.15">
      <c r="A1217" s="101"/>
      <c r="E1217" s="25"/>
    </row>
    <row r="1218" spans="1:5" ht="13" x14ac:dyDescent="0.15">
      <c r="A1218" s="101"/>
      <c r="E1218" s="25"/>
    </row>
    <row r="1219" spans="1:5" ht="13" x14ac:dyDescent="0.15">
      <c r="A1219" s="101"/>
      <c r="E1219" s="25"/>
    </row>
    <row r="1220" spans="1:5" ht="13" x14ac:dyDescent="0.15">
      <c r="A1220" s="101"/>
      <c r="E1220" s="25"/>
    </row>
    <row r="1221" spans="1:5" ht="13" x14ac:dyDescent="0.15">
      <c r="A1221" s="101"/>
      <c r="E1221" s="25"/>
    </row>
    <row r="1222" spans="1:5" ht="13" x14ac:dyDescent="0.15">
      <c r="A1222" s="101"/>
      <c r="E1222" s="25"/>
    </row>
    <row r="1223" spans="1:5" ht="13" x14ac:dyDescent="0.15">
      <c r="A1223" s="101"/>
      <c r="E1223" s="25"/>
    </row>
    <row r="1224" spans="1:5" ht="13" x14ac:dyDescent="0.15">
      <c r="A1224" s="101"/>
      <c r="E1224" s="25"/>
    </row>
    <row r="1225" spans="1:5" ht="13" x14ac:dyDescent="0.15">
      <c r="A1225" s="101"/>
      <c r="E1225" s="25"/>
    </row>
    <row r="1226" spans="1:5" ht="13" x14ac:dyDescent="0.15">
      <c r="A1226" s="101"/>
      <c r="E1226" s="25"/>
    </row>
    <row r="1227" spans="1:5" ht="13" x14ac:dyDescent="0.15">
      <c r="A1227" s="101"/>
      <c r="E1227" s="25"/>
    </row>
    <row r="1228" spans="1:5" ht="13" x14ac:dyDescent="0.15">
      <c r="A1228" s="101"/>
      <c r="E1228" s="25"/>
    </row>
    <row r="1229" spans="1:5" ht="13" x14ac:dyDescent="0.15">
      <c r="A1229" s="101"/>
      <c r="E1229" s="25"/>
    </row>
    <row r="1230" spans="1:5" ht="13" x14ac:dyDescent="0.15">
      <c r="A1230" s="101"/>
      <c r="E1230" s="25"/>
    </row>
    <row r="1231" spans="1:5" ht="13" x14ac:dyDescent="0.15">
      <c r="A1231" s="101"/>
      <c r="E1231" s="25"/>
    </row>
    <row r="1232" spans="1:5" ht="13" x14ac:dyDescent="0.15">
      <c r="A1232" s="101"/>
      <c r="E1232" s="25"/>
    </row>
    <row r="1233" spans="1:5" ht="13" x14ac:dyDescent="0.15">
      <c r="A1233" s="101"/>
      <c r="E1233" s="25"/>
    </row>
    <row r="1234" spans="1:5" ht="13" x14ac:dyDescent="0.15">
      <c r="A1234" s="101"/>
      <c r="E1234" s="25"/>
    </row>
    <row r="1235" spans="1:5" ht="13" x14ac:dyDescent="0.15">
      <c r="A1235" s="101"/>
      <c r="E1235" s="25"/>
    </row>
    <row r="1236" spans="1:5" ht="13" x14ac:dyDescent="0.15">
      <c r="A1236" s="101"/>
      <c r="E1236" s="25"/>
    </row>
    <row r="1237" spans="1:5" ht="13" x14ac:dyDescent="0.15">
      <c r="A1237" s="101"/>
      <c r="E1237" s="25"/>
    </row>
    <row r="1238" spans="1:5" ht="13" x14ac:dyDescent="0.15">
      <c r="A1238" s="101"/>
      <c r="E1238" s="25"/>
    </row>
    <row r="1239" spans="1:5" ht="13" x14ac:dyDescent="0.15">
      <c r="A1239" s="101"/>
      <c r="E1239" s="25"/>
    </row>
    <row r="1240" spans="1:5" ht="13" x14ac:dyDescent="0.15">
      <c r="A1240" s="101"/>
      <c r="E1240" s="25"/>
    </row>
    <row r="1241" spans="1:5" ht="13" x14ac:dyDescent="0.15">
      <c r="A1241" s="101"/>
      <c r="E1241" s="25"/>
    </row>
    <row r="1242" spans="1:5" ht="13" x14ac:dyDescent="0.15">
      <c r="A1242" s="101"/>
      <c r="E1242" s="25"/>
    </row>
    <row r="1243" spans="1:5" ht="13" x14ac:dyDescent="0.15">
      <c r="A1243" s="101"/>
      <c r="E1243" s="25"/>
    </row>
    <row r="1244" spans="1:5" ht="13" x14ac:dyDescent="0.15">
      <c r="A1244" s="101"/>
      <c r="E1244" s="25"/>
    </row>
    <row r="1245" spans="1:5" ht="13" x14ac:dyDescent="0.15">
      <c r="A1245" s="101"/>
      <c r="E1245" s="25"/>
    </row>
    <row r="1246" spans="1:5" ht="13" x14ac:dyDescent="0.15">
      <c r="A1246" s="101"/>
      <c r="E1246" s="25"/>
    </row>
    <row r="1247" spans="1:5" ht="13" x14ac:dyDescent="0.15">
      <c r="A1247" s="101"/>
      <c r="E1247" s="25"/>
    </row>
    <row r="1248" spans="1:5" ht="13" x14ac:dyDescent="0.15">
      <c r="A1248" s="101"/>
      <c r="E1248" s="25"/>
    </row>
    <row r="1249" spans="1:5" ht="13" x14ac:dyDescent="0.15">
      <c r="A1249" s="101"/>
      <c r="E1249" s="25"/>
    </row>
    <row r="1250" spans="1:5" ht="13" x14ac:dyDescent="0.15">
      <c r="A1250" s="101"/>
      <c r="E1250" s="25"/>
    </row>
    <row r="1251" spans="1:5" ht="13" x14ac:dyDescent="0.15">
      <c r="A1251" s="101"/>
      <c r="E1251" s="25"/>
    </row>
    <row r="1252" spans="1:5" ht="13" x14ac:dyDescent="0.15">
      <c r="A1252" s="101"/>
      <c r="E1252" s="25"/>
    </row>
    <row r="1253" spans="1:5" ht="13" x14ac:dyDescent="0.15">
      <c r="A1253" s="101"/>
      <c r="E1253" s="25"/>
    </row>
    <row r="1254" spans="1:5" ht="13" x14ac:dyDescent="0.15">
      <c r="A1254" s="101"/>
      <c r="E1254" s="25"/>
    </row>
    <row r="1255" spans="1:5" ht="13" x14ac:dyDescent="0.15">
      <c r="A1255" s="101"/>
      <c r="E1255" s="25"/>
    </row>
    <row r="1256" spans="1:5" ht="13" x14ac:dyDescent="0.15">
      <c r="A1256" s="101"/>
      <c r="E1256" s="25"/>
    </row>
    <row r="1257" spans="1:5" ht="13" x14ac:dyDescent="0.15">
      <c r="A1257" s="101"/>
      <c r="E1257" s="25"/>
    </row>
    <row r="1258" spans="1:5" ht="13" x14ac:dyDescent="0.15">
      <c r="A1258" s="101"/>
      <c r="E1258" s="25"/>
    </row>
    <row r="1259" spans="1:5" ht="13" x14ac:dyDescent="0.15">
      <c r="A1259" s="101"/>
      <c r="E1259" s="25"/>
    </row>
    <row r="1260" spans="1:5" ht="13" x14ac:dyDescent="0.15">
      <c r="A1260" s="101"/>
      <c r="E1260" s="25"/>
    </row>
    <row r="1261" spans="1:5" ht="13" x14ac:dyDescent="0.15">
      <c r="A1261" s="101"/>
      <c r="E1261" s="25"/>
    </row>
    <row r="1262" spans="1:5" ht="13" x14ac:dyDescent="0.15">
      <c r="A1262" s="101"/>
      <c r="E1262" s="25"/>
    </row>
    <row r="1263" spans="1:5" ht="13" x14ac:dyDescent="0.15">
      <c r="A1263" s="101"/>
      <c r="E1263" s="25"/>
    </row>
    <row r="1264" spans="1:5" ht="13" x14ac:dyDescent="0.15">
      <c r="A1264" s="101"/>
      <c r="E1264" s="25"/>
    </row>
    <row r="1265" spans="1:5" ht="13" x14ac:dyDescent="0.15">
      <c r="A1265" s="101"/>
      <c r="E1265" s="25"/>
    </row>
    <row r="1266" spans="1:5" ht="13" x14ac:dyDescent="0.15">
      <c r="A1266" s="101"/>
      <c r="E1266" s="25"/>
    </row>
    <row r="1267" spans="1:5" ht="13" x14ac:dyDescent="0.15">
      <c r="A1267" s="101"/>
      <c r="E1267" s="25"/>
    </row>
    <row r="1268" spans="1:5" ht="13" x14ac:dyDescent="0.15">
      <c r="A1268" s="101"/>
      <c r="E1268" s="25"/>
    </row>
    <row r="1269" spans="1:5" ht="13" x14ac:dyDescent="0.15">
      <c r="A1269" s="101"/>
      <c r="E1269" s="25"/>
    </row>
    <row r="1270" spans="1:5" ht="13" x14ac:dyDescent="0.15">
      <c r="A1270" s="101"/>
      <c r="E1270" s="25"/>
    </row>
    <row r="1271" spans="1:5" ht="13" x14ac:dyDescent="0.15">
      <c r="A1271" s="101"/>
      <c r="E1271" s="25"/>
    </row>
    <row r="1272" spans="1:5" ht="13" x14ac:dyDescent="0.15">
      <c r="A1272" s="101"/>
      <c r="E1272" s="25"/>
    </row>
    <row r="1273" spans="1:5" ht="13" x14ac:dyDescent="0.15">
      <c r="A1273" s="101"/>
      <c r="E1273" s="25"/>
    </row>
    <row r="1274" spans="1:5" ht="13" x14ac:dyDescent="0.15">
      <c r="A1274" s="101"/>
      <c r="E1274" s="25"/>
    </row>
    <row r="1275" spans="1:5" ht="13" x14ac:dyDescent="0.15">
      <c r="A1275" s="101"/>
      <c r="E1275" s="25"/>
    </row>
    <row r="1276" spans="1:5" ht="13" x14ac:dyDescent="0.15">
      <c r="A1276" s="101"/>
      <c r="E1276" s="25"/>
    </row>
    <row r="1277" spans="1:5" ht="13" x14ac:dyDescent="0.15">
      <c r="A1277" s="101"/>
      <c r="E1277" s="25"/>
    </row>
    <row r="1278" spans="1:5" ht="13" x14ac:dyDescent="0.15">
      <c r="A1278" s="101"/>
      <c r="E1278" s="25"/>
    </row>
    <row r="1279" spans="1:5" ht="13" x14ac:dyDescent="0.15">
      <c r="A1279" s="101"/>
      <c r="E1279" s="25"/>
    </row>
    <row r="1280" spans="1:5" ht="13" x14ac:dyDescent="0.15">
      <c r="A1280" s="101"/>
      <c r="E1280" s="25"/>
    </row>
    <row r="1281" spans="1:5" ht="13" x14ac:dyDescent="0.15">
      <c r="A1281" s="101"/>
      <c r="E1281" s="25"/>
    </row>
    <row r="1282" spans="1:5" ht="13" x14ac:dyDescent="0.15">
      <c r="A1282" s="101"/>
      <c r="E1282" s="25"/>
    </row>
    <row r="1283" spans="1:5" ht="13" x14ac:dyDescent="0.15">
      <c r="A1283" s="101"/>
      <c r="E1283" s="25"/>
    </row>
    <row r="1284" spans="1:5" ht="13" x14ac:dyDescent="0.15">
      <c r="A1284" s="101"/>
      <c r="E1284" s="25"/>
    </row>
    <row r="1285" spans="1:5" ht="13" x14ac:dyDescent="0.15">
      <c r="A1285" s="101"/>
      <c r="E1285" s="25"/>
    </row>
    <row r="1286" spans="1:5" ht="13" x14ac:dyDescent="0.15">
      <c r="A1286" s="101"/>
      <c r="E1286" s="25"/>
    </row>
    <row r="1287" spans="1:5" ht="13" x14ac:dyDescent="0.15">
      <c r="A1287" s="101"/>
      <c r="E1287" s="25"/>
    </row>
    <row r="1288" spans="1:5" ht="13" x14ac:dyDescent="0.15">
      <c r="A1288" s="101"/>
      <c r="E1288" s="25"/>
    </row>
    <row r="1289" spans="1:5" ht="13" x14ac:dyDescent="0.15">
      <c r="A1289" s="101"/>
      <c r="E1289" s="25"/>
    </row>
    <row r="1290" spans="1:5" ht="13" x14ac:dyDescent="0.15">
      <c r="A1290" s="101"/>
      <c r="E1290" s="25"/>
    </row>
    <row r="1291" spans="1:5" ht="13" x14ac:dyDescent="0.15">
      <c r="A1291" s="101"/>
      <c r="E1291" s="25"/>
    </row>
    <row r="1292" spans="1:5" ht="13" x14ac:dyDescent="0.15">
      <c r="A1292" s="101"/>
      <c r="E1292" s="25"/>
    </row>
    <row r="1293" spans="1:5" ht="13" x14ac:dyDescent="0.15">
      <c r="A1293" s="101"/>
      <c r="E1293" s="25"/>
    </row>
    <row r="1294" spans="1:5" ht="13" x14ac:dyDescent="0.15">
      <c r="A1294" s="101"/>
      <c r="E1294" s="25"/>
    </row>
    <row r="1295" spans="1:5" ht="13" x14ac:dyDescent="0.15">
      <c r="A1295" s="101"/>
      <c r="E1295" s="25"/>
    </row>
    <row r="1296" spans="1:5" ht="13" x14ac:dyDescent="0.15">
      <c r="A1296" s="101"/>
      <c r="E1296" s="25"/>
    </row>
    <row r="1297" spans="1:5" ht="13" x14ac:dyDescent="0.15">
      <c r="A1297" s="101"/>
      <c r="E1297" s="25"/>
    </row>
    <row r="1298" spans="1:5" ht="13" x14ac:dyDescent="0.15">
      <c r="A1298" s="101"/>
      <c r="E1298" s="25"/>
    </row>
    <row r="1299" spans="1:5" ht="13" x14ac:dyDescent="0.15">
      <c r="A1299" s="101"/>
      <c r="E1299" s="25"/>
    </row>
    <row r="1300" spans="1:5" ht="13" x14ac:dyDescent="0.15">
      <c r="A1300" s="101"/>
      <c r="E1300" s="25"/>
    </row>
    <row r="1301" spans="1:5" ht="13" x14ac:dyDescent="0.15">
      <c r="A1301" s="101"/>
      <c r="E1301" s="25"/>
    </row>
    <row r="1302" spans="1:5" ht="13" x14ac:dyDescent="0.15">
      <c r="A1302" s="101"/>
      <c r="E1302" s="25"/>
    </row>
    <row r="1303" spans="1:5" ht="13" x14ac:dyDescent="0.15">
      <c r="A1303" s="101"/>
      <c r="E1303" s="25"/>
    </row>
    <row r="1304" spans="1:5" ht="13" x14ac:dyDescent="0.15">
      <c r="A1304" s="101"/>
      <c r="E1304" s="25"/>
    </row>
    <row r="1305" spans="1:5" ht="13" x14ac:dyDescent="0.15">
      <c r="A1305" s="101"/>
      <c r="E1305" s="25"/>
    </row>
    <row r="1306" spans="1:5" ht="13" x14ac:dyDescent="0.15">
      <c r="A1306" s="101"/>
      <c r="E1306" s="25"/>
    </row>
    <row r="1307" spans="1:5" ht="13" x14ac:dyDescent="0.15">
      <c r="A1307" s="101"/>
      <c r="E1307" s="25"/>
    </row>
    <row r="1308" spans="1:5" ht="13" x14ac:dyDescent="0.15">
      <c r="A1308" s="101"/>
      <c r="E1308" s="25"/>
    </row>
    <row r="1309" spans="1:5" ht="13" x14ac:dyDescent="0.15">
      <c r="A1309" s="101"/>
      <c r="E1309" s="25"/>
    </row>
    <row r="1310" spans="1:5" ht="13" x14ac:dyDescent="0.15">
      <c r="A1310" s="101"/>
      <c r="E1310" s="25"/>
    </row>
    <row r="1311" spans="1:5" ht="13" x14ac:dyDescent="0.15">
      <c r="A1311" s="101"/>
      <c r="E1311" s="25"/>
    </row>
    <row r="1312" spans="1:5" ht="13" x14ac:dyDescent="0.15">
      <c r="A1312" s="101"/>
      <c r="E1312" s="25"/>
    </row>
    <row r="1313" spans="1:5" ht="13" x14ac:dyDescent="0.15">
      <c r="A1313" s="101"/>
      <c r="E1313" s="25"/>
    </row>
    <row r="1314" spans="1:5" ht="13" x14ac:dyDescent="0.15">
      <c r="A1314" s="101"/>
      <c r="E1314" s="25"/>
    </row>
    <row r="1315" spans="1:5" ht="13" x14ac:dyDescent="0.15">
      <c r="A1315" s="101"/>
      <c r="E1315" s="25"/>
    </row>
    <row r="1316" spans="1:5" ht="13" x14ac:dyDescent="0.15">
      <c r="A1316" s="101"/>
      <c r="E1316" s="25"/>
    </row>
    <row r="1317" spans="1:5" ht="13" x14ac:dyDescent="0.15">
      <c r="A1317" s="101"/>
      <c r="E1317" s="25"/>
    </row>
    <row r="1318" spans="1:5" ht="13" x14ac:dyDescent="0.15">
      <c r="A1318" s="101"/>
      <c r="E1318" s="25"/>
    </row>
    <row r="1319" spans="1:5" ht="13" x14ac:dyDescent="0.15">
      <c r="A1319" s="101"/>
      <c r="E1319" s="25"/>
    </row>
    <row r="1320" spans="1:5" ht="13" x14ac:dyDescent="0.15">
      <c r="A1320" s="101"/>
      <c r="E1320" s="25"/>
    </row>
    <row r="1321" spans="1:5" ht="13" x14ac:dyDescent="0.15">
      <c r="A1321" s="101"/>
      <c r="E1321" s="25"/>
    </row>
    <row r="1322" spans="1:5" ht="13" x14ac:dyDescent="0.15">
      <c r="A1322" s="101"/>
      <c r="E1322" s="25"/>
    </row>
    <row r="1323" spans="1:5" ht="13" x14ac:dyDescent="0.15">
      <c r="A1323" s="101"/>
      <c r="E1323" s="25"/>
    </row>
    <row r="1324" spans="1:5" ht="13" x14ac:dyDescent="0.15">
      <c r="A1324" s="101"/>
      <c r="E1324" s="25"/>
    </row>
    <row r="1325" spans="1:5" ht="13" x14ac:dyDescent="0.15">
      <c r="A1325" s="101"/>
      <c r="E1325" s="25"/>
    </row>
    <row r="1326" spans="1:5" ht="13" x14ac:dyDescent="0.15">
      <c r="A1326" s="101"/>
      <c r="E1326" s="25"/>
    </row>
    <row r="1327" spans="1:5" ht="13" x14ac:dyDescent="0.15">
      <c r="A1327" s="101"/>
      <c r="E1327" s="25"/>
    </row>
    <row r="1328" spans="1:5" ht="13" x14ac:dyDescent="0.15">
      <c r="A1328" s="101"/>
      <c r="E1328" s="25"/>
    </row>
    <row r="1329" spans="1:5" ht="13" x14ac:dyDescent="0.15">
      <c r="A1329" s="101"/>
      <c r="E1329" s="25"/>
    </row>
    <row r="1330" spans="1:5" ht="13" x14ac:dyDescent="0.15">
      <c r="A1330" s="101"/>
      <c r="E1330" s="25"/>
    </row>
    <row r="1331" spans="1:5" ht="13" x14ac:dyDescent="0.15">
      <c r="A1331" s="101"/>
      <c r="E1331" s="25"/>
    </row>
    <row r="1332" spans="1:5" ht="13" x14ac:dyDescent="0.15">
      <c r="A1332" s="101"/>
      <c r="E1332" s="25"/>
    </row>
    <row r="1333" spans="1:5" ht="13" x14ac:dyDescent="0.15">
      <c r="A1333" s="101"/>
      <c r="E1333" s="25"/>
    </row>
    <row r="1334" spans="1:5" ht="13" x14ac:dyDescent="0.15">
      <c r="A1334" s="101"/>
      <c r="E1334" s="25"/>
    </row>
    <row r="1335" spans="1:5" ht="13" x14ac:dyDescent="0.15">
      <c r="A1335" s="101"/>
      <c r="E1335" s="25"/>
    </row>
    <row r="1336" spans="1:5" ht="13" x14ac:dyDescent="0.15">
      <c r="A1336" s="101"/>
      <c r="E1336" s="25"/>
    </row>
    <row r="1337" spans="1:5" ht="13" x14ac:dyDescent="0.15">
      <c r="A1337" s="101"/>
      <c r="E1337" s="25"/>
    </row>
    <row r="1338" spans="1:5" ht="13" x14ac:dyDescent="0.15">
      <c r="A1338" s="101"/>
      <c r="E1338" s="25"/>
    </row>
    <row r="1339" spans="1:5" ht="13" x14ac:dyDescent="0.15">
      <c r="A1339" s="101"/>
      <c r="E1339" s="25"/>
    </row>
    <row r="1340" spans="1:5" ht="13" x14ac:dyDescent="0.15">
      <c r="A1340" s="101"/>
      <c r="E1340" s="25"/>
    </row>
    <row r="1341" spans="1:5" ht="13" x14ac:dyDescent="0.15">
      <c r="A1341" s="101"/>
      <c r="E1341" s="25"/>
    </row>
    <row r="1342" spans="1:5" ht="13" x14ac:dyDescent="0.15">
      <c r="A1342" s="101"/>
      <c r="E1342" s="25"/>
    </row>
    <row r="1343" spans="1:5" ht="13" x14ac:dyDescent="0.15">
      <c r="A1343" s="101"/>
      <c r="E1343" s="25"/>
    </row>
    <row r="1344" spans="1:5" ht="13" x14ac:dyDescent="0.15">
      <c r="A1344" s="101"/>
      <c r="E1344" s="25"/>
    </row>
    <row r="1345" spans="1:5" ht="13" x14ac:dyDescent="0.15">
      <c r="A1345" s="101"/>
      <c r="E1345" s="25"/>
    </row>
    <row r="1346" spans="1:5" ht="13" x14ac:dyDescent="0.15">
      <c r="A1346" s="101"/>
      <c r="E1346" s="25"/>
    </row>
    <row r="1347" spans="1:5" ht="13" x14ac:dyDescent="0.15">
      <c r="A1347" s="101"/>
      <c r="E1347" s="25"/>
    </row>
    <row r="1348" spans="1:5" ht="13" x14ac:dyDescent="0.15">
      <c r="A1348" s="101"/>
      <c r="E1348" s="25"/>
    </row>
    <row r="1349" spans="1:5" ht="13" x14ac:dyDescent="0.15">
      <c r="A1349" s="101"/>
      <c r="E1349" s="25"/>
    </row>
    <row r="1350" spans="1:5" ht="13" x14ac:dyDescent="0.15">
      <c r="A1350" s="101"/>
      <c r="E1350" s="25"/>
    </row>
    <row r="1351" spans="1:5" ht="13" x14ac:dyDescent="0.15">
      <c r="A1351" s="101"/>
      <c r="E1351" s="25"/>
    </row>
    <row r="1352" spans="1:5" ht="13" x14ac:dyDescent="0.15">
      <c r="A1352" s="101"/>
      <c r="E1352" s="25"/>
    </row>
    <row r="1353" spans="1:5" ht="13" x14ac:dyDescent="0.15">
      <c r="A1353" s="101"/>
      <c r="E1353" s="25"/>
    </row>
    <row r="1354" spans="1:5" ht="13" x14ac:dyDescent="0.15">
      <c r="A1354" s="101"/>
      <c r="E1354" s="25"/>
    </row>
    <row r="1355" spans="1:5" ht="13" x14ac:dyDescent="0.15">
      <c r="A1355" s="101"/>
      <c r="E1355" s="25"/>
    </row>
    <row r="1356" spans="1:5" ht="13" x14ac:dyDescent="0.15">
      <c r="A1356" s="101"/>
      <c r="E1356" s="25"/>
    </row>
    <row r="1357" spans="1:5" ht="13" x14ac:dyDescent="0.15">
      <c r="A1357" s="101"/>
      <c r="E1357" s="25"/>
    </row>
    <row r="1358" spans="1:5" ht="13" x14ac:dyDescent="0.15">
      <c r="A1358" s="101"/>
      <c r="E1358" s="25"/>
    </row>
    <row r="1359" spans="1:5" ht="13" x14ac:dyDescent="0.15">
      <c r="A1359" s="101"/>
      <c r="E1359" s="25"/>
    </row>
    <row r="1360" spans="1:5" ht="13" x14ac:dyDescent="0.15">
      <c r="A1360" s="101"/>
      <c r="E1360" s="25"/>
    </row>
    <row r="1361" spans="1:5" ht="13" x14ac:dyDescent="0.15">
      <c r="A1361" s="101"/>
      <c r="E1361" s="25"/>
    </row>
    <row r="1362" spans="1:5" ht="13" x14ac:dyDescent="0.15">
      <c r="A1362" s="101"/>
      <c r="E1362" s="25"/>
    </row>
    <row r="1363" spans="1:5" ht="13" x14ac:dyDescent="0.15">
      <c r="A1363" s="101"/>
      <c r="E1363" s="25"/>
    </row>
    <row r="1364" spans="1:5" ht="13" x14ac:dyDescent="0.15">
      <c r="A1364" s="101"/>
      <c r="E1364" s="25"/>
    </row>
    <row r="1365" spans="1:5" ht="13" x14ac:dyDescent="0.15">
      <c r="A1365" s="101"/>
      <c r="E1365" s="25"/>
    </row>
    <row r="1366" spans="1:5" ht="13" x14ac:dyDescent="0.15">
      <c r="A1366" s="101"/>
      <c r="E1366" s="25"/>
    </row>
    <row r="1367" spans="1:5" ht="13" x14ac:dyDescent="0.15">
      <c r="A1367" s="101"/>
      <c r="E1367" s="25"/>
    </row>
    <row r="1368" spans="1:5" ht="13" x14ac:dyDescent="0.15">
      <c r="A1368" s="101"/>
      <c r="E1368" s="25"/>
    </row>
    <row r="1369" spans="1:5" ht="13" x14ac:dyDescent="0.15">
      <c r="A1369" s="101"/>
      <c r="E1369" s="25"/>
    </row>
    <row r="1370" spans="1:5" ht="13" x14ac:dyDescent="0.15">
      <c r="A1370" s="101"/>
      <c r="E1370" s="25"/>
    </row>
    <row r="1371" spans="1:5" ht="13" x14ac:dyDescent="0.15">
      <c r="A1371" s="101"/>
      <c r="E1371" s="25"/>
    </row>
    <row r="1372" spans="1:5" ht="13" x14ac:dyDescent="0.15">
      <c r="A1372" s="101"/>
      <c r="E1372" s="25"/>
    </row>
    <row r="1373" spans="1:5" ht="13" x14ac:dyDescent="0.15">
      <c r="A1373" s="101"/>
      <c r="E1373" s="25"/>
    </row>
    <row r="1374" spans="1:5" ht="13" x14ac:dyDescent="0.15">
      <c r="A1374" s="101"/>
      <c r="E1374" s="25"/>
    </row>
    <row r="1375" spans="1:5" ht="13" x14ac:dyDescent="0.15">
      <c r="A1375" s="101"/>
      <c r="E1375" s="25"/>
    </row>
    <row r="1376" spans="1:5" ht="13" x14ac:dyDescent="0.15">
      <c r="A1376" s="101"/>
      <c r="E1376" s="25"/>
    </row>
    <row r="1377" spans="1:5" ht="13" x14ac:dyDescent="0.15">
      <c r="A1377" s="101"/>
      <c r="E1377" s="25"/>
    </row>
    <row r="1378" spans="1:5" ht="13" x14ac:dyDescent="0.15">
      <c r="A1378" s="101"/>
      <c r="E1378" s="25"/>
    </row>
    <row r="1379" spans="1:5" ht="13" x14ac:dyDescent="0.15">
      <c r="A1379" s="101"/>
      <c r="E1379" s="25"/>
    </row>
    <row r="1380" spans="1:5" ht="13" x14ac:dyDescent="0.15">
      <c r="A1380" s="101"/>
      <c r="E1380" s="25"/>
    </row>
    <row r="1381" spans="1:5" ht="13" x14ac:dyDescent="0.15">
      <c r="A1381" s="101"/>
      <c r="E1381" s="25"/>
    </row>
    <row r="1382" spans="1:5" ht="13" x14ac:dyDescent="0.15">
      <c r="A1382" s="101"/>
      <c r="E1382" s="25"/>
    </row>
    <row r="1383" spans="1:5" ht="13" x14ac:dyDescent="0.15">
      <c r="A1383" s="101"/>
      <c r="E1383" s="25"/>
    </row>
    <row r="1384" spans="1:5" ht="13" x14ac:dyDescent="0.15">
      <c r="A1384" s="101"/>
      <c r="E1384" s="25"/>
    </row>
    <row r="1385" spans="1:5" ht="13" x14ac:dyDescent="0.15">
      <c r="A1385" s="101"/>
      <c r="E1385" s="25"/>
    </row>
    <row r="1386" spans="1:5" ht="13" x14ac:dyDescent="0.15">
      <c r="A1386" s="101"/>
      <c r="E1386" s="25"/>
    </row>
    <row r="1387" spans="1:5" ht="13" x14ac:dyDescent="0.15">
      <c r="A1387" s="101"/>
      <c r="E1387" s="25"/>
    </row>
    <row r="1388" spans="1:5" ht="13" x14ac:dyDescent="0.15">
      <c r="A1388" s="101"/>
      <c r="E1388" s="25"/>
    </row>
    <row r="1389" spans="1:5" ht="13" x14ac:dyDescent="0.15">
      <c r="A1389" s="101"/>
      <c r="E1389" s="25"/>
    </row>
    <row r="1390" spans="1:5" ht="13" x14ac:dyDescent="0.15">
      <c r="A1390" s="101"/>
      <c r="E1390" s="25"/>
    </row>
    <row r="1391" spans="1:5" ht="13" x14ac:dyDescent="0.15">
      <c r="A1391" s="101"/>
      <c r="E1391" s="25"/>
    </row>
    <row r="1392" spans="1:5" ht="13" x14ac:dyDescent="0.15">
      <c r="A1392" s="101"/>
      <c r="E1392" s="25"/>
    </row>
    <row r="1393" spans="1:5" ht="13" x14ac:dyDescent="0.15">
      <c r="A1393" s="101"/>
      <c r="E1393" s="25"/>
    </row>
    <row r="1394" spans="1:5" ht="13" x14ac:dyDescent="0.15">
      <c r="A1394" s="101"/>
      <c r="E1394" s="25"/>
    </row>
    <row r="1395" spans="1:5" ht="13" x14ac:dyDescent="0.15">
      <c r="A1395" s="101"/>
      <c r="E1395" s="25"/>
    </row>
    <row r="1396" spans="1:5" ht="13" x14ac:dyDescent="0.15">
      <c r="A1396" s="101"/>
      <c r="E1396" s="25"/>
    </row>
    <row r="1397" spans="1:5" ht="13" x14ac:dyDescent="0.15">
      <c r="A1397" s="101"/>
      <c r="E1397" s="25"/>
    </row>
    <row r="1398" spans="1:5" ht="13" x14ac:dyDescent="0.15">
      <c r="A1398" s="101"/>
      <c r="E1398" s="25"/>
    </row>
    <row r="1399" spans="1:5" ht="13" x14ac:dyDescent="0.15">
      <c r="A1399" s="101"/>
      <c r="E1399" s="25"/>
    </row>
    <row r="1400" spans="1:5" ht="13" x14ac:dyDescent="0.15">
      <c r="A1400" s="101"/>
      <c r="E1400" s="25"/>
    </row>
    <row r="1401" spans="1:5" ht="13" x14ac:dyDescent="0.15">
      <c r="A1401" s="101"/>
      <c r="E1401" s="25"/>
    </row>
    <row r="1402" spans="1:5" ht="13" x14ac:dyDescent="0.15">
      <c r="A1402" s="101"/>
      <c r="E1402" s="25"/>
    </row>
    <row r="1403" spans="1:5" ht="13" x14ac:dyDescent="0.15">
      <c r="A1403" s="101"/>
      <c r="E1403" s="25"/>
    </row>
    <row r="1404" spans="1:5" ht="13" x14ac:dyDescent="0.15">
      <c r="A1404" s="101"/>
      <c r="E1404" s="25"/>
    </row>
    <row r="1405" spans="1:5" ht="13" x14ac:dyDescent="0.15">
      <c r="A1405" s="101"/>
      <c r="E1405" s="25"/>
    </row>
    <row r="1406" spans="1:5" ht="13" x14ac:dyDescent="0.15">
      <c r="A1406" s="101"/>
      <c r="E1406" s="25"/>
    </row>
    <row r="1407" spans="1:5" ht="13" x14ac:dyDescent="0.15">
      <c r="A1407" s="101"/>
      <c r="E1407" s="25"/>
    </row>
    <row r="1408" spans="1:5" ht="13" x14ac:dyDescent="0.15">
      <c r="A1408" s="101"/>
      <c r="E1408" s="25"/>
    </row>
    <row r="1409" spans="1:5" ht="13" x14ac:dyDescent="0.15">
      <c r="A1409" s="101"/>
      <c r="E1409" s="25"/>
    </row>
    <row r="1410" spans="1:5" ht="13" x14ac:dyDescent="0.15">
      <c r="A1410" s="101"/>
      <c r="E1410" s="25"/>
    </row>
    <row r="1411" spans="1:5" ht="13" x14ac:dyDescent="0.15">
      <c r="A1411" s="101"/>
      <c r="E1411" s="25"/>
    </row>
    <row r="1412" spans="1:5" ht="13" x14ac:dyDescent="0.15">
      <c r="A1412" s="101"/>
      <c r="E1412" s="25"/>
    </row>
    <row r="1413" spans="1:5" ht="13" x14ac:dyDescent="0.15">
      <c r="A1413" s="101"/>
      <c r="E1413" s="25"/>
    </row>
    <row r="1414" spans="1:5" ht="13" x14ac:dyDescent="0.15">
      <c r="A1414" s="101"/>
      <c r="E1414" s="25"/>
    </row>
    <row r="1415" spans="1:5" ht="13" x14ac:dyDescent="0.15">
      <c r="A1415" s="101"/>
      <c r="E1415" s="25"/>
    </row>
    <row r="1416" spans="1:5" ht="13" x14ac:dyDescent="0.15">
      <c r="A1416" s="101"/>
      <c r="E1416" s="25"/>
    </row>
    <row r="1417" spans="1:5" ht="13" x14ac:dyDescent="0.15">
      <c r="A1417" s="101"/>
      <c r="E1417" s="25"/>
    </row>
    <row r="1418" spans="1:5" ht="13" x14ac:dyDescent="0.15">
      <c r="A1418" s="101"/>
      <c r="E1418" s="25"/>
    </row>
    <row r="1419" spans="1:5" ht="13" x14ac:dyDescent="0.15">
      <c r="A1419" s="101"/>
      <c r="E1419" s="25"/>
    </row>
    <row r="1420" spans="1:5" ht="13" x14ac:dyDescent="0.15">
      <c r="A1420" s="101"/>
      <c r="E1420" s="25"/>
    </row>
    <row r="1421" spans="1:5" ht="13" x14ac:dyDescent="0.15">
      <c r="A1421" s="101"/>
      <c r="E1421" s="25"/>
    </row>
    <row r="1422" spans="1:5" ht="13" x14ac:dyDescent="0.15">
      <c r="A1422" s="101"/>
      <c r="E1422" s="25"/>
    </row>
    <row r="1423" spans="1:5" ht="13" x14ac:dyDescent="0.15">
      <c r="A1423" s="101"/>
      <c r="E1423" s="25"/>
    </row>
    <row r="1424" spans="1:5" ht="13" x14ac:dyDescent="0.15">
      <c r="A1424" s="101"/>
      <c r="E1424" s="25"/>
    </row>
    <row r="1425" spans="1:5" ht="13" x14ac:dyDescent="0.15">
      <c r="A1425" s="101"/>
      <c r="E1425" s="25"/>
    </row>
    <row r="1426" spans="1:5" ht="13" x14ac:dyDescent="0.15">
      <c r="A1426" s="101"/>
      <c r="E1426" s="25"/>
    </row>
    <row r="1427" spans="1:5" ht="13" x14ac:dyDescent="0.15">
      <c r="A1427" s="101"/>
      <c r="E1427" s="25"/>
    </row>
    <row r="1428" spans="1:5" ht="13" x14ac:dyDescent="0.15">
      <c r="A1428" s="101"/>
      <c r="E1428" s="25"/>
    </row>
    <row r="1429" spans="1:5" ht="13" x14ac:dyDescent="0.15">
      <c r="A1429" s="101"/>
      <c r="E1429" s="25"/>
    </row>
    <row r="1430" spans="1:5" ht="13" x14ac:dyDescent="0.15">
      <c r="A1430" s="101"/>
      <c r="E1430" s="25"/>
    </row>
    <row r="1431" spans="1:5" ht="13" x14ac:dyDescent="0.15">
      <c r="A1431" s="101"/>
      <c r="E1431" s="25"/>
    </row>
    <row r="1432" spans="1:5" ht="13" x14ac:dyDescent="0.15">
      <c r="A1432" s="101"/>
      <c r="E1432" s="25"/>
    </row>
    <row r="1433" spans="1:5" ht="13" x14ac:dyDescent="0.15">
      <c r="A1433" s="101"/>
      <c r="E1433" s="25"/>
    </row>
    <row r="1434" spans="1:5" ht="13" x14ac:dyDescent="0.15">
      <c r="A1434" s="101"/>
      <c r="E1434" s="25"/>
    </row>
    <row r="1435" spans="1:5" ht="13" x14ac:dyDescent="0.15">
      <c r="A1435" s="101"/>
      <c r="E1435" s="25"/>
    </row>
    <row r="1436" spans="1:5" ht="13" x14ac:dyDescent="0.15">
      <c r="A1436" s="101"/>
      <c r="E1436" s="25"/>
    </row>
    <row r="1437" spans="1:5" ht="13" x14ac:dyDescent="0.15">
      <c r="A1437" s="101"/>
      <c r="E1437" s="25"/>
    </row>
    <row r="1438" spans="1:5" ht="13" x14ac:dyDescent="0.15">
      <c r="A1438" s="101"/>
      <c r="E1438" s="25"/>
    </row>
    <row r="1439" spans="1:5" ht="13" x14ac:dyDescent="0.15">
      <c r="A1439" s="101"/>
      <c r="E1439" s="25"/>
    </row>
    <row r="1440" spans="1:5" ht="13" x14ac:dyDescent="0.15">
      <c r="A1440" s="101"/>
      <c r="E1440" s="25"/>
    </row>
    <row r="1441" spans="1:5" ht="13" x14ac:dyDescent="0.15">
      <c r="A1441" s="101"/>
      <c r="E1441" s="25"/>
    </row>
    <row r="1442" spans="1:5" ht="13" x14ac:dyDescent="0.15">
      <c r="A1442" s="101"/>
      <c r="E1442" s="25"/>
    </row>
    <row r="1443" spans="1:5" ht="13" x14ac:dyDescent="0.15">
      <c r="A1443" s="101"/>
      <c r="E1443" s="25"/>
    </row>
    <row r="1444" spans="1:5" ht="13" x14ac:dyDescent="0.15">
      <c r="A1444" s="101"/>
      <c r="E1444" s="25"/>
    </row>
    <row r="1445" spans="1:5" ht="13" x14ac:dyDescent="0.15">
      <c r="A1445" s="101"/>
      <c r="E1445" s="25"/>
    </row>
    <row r="1446" spans="1:5" ht="13" x14ac:dyDescent="0.15">
      <c r="A1446" s="101"/>
      <c r="E1446" s="25"/>
    </row>
    <row r="1447" spans="1:5" ht="13" x14ac:dyDescent="0.15">
      <c r="A1447" s="101"/>
      <c r="E1447" s="25"/>
    </row>
    <row r="1448" spans="1:5" ht="13" x14ac:dyDescent="0.15">
      <c r="A1448" s="101"/>
      <c r="E1448" s="25"/>
    </row>
    <row r="1449" spans="1:5" ht="13" x14ac:dyDescent="0.15">
      <c r="A1449" s="101"/>
      <c r="E1449" s="25"/>
    </row>
    <row r="1450" spans="1:5" ht="13" x14ac:dyDescent="0.15">
      <c r="A1450" s="101"/>
      <c r="E1450" s="25"/>
    </row>
    <row r="1451" spans="1:5" ht="13" x14ac:dyDescent="0.15">
      <c r="A1451" s="101"/>
      <c r="E1451" s="25"/>
    </row>
    <row r="1452" spans="1:5" ht="13" x14ac:dyDescent="0.15">
      <c r="A1452" s="101"/>
      <c r="E1452" s="25"/>
    </row>
    <row r="1453" spans="1:5" ht="13" x14ac:dyDescent="0.15">
      <c r="A1453" s="101"/>
      <c r="E1453" s="25"/>
    </row>
    <row r="1454" spans="1:5" ht="13" x14ac:dyDescent="0.15">
      <c r="A1454" s="101"/>
      <c r="E1454" s="25"/>
    </row>
    <row r="1455" spans="1:5" ht="13" x14ac:dyDescent="0.15">
      <c r="A1455" s="101"/>
      <c r="E1455" s="25"/>
    </row>
    <row r="1456" spans="1:5" ht="13" x14ac:dyDescent="0.15">
      <c r="A1456" s="101"/>
      <c r="E1456" s="25"/>
    </row>
    <row r="1457" spans="1:5" ht="13" x14ac:dyDescent="0.15">
      <c r="A1457" s="101"/>
      <c r="E1457" s="25"/>
    </row>
    <row r="1458" spans="1:5" ht="13" x14ac:dyDescent="0.15">
      <c r="A1458" s="101"/>
      <c r="E1458" s="25"/>
    </row>
    <row r="1459" spans="1:5" ht="13" x14ac:dyDescent="0.15">
      <c r="A1459" s="101"/>
      <c r="E1459" s="25"/>
    </row>
    <row r="1460" spans="1:5" ht="13" x14ac:dyDescent="0.15">
      <c r="A1460" s="101"/>
      <c r="E1460" s="25"/>
    </row>
    <row r="1461" spans="1:5" ht="13" x14ac:dyDescent="0.15">
      <c r="A1461" s="101"/>
      <c r="E1461" s="25"/>
    </row>
    <row r="1462" spans="1:5" ht="13" x14ac:dyDescent="0.15">
      <c r="A1462" s="101"/>
      <c r="E1462" s="25"/>
    </row>
    <row r="1463" spans="1:5" ht="13" x14ac:dyDescent="0.15">
      <c r="A1463" s="101"/>
      <c r="E1463" s="25"/>
    </row>
    <row r="1464" spans="1:5" ht="13" x14ac:dyDescent="0.15">
      <c r="A1464" s="101"/>
      <c r="E1464" s="25"/>
    </row>
    <row r="1465" spans="1:5" ht="13" x14ac:dyDescent="0.15">
      <c r="A1465" s="101"/>
      <c r="E1465" s="25"/>
    </row>
    <row r="1466" spans="1:5" ht="13" x14ac:dyDescent="0.15">
      <c r="A1466" s="101"/>
      <c r="E1466" s="25"/>
    </row>
    <row r="1467" spans="1:5" ht="13" x14ac:dyDescent="0.15">
      <c r="A1467" s="101"/>
      <c r="E1467" s="25"/>
    </row>
    <row r="1468" spans="1:5" ht="13" x14ac:dyDescent="0.15">
      <c r="A1468" s="101"/>
      <c r="E1468" s="25"/>
    </row>
    <row r="1469" spans="1:5" ht="13" x14ac:dyDescent="0.15">
      <c r="A1469" s="101"/>
      <c r="E1469" s="25"/>
    </row>
    <row r="1470" spans="1:5" ht="13" x14ac:dyDescent="0.15">
      <c r="A1470" s="101"/>
      <c r="E1470" s="25"/>
    </row>
    <row r="1471" spans="1:5" ht="13" x14ac:dyDescent="0.15">
      <c r="A1471" s="101"/>
      <c r="E1471" s="25"/>
    </row>
    <row r="1472" spans="1:5" ht="13" x14ac:dyDescent="0.15">
      <c r="A1472" s="101"/>
      <c r="E1472" s="25"/>
    </row>
    <row r="1473" spans="1:5" ht="13" x14ac:dyDescent="0.15">
      <c r="A1473" s="101"/>
      <c r="E1473" s="25"/>
    </row>
    <row r="1474" spans="1:5" ht="13" x14ac:dyDescent="0.15">
      <c r="A1474" s="101"/>
      <c r="E1474" s="25"/>
    </row>
    <row r="1475" spans="1:5" ht="13" x14ac:dyDescent="0.15">
      <c r="A1475" s="101"/>
      <c r="E1475" s="25"/>
    </row>
    <row r="1476" spans="1:5" ht="13" x14ac:dyDescent="0.15">
      <c r="A1476" s="101"/>
      <c r="E1476" s="25"/>
    </row>
    <row r="1477" spans="1:5" ht="13" x14ac:dyDescent="0.15">
      <c r="A1477" s="101"/>
      <c r="E1477" s="25"/>
    </row>
    <row r="1478" spans="1:5" ht="13" x14ac:dyDescent="0.15">
      <c r="A1478" s="101"/>
      <c r="E1478" s="25"/>
    </row>
    <row r="1479" spans="1:5" ht="13" x14ac:dyDescent="0.15">
      <c r="A1479" s="101"/>
      <c r="E1479" s="25"/>
    </row>
    <row r="1480" spans="1:5" ht="13" x14ac:dyDescent="0.15">
      <c r="A1480" s="101"/>
      <c r="E1480" s="25"/>
    </row>
    <row r="1481" spans="1:5" ht="13" x14ac:dyDescent="0.15">
      <c r="A1481" s="101"/>
      <c r="E1481" s="25"/>
    </row>
    <row r="1482" spans="1:5" ht="13" x14ac:dyDescent="0.15">
      <c r="A1482" s="101"/>
      <c r="E1482" s="25"/>
    </row>
    <row r="1483" spans="1:5" ht="13" x14ac:dyDescent="0.15">
      <c r="A1483" s="101"/>
      <c r="E1483" s="25"/>
    </row>
    <row r="1484" spans="1:5" ht="13" x14ac:dyDescent="0.15">
      <c r="A1484" s="101"/>
      <c r="E1484" s="25"/>
    </row>
    <row r="1485" spans="1:5" ht="13" x14ac:dyDescent="0.15">
      <c r="A1485" s="101"/>
      <c r="E1485" s="25"/>
    </row>
    <row r="1486" spans="1:5" ht="13" x14ac:dyDescent="0.15">
      <c r="A1486" s="101"/>
      <c r="E1486" s="25"/>
    </row>
    <row r="1487" spans="1:5" ht="13" x14ac:dyDescent="0.15">
      <c r="A1487" s="101"/>
      <c r="E1487" s="25"/>
    </row>
    <row r="1488" spans="1:5" ht="13" x14ac:dyDescent="0.15">
      <c r="A1488" s="101"/>
      <c r="E1488" s="25"/>
    </row>
    <row r="1489" spans="1:5" ht="13" x14ac:dyDescent="0.15">
      <c r="A1489" s="101"/>
      <c r="E1489" s="25"/>
    </row>
    <row r="1490" spans="1:5" ht="13" x14ac:dyDescent="0.15">
      <c r="A1490" s="101"/>
      <c r="E1490" s="25"/>
    </row>
    <row r="1491" spans="1:5" ht="13" x14ac:dyDescent="0.15">
      <c r="A1491" s="101"/>
      <c r="E1491" s="25"/>
    </row>
    <row r="1492" spans="1:5" ht="13" x14ac:dyDescent="0.15">
      <c r="A1492" s="101"/>
      <c r="E1492" s="25"/>
    </row>
    <row r="1493" spans="1:5" ht="13" x14ac:dyDescent="0.15">
      <c r="A1493" s="101"/>
      <c r="E1493" s="25"/>
    </row>
    <row r="1494" spans="1:5" ht="13" x14ac:dyDescent="0.15">
      <c r="A1494" s="101"/>
      <c r="E1494" s="25"/>
    </row>
    <row r="1495" spans="1:5" ht="13" x14ac:dyDescent="0.15">
      <c r="A1495" s="101"/>
      <c r="E1495" s="25"/>
    </row>
    <row r="1496" spans="1:5" ht="13" x14ac:dyDescent="0.15">
      <c r="A1496" s="101"/>
      <c r="E1496" s="25"/>
    </row>
    <row r="1497" spans="1:5" ht="13" x14ac:dyDescent="0.15">
      <c r="A1497" s="101"/>
      <c r="E1497" s="25"/>
    </row>
    <row r="1498" spans="1:5" ht="13" x14ac:dyDescent="0.15">
      <c r="A1498" s="101"/>
      <c r="E1498" s="25"/>
    </row>
    <row r="1499" spans="1:5" ht="13" x14ac:dyDescent="0.15">
      <c r="A1499" s="101"/>
      <c r="E1499" s="25"/>
    </row>
    <row r="1500" spans="1:5" ht="13" x14ac:dyDescent="0.15">
      <c r="A1500" s="101"/>
      <c r="E1500" s="25"/>
    </row>
    <row r="1501" spans="1:5" ht="13" x14ac:dyDescent="0.15">
      <c r="A1501" s="101"/>
      <c r="E1501" s="25"/>
    </row>
    <row r="1502" spans="1:5" ht="13" x14ac:dyDescent="0.15">
      <c r="A1502" s="101"/>
      <c r="E1502" s="25"/>
    </row>
    <row r="1503" spans="1:5" ht="13" x14ac:dyDescent="0.15">
      <c r="A1503" s="101"/>
      <c r="E1503" s="25"/>
    </row>
    <row r="1504" spans="1:5" ht="13" x14ac:dyDescent="0.15">
      <c r="A1504" s="101"/>
      <c r="E1504" s="25"/>
    </row>
    <row r="1505" spans="1:5" ht="13" x14ac:dyDescent="0.15">
      <c r="A1505" s="101"/>
      <c r="E1505" s="25"/>
    </row>
    <row r="1506" spans="1:5" ht="13" x14ac:dyDescent="0.15">
      <c r="A1506" s="101"/>
      <c r="E1506" s="25"/>
    </row>
    <row r="1507" spans="1:5" ht="13" x14ac:dyDescent="0.15">
      <c r="A1507" s="101"/>
      <c r="E1507" s="25"/>
    </row>
    <row r="1508" spans="1:5" ht="13" x14ac:dyDescent="0.15">
      <c r="A1508" s="101"/>
      <c r="E1508" s="25"/>
    </row>
    <row r="1509" spans="1:5" ht="13" x14ac:dyDescent="0.15">
      <c r="A1509" s="101"/>
      <c r="E1509" s="25"/>
    </row>
    <row r="1510" spans="1:5" ht="13" x14ac:dyDescent="0.15">
      <c r="A1510" s="101"/>
      <c r="E1510" s="25"/>
    </row>
    <row r="1511" spans="1:5" ht="13" x14ac:dyDescent="0.15">
      <c r="A1511" s="101"/>
      <c r="E1511" s="25"/>
    </row>
    <row r="1512" spans="1:5" ht="13" x14ac:dyDescent="0.15">
      <c r="A1512" s="101"/>
      <c r="E1512" s="25"/>
    </row>
    <row r="1513" spans="1:5" ht="13" x14ac:dyDescent="0.15">
      <c r="A1513" s="101"/>
      <c r="E1513" s="25"/>
    </row>
    <row r="1514" spans="1:5" ht="13" x14ac:dyDescent="0.15">
      <c r="A1514" s="101"/>
      <c r="E1514" s="25"/>
    </row>
    <row r="1515" spans="1:5" ht="13" x14ac:dyDescent="0.15">
      <c r="A1515" s="101"/>
      <c r="E1515" s="25"/>
    </row>
    <row r="1516" spans="1:5" ht="13" x14ac:dyDescent="0.15">
      <c r="A1516" s="101"/>
      <c r="E1516" s="25"/>
    </row>
    <row r="1517" spans="1:5" ht="13" x14ac:dyDescent="0.15">
      <c r="A1517" s="101"/>
      <c r="E1517" s="25"/>
    </row>
    <row r="1518" spans="1:5" ht="13" x14ac:dyDescent="0.15">
      <c r="A1518" s="101"/>
      <c r="E1518" s="25"/>
    </row>
    <row r="1519" spans="1:5" ht="13" x14ac:dyDescent="0.15">
      <c r="A1519" s="101"/>
      <c r="E1519" s="25"/>
    </row>
    <row r="1520" spans="1:5" ht="13" x14ac:dyDescent="0.15">
      <c r="A1520" s="101"/>
      <c r="E1520" s="25"/>
    </row>
    <row r="1521" spans="1:5" ht="13" x14ac:dyDescent="0.15">
      <c r="A1521" s="101"/>
      <c r="E1521" s="25"/>
    </row>
    <row r="1522" spans="1:5" ht="13" x14ac:dyDescent="0.15">
      <c r="A1522" s="101"/>
      <c r="E1522" s="25"/>
    </row>
    <row r="1523" spans="1:5" ht="13" x14ac:dyDescent="0.15">
      <c r="A1523" s="101"/>
      <c r="E1523" s="25"/>
    </row>
    <row r="1524" spans="1:5" ht="13" x14ac:dyDescent="0.15">
      <c r="A1524" s="101"/>
      <c r="E1524" s="25"/>
    </row>
    <row r="1525" spans="1:5" ht="13" x14ac:dyDescent="0.15">
      <c r="A1525" s="101"/>
      <c r="E1525" s="25"/>
    </row>
    <row r="1526" spans="1:5" ht="13" x14ac:dyDescent="0.15">
      <c r="A1526" s="101"/>
      <c r="E1526" s="25"/>
    </row>
    <row r="1527" spans="1:5" ht="13" x14ac:dyDescent="0.15">
      <c r="A1527" s="101"/>
      <c r="E1527" s="25"/>
    </row>
    <row r="1528" spans="1:5" ht="13" x14ac:dyDescent="0.15">
      <c r="A1528" s="101"/>
      <c r="E1528" s="25"/>
    </row>
    <row r="1529" spans="1:5" ht="13" x14ac:dyDescent="0.15">
      <c r="A1529" s="101"/>
      <c r="E1529" s="25"/>
    </row>
    <row r="1530" spans="1:5" ht="13" x14ac:dyDescent="0.15">
      <c r="A1530" s="101"/>
      <c r="E1530" s="25"/>
    </row>
    <row r="1531" spans="1:5" ht="13" x14ac:dyDescent="0.15">
      <c r="A1531" s="101"/>
      <c r="E1531" s="25"/>
    </row>
    <row r="1532" spans="1:5" ht="13" x14ac:dyDescent="0.15">
      <c r="A1532" s="101"/>
      <c r="E1532" s="25"/>
    </row>
    <row r="1533" spans="1:5" ht="13" x14ac:dyDescent="0.15">
      <c r="A1533" s="101"/>
      <c r="E1533" s="25"/>
    </row>
    <row r="1534" spans="1:5" ht="13" x14ac:dyDescent="0.15">
      <c r="A1534" s="101"/>
      <c r="E1534" s="25"/>
    </row>
    <row r="1535" spans="1:5" ht="13" x14ac:dyDescent="0.15">
      <c r="A1535" s="101"/>
      <c r="E1535" s="25"/>
    </row>
    <row r="1536" spans="1:5" ht="13" x14ac:dyDescent="0.15">
      <c r="A1536" s="101"/>
      <c r="E1536" s="25"/>
    </row>
    <row r="1537" spans="1:5" ht="13" x14ac:dyDescent="0.15">
      <c r="A1537" s="101"/>
      <c r="E1537" s="25"/>
    </row>
    <row r="1538" spans="1:5" ht="13" x14ac:dyDescent="0.15">
      <c r="A1538" s="101"/>
      <c r="E1538" s="25"/>
    </row>
    <row r="1539" spans="1:5" ht="13" x14ac:dyDescent="0.15">
      <c r="A1539" s="101"/>
      <c r="E1539" s="25"/>
    </row>
    <row r="1540" spans="1:5" ht="13" x14ac:dyDescent="0.15">
      <c r="A1540" s="101"/>
      <c r="E1540" s="25"/>
    </row>
    <row r="1541" spans="1:5" ht="13" x14ac:dyDescent="0.15">
      <c r="A1541" s="101"/>
      <c r="E1541" s="25"/>
    </row>
    <row r="1542" spans="1:5" ht="13" x14ac:dyDescent="0.15">
      <c r="A1542" s="101"/>
      <c r="E1542" s="25"/>
    </row>
    <row r="1543" spans="1:5" ht="13" x14ac:dyDescent="0.15">
      <c r="A1543" s="101"/>
      <c r="E1543" s="25"/>
    </row>
    <row r="1544" spans="1:5" ht="13" x14ac:dyDescent="0.15">
      <c r="A1544" s="101"/>
      <c r="E1544" s="25"/>
    </row>
    <row r="1545" spans="1:5" ht="13" x14ac:dyDescent="0.15">
      <c r="A1545" s="101"/>
      <c r="E1545" s="25"/>
    </row>
    <row r="1546" spans="1:5" ht="13" x14ac:dyDescent="0.15">
      <c r="A1546" s="101"/>
      <c r="E1546" s="25"/>
    </row>
    <row r="1547" spans="1:5" ht="13" x14ac:dyDescent="0.15">
      <c r="A1547" s="101"/>
      <c r="E1547" s="25"/>
    </row>
    <row r="1548" spans="1:5" ht="13" x14ac:dyDescent="0.15">
      <c r="A1548" s="101"/>
      <c r="E1548" s="25"/>
    </row>
    <row r="1549" spans="1:5" ht="13" x14ac:dyDescent="0.15">
      <c r="A1549" s="101"/>
      <c r="E1549" s="25"/>
    </row>
    <row r="1550" spans="1:5" ht="13" x14ac:dyDescent="0.15">
      <c r="A1550" s="101"/>
      <c r="E1550" s="25"/>
    </row>
    <row r="1551" spans="1:5" ht="13" x14ac:dyDescent="0.15">
      <c r="A1551" s="101"/>
      <c r="E1551" s="25"/>
    </row>
    <row r="1552" spans="1:5" ht="13" x14ac:dyDescent="0.15">
      <c r="A1552" s="101"/>
      <c r="E1552" s="25"/>
    </row>
    <row r="1553" spans="1:5" ht="13" x14ac:dyDescent="0.15">
      <c r="A1553" s="101"/>
      <c r="E1553" s="25"/>
    </row>
    <row r="1554" spans="1:5" ht="13" x14ac:dyDescent="0.15">
      <c r="A1554" s="101"/>
      <c r="E1554" s="25"/>
    </row>
    <row r="1555" spans="1:5" ht="13" x14ac:dyDescent="0.15">
      <c r="A1555" s="101"/>
      <c r="E1555" s="25"/>
    </row>
    <row r="1556" spans="1:5" ht="13" x14ac:dyDescent="0.15">
      <c r="A1556" s="101"/>
      <c r="E1556" s="25"/>
    </row>
    <row r="1557" spans="1:5" ht="13" x14ac:dyDescent="0.15">
      <c r="A1557" s="101"/>
      <c r="E1557" s="25"/>
    </row>
    <row r="1558" spans="1:5" ht="13" x14ac:dyDescent="0.15">
      <c r="A1558" s="101"/>
      <c r="E1558" s="25"/>
    </row>
    <row r="1559" spans="1:5" ht="13" x14ac:dyDescent="0.15">
      <c r="A1559" s="101"/>
      <c r="E1559" s="25"/>
    </row>
    <row r="1560" spans="1:5" ht="13" x14ac:dyDescent="0.15">
      <c r="A1560" s="101"/>
      <c r="E1560" s="25"/>
    </row>
    <row r="1561" spans="1:5" ht="13" x14ac:dyDescent="0.15">
      <c r="A1561" s="101"/>
      <c r="E1561" s="25"/>
    </row>
    <row r="1562" spans="1:5" ht="13" x14ac:dyDescent="0.15">
      <c r="A1562" s="101"/>
      <c r="E1562" s="25"/>
    </row>
    <row r="1563" spans="1:5" ht="13" x14ac:dyDescent="0.15">
      <c r="A1563" s="101"/>
      <c r="E1563" s="25"/>
    </row>
    <row r="1564" spans="1:5" ht="13" x14ac:dyDescent="0.15">
      <c r="A1564" s="101"/>
      <c r="E1564" s="25"/>
    </row>
    <row r="1565" spans="1:5" ht="13" x14ac:dyDescent="0.15">
      <c r="A1565" s="101"/>
      <c r="E1565" s="25"/>
    </row>
    <row r="1566" spans="1:5" ht="13" x14ac:dyDescent="0.15">
      <c r="A1566" s="101"/>
      <c r="E1566" s="25"/>
    </row>
    <row r="1567" spans="1:5" ht="13" x14ac:dyDescent="0.15">
      <c r="A1567" s="101"/>
      <c r="E1567" s="25"/>
    </row>
    <row r="1568" spans="1:5" ht="13" x14ac:dyDescent="0.15">
      <c r="A1568" s="101"/>
      <c r="E1568" s="25"/>
    </row>
    <row r="1569" spans="1:5" ht="13" x14ac:dyDescent="0.15">
      <c r="A1569" s="101"/>
      <c r="E1569" s="25"/>
    </row>
    <row r="1570" spans="1:5" ht="13" x14ac:dyDescent="0.15">
      <c r="A1570" s="101"/>
      <c r="E1570" s="25"/>
    </row>
    <row r="1571" spans="1:5" ht="13" x14ac:dyDescent="0.15">
      <c r="A1571" s="101"/>
      <c r="E1571" s="25"/>
    </row>
    <row r="1572" spans="1:5" ht="13" x14ac:dyDescent="0.15">
      <c r="A1572" s="101"/>
      <c r="E1572" s="25"/>
    </row>
    <row r="1573" spans="1:5" ht="13" x14ac:dyDescent="0.15">
      <c r="A1573" s="101"/>
      <c r="E1573" s="25"/>
    </row>
    <row r="1574" spans="1:5" ht="13" x14ac:dyDescent="0.15">
      <c r="A1574" s="101"/>
      <c r="E1574" s="25"/>
    </row>
    <row r="1575" spans="1:5" ht="13" x14ac:dyDescent="0.15">
      <c r="A1575" s="101"/>
      <c r="E1575" s="25"/>
    </row>
  </sheetData>
  <autoFilter ref="A1:K701" xr:uid="{00000000-0009-0000-0000-000000000000}"/>
  <mergeCells count="22">
    <mergeCell ref="B603:D603"/>
    <mergeCell ref="B629:D629"/>
    <mergeCell ref="B657:D657"/>
    <mergeCell ref="B686:D686"/>
    <mergeCell ref="B706:D706"/>
    <mergeCell ref="B289:D289"/>
    <mergeCell ref="B316:D316"/>
    <mergeCell ref="B524:D524"/>
    <mergeCell ref="B550:D550"/>
    <mergeCell ref="B579:D579"/>
    <mergeCell ref="B347:D347"/>
    <mergeCell ref="B367:D367"/>
    <mergeCell ref="B409:D409"/>
    <mergeCell ref="B431:D431"/>
    <mergeCell ref="B451:D451"/>
    <mergeCell ref="B474:D474"/>
    <mergeCell ref="B500:D500"/>
    <mergeCell ref="B122:D122"/>
    <mergeCell ref="B140:D140"/>
    <mergeCell ref="B180:D180"/>
    <mergeCell ref="B210:D210"/>
    <mergeCell ref="B249:D249"/>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Repo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2020-05-05T09:02:40Z</dcterms:modified>
</cp:coreProperties>
</file>