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<sst xmlns="http://schemas.openxmlformats.org/spreadsheetml/2006/main" count="28" uniqueCount="28">
  <si>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d</t>
  </si>
  <si>
    <t xml:space="preserve">mm</t>
  </si>
  <si>
    <t xml:space="preserve">Material</t>
  </si>
  <si>
    <t xml:space="preserve">k</t>
  </si>
  <si>
    <t xml:space="preserve">A</t>
  </si>
  <si>
    <t xml:space="preserve">m</t>
  </si>
  <si>
    <t xml:space="preserve">Na</t>
  </si>
  <si>
    <t xml:space="preserve">G</t>
  </si>
  <si>
    <t xml:space="preserve">Music</t>
  </si>
  <si>
    <t xml:space="preserve">0.1 – 6.5</t>
  </si>
  <si>
    <t xml:space="preserve">tau_allow</t>
  </si>
  <si>
    <t xml:space="preserve">Pa</t>
  </si>
  <si>
    <t xml:space="preserve">OQ&amp;T</t>
  </si>
  <si>
    <t xml:space="preserve">0.5 – 12.7</t>
  </si>
  <si>
    <t xml:space="preserve">Ns</t>
  </si>
  <si>
    <t xml:space="preserve">Hard-drawn</t>
  </si>
  <si>
    <t xml:space="preserve">0.7 – 12.7</t>
  </si>
  <si>
    <t xml:space="preserve">Chrome-vanadium</t>
  </si>
  <si>
    <t xml:space="preserve">0.8 – 11.1</t>
  </si>
  <si>
    <t xml:space="preserve">alpha</t>
  </si>
  <si>
    <t xml:space="preserve">Chrome-silicon</t>
  </si>
  <si>
    <t xml:space="preserve">1.6 – 9.5</t>
  </si>
  <si>
    <t xml:space="preserve">zeta</t>
  </si>
  <si>
    <t xml:space="preserve">Fmax</t>
  </si>
  <si>
    <t xml:space="preserve">beta</t>
  </si>
  <si>
    <t xml:space="preserve">front</t>
  </si>
  <si>
    <t xml:space="preserve">back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</si>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</sst>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"/>
    <col collapsed="false" customWidth="true" hidden="false" outlineLevel="0" max="5" min="4" style="0" width="8.53"/>
    <col collapsed="false" customWidth="true" hidden="false" outlineLevel="0" max="6" min="6" style="0" width="17.71"/>
    <col collapsed="false" customWidth="true" hidden="false" outlineLevel="0" max="7" min="7" style="0" width="12"/>
    <col collapsed="false" customWidth="true" hidden="false" outlineLevel="0" max="1025" min="8" style="0" width="8.53"/>
  </cols>
  <sheetData>
    <row r="1" customFormat="false" ht="15" hidden="false" customHeight="false" outlineLevel="0" collapsed="false">
      <c r="B1" s="0" t="s">
        <v>0</v>
      </c>
      <c r="C1" s="1" t="n">
        <v>5</v>
      </c>
      <c r="D1" s="0" t="s">
        <v>1</v>
      </c>
    </row>
    <row r="2" customFormat="false" ht="15" hidden="false" customHeight="false" outlineLevel="0" collapsed="false">
      <c r="B2" s="0" t="s">
        <v>2</v>
      </c>
      <c r="C2" s="1" t="n">
        <v>4</v>
      </c>
      <c r="F2" s="0" t="s">
        <v>3</v>
      </c>
      <c r="G2" s="1" t="n">
        <v>70000</v>
      </c>
    </row>
    <row r="3" customFormat="false" ht="15" hidden="false" customHeight="false" outlineLevel="0" collapsed="false">
      <c r="B3" s="0" t="s">
        <v>4</v>
      </c>
      <c r="C3" s="0" t="n">
        <f aca="false">VLOOKUP(C2,$E$6:$J$10,5,0)</f>
        <v>2005</v>
      </c>
    </row>
    <row r="4" customFormat="false" ht="15" hidden="false" customHeight="false" outlineLevel="0" collapsed="false">
      <c r="B4" s="0" t="s">
        <v>5</v>
      </c>
      <c r="C4" s="0" t="n">
        <f aca="false">VLOOKUP(C2,$E$6:$J$10,6,0)</f>
        <v>0.168</v>
      </c>
      <c r="F4" s="0" t="s">
        <v>6</v>
      </c>
      <c r="G4" s="0" t="n">
        <f aca="false">C5*C1*10^-3/8/C20^3/G2</f>
        <v>4.73798514305844</v>
      </c>
    </row>
    <row r="5" customFormat="false" ht="15" hidden="false" customHeight="false" outlineLevel="0" collapsed="false">
      <c r="B5" s="0" t="s">
        <v>7</v>
      </c>
      <c r="C5" s="0" t="n">
        <f aca="false">VLOOKUP(C2,$E$6:$J$10,4,0)*10^9</f>
        <v>77200000000</v>
      </c>
    </row>
    <row r="6" customFormat="false" ht="15" hidden="false" customHeight="false" outlineLevel="0" collapsed="false">
      <c r="E6" s="2" t="n">
        <v>1</v>
      </c>
      <c r="F6" s="2" t="s">
        <v>8</v>
      </c>
      <c r="G6" s="2" t="s">
        <v>9</v>
      </c>
      <c r="H6" s="2" t="n">
        <v>81.7</v>
      </c>
      <c r="I6" s="2" t="n">
        <v>2211</v>
      </c>
      <c r="J6" s="2" t="n">
        <v>0.145</v>
      </c>
    </row>
    <row r="7" customFormat="false" ht="15" hidden="false" customHeight="false" outlineLevel="0" collapsed="false">
      <c r="B7" s="0" t="s">
        <v>10</v>
      </c>
      <c r="C7" s="0" t="n">
        <f aca="false">0.45*C3/C1^C4*10^6</f>
        <v>688493635.580347</v>
      </c>
      <c r="D7" s="0" t="s">
        <v>11</v>
      </c>
      <c r="E7" s="2" t="n">
        <v>2</v>
      </c>
      <c r="F7" s="2" t="s">
        <v>12</v>
      </c>
      <c r="G7" s="2" t="s">
        <v>13</v>
      </c>
      <c r="H7" s="2" t="n">
        <v>77.2</v>
      </c>
      <c r="I7" s="2" t="n">
        <v>1855</v>
      </c>
      <c r="J7" s="2" t="n">
        <v>0.187</v>
      </c>
    </row>
    <row r="8" customFormat="false" ht="15" hidden="false" customHeight="false" outlineLevel="0" collapsed="false">
      <c r="B8" s="0" t="s">
        <v>14</v>
      </c>
      <c r="C8" s="1" t="n">
        <v>1.25</v>
      </c>
      <c r="E8" s="2" t="n">
        <v>3</v>
      </c>
      <c r="F8" s="2" t="s">
        <v>15</v>
      </c>
      <c r="G8" s="2" t="s">
        <v>16</v>
      </c>
      <c r="H8" s="2" t="n">
        <v>79.3</v>
      </c>
      <c r="I8" s="2" t="n">
        <v>1783</v>
      </c>
      <c r="J8" s="2" t="n">
        <v>0.19</v>
      </c>
    </row>
    <row r="9" customFormat="false" ht="15" hidden="false" customHeight="false" outlineLevel="0" collapsed="false">
      <c r="E9" s="2" t="n">
        <v>4</v>
      </c>
      <c r="F9" s="2" t="s">
        <v>17</v>
      </c>
      <c r="G9" s="2" t="s">
        <v>18</v>
      </c>
      <c r="H9" s="2" t="n">
        <v>77.2</v>
      </c>
      <c r="I9" s="2" t="n">
        <v>2005</v>
      </c>
      <c r="J9" s="2" t="n">
        <v>0.168</v>
      </c>
    </row>
    <row r="10" customFormat="false" ht="15" hidden="false" customHeight="false" outlineLevel="0" collapsed="false">
      <c r="B10" s="0" t="s">
        <v>19</v>
      </c>
      <c r="C10" s="0" t="n">
        <f aca="false">C7/C8</f>
        <v>550794908.464278</v>
      </c>
      <c r="E10" s="2" t="n">
        <v>5</v>
      </c>
      <c r="F10" s="2" t="s">
        <v>20</v>
      </c>
      <c r="G10" s="2" t="s">
        <v>21</v>
      </c>
      <c r="H10" s="2" t="n">
        <v>77.2</v>
      </c>
      <c r="I10" s="2" t="n">
        <v>1974</v>
      </c>
      <c r="J10" s="2" t="n">
        <v>0.108</v>
      </c>
    </row>
    <row r="12" customFormat="false" ht="15" hidden="false" customHeight="false" outlineLevel="0" collapsed="false">
      <c r="B12" s="0" t="s">
        <v>22</v>
      </c>
      <c r="C12" s="1" t="n">
        <v>0.15</v>
      </c>
    </row>
    <row r="13" customFormat="false" ht="15" hidden="false" customHeight="false" outlineLevel="0" collapsed="false">
      <c r="B13" s="0" t="s">
        <v>23</v>
      </c>
      <c r="C13" s="1" t="n">
        <v>700</v>
      </c>
    </row>
    <row r="15" customFormat="false" ht="15" hidden="false" customHeight="false" outlineLevel="0" collapsed="false">
      <c r="B15" s="0" t="s">
        <v>24</v>
      </c>
      <c r="C15" s="0" t="n">
        <f aca="false">8*(1+C12)*C13/PI()/(C1*10^-3)^2</f>
        <v>81996626.6809445</v>
      </c>
    </row>
    <row r="17" customFormat="false" ht="15" hidden="false" customHeight="false" outlineLevel="0" collapsed="false">
      <c r="B17" s="0" t="s">
        <v>25</v>
      </c>
      <c r="C17" s="0" t="n">
        <f aca="false">(2*C10-C15)/4/C15</f>
        <v>3.10864370742632</v>
      </c>
    </row>
    <row r="18" customFormat="false" ht="15" hidden="false" customHeight="false" outlineLevel="0" collapsed="false">
      <c r="B18" s="0" t="s">
        <v>26</v>
      </c>
      <c r="C18" s="0" t="n">
        <f aca="false">3*C10/4/C15</f>
        <v>5.03796556113948</v>
      </c>
    </row>
    <row r="20" customFormat="false" ht="15" hidden="false" customHeight="false" outlineLevel="0" collapsed="false">
      <c r="B20" s="0" t="s">
        <v>27</v>
      </c>
      <c r="C20" s="0" t="n">
        <f aca="false">C17+SQRT(C17^2-C18)</f>
        <v>5.25938779694087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2016-11-17T02:19:22Z</dcterms:created>
  <dc:creator>sup</dc:creator>
  <dc:description/>
  <dc:language>en-US</dc:language>
  <cp:lastModifiedBy>sup</cp:lastModifiedBy>
  <dcterms:modified xsi:type="dcterms:W3CDTF">2016-11-29T08:11:12Z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