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a6acc8c28469c91c/ドキュメント/"/>
    </mc:Choice>
  </mc:AlternateContent>
  <xr:revisionPtr revIDLastSave="2386" documentId="8_{9AF90E33-CDB6-4A11-B861-7E54A387A260}" xr6:coauthVersionLast="47" xr6:coauthVersionMax="47" xr10:uidLastSave="{921175DF-1343-4B88-89EB-46ED04A01D62}"/>
  <bookViews>
    <workbookView xWindow="-103" yWindow="-103" windowWidth="22149" windowHeight="13200" xr2:uid="{D83F47BC-706F-4079-80FE-3EA08591C058}"/>
  </bookViews>
  <sheets>
    <sheet name="measure of central tendency" sheetId="1" r:id="rId1"/>
    <sheet name="measure of dispersion" sheetId="2" r:id="rId2"/>
    <sheet name="MORE STATTISTICS" sheetId="3" r:id="rId3"/>
    <sheet name="Questions on Measure of Skewnes" sheetId="4" r:id="rId4"/>
    <sheet name="Questions on Percentile and Qua" sheetId="5" r:id="rId5"/>
    <sheet name="Questions on discrete and con" sheetId="7" r:id="rId6"/>
    <sheet name="Continuous Random Variable " sheetId="8" r:id="rId7"/>
    <sheet name="Discrete Distribution" sheetId="9" r:id="rId8"/>
    <sheet name="Continuous Distribution " sheetId="10" r:id="rId9"/>
  </sheets>
  <definedNames>
    <definedName name="_xlnm._FilterDatabase" localSheetId="2" hidden="1">'MORE STATTISTICS'!$B$237:$B$337</definedName>
    <definedName name="_xlnm.Extract" localSheetId="2">'MORE STATTISTICS'!$D$240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4" i="4" l="1"/>
  <c r="E453" i="4"/>
  <c r="E335" i="4"/>
  <c r="E334" i="4"/>
  <c r="E16" i="4"/>
  <c r="E15" i="4"/>
  <c r="B7" i="10"/>
  <c r="B14" i="10"/>
  <c r="B19" i="9"/>
  <c r="A10" i="9"/>
  <c r="B14" i="9"/>
  <c r="B5" i="9"/>
  <c r="M9" i="3"/>
  <c r="M10" i="3"/>
  <c r="M11" i="3"/>
  <c r="M12" i="3"/>
  <c r="M13" i="3"/>
  <c r="M14" i="3"/>
  <c r="M15" i="3"/>
  <c r="M16" i="3"/>
  <c r="M17" i="3"/>
  <c r="M18" i="3"/>
  <c r="M19" i="3"/>
  <c r="M20" i="3"/>
  <c r="M21" i="3"/>
  <c r="M22" i="3"/>
  <c r="M23" i="3"/>
  <c r="M24" i="3"/>
  <c r="M25" i="3"/>
  <c r="M26" i="3"/>
  <c r="M8" i="3"/>
  <c r="L8" i="3"/>
  <c r="L11" i="3"/>
  <c r="L12" i="3"/>
  <c r="L13" i="3"/>
  <c r="L14" i="3"/>
  <c r="L15" i="3"/>
  <c r="L16" i="3"/>
  <c r="L17" i="3"/>
  <c r="L18" i="3"/>
  <c r="L19" i="3"/>
  <c r="L20" i="3"/>
  <c r="L21" i="3"/>
  <c r="L22" i="3"/>
  <c r="L23" i="3"/>
  <c r="L24" i="3"/>
  <c r="L25" i="3"/>
  <c r="L26" i="3"/>
  <c r="L10" i="3"/>
  <c r="L9" i="3"/>
  <c r="B4" i="8"/>
  <c r="F124" i="3"/>
  <c r="F8" i="3"/>
  <c r="G25" i="1"/>
  <c r="E286" i="2"/>
  <c r="E295" i="2"/>
  <c r="E290" i="2"/>
  <c r="E289" i="2"/>
  <c r="E288" i="2"/>
  <c r="E287" i="2"/>
  <c r="G194" i="2"/>
  <c r="G193" i="2"/>
  <c r="G192" i="2"/>
  <c r="G138" i="2"/>
  <c r="E67" i="2"/>
  <c r="E66" i="2"/>
  <c r="C72" i="2"/>
  <c r="C71" i="2"/>
  <c r="E28" i="2"/>
  <c r="E29" i="2"/>
  <c r="C33" i="2"/>
  <c r="C32" i="2"/>
  <c r="D20" i="2"/>
  <c r="D19" i="2"/>
  <c r="E435" i="3"/>
  <c r="E408" i="3"/>
  <c r="E407" i="3"/>
  <c r="E381" i="3"/>
  <c r="E354" i="3"/>
  <c r="E353" i="3"/>
  <c r="E248" i="3"/>
  <c r="D239" i="3"/>
  <c r="D238" i="3"/>
  <c r="C129" i="3"/>
  <c r="C128" i="3"/>
  <c r="D11" i="3" l="1"/>
  <c r="D10" i="3"/>
  <c r="B18" i="8"/>
  <c r="B22" i="8"/>
  <c r="B13" i="8"/>
  <c r="B9" i="8"/>
  <c r="B30" i="7"/>
  <c r="B26" i="7"/>
  <c r="B22" i="7"/>
  <c r="B13" i="7"/>
  <c r="B8" i="7"/>
  <c r="E581" i="5"/>
  <c r="E579" i="5"/>
  <c r="E580" i="5"/>
  <c r="F575" i="5"/>
  <c r="F574" i="5"/>
  <c r="F573" i="5"/>
  <c r="F570" i="5"/>
  <c r="F569" i="5"/>
  <c r="F571" i="5"/>
  <c r="F440" i="5"/>
  <c r="F439" i="5"/>
  <c r="F438" i="5"/>
  <c r="F434" i="5"/>
  <c r="F435" i="5"/>
  <c r="E445" i="5" s="1"/>
  <c r="E444" i="5" s="1"/>
  <c r="F433" i="5"/>
  <c r="E443" i="5" s="1"/>
  <c r="F304" i="5"/>
  <c r="F303" i="5"/>
  <c r="F302" i="5"/>
  <c r="F300" i="5"/>
  <c r="F299" i="5"/>
  <c r="F298" i="5"/>
  <c r="F177" i="5"/>
  <c r="F176" i="5"/>
  <c r="G29" i="5"/>
  <c r="G27" i="5"/>
  <c r="G24" i="5"/>
  <c r="G23" i="5"/>
  <c r="G22" i="5"/>
  <c r="G28" i="5"/>
  <c r="G26" i="5"/>
  <c r="F180" i="5"/>
  <c r="F182" i="5"/>
  <c r="F181" i="5"/>
  <c r="F178" i="5"/>
  <c r="E214" i="4"/>
  <c r="E213" i="4"/>
  <c r="E97" i="4"/>
  <c r="E96" i="4"/>
  <c r="F123" i="3"/>
  <c r="F122" i="3"/>
  <c r="F126" i="3"/>
  <c r="F125" i="3"/>
  <c r="F7" i="3"/>
  <c r="F6" i="3"/>
  <c r="D306" i="2"/>
  <c r="D305" i="2"/>
  <c r="D304" i="2"/>
  <c r="D303" i="2"/>
  <c r="D302" i="2"/>
  <c r="E296" i="2"/>
  <c r="E297" i="2"/>
  <c r="E298" i="2"/>
  <c r="E299" i="2"/>
  <c r="D299" i="2"/>
  <c r="D298" i="2"/>
  <c r="D297" i="2"/>
  <c r="D296" i="2"/>
  <c r="D295" i="2"/>
  <c r="C299" i="2"/>
  <c r="C298" i="2"/>
  <c r="C297" i="2"/>
  <c r="C296" i="2"/>
  <c r="C295" i="2"/>
  <c r="C290" i="2"/>
  <c r="C289" i="2"/>
  <c r="C288" i="2"/>
  <c r="C287" i="2"/>
  <c r="C286" i="2"/>
  <c r="G137" i="2"/>
  <c r="G122" i="2"/>
  <c r="G121" i="2"/>
  <c r="E65" i="2"/>
  <c r="D18" i="2"/>
  <c r="E51" i="1"/>
  <c r="E50" i="1"/>
  <c r="E49" i="1"/>
  <c r="G24" i="1"/>
  <c r="G23" i="1"/>
  <c r="D14" i="1"/>
  <c r="D13" i="1"/>
  <c r="D12" i="1"/>
  <c r="E309" i="5" l="1"/>
  <c r="E310" i="5" s="1"/>
  <c r="H31" i="5"/>
  <c r="J184" i="5"/>
  <c r="E191" i="5" s="1"/>
  <c r="E311" i="5" l="1"/>
  <c r="E192" i="5"/>
</calcChain>
</file>

<file path=xl/sharedStrings.xml><?xml version="1.0" encoding="utf-8"?>
<sst xmlns="http://schemas.openxmlformats.org/spreadsheetml/2006/main" count="644" uniqueCount="375">
  <si>
    <t>1) Business Problem: A retail store wants to analyze the sales data of a particular</t>
  </si>
  <si>
    <t>product category to understand the typical sales performance and make strategic</t>
  </si>
  <si>
    <t>decisions.</t>
  </si>
  <si>
    <t>Data:</t>
  </si>
  <si>
    <t>Let's consider the weekly sales data (in units) for the past month for a specific product</t>
  </si>
  <si>
    <t>category:</t>
  </si>
  <si>
    <t>Week 1: 50 units</t>
  </si>
  <si>
    <t>Week 2: 60 units</t>
  </si>
  <si>
    <t>Week 3: 55 units</t>
  </si>
  <si>
    <t>Week 4: 70 units</t>
  </si>
  <si>
    <t>ANSWER</t>
  </si>
  <si>
    <t>MEAN</t>
  </si>
  <si>
    <t>MEDIAN</t>
  </si>
  <si>
    <t>MODE</t>
  </si>
  <si>
    <t>customers to understand the typical waiting experience and improve service</t>
  </si>
  <si>
    <t>efficiency.</t>
  </si>
  <si>
    <t>Let's consider the waiting times (in minutes) for the past 20 customers:</t>
  </si>
  <si>
    <t>2) Business Problem: A restaurant wants to analyze the waiting times of its</t>
  </si>
  <si>
    <t>its customers to understand the typical rental period and optimize its pricing and</t>
  </si>
  <si>
    <t>fleet management strategies.</t>
  </si>
  <si>
    <t>Let's consider the rental durations (in days) for a sample of 50 customers:</t>
  </si>
  <si>
    <t>3) Business Problem: A car rental company wants to analyze the rental durations of</t>
  </si>
  <si>
    <t>1) Problem: A manufacturing company wants to analyze the production output of a</t>
  </si>
  <si>
    <t>specific machine to understand the variability or spread in its performance.</t>
  </si>
  <si>
    <t>Let's consider the number of units produced per hour by the machine for a sample of 10</t>
  </si>
  <si>
    <t>working days:</t>
  </si>
  <si>
    <t>Day 1: 120 units</t>
  </si>
  <si>
    <t>Day 2: 110 units</t>
  </si>
  <si>
    <t>Day 3: 130 units</t>
  </si>
  <si>
    <t>Day 4: 115 units</t>
  </si>
  <si>
    <t>Day 5: 125 units</t>
  </si>
  <si>
    <t>Day 6: 105 units</t>
  </si>
  <si>
    <t>Day 7: 135 units</t>
  </si>
  <si>
    <t>Day 8: 115 units</t>
  </si>
  <si>
    <t>Day 9: 125 units</t>
  </si>
  <si>
    <t>Day 10: 140 units</t>
  </si>
  <si>
    <t>RANGE</t>
  </si>
  <si>
    <t>Variance</t>
  </si>
  <si>
    <t>Standard Deviation</t>
  </si>
  <si>
    <t>Problem: A retail store wants to analyze the sales of a specific product to understand the variability in daily sales and assess its inventory management.</t>
  </si>
  <si>
    <t>2)</t>
  </si>
  <si>
    <t>Data: Let's consider the daily sales (in dollars) for the past 30 days:</t>
  </si>
  <si>
    <t>$500</t>
  </si>
  <si>
    <t>$700</t>
  </si>
  <si>
    <t>$400</t>
  </si>
  <si>
    <t>$600</t>
  </si>
  <si>
    <t>$550</t>
  </si>
  <si>
    <t>$750</t>
  </si>
  <si>
    <t>$650</t>
  </si>
  <si>
    <t>$800</t>
  </si>
  <si>
    <t>$450</t>
  </si>
  <si>
    <t>shipments to understand the variability in order fulfillment and optimize its</t>
  </si>
  <si>
    <t>logistics operations.</t>
  </si>
  <si>
    <t>Let's consider the delivery times (in days) for a sample of 50 shipments:</t>
  </si>
  <si>
    <t>3) Problem: An e-commerce platform wants to analyze the delivery times of its</t>
  </si>
  <si>
    <t>Data: Let's consider the monthly revenue (in thousands of dollars) for the past 12 months:</t>
  </si>
  <si>
    <t>ANSWER 1. Measure of Central Tendency:</t>
  </si>
  <si>
    <t>ANSWER 2. Measure of Dispersion:</t>
  </si>
  <si>
    <t>AVERAGE</t>
  </si>
  <si>
    <t>4) Problem : A company wants to analyze the monthly revenue generated by one of its products to understand its performance and variability.</t>
  </si>
  <si>
    <r>
      <t>5)</t>
    </r>
    <r>
      <rPr>
        <b/>
        <i/>
        <sz val="7"/>
        <color rgb="FF000000"/>
        <rFont val="Times New Roman"/>
        <family val="1"/>
      </rPr>
      <t xml:space="preserve">     </t>
    </r>
    <r>
      <rPr>
        <b/>
        <i/>
        <sz val="11"/>
        <color rgb="FF000000"/>
        <rFont val="Arial"/>
        <family val="2"/>
      </rPr>
      <t>Problem : A survey was conducted to gather feedback from customers regarding their satisfaction with a particular service on a scale of 1 to 10.</t>
    </r>
  </si>
  <si>
    <t>Let's consider the satisfaction ratings from 50 customers:</t>
  </si>
  <si>
    <t>ANSWER 5:</t>
  </si>
  <si>
    <t>ANSWER 4 :</t>
  </si>
  <si>
    <t xml:space="preserve">ANSWER 1. Measure of Central Tendency: </t>
  </si>
  <si>
    <t>STANDARD DEVIATION</t>
  </si>
  <si>
    <t>6)  Problem :A company wants to analyze the customer wait times at its call center to assess the efficiency of its customer service operations.</t>
  </si>
  <si>
    <t>Let's consider the wait times (in minutes) for a sample of 100 randomly selected customer calls</t>
  </si>
  <si>
    <t>ANSWER 6:</t>
  </si>
  <si>
    <t>ANSWER 3. Measure of Dispersion:</t>
  </si>
  <si>
    <t>7) Problem : A transportation company wants to analyze the fuel efficiency of its vehicle fleet to identify any variations across different vehicle models.</t>
  </si>
  <si>
    <t>Let's consider the fuel efficiency (in miles per gallon, mpg) for a sample of 50 vehicles:</t>
  </si>
  <si>
    <t>Model A</t>
  </si>
  <si>
    <t>Model B</t>
  </si>
  <si>
    <t>Model C</t>
  </si>
  <si>
    <t>Model D</t>
  </si>
  <si>
    <t>Model E</t>
  </si>
  <si>
    <t>SUM</t>
  </si>
  <si>
    <t>COUNT</t>
  </si>
  <si>
    <t>Measure of Central Tendency: Mean (Average)</t>
  </si>
  <si>
    <t>ANSWER 1</t>
  </si>
  <si>
    <t>Measure of Dispersion: Range</t>
  </si>
  <si>
    <t>Min</t>
  </si>
  <si>
    <t xml:space="preserve">	Max</t>
  </si>
  <si>
    <t>Range</t>
  </si>
  <si>
    <t>ANSWER 2</t>
  </si>
  <si>
    <t>Measure of Dispersion: Variance</t>
  </si>
  <si>
    <t>ANSWER 3</t>
  </si>
  <si>
    <t>8) Problem : A company wants to analyze the ages of its employees to understand the age distribution and demographics within the organization</t>
  </si>
  <si>
    <t>Let's consider the ages of 100 employees:</t>
  </si>
  <si>
    <t>Frequency Distribution</t>
  </si>
  <si>
    <t>ANSWER2.	Mode</t>
  </si>
  <si>
    <t>ANSWER3.	MEDIAN</t>
  </si>
  <si>
    <t>ANSWER4.RANGE</t>
  </si>
  <si>
    <t>9)  Problem :A retail store wants to analyze the purchase amounts made by customers to understand their spending habits</t>
  </si>
  <si>
    <t>Let's consider the purchase amounts (in dollars) for a sample of 50 customers:</t>
  </si>
  <si>
    <t>56, 40, 28, 73, 52, 61, 35, 40, 47, 65,</t>
  </si>
  <si>
    <t>52, 44, 38, 60, 56, 40, 36, 49, 68, 57,</t>
  </si>
  <si>
    <t>52, 63, 41, 48, 55, 42, 39, 58, 62, 49,</t>
  </si>
  <si>
    <t>59, 45, 47, 51, 65, 41, 48, 55, 42, 39,</t>
  </si>
  <si>
    <t>58, 62, 49, 59, 45, 47, 51, 65, 43, 58</t>
  </si>
  <si>
    <t>Questions:</t>
  </si>
  <si>
    <r>
      <t>1.</t>
    </r>
    <r>
      <rPr>
        <b/>
        <sz val="7"/>
        <color rgb="FF000000"/>
        <rFont val="Times New Roman"/>
        <family val="1"/>
      </rPr>
      <t xml:space="preserve">  </t>
    </r>
    <r>
      <rPr>
        <b/>
        <sz val="11"/>
        <color rgb="FF000000"/>
        <rFont val="Arial"/>
        <family val="2"/>
      </rPr>
      <t>Frequency Distribution: Create a frequency distribution table for the purchase amounts.</t>
    </r>
  </si>
  <si>
    <r>
      <t>2.</t>
    </r>
    <r>
      <rPr>
        <b/>
        <sz val="7"/>
        <color rgb="FF000000"/>
        <rFont val="Times New Roman"/>
        <family val="1"/>
      </rPr>
      <t xml:space="preserve">  </t>
    </r>
    <r>
      <rPr>
        <b/>
        <sz val="11"/>
        <color rgb="FF000000"/>
        <rFont val="Arial"/>
        <family val="2"/>
      </rPr>
      <t>Mode: What is the mode (most common purchase amount) among the customers?</t>
    </r>
  </si>
  <si>
    <r>
      <t>3.</t>
    </r>
    <r>
      <rPr>
        <b/>
        <sz val="7"/>
        <color rgb="FF000000"/>
        <rFont val="Times New Roman"/>
        <family val="1"/>
      </rPr>
      <t xml:space="preserve">  </t>
    </r>
    <r>
      <rPr>
        <b/>
        <sz val="11"/>
        <color rgb="FF000000"/>
        <rFont val="Arial"/>
        <family val="2"/>
      </rPr>
      <t>Median: What is the median purchase amount among the customers?</t>
    </r>
  </si>
  <si>
    <r>
      <t>4.</t>
    </r>
    <r>
      <rPr>
        <b/>
        <sz val="7"/>
        <color rgb="FF000000"/>
        <rFont val="Times New Roman"/>
        <family val="1"/>
      </rPr>
      <t xml:space="preserve">  </t>
    </r>
    <r>
      <rPr>
        <b/>
        <sz val="11"/>
        <color rgb="FF000000"/>
        <rFont val="Arial"/>
        <family val="2"/>
      </rPr>
      <t>Interquartile Range: What is the interquartile range of the purchase amounts?</t>
    </r>
  </si>
  <si>
    <t>Answer</t>
  </si>
  <si>
    <t xml:space="preserve">ANSWER4. </t>
  </si>
  <si>
    <t>Interquartile Range</t>
  </si>
  <si>
    <t>Q1</t>
  </si>
  <si>
    <t>Q3</t>
  </si>
  <si>
    <t>10)Problem : A manufacturing company wants to analyze the defect rates of its production line to identify the frequency of different types of defects.</t>
  </si>
  <si>
    <t>Let's consider the types of defects and their corresponding frequencies observed in a sample of 200 products:</t>
  </si>
  <si>
    <t>Defect Type: A, B, C, D, E, F, G Frequency: 30, 40, 20, 10, 45, 25, 30</t>
  </si>
  <si>
    <r>
      <t>1.</t>
    </r>
    <r>
      <rPr>
        <sz val="7"/>
        <color rgb="FF000000"/>
        <rFont val="Times New Roman"/>
        <family val="1"/>
      </rPr>
      <t xml:space="preserve">  </t>
    </r>
    <r>
      <rPr>
        <sz val="11"/>
        <color rgb="FF000000"/>
        <rFont val="Arial"/>
        <family val="2"/>
      </rPr>
      <t>Bar Chart: Create a bar chart to visualize the frequency of different defect types.</t>
    </r>
  </si>
  <si>
    <r>
      <t>2.</t>
    </r>
    <r>
      <rPr>
        <sz val="7"/>
        <color rgb="FF000000"/>
        <rFont val="Times New Roman"/>
        <family val="1"/>
      </rPr>
      <t xml:space="preserve">  </t>
    </r>
    <r>
      <rPr>
        <sz val="11"/>
        <color rgb="FF000000"/>
        <rFont val="Arial"/>
        <family val="2"/>
      </rPr>
      <t>Most Common Defect: Which defect type has the highest frequency?</t>
    </r>
  </si>
  <si>
    <r>
      <t>3.</t>
    </r>
    <r>
      <rPr>
        <sz val="7"/>
        <color rgb="FF000000"/>
        <rFont val="Times New Roman"/>
        <family val="1"/>
      </rPr>
      <t xml:space="preserve">  </t>
    </r>
    <r>
      <rPr>
        <sz val="11"/>
        <color rgb="FF000000"/>
        <rFont val="Arial"/>
        <family val="2"/>
      </rPr>
      <t>Histogram: Create a histogram to represent the defect frequencies.</t>
    </r>
  </si>
  <si>
    <t>Bar Chart</t>
  </si>
  <si>
    <t>Defect Type</t>
  </si>
  <si>
    <t>Frequency</t>
  </si>
  <si>
    <t>A</t>
  </si>
  <si>
    <t>B</t>
  </si>
  <si>
    <t>C</t>
  </si>
  <si>
    <t>D</t>
  </si>
  <si>
    <t>E</t>
  </si>
  <si>
    <t>F</t>
  </si>
  <si>
    <t>G</t>
  </si>
  <si>
    <t>Answer 1</t>
  </si>
  <si>
    <t>Most Common Defect:  E defect type has the highest frequency</t>
  </si>
  <si>
    <t>11) Problem : A survey was conducted to gather feedback from customers about their satisfaction levels with a specific service on a scale of 1 to 5.</t>
  </si>
  <si>
    <t>Let's consider the satisfaction ratings from 100 customers:</t>
  </si>
  <si>
    <t>Ratings: 4, 5, 3, 4, 4, 3, 2, 5, 4, 3,</t>
  </si>
  <si>
    <t>5, 4, 2, 3, 4, 5, 3, 4, 5, 3,</t>
  </si>
  <si>
    <t>4, 3, 2, 4, 5, 3, 4, 5, 4, 3,</t>
  </si>
  <si>
    <t>3, 4, 5, 2, 3, 4, 4, 3, 5, 4,</t>
  </si>
  <si>
    <t>3, 4, 5, 4, 2, 3, 4, 5, 3, 4,</t>
  </si>
  <si>
    <t>5, 4, 3, 4, 5, 3, 4, 5, 4, 3,</t>
  </si>
  <si>
    <t>3, 4, 5, 2, 3, 4, 4, 3, 5, 4</t>
  </si>
  <si>
    <r>
      <t>1.</t>
    </r>
    <r>
      <rPr>
        <sz val="7"/>
        <color rgb="FF000000"/>
        <rFont val="Times New Roman"/>
        <family val="1"/>
      </rPr>
      <t xml:space="preserve">  </t>
    </r>
    <r>
      <rPr>
        <sz val="11"/>
        <color rgb="FF000000"/>
        <rFont val="Arial"/>
        <family val="2"/>
      </rPr>
      <t>Histogram: Create a histogram to visualize the distribution of satisfaction ratings.</t>
    </r>
  </si>
  <si>
    <r>
      <t>2.</t>
    </r>
    <r>
      <rPr>
        <sz val="7"/>
        <color rgb="FF000000"/>
        <rFont val="Times New Roman"/>
        <family val="1"/>
      </rPr>
      <t xml:space="preserve">  </t>
    </r>
    <r>
      <rPr>
        <sz val="11"/>
        <color rgb="FF000000"/>
        <rFont val="Arial"/>
        <family val="2"/>
      </rPr>
      <t>Mode: Which satisfaction rating has the highest frequency?</t>
    </r>
  </si>
  <si>
    <r>
      <t>3.</t>
    </r>
    <r>
      <rPr>
        <sz val="7"/>
        <color rgb="FF000000"/>
        <rFont val="Times New Roman"/>
        <family val="1"/>
      </rPr>
      <t xml:space="preserve">  </t>
    </r>
    <r>
      <rPr>
        <sz val="11"/>
        <color rgb="FF000000"/>
        <rFont val="Arial"/>
        <family val="2"/>
      </rPr>
      <t>Bar Chart: Create a bar chart to display the frequency of each satisfaction rating.</t>
    </r>
  </si>
  <si>
    <t>By answering these questions using a histogram and bar chart, the organization can gain insights into the distribution of satisfaction ratings, identify the most common satisfaction level, and assess overall customer satisfaction.</t>
  </si>
  <si>
    <t xml:space="preserve">RATING </t>
  </si>
  <si>
    <t>12)Problem : A company wants to analyze the monthly sales figures of its products to understand the sales distribution across different price ranges.</t>
  </si>
  <si>
    <t>Let's consider the monthly sales figures (in thousands of dollars) for a sample of 50 products:</t>
  </si>
  <si>
    <t>Sales: 35, 28, 32, 45, 38, 29, 42, 30, 36, 41,</t>
  </si>
  <si>
    <t>47, 31, 39, 43, 37, 30, 34, 39, 28, 33,</t>
  </si>
  <si>
    <t>36, 40, 42, 29, 31, 45, 38, 33, 41, 35, 37,</t>
  </si>
  <si>
    <t>34, 46, 30, 39, 43, 28, 32, 36, 29, 31, 37, 40, 42, 33, 39, 28, 35, 38, 43</t>
  </si>
  <si>
    <r>
      <t>1.</t>
    </r>
    <r>
      <rPr>
        <sz val="7"/>
        <color rgb="FF000000"/>
        <rFont val="Times New Roman"/>
        <family val="1"/>
      </rPr>
      <t xml:space="preserve">  </t>
    </r>
    <r>
      <rPr>
        <sz val="11"/>
        <color rgb="FF000000"/>
        <rFont val="Arial"/>
        <family val="2"/>
      </rPr>
      <t>Histogram: Create a histogram to visualize the sales distribution across different price ranges.</t>
    </r>
  </si>
  <si>
    <r>
      <t>2.</t>
    </r>
    <r>
      <rPr>
        <sz val="7"/>
        <color rgb="FF000000"/>
        <rFont val="Times New Roman"/>
        <family val="1"/>
      </rPr>
      <t xml:space="preserve">  </t>
    </r>
    <r>
      <rPr>
        <sz val="11"/>
        <color rgb="FF000000"/>
        <rFont val="Arial"/>
        <family val="2"/>
      </rPr>
      <t>Measure of Central Tendency: What is the average monthly sales figure?</t>
    </r>
  </si>
  <si>
    <r>
      <t>3.</t>
    </r>
    <r>
      <rPr>
        <sz val="7"/>
        <color rgb="FF000000"/>
        <rFont val="Times New Roman"/>
        <family val="1"/>
      </rPr>
      <t xml:space="preserve">  </t>
    </r>
    <r>
      <rPr>
        <sz val="11"/>
        <color rgb="FF000000"/>
        <rFont val="Arial"/>
        <family val="2"/>
      </rPr>
      <t>Bar Chart: Create a bar chart to display the frequency of sales in different price ranges.</t>
    </r>
  </si>
  <si>
    <t>By answering these questions using a histogram and bar chart, the company can understand the distribution of sales figures, determine the average sales performance, and identify the price ranges where sales are concentrated or lacking.</t>
  </si>
  <si>
    <r>
      <t>1)</t>
    </r>
    <r>
      <rPr>
        <b/>
        <i/>
        <sz val="7"/>
        <color rgb="FF000000"/>
        <rFont val="Times New Roman"/>
        <family val="1"/>
      </rPr>
      <t xml:space="preserve">     </t>
    </r>
    <r>
      <rPr>
        <b/>
        <i/>
        <sz val="11"/>
        <color rgb="FF000000"/>
        <rFont val="Arial"/>
        <family val="2"/>
      </rPr>
      <t>Question : A company wants to analyze the monthly returns of its investment portfolio to understand the distribution and risk associated with the returns.</t>
    </r>
  </si>
  <si>
    <t>Let's consider the monthly returns (%) for the portfolio over a one-year period:</t>
  </si>
  <si>
    <t>Returns: -2.5, 1.3, -0.8, -1.9, 2.1, 0.5, -1.2, 1.8, -0.5, 2.3,</t>
  </si>
  <si>
    <t>-0.7, 1.2, -1.5, -0.3, 2.6, 1.1, -1.7, 0.9, -1.4, 0.3,</t>
  </si>
  <si>
    <t>1.9, -1.1, -0.4, 2.2, -0.9, 1.6, -0.6, -1.3, 2.4, 0.7, -1.8, 1.5, -0.2, -2.1, 2.8, 0.8, -1.6, 1.4, -0.1, 2.5,</t>
  </si>
  <si>
    <t>-1.0, 1.7, -0.9, -2.0, 2.7, 0.6, -1.4, 1.1, -0.3, 2.0</t>
  </si>
  <si>
    <r>
      <t>1.</t>
    </r>
    <r>
      <rPr>
        <sz val="7"/>
        <color rgb="FF000000"/>
        <rFont val="Times New Roman"/>
        <family val="1"/>
      </rPr>
      <t xml:space="preserve">  </t>
    </r>
    <r>
      <rPr>
        <sz val="11"/>
        <color rgb="FF000000"/>
        <rFont val="Arial"/>
        <family val="2"/>
      </rPr>
      <t>Skewness: Calculate the skewness of the monthly returns.</t>
    </r>
  </si>
  <si>
    <r>
      <t>2.</t>
    </r>
    <r>
      <rPr>
        <sz val="7"/>
        <color rgb="FF000000"/>
        <rFont val="Times New Roman"/>
        <family val="1"/>
      </rPr>
      <t xml:space="preserve">  </t>
    </r>
    <r>
      <rPr>
        <sz val="11"/>
        <color rgb="FF000000"/>
        <rFont val="Arial"/>
        <family val="2"/>
      </rPr>
      <t>Kurtosis: Calculate the kurtosis of the monthly returns.</t>
    </r>
  </si>
  <si>
    <r>
      <t>3.</t>
    </r>
    <r>
      <rPr>
        <sz val="7"/>
        <color rgb="FF000000"/>
        <rFont val="Times New Roman"/>
        <family val="1"/>
      </rPr>
      <t xml:space="preserve">  </t>
    </r>
    <r>
      <rPr>
        <sz val="11"/>
        <color rgb="FF000000"/>
        <rFont val="Arial"/>
        <family val="2"/>
      </rPr>
      <t>Interpretation: Based on the skewness and kurtosis values, what can be said about the distribution of returns?</t>
    </r>
  </si>
  <si>
    <t>By answering these questions using measures of skewness and kurtosis, the company can understand the shape and symmetry of the return distribution, assess the level of risk and potential outliers, and make informed decisions regarding portfolio management and risk mitigation strategies.</t>
  </si>
  <si>
    <t xml:space="preserve">	Skewness</t>
  </si>
  <si>
    <t>Kurtosis</t>
  </si>
  <si>
    <t>answer 1</t>
  </si>
  <si>
    <t>answer 2</t>
  </si>
  <si>
    <t>answer3</t>
  </si>
  <si>
    <t>Let's consider the monthly incomes (in thousands of dollars) of a sample of 100 individuals:</t>
  </si>
  <si>
    <t>Incomes: 2.5, 4.8, 3.2, 2.1, 4.5, 2.9, 2.3, 3.1, 4.2, 3.9,</t>
  </si>
  <si>
    <t>2.8, 4.1, 2.6, 2.4, 4.7, 3.3, 2.7, 3.0, 4.3, 3.7, 2.2, 3.6, 4.0, 2.7, 3.8, 3.5, 3.2, 4.4, 2.0, 3.4, 3.1, 2.9, 4.6, 3.3, 2.5, 4.9, 2.8, 3.0, 4.2, 3.9,</t>
  </si>
  <si>
    <t>2.8, 4.1, 2.6, 2.4, 4.7, 3.3, 2.7, 3.0, 4.3, 3.7,</t>
  </si>
  <si>
    <t>2.2, 3.6, 4.0, 2.7, 3.8, 3.5, 3.2, 4.4,</t>
  </si>
  <si>
    <t>2.0, 3.4,</t>
  </si>
  <si>
    <t>3.1, 2.9, 4.6, 3.3, 2.5, 4.9, 2.8, 3.0, 4.2, 3.9, 2.8, 4.1, 2.6, 2.4, 4.7, 3.3, 2.7, 3.0, 4.3, 3.7,</t>
  </si>
  <si>
    <t>2.2, 3.6, 4.0, 2.7, 3.8, 3.5, 3.2, 4.4, 2.0, 3.4,</t>
  </si>
  <si>
    <t>3.1, 2.9, 4.6, 3.3, 2.5, 4.9</t>
  </si>
  <si>
    <r>
      <t>1.</t>
    </r>
    <r>
      <rPr>
        <sz val="7"/>
        <color rgb="FF000000"/>
        <rFont val="Times New Roman"/>
        <family val="1"/>
      </rPr>
      <t xml:space="preserve">  </t>
    </r>
    <r>
      <rPr>
        <sz val="11"/>
        <color rgb="FF000000"/>
        <rFont val="Arial"/>
        <family val="2"/>
      </rPr>
      <t>Skewness: Calculate the skewness of the income distribution.</t>
    </r>
  </si>
  <si>
    <r>
      <t>2.</t>
    </r>
    <r>
      <rPr>
        <sz val="7"/>
        <color rgb="FF000000"/>
        <rFont val="Times New Roman"/>
        <family val="1"/>
      </rPr>
      <t xml:space="preserve">  </t>
    </r>
    <r>
      <rPr>
        <sz val="11"/>
        <color rgb="FF000000"/>
        <rFont val="Arial"/>
        <family val="2"/>
      </rPr>
      <t>Kurtosis: Calculate the kurtosis of the income distribution.</t>
    </r>
  </si>
  <si>
    <r>
      <t>3.</t>
    </r>
    <r>
      <rPr>
        <sz val="7"/>
        <color rgb="FF000000"/>
        <rFont val="Times New Roman"/>
        <family val="1"/>
      </rPr>
      <t xml:space="preserve">  </t>
    </r>
    <r>
      <rPr>
        <sz val="11"/>
        <color rgb="FF000000"/>
        <rFont val="Arial"/>
        <family val="2"/>
      </rPr>
      <t>Interpretation: Based on the skewness and kurtosis values, what can be inferred about the income inequality?</t>
    </r>
  </si>
  <si>
    <t>By answering these questions using measures of skewness and kurtosis, the research study can assess the level of income inequality, determine the shape of the income distribution, and make informed policy recommendations to address income disparities.</t>
  </si>
  <si>
    <r>
      <t>2)</t>
    </r>
    <r>
      <rPr>
        <b/>
        <i/>
        <sz val="7"/>
        <color rgb="FF000000"/>
        <rFont val="Times New Roman"/>
        <family val="1"/>
      </rPr>
      <t xml:space="preserve">     </t>
    </r>
    <r>
      <rPr>
        <b/>
        <i/>
        <sz val="11"/>
        <color rgb="FF000000"/>
        <rFont val="Arial"/>
        <family val="2"/>
      </rPr>
      <t>Question : A research study wants to analyze the income distribution of a population to understand the level of income inequality.</t>
    </r>
  </si>
  <si>
    <t>3) Question : A survey was conducted to analyze the satisfaction ratings of customers on a scale of 1 to 5 for a specific product.</t>
  </si>
  <si>
    <t>Let's consider the satisfaction ratings from 200 customers:</t>
  </si>
  <si>
    <r>
      <t>1.</t>
    </r>
    <r>
      <rPr>
        <sz val="7"/>
        <color rgb="FF000000"/>
        <rFont val="Times New Roman"/>
        <family val="1"/>
      </rPr>
      <t xml:space="preserve">  </t>
    </r>
    <r>
      <rPr>
        <sz val="11"/>
        <color rgb="FF000000"/>
        <rFont val="Arial"/>
        <family val="2"/>
      </rPr>
      <t>Skewness: Calculate the skewness of the satisfaction ratings.</t>
    </r>
  </si>
  <si>
    <r>
      <t>2.</t>
    </r>
    <r>
      <rPr>
        <sz val="7"/>
        <color rgb="FF000000"/>
        <rFont val="Times New Roman"/>
        <family val="1"/>
      </rPr>
      <t xml:space="preserve">  </t>
    </r>
    <r>
      <rPr>
        <sz val="11"/>
        <color rgb="FF000000"/>
        <rFont val="Arial"/>
        <family val="2"/>
      </rPr>
      <t>Kurtosis: Calculate the kurtosis of the satisfaction ratings.</t>
    </r>
  </si>
  <si>
    <r>
      <t>3.</t>
    </r>
    <r>
      <rPr>
        <sz val="7"/>
        <color rgb="FF000000"/>
        <rFont val="Times New Roman"/>
        <family val="1"/>
      </rPr>
      <t xml:space="preserve">  </t>
    </r>
    <r>
      <rPr>
        <sz val="11"/>
        <color rgb="FF000000"/>
        <rFont val="Arial"/>
        <family val="2"/>
      </rPr>
      <t>Interpretation: Based on the skewness and kurtosis values, what can be inferred about the satisfaction ratings distribution?</t>
    </r>
  </si>
  <si>
    <t>By answering these questions using measures of skewness and kurtosis, the survey can assess the skewness and peakedness of the satisfaction ratings, determine if the ratings are skewed towards positive or negative evaluations, and understand the distribution characteristics of customer satisfaction.</t>
  </si>
  <si>
    <t>4) Question : A study wants to analyze the distribution of house prices in a specific city to understand the market trends.</t>
  </si>
  <si>
    <t>Let's consider the house prices (in thousands of dollars) for a sample of 150 houses:</t>
  </si>
  <si>
    <t>House Prices: 280, 350, 310, 270, 390, 320, 290, 340, 310, 380,</t>
  </si>
  <si>
    <t>270, 350, 300, 330, 370, 310, 280, 320, 350, 290,</t>
  </si>
  <si>
    <t>270, 350, 300, 330, 370, 310, 280, 320, 350, 290</t>
  </si>
  <si>
    <r>
      <t>1.</t>
    </r>
    <r>
      <rPr>
        <sz val="7"/>
        <color rgb="FF000000"/>
        <rFont val="Times New Roman"/>
        <family val="1"/>
      </rPr>
      <t xml:space="preserve">  </t>
    </r>
    <r>
      <rPr>
        <sz val="11"/>
        <color rgb="FF000000"/>
        <rFont val="Arial"/>
        <family val="2"/>
      </rPr>
      <t>Skewness: Calculate the skewness of the house price distribution.</t>
    </r>
  </si>
  <si>
    <r>
      <t>2.</t>
    </r>
    <r>
      <rPr>
        <sz val="7"/>
        <color rgb="FF000000"/>
        <rFont val="Times New Roman"/>
        <family val="1"/>
      </rPr>
      <t xml:space="preserve">  </t>
    </r>
    <r>
      <rPr>
        <sz val="11"/>
        <color rgb="FF000000"/>
        <rFont val="Arial"/>
        <family val="2"/>
      </rPr>
      <t>Kurtosis: Calculate the kurtosis of the house price distribution.</t>
    </r>
  </si>
  <si>
    <r>
      <t>3.</t>
    </r>
    <r>
      <rPr>
        <sz val="7"/>
        <color rgb="FF000000"/>
        <rFont val="Times New Roman"/>
        <family val="1"/>
      </rPr>
      <t xml:space="preserve">  </t>
    </r>
    <r>
      <rPr>
        <sz val="11"/>
        <color rgb="FF000000"/>
        <rFont val="Arial"/>
        <family val="2"/>
      </rPr>
      <t>Interpretation: Based on the skewness and kurtosis values, what can be inferred about the distribution of house prices?</t>
    </r>
  </si>
  <si>
    <t>By answering these questions using measures of skewness and kurtosis, the study can assess the symmetry and peakedness of the house price distribution, identify any outliers or extreme values, and gain insights into the market trends and pricing dynamics.</t>
  </si>
  <si>
    <t>Let's consider the waiting times (in minutes) for a sample of 100 customers:</t>
  </si>
  <si>
    <t>Waiting Times: 12, 18, 15, 22, 20, 14, 16, 21, 19, 17,</t>
  </si>
  <si>
    <t>22, 19, 13, 16, 21, 22, 17, 19, 22, 18,</t>
  </si>
  <si>
    <t>14, 20, 19, 17, 22, 18, 15, 21, 20, 16,</t>
  </si>
  <si>
    <t>12, 18, 15, 22, 20, 14, 16, 21, 19, 17,</t>
  </si>
  <si>
    <t>12, 18, 15, 22, 20, 14, 16, 21, 19, 17</t>
  </si>
  <si>
    <t>: Calculate the kurtosis of the waiting time distribution.</t>
  </si>
  <si>
    <t>By answering these questions using measures of skewness and kurtosis, the company can assess the symmetry and tail behavior of the waiting time distribution, identify any patterns or anomalies in customer waiting times, and make improvements to streamline the service process and enhance customer satisfaction.</t>
  </si>
  <si>
    <t>Question 5 : A company wants to analyze the waiting times of customers at a service center to improve operational efficiency.</t>
  </si>
  <si>
    <r>
      <t>1.</t>
    </r>
    <r>
      <rPr>
        <b/>
        <sz val="7"/>
        <color rgb="FF000000"/>
        <rFont val="Times New Roman"/>
        <family val="1"/>
      </rPr>
      <t xml:space="preserve">  </t>
    </r>
    <r>
      <rPr>
        <b/>
        <sz val="11"/>
        <color rgb="FF000000"/>
        <rFont val="Arial"/>
        <family val="2"/>
      </rPr>
      <t>Skewness: Calculate the skewness of the waiting time distribution.</t>
    </r>
  </si>
  <si>
    <r>
      <t>2.</t>
    </r>
    <r>
      <rPr>
        <b/>
        <sz val="7"/>
        <color rgb="FF000000"/>
        <rFont val="Times New Roman"/>
        <family val="1"/>
      </rPr>
      <t xml:space="preserve">  </t>
    </r>
    <r>
      <rPr>
        <b/>
        <sz val="11"/>
        <color rgb="FF000000"/>
        <rFont val="Arial"/>
        <family val="2"/>
      </rPr>
      <t>Kurtosis</t>
    </r>
  </si>
  <si>
    <r>
      <t>3.</t>
    </r>
    <r>
      <rPr>
        <b/>
        <sz val="7"/>
        <color rgb="FF000000"/>
        <rFont val="Times New Roman"/>
        <family val="1"/>
      </rPr>
      <t xml:space="preserve">  </t>
    </r>
    <r>
      <rPr>
        <b/>
        <sz val="11"/>
        <color rgb="FF000000"/>
        <rFont val="Arial"/>
        <family val="2"/>
      </rPr>
      <t>Interpretation: Based on the skewness and kurtosis values, what can be inferred about the waiting time distribution?</t>
    </r>
  </si>
  <si>
    <t>1) Question : A company wants to analyze the salary distribution of its employees to determine the income levels at different percentiles.</t>
  </si>
  <si>
    <t>Let's consider the monthly salaries (in thousands of dollars) of a sample of 200 employees:</t>
  </si>
  <si>
    <t>Salaries: 40, 45, 50, 55, 60, 62, 65, 68, 70, 72,</t>
  </si>
  <si>
    <t>75, 78, 80, 82, 85, 88, 90, 92, 95, 100,</t>
  </si>
  <si>
    <t>105, 110, 115, 120, 125, 130, 135, 140, 145, 150,</t>
  </si>
  <si>
    <t>155, 160, 165, 170, 175, 180, 185, 190, 195, 200,</t>
  </si>
  <si>
    <t>205, 210, 215, 220, 225, 230, 235, 240, 245, 250,</t>
  </si>
  <si>
    <t>255, 260, 265, 270, 275, 280, 285, 290, 295, 300,</t>
  </si>
  <si>
    <t>305, 310, 315, 320, 325, 330, 335, 340, 345, 350,</t>
  </si>
  <si>
    <t>355, 360, 365, 370, 375, 380, 385, 390, 395, 400,</t>
  </si>
  <si>
    <t>405, 410, 415, 420, 425, 430, 435, 440, 445, 450,</t>
  </si>
  <si>
    <t>455, 460, 465, 470, 475, 480, 485, 490, 495, 500</t>
  </si>
  <si>
    <r>
      <t>1.</t>
    </r>
    <r>
      <rPr>
        <sz val="7"/>
        <color rgb="FF000000"/>
        <rFont val="Times New Roman"/>
        <family val="1"/>
      </rPr>
      <t xml:space="preserve">                 </t>
    </r>
    <r>
      <rPr>
        <sz val="11"/>
        <color rgb="FF000000"/>
        <rFont val="Arial"/>
        <family val="2"/>
      </rPr>
      <t>Quartiles: Calculate the first quartile (Q1), median (Q2), and third quartile (Q3) of the salary distribution.</t>
    </r>
  </si>
  <si>
    <r>
      <t>2.</t>
    </r>
    <r>
      <rPr>
        <sz val="7"/>
        <color rgb="FF000000"/>
        <rFont val="Times New Roman"/>
        <family val="1"/>
      </rPr>
      <t xml:space="preserve">                 </t>
    </r>
    <r>
      <rPr>
        <sz val="11"/>
        <color rgb="FF000000"/>
        <rFont val="Arial"/>
        <family val="2"/>
      </rPr>
      <t>Percentiles: Calculate the 10th percentile, 25th percentile, 75th percentile, and 90th percentile of the salary distribution.</t>
    </r>
  </si>
  <si>
    <r>
      <t>3.</t>
    </r>
    <r>
      <rPr>
        <sz val="7"/>
        <color rgb="FF000000"/>
        <rFont val="Times New Roman"/>
        <family val="1"/>
      </rPr>
      <t xml:space="preserve">                 </t>
    </r>
    <r>
      <rPr>
        <sz val="11"/>
        <color rgb="FF000000"/>
        <rFont val="Arial"/>
        <family val="2"/>
      </rPr>
      <t>Interpretation: Based on the quartiles and percentiles, what can be inferred about the income distribution of the employees?</t>
    </r>
  </si>
  <si>
    <t>By answering these questions using quartiles and percentiles, the company can understand the income levels at different points in the distribution, identify the median salary and the spread of salaries, and make informed decisions related to compensation, employee benefits, and salary structures.</t>
  </si>
  <si>
    <t xml:space="preserve">ANSWER 1 </t>
  </si>
  <si>
    <t xml:space="preserve"> Quartiles 1</t>
  </si>
  <si>
    <t xml:space="preserve"> Quartiles 2</t>
  </si>
  <si>
    <t xml:space="preserve"> Quartiles 3</t>
  </si>
  <si>
    <t xml:space="preserve">ANSWER 2 </t>
  </si>
  <si>
    <t>Percentiles</t>
  </si>
  <si>
    <t>25TH</t>
  </si>
  <si>
    <t>75TH</t>
  </si>
  <si>
    <t>90TH</t>
  </si>
  <si>
    <t>Interpretation</t>
  </si>
  <si>
    <t>IQR</t>
  </si>
  <si>
    <t>This shows that while most employees fall in the middle range, there are outliers on both ends, especially high earners beyond $239K</t>
  </si>
  <si>
    <t>2) Question : A research study wants to analyze the weight distribution of a sample of individuals to assess their health and body composition.</t>
  </si>
  <si>
    <t>Let's consider the weights (in kilograms) of a sample of 100 individuals:</t>
  </si>
  <si>
    <t>Weights: 55, 60, 62, 65, 68, 70, 72, 75, 78, 80,</t>
  </si>
  <si>
    <t>82, 85, 88, 90, 92, 95, 100, 105, 110, 115,</t>
  </si>
  <si>
    <t>120, 125, 130, 135, 140, 145, 150, 155, 160, 165,</t>
  </si>
  <si>
    <t>170, 175, 180, 185, 190, 195, 200, 205, 210, 215,</t>
  </si>
  <si>
    <t>220, 225, 230, 235, 240, 245, 250, 255, 260, 265,</t>
  </si>
  <si>
    <t>270, 275, 280, 285, 290, 295, 300, 305, 310, 315,</t>
  </si>
  <si>
    <t>320, 325, 330, 335, 340, 345, 350, 355, 360, 365,</t>
  </si>
  <si>
    <t>370, 375,</t>
  </si>
  <si>
    <t>380, 385, 390, 395, 400, 405, 410, 415,</t>
  </si>
  <si>
    <t>420, 425, 430, 435, 440, 445, 450, 455, 460, 465,</t>
  </si>
  <si>
    <t>470, 475, 480, 485, 490, 495, 500, 505, 510, 515</t>
  </si>
  <si>
    <r>
      <t>1.</t>
    </r>
    <r>
      <rPr>
        <sz val="7"/>
        <color rgb="FF000000"/>
        <rFont val="Times New Roman"/>
        <family val="1"/>
      </rPr>
      <t xml:space="preserve">                 </t>
    </r>
    <r>
      <rPr>
        <sz val="11"/>
        <color rgb="FF000000"/>
        <rFont val="Arial"/>
        <family val="2"/>
      </rPr>
      <t>Quartiles: Calculate the first quartile (Q1), median (Q2), and third quartile (Q3) of the weight distribution.</t>
    </r>
  </si>
  <si>
    <r>
      <t>2.</t>
    </r>
    <r>
      <rPr>
        <sz val="7"/>
        <color rgb="FF000000"/>
        <rFont val="Times New Roman"/>
        <family val="1"/>
      </rPr>
      <t xml:space="preserve">                 </t>
    </r>
    <r>
      <rPr>
        <sz val="11"/>
        <color rgb="FF000000"/>
        <rFont val="Arial"/>
        <family val="2"/>
      </rPr>
      <t>Percentiles: Calculate the 15th percentile, 50th percentile, and 85th percentile of the weight distribution.</t>
    </r>
  </si>
  <si>
    <r>
      <t>3.</t>
    </r>
    <r>
      <rPr>
        <sz val="7"/>
        <color rgb="FF000000"/>
        <rFont val="Times New Roman"/>
        <family val="1"/>
      </rPr>
      <t xml:space="preserve">                 </t>
    </r>
    <r>
      <rPr>
        <sz val="11"/>
        <color rgb="FF000000"/>
        <rFont val="Arial"/>
        <family val="2"/>
      </rPr>
      <t>Interpretation: Based on the quartiles and percentiles, what can be inferred about the weight distribution of the individuals?</t>
    </r>
  </si>
  <si>
    <t>By answering these questions using quartiles and percentiles, the research study can understand the weight distribution and identify the weight ranges at different percentiles, such as underweight, normal weight, overweight, and obese categories. This information can be used for evaluating health risks, designing appropriate interventions, and providing personalized recommendations for weight management</t>
  </si>
  <si>
    <t>The distribution indicates that the middle 50% of weight lies from 143 to 391</t>
  </si>
  <si>
    <t>half of the people weight is below 267 and half of is above 267</t>
  </si>
  <si>
    <t xml:space="preserve">Percentiles </t>
  </si>
  <si>
    <t>25% of  people weight is below 143 and 25% of people weight is above 391.25</t>
  </si>
  <si>
    <t>Let's consider the purchase amounts (in dollars) of a sample of 150 customers:</t>
  </si>
  <si>
    <t>Purchase Amounts: 20, 25, 30, 35, 40, 45, 50, 55, 60, 65,</t>
  </si>
  <si>
    <t>70, 75, 80, 85, 90, 95, 100, 105, 110, 115,</t>
  </si>
  <si>
    <t>370, 375, 380, 385, 390, 395, 400, 405, 410, 415,</t>
  </si>
  <si>
    <t>470, 475, 480, 485, 490, 495, 500, 505, 510, 515,</t>
  </si>
  <si>
    <t>520, 525, 530, 535, 540, 545, 550, 555, 560, 565</t>
  </si>
  <si>
    <r>
      <t>1.</t>
    </r>
    <r>
      <rPr>
        <sz val="7"/>
        <color rgb="FF000000"/>
        <rFont val="Times New Roman"/>
        <family val="1"/>
      </rPr>
      <t xml:space="preserve">                 </t>
    </r>
    <r>
      <rPr>
        <sz val="11"/>
        <color rgb="FF000000"/>
        <rFont val="Arial"/>
        <family val="2"/>
      </rPr>
      <t>Quartiles: Calculate the first quartile (Q1), median (Q2), and third quartile (Q3) of the purchase amount distribution.</t>
    </r>
  </si>
  <si>
    <r>
      <t>2.</t>
    </r>
    <r>
      <rPr>
        <sz val="7"/>
        <color rgb="FF000000"/>
        <rFont val="Times New Roman"/>
        <family val="1"/>
      </rPr>
      <t xml:space="preserve">                 </t>
    </r>
    <r>
      <rPr>
        <sz val="11"/>
        <color rgb="FF000000"/>
        <rFont val="Arial"/>
        <family val="2"/>
      </rPr>
      <t>Percentiles: Calculate the 20th percentile, 40th percentile, and 80th percentile of the purchase amount distribution.</t>
    </r>
  </si>
  <si>
    <r>
      <t>3.</t>
    </r>
    <r>
      <rPr>
        <sz val="7"/>
        <color rgb="FF000000"/>
        <rFont val="Times New Roman"/>
        <family val="1"/>
      </rPr>
      <t xml:space="preserve">                 </t>
    </r>
    <r>
      <rPr>
        <sz val="11"/>
        <color rgb="FF000000"/>
        <rFont val="Arial"/>
        <family val="2"/>
      </rPr>
      <t>Interpretation: Based on the quartiles and percentiles, what can be inferred about the spending patterns of the customers?</t>
    </r>
  </si>
  <si>
    <t>By answering these questions using quartiles and percentiles, the retail store can understand the distribution of purchase amounts, identify the spending ranges at different percentiles, analyze customer segments based on their spending behavior, and tailor marketing strategies to target specific customer groups.</t>
  </si>
  <si>
    <t>Question 3 : A retail store wants to analyze the distribution of customer purchase amounts to identify their spending patterns.</t>
  </si>
  <si>
    <t xml:space="preserve"> </t>
  </si>
  <si>
    <r>
      <t xml:space="preserve">The </t>
    </r>
    <r>
      <rPr>
        <b/>
        <sz val="11"/>
        <color theme="1"/>
        <rFont val="Calibri"/>
        <family val="2"/>
        <scheme val="minor"/>
      </rPr>
      <t>15th percentile</t>
    </r>
    <r>
      <rPr>
        <sz val="11"/>
        <color theme="1"/>
        <rFont val="Calibri"/>
        <family val="2"/>
        <scheme val="minor"/>
      </rPr>
      <t xml:space="preserve"> weight is </t>
    </r>
    <r>
      <rPr>
        <b/>
        <sz val="11"/>
        <color theme="1"/>
        <rFont val="Calibri"/>
        <family val="2"/>
        <scheme val="minor"/>
      </rPr>
      <t>94.55</t>
    </r>
    <r>
      <rPr>
        <sz val="11"/>
        <color theme="1"/>
        <rFont val="Calibri"/>
        <family val="2"/>
        <scheme val="minor"/>
      </rPr>
      <t xml:space="preserve">, indicating that </t>
    </r>
    <r>
      <rPr>
        <b/>
        <sz val="11"/>
        <color theme="1"/>
        <rFont val="Calibri"/>
        <family val="2"/>
        <scheme val="minor"/>
      </rPr>
      <t>15% of the individuals are on the very low end</t>
    </r>
    <r>
      <rPr>
        <sz val="11"/>
        <color theme="1"/>
        <rFont val="Calibri"/>
        <family val="2"/>
        <scheme val="minor"/>
      </rPr>
      <t xml:space="preserve"> of the weight range.</t>
    </r>
  </si>
  <si>
    <r>
      <t xml:space="preserve">The </t>
    </r>
    <r>
      <rPr>
        <b/>
        <sz val="11"/>
        <color theme="1"/>
        <rFont val="Calibri"/>
        <family val="2"/>
        <scheme val="minor"/>
      </rPr>
      <t>85th percentile</t>
    </r>
    <r>
      <rPr>
        <sz val="11"/>
        <color theme="1"/>
        <rFont val="Calibri"/>
        <family val="2"/>
        <scheme val="minor"/>
      </rPr>
      <t xml:space="preserve"> weight is </t>
    </r>
    <r>
      <rPr>
        <b/>
        <sz val="11"/>
        <color theme="1"/>
        <rFont val="Calibri"/>
        <family val="2"/>
        <scheme val="minor"/>
      </rPr>
      <t>440.75</t>
    </r>
    <r>
      <rPr>
        <sz val="11"/>
        <color theme="1"/>
        <rFont val="Calibri"/>
        <family val="2"/>
        <scheme val="minor"/>
      </rPr>
      <t xml:space="preserve">, suggesting that </t>
    </r>
    <r>
      <rPr>
        <b/>
        <sz val="11"/>
        <color theme="1"/>
        <rFont val="Calibri"/>
        <family val="2"/>
        <scheme val="minor"/>
      </rPr>
      <t>15% are on the very high end</t>
    </r>
    <r>
      <rPr>
        <sz val="11"/>
        <color theme="1"/>
        <rFont val="Calibri"/>
        <family val="2"/>
        <scheme val="minor"/>
      </rPr>
      <t>.</t>
    </r>
  </si>
  <si>
    <r>
      <t>Possible outliers</t>
    </r>
    <r>
      <rPr>
        <sz val="11"/>
        <color theme="1"/>
        <rFont val="Calibri"/>
        <family val="2"/>
        <scheme val="minor"/>
      </rPr>
      <t xml:space="preserve"> exist in both lower and upper tails:</t>
    </r>
  </si>
  <si>
    <t>Let's consider the commute times (in minutes) of a sample of 250 employees:</t>
  </si>
  <si>
    <t>Commute Times: 15, 20, 25, 30, 35, 40, 45, 50, 55, 60,</t>
  </si>
  <si>
    <r>
      <t>1.</t>
    </r>
    <r>
      <rPr>
        <sz val="7"/>
        <color rgb="FF000000"/>
        <rFont val="Times New Roman"/>
        <family val="1"/>
      </rPr>
      <t xml:space="preserve">                 </t>
    </r>
    <r>
      <rPr>
        <sz val="11"/>
        <color rgb="FF000000"/>
        <rFont val="Arial"/>
        <family val="2"/>
      </rPr>
      <t>Quartiles: Calculate the first quartile (Q1), median (Q2), and third quartile (Q3) of the commute time distribution.</t>
    </r>
  </si>
  <si>
    <r>
      <t>2.</t>
    </r>
    <r>
      <rPr>
        <sz val="7"/>
        <color rgb="FF000000"/>
        <rFont val="Times New Roman"/>
        <family val="1"/>
      </rPr>
      <t xml:space="preserve">                 </t>
    </r>
    <r>
      <rPr>
        <sz val="11"/>
        <color rgb="FF000000"/>
        <rFont val="Arial"/>
        <family val="2"/>
      </rPr>
      <t>Percentiles: Calculate the 30th percentile, 50th percentile, and 70th percentile of the commute time distribution.</t>
    </r>
  </si>
  <si>
    <r>
      <t>3.</t>
    </r>
    <r>
      <rPr>
        <sz val="7"/>
        <color rgb="FF000000"/>
        <rFont val="Times New Roman"/>
        <family val="1"/>
      </rPr>
      <t xml:space="preserve">                 </t>
    </r>
    <r>
      <rPr>
        <sz val="11"/>
        <color rgb="FF000000"/>
        <rFont val="Arial"/>
        <family val="2"/>
      </rPr>
      <t>Interpretation: Based on the quartiles and percentiles, what can be inferred about the average commute time of the employees?</t>
    </r>
  </si>
  <si>
    <t>By answering these questions using quartiles and percentiles, the study can determine the typical commute times, understand the spread of commute times, identify any outliers or extreme values, and provide insights for transportation planning, scheduling, and employee well-being initiatives.</t>
  </si>
  <si>
    <t>Question 4 : A study wants to analyze the distribution of commute times of employees to determine the average time spent traveling to work.</t>
  </si>
  <si>
    <t>Let's consider the defect rates (in percentage) for a sample of 300 products:</t>
  </si>
  <si>
    <t>Defect Rates: 0.5, 1.0, 0.2, 0.7, 0.3, 0.9, 1.2, 0.6, 0.4, 1.1,</t>
  </si>
  <si>
    <t>0.8, 0.5, 0.3, 0.6, 1.0, 0.4, 0.5, 0.7, 0.9, 1.3, 0.8, 0.6, 0.4, 0.7, 0.9, 0.5, 0.2, 1.0, 0.8, 0.3,</t>
  </si>
  <si>
    <t>0.6, 0.4, 0.7, 0.9, 1.2, 0.8, 0.3, 0.6, 0.5, 0.4,</t>
  </si>
  <si>
    <t>0.7, 0.9, 1.1, 0.3, 1.4, 0,9, 0.6, 0.2, 1.5, 1.0</t>
  </si>
  <si>
    <t>0.6, 0.4, 0.7, 1.0, 0.8, 0.3, 0.5, 0.8, 0.6, 0.3, 0.9</t>
  </si>
  <si>
    <t>0.4, 0.7, 0.9, 1.0, 0.8, 0.3, 0.5, 0.6, 0.4, 0.7, 0.9, 1.1, 0.8, 0.3, 0.5, 0.6, 0.4, 0.7, 0.9, 1.0, 0.8, 0.3, 0.5, 0.6, 0.4, 0.7, 0.9, 1.1, 0.8, 0.3, 0.5, 0.6, 0.4, 0.7, 0.9, 1.0, 0.8, 0.3, 0.5, 0.6,</t>
  </si>
  <si>
    <t>0.4, 0.7, 0.9, 1.1, 0.8, 0.3, 0.5, 0.6, 0.4, 0.7,</t>
  </si>
  <si>
    <t>0.9, 1.0, 0.8, 0.3, 0.5, 0.6, 0.4, 0.7, 0.9, 1.1</t>
  </si>
  <si>
    <r>
      <t>1.</t>
    </r>
    <r>
      <rPr>
        <sz val="7"/>
        <color rgb="FF000000"/>
        <rFont val="Times New Roman"/>
        <family val="1"/>
      </rPr>
      <t xml:space="preserve">                 </t>
    </r>
    <r>
      <rPr>
        <sz val="11"/>
        <color rgb="FF000000"/>
        <rFont val="Arial"/>
        <family val="2"/>
      </rPr>
      <t>Quartiles: Calculate the first quartile (Q1), median (Q2), and third quartile (Q3) of the defect rate distribution.</t>
    </r>
  </si>
  <si>
    <r>
      <t>2.</t>
    </r>
    <r>
      <rPr>
        <sz val="7"/>
        <color rgb="FF000000"/>
        <rFont val="Times New Roman"/>
        <family val="1"/>
      </rPr>
      <t xml:space="preserve">                 </t>
    </r>
    <r>
      <rPr>
        <sz val="11"/>
        <color rgb="FF000000"/>
        <rFont val="Arial"/>
        <family val="2"/>
      </rPr>
      <t>Percentiles: Calculate the 25th percentile, 50th percentile, and 75th percentile of the defect rate distribution.</t>
    </r>
  </si>
  <si>
    <r>
      <t>3.</t>
    </r>
    <r>
      <rPr>
        <sz val="7"/>
        <color rgb="FF000000"/>
        <rFont val="Times New Roman"/>
        <family val="1"/>
      </rPr>
      <t xml:space="preserve">                 </t>
    </r>
    <r>
      <rPr>
        <sz val="11"/>
        <color rgb="FF000000"/>
        <rFont val="Arial"/>
        <family val="2"/>
      </rPr>
      <t>Interpretation: Based on the quartiles and percentiles, what can be inferred about the quality of the products?</t>
    </r>
  </si>
  <si>
    <t>By answering these questions using quartiles and percentiles, the manufacturing company can evaluate the defect rates, understand the spread of defects, identify any quality issues or deviations from standards, and take corrective actions to improve the production process and product quality.</t>
  </si>
  <si>
    <t>Question 5 : A manufacturing company wants to analyze the defect rates in its production process to evaluate product quality.</t>
  </si>
  <si>
    <t>This indicates that the middle 50% of employees earn between $128.75K and $376.25</t>
  </si>
  <si>
    <t>Half of the employees earn less than $252K and the other half more</t>
  </si>
  <si>
    <t>10% of employees earn less than $128k</t>
  </si>
  <si>
    <t>10% earn more than $376.25k</t>
  </si>
  <si>
    <t>AROUND 65 % OF EMPLOYEE EARN SALARY MORE THAN &lt; 75% AND AROUND 25% OF EMPLOYEE EARN MORE THAN $376k</t>
  </si>
  <si>
    <t>lower outlier</t>
  </si>
  <si>
    <t>higer outlier</t>
  </si>
  <si>
    <t>so the most of the customer purchase is in the range of 156.25 and 428.75</t>
  </si>
  <si>
    <t>LOWER QUATILE</t>
  </si>
  <si>
    <t>HIGER QUATILE</t>
  </si>
  <si>
    <t xml:space="preserve">SO WE ALSO HAVE FEW CUSTOMER WHICH ALSO PURCHASE UPTO 837.5 </t>
  </si>
  <si>
    <t xml:space="preserve">SO THERE IS SOME EMPLOYEE WHO SPENT 297.5 TIME IN JUST TRAVILING </t>
  </si>
  <si>
    <t xml:space="preserve">The distribution indicates that the middle 50% of commute time distribution is between 163.75 AND 461.25 ME MOST OF THE EMPLOYEE FALL UNDER THIS RANGE </t>
  </si>
  <si>
    <t xml:space="preserve">ANSWER </t>
  </si>
  <si>
    <t>most of the product defect rates are fall under 0.4 to 0.9  in a normal distribution which means there are the most common default rate found</t>
  </si>
  <si>
    <t xml:space="preserve">AFTER FINDING OUT THE LOWER AND HIGHER QUATILE WE COME TO KNOW THAT THERE THE SOME PRODUCT THAT ALSO HAVE DEFAULT RATE MORE THAN 0.9  THE DEFAULT RATE IS 1.65  </t>
  </si>
  <si>
    <r>
      <t>Discrete Random Variable</t>
    </r>
    <r>
      <rPr>
        <sz val="12"/>
        <color rgb="FF000000"/>
        <rFont val="Arial"/>
        <family val="2"/>
      </rPr>
      <t>:</t>
    </r>
  </si>
  <si>
    <t>Data: Number of rolls (n) = 100</t>
  </si>
  <si>
    <t>2. Problem: In a deck of 52 playing cards, five cards are randomly drawn without replacement. What is the probability of getting two hearts? Data: Number of hearts in the deck (N) = 13, Number of cards drawn (n) = 5</t>
  </si>
  <si>
    <r>
      <t>1.</t>
    </r>
    <r>
      <rPr>
        <b/>
        <sz val="7"/>
        <color rgb="FF000000"/>
        <rFont val="Times New Roman"/>
        <family val="1"/>
      </rPr>
      <t xml:space="preserve">                </t>
    </r>
    <r>
      <rPr>
        <b/>
        <sz val="12"/>
        <color rgb="FF000000"/>
        <rFont val="Arial"/>
        <family val="2"/>
      </rPr>
      <t>Problem: A fair six-sided die is rolled 100 times. What is the probability of rolling exactly five 3's?</t>
    </r>
  </si>
  <si>
    <t>3. Problem: A multiple-choice test consists of 10 questions, each with four possible answers. If a student randomly guesses on each question, what is the probability of getting at least 8 questions correct? Data: Number of questions (n) = 10, Number of possible answers per question (k) = 4</t>
  </si>
  <si>
    <t>4. Problem: A bag contains 30 red balls, 20 blue balls, and 10 green balls. Three balls are drawn without replacement. What is the probability that all three balls are blue? Data: Number of blue balls in the bag (N) = 20, Number of balls drawn (n) = 3</t>
  </si>
  <si>
    <t>5. Problem: In a football match, a player scores a goal with a 0.3 probability per shot. If the player takes 10 shots, what is the probability of scoring exactly three goals? Data: Number of shots (n) = 10, Probability of scoring per shot (p) = 0.3</t>
  </si>
  <si>
    <t>1. Problem: The heights of students in a class are normally distributed with a mean of 165 cm and a standard deviation of 10 cm. What is the probability that a randomly selected student is taller than 180 cm? Data: Mean height (μ) = 165 cm, Standard deviation (σ) = 10 cm, Height threshold (x) = 180 cm</t>
  </si>
  <si>
    <t>2. Problem: The waiting times at a coffee shop are exponentially distributed with a mean of 5 minutes. What is the probability that a customer waits less than 3 minutes? Data: Mean waiting time (μ) = 5 minutes, Waiting time threshold (x) = 3 minutes</t>
  </si>
  <si>
    <t>3. Problem: The lifetimes of a certain brand of light bulbs are normally distributed with a mean of 1000 hours and a standard deviation of 100 hours. What is the probability that a randomly selected light bulb lasts between 900 and 1100 hours? Data: Mean lifetime (μ) = 1000 hours, Standard deviation (σ) = 100 hours, Lifetime range (lower limit x1, upper limit x2)</t>
  </si>
  <si>
    <t>4. Problem: The weights of apples in a basket follow a uniform distribution between 100 grams and 200 grams. What is the probability that a randomly selected apple weighs between 150 and 170 grams? Data: Weight range (lower limit x1, upper limit x2)</t>
  </si>
  <si>
    <t>5. Problem: The time taken to complete a task is exponentially distributed with a mean of 20 minutes. What is the probability that the task is completed in less than 15 minutes? Data: Mean time (μ) = 20 minutes, Time threshold (x) = 15 minutes</t>
  </si>
  <si>
    <t>min</t>
  </si>
  <si>
    <t>max</t>
  </si>
  <si>
    <t>class limit</t>
  </si>
  <si>
    <t>bin</t>
  </si>
  <si>
    <t>Bin</t>
  </si>
  <si>
    <t>More</t>
  </si>
  <si>
    <t>25-30</t>
  </si>
  <si>
    <t>30-35</t>
  </si>
  <si>
    <t>35-40</t>
  </si>
  <si>
    <t>40-45</t>
  </si>
  <si>
    <t>MAX</t>
  </si>
  <si>
    <t>CLASS LIMIT</t>
  </si>
  <si>
    <t>BIN</t>
  </si>
  <si>
    <t>45-50</t>
  </si>
  <si>
    <t>50-55</t>
  </si>
  <si>
    <t>55-60</t>
  </si>
  <si>
    <t>60-65</t>
  </si>
  <si>
    <t>65-70</t>
  </si>
  <si>
    <t>70-75</t>
  </si>
  <si>
    <t>MIN</t>
  </si>
  <si>
    <t>13) Problem : A study was conducted to analyze the response times of a website for different user locations. Data: Let's consider the response times (in milliseconds) for a sample of 200 user requests:</t>
  </si>
  <si>
    <t>110-120</t>
  </si>
  <si>
    <t>120 -130</t>
  </si>
  <si>
    <t>130-140</t>
  </si>
  <si>
    <t>140-150</t>
  </si>
  <si>
    <t>DATA</t>
  </si>
  <si>
    <t>frequancy</t>
  </si>
  <si>
    <t>Distribution</t>
  </si>
  <si>
    <r>
      <t>1.</t>
    </r>
    <r>
      <rPr>
        <sz val="7"/>
        <color rgb="FF000000"/>
        <rFont val="Times New Roman"/>
        <family val="1"/>
      </rPr>
      <t xml:space="preserve">                </t>
    </r>
    <r>
      <rPr>
        <sz val="12"/>
        <color rgb="FF000000"/>
        <rFont val="Arial"/>
        <family val="2"/>
      </rPr>
      <t>A company sells smartphones, and the number of defects per batch follows a Poisson distribution with a mean of 2 defects. What is the probability of having exactly 3 defects in a randomly selected batch?</t>
    </r>
  </si>
  <si>
    <t>Data: Mean number of defects (λ) = 2, Number of defects (x) = 3</t>
  </si>
  <si>
    <t>answer</t>
  </si>
  <si>
    <t>Data: Probability of winning (p) = 0.3, Number of rounds (n) = 10, Number of wins (x)</t>
  </si>
  <si>
    <t>Explanation: This problem also involves a discrete distribution (Binomial) because we are dealing with a fixed number of independent trials (rounds) with a probability of success (winning) in each trial. The Binomial distribution models the probability of achieving a certain number of successes in a fixed number of trials.</t>
  </si>
  <si>
    <r>
      <t>2.</t>
    </r>
    <r>
      <rPr>
        <sz val="11"/>
        <color rgb="FF000000"/>
        <rFont val="Times New Roman"/>
        <family val="1"/>
      </rPr>
      <t xml:space="preserve">                </t>
    </r>
    <r>
      <rPr>
        <sz val="11"/>
        <color rgb="FF000000"/>
        <rFont val="Arial"/>
        <family val="2"/>
      </rPr>
      <t>Problem: In a game, a player has a 0.3 probability of winning each round. If the player plays 10 rounds, what is the probability of winning exactly 3 rounds?</t>
    </r>
  </si>
  <si>
    <t>Data: Number of rolls (n) = 3</t>
  </si>
  <si>
    <r>
      <t>3.</t>
    </r>
    <r>
      <rPr>
        <sz val="7"/>
        <color rgb="FF000000"/>
        <rFont val="Times New Roman"/>
        <family val="1"/>
      </rPr>
      <t xml:space="preserve">                </t>
    </r>
    <r>
      <rPr>
        <sz val="12"/>
        <color rgb="FF000000"/>
        <rFont val="Arial"/>
        <family val="2"/>
      </rPr>
      <t>Problem: A six-sided fair die is rolled three times. What is the probability of obtaining at least one 6?</t>
    </r>
  </si>
  <si>
    <r>
      <t>1.</t>
    </r>
    <r>
      <rPr>
        <sz val="7"/>
        <color rgb="FF000000"/>
        <rFont val="Times New Roman"/>
        <family val="1"/>
      </rPr>
      <t xml:space="preserve">                </t>
    </r>
    <r>
      <rPr>
        <sz val="12"/>
        <color rgb="FF000000"/>
        <rFont val="Arial"/>
        <family val="2"/>
      </rPr>
      <t>Problem: The weights of apples in a basket follow a normal distribution with a mean of 150 grams and a standard deviation of 10 grams. What is the probability that a randomly selected apple weighs between 140 and 160 grams?</t>
    </r>
  </si>
  <si>
    <t>Data: Mean weight (μ) = 150 grams, Standard deviation (σ) = 10 grams, Weight range</t>
  </si>
  <si>
    <t>(lower limit x1, upper limit x2)</t>
  </si>
  <si>
    <t>Data: Mean lifetime (μ) = 1000 hours, Lifetime threshold (x) = 900 hours</t>
  </si>
  <si>
    <r>
      <t>2.</t>
    </r>
    <r>
      <rPr>
        <sz val="7"/>
        <color rgb="FF000000"/>
        <rFont val="Times New Roman"/>
        <family val="1"/>
      </rPr>
      <t xml:space="preserve">                </t>
    </r>
    <r>
      <rPr>
        <sz val="12"/>
        <color rgb="FF000000"/>
        <rFont val="Arial"/>
        <family val="2"/>
      </rPr>
      <t>Problem: The lifetimes of a certain brand of light bulbs are exponentially distributed with a mean of 1000 hours. What is the probability that a randomly selected light bulb lasts more than 900 hours?</t>
    </r>
  </si>
  <si>
    <t xml:space="preserve">The monthly returns are fairly balanced (no strong skew towards gains or losses). </t>
  </si>
  <si>
    <r>
      <t xml:space="preserve">Customer satisfaction ratings are </t>
    </r>
    <r>
      <rPr>
        <b/>
        <sz val="11"/>
        <color theme="1"/>
        <rFont val="Calibri"/>
        <family val="2"/>
        <scheme val="minor"/>
      </rPr>
      <t>mostly centered around 3–5</t>
    </r>
    <r>
      <rPr>
        <sz val="11"/>
        <color theme="1"/>
        <rFont val="Calibri"/>
        <family val="2"/>
        <scheme val="minor"/>
      </rPr>
      <t xml:space="preserve"> (neutral to positive).</t>
    </r>
  </si>
  <si>
    <t xml:space="preserve"> Slight negative skew means some customers gave lower ratings (2s), </t>
  </si>
  <si>
    <t>but overall the distribution is fairly balanced with fewer extreme opinions. This indicates consistent and generally positive satisfaction.</t>
  </si>
  <si>
    <t>Since this value is less than 0, the distribution is platykurtic → it has flatter tails and fewer extreme outliers compared to a normal distribution.</t>
  </si>
  <si>
    <r>
      <t xml:space="preserve">The negative kurtosis suggests that the distribution is </t>
    </r>
    <r>
      <rPr>
        <b/>
        <sz val="11"/>
        <color theme="1"/>
        <rFont val="Calibri"/>
        <family val="2"/>
        <scheme val="minor"/>
      </rPr>
      <t>flatter</t>
    </r>
    <r>
      <rPr>
        <sz val="11"/>
        <color theme="1"/>
        <rFont val="Calibri"/>
        <family val="2"/>
        <scheme val="minor"/>
      </rPr>
      <t xml:space="preserve"> with </t>
    </r>
    <r>
      <rPr>
        <b/>
        <sz val="11"/>
        <color theme="1"/>
        <rFont val="Calibri"/>
        <family val="2"/>
        <scheme val="minor"/>
      </rPr>
      <t>less extreme risks</t>
    </r>
    <r>
      <rPr>
        <sz val="11"/>
        <color theme="1"/>
        <rFont val="Calibri"/>
        <family val="2"/>
        <scheme val="minor"/>
      </rPr>
      <t xml:space="preserve"> (fewer outliers) than a normal distribution.</t>
    </r>
  </si>
  <si>
    <t>For portfolio management, this indicates the returns are not heavily skewed and extreme return events are less likely, but the distribution is wider and flatter.</t>
  </si>
  <si>
    <t>Negative kurtosis  platykurtic distribution (flatter than normal, with lighter tails and fewer extreme outliers).</t>
  </si>
  <si>
    <t>Slightly positive skew  distribution has a small right tail (a few higher values above the mean)</t>
  </si>
  <si>
    <t>this suggests relatively stable returns with limited risk of extreme outliers, though slightly more chances of above-average returns</t>
  </si>
  <si>
    <t>The house price distribution is nearly symmetric with a slight right skew and a flatter-than-normal shape, indicating consistent prices with few extreme outliers.</t>
  </si>
  <si>
    <t>The waiting time distribution is nearly symmetric with slight flatness, indicating consistent average waits and very few extreme delays or unusually short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</si>
</sst>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1"/>
      <color theme="1"/>
      <name val="Calibri"/>
      <family val="2"/>
      <scheme val="minor"/>
    </font>
    <font>
      <b/>
      <i/>
      <sz val="11"/>
      <color rgb="FF000000"/>
      <name val="Arial"/>
      <family val="2"/>
    </font>
    <font>
      <b/>
      <i/>
      <sz val="7"/>
      <color rgb="FF000000"/>
      <name val="Times New Roman"/>
      <family val="1"/>
    </font>
    <font>
      <sz val="11"/>
      <color rgb="FF000000"/>
      <name val="Arial"/>
      <family val="2"/>
    </font>
    <font>
      <b/>
      <sz val="11"/>
      <color rgb="FF000000"/>
      <name val="Arial"/>
      <family val="2"/>
    </font>
    <font>
      <sz val="11"/>
      <color theme="1"/>
      <name val="Arial"/>
      <family val="2"/>
    </font>
    <font>
      <sz val="7"/>
      <color rgb="FF000000"/>
      <name val="Times New Roman"/>
      <family val="1"/>
    </font>
    <font>
      <b/>
      <sz val="7"/>
      <color rgb="FF000000"/>
      <name val="Times New Roman"/>
      <family val="1"/>
    </font>
    <font>
      <b/>
      <sz val="11"/>
      <color theme="1"/>
      <name val="Arial"/>
      <family val="2"/>
    </font>
    <font>
      <b/>
      <i/>
      <sz val="12"/>
      <color rgb="FF000000"/>
      <name val="Arial"/>
      <family val="2"/>
    </font>
    <font>
      <sz val="12"/>
      <color rgb="FF000000"/>
      <name val="Arial"/>
      <family val="2"/>
    </font>
    <font>
      <b/>
      <sz val="12"/>
      <color rgb="FF000000"/>
      <name val="Arial"/>
      <family val="2"/>
    </font>
    <font>
      <i/>
      <sz val="11"/>
      <color theme="1"/>
      <name val="Calibri"/>
      <family val="2"/>
      <scheme val="minor"/>
    </font>
    <font>
      <sz val="12"/>
      <color theme="1"/>
      <name val="Calibri"/>
      <family val="2"/>
      <scheme val="minor"/>
    </font>
    <font>
      <b/>
      <sz val="12"/>
      <color theme="1"/>
      <name val="Calibri"/>
      <family val="2"/>
      <scheme val="minor"/>
    </font>
    <font>
      <sz val="11"/>
      <color rgb="FF000000"/>
      <name val="Times New Roman"/>
      <family val="1"/>
    </font>
  </fonts>
  <fills count="1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5"/>
        <bgColor indexed="64"/>
      </patternFill>
    </fill>
    <fill>
      <patternFill patternType="solid">
        <fgColor theme="5" tint="0.79998168889431442"/>
        <bgColor indexed="64"/>
      </patternFill>
    </fill>
    <fill>
      <patternFill patternType="solid">
        <fgColor theme="5"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75">
    <xf numFmtId="0" fontId="0" fillId="0" borderId="0" xfId="0"/>
    <xf numFmtId="0" fontId="1" fillId="0" borderId="0" xfId="0" applyFont="1"/>
    <xf numFmtId="20" fontId="1" fillId="0" borderId="0" xfId="0" applyNumberFormat="1" applyFont="1"/>
    <xf numFmtId="0" fontId="1" fillId="2" borderId="1" xfId="0" applyFont="1" applyFill="1" applyBorder="1"/>
    <xf numFmtId="0" fontId="0" fillId="2" borderId="1" xfId="0" applyFill="1" applyBorder="1"/>
    <xf numFmtId="20" fontId="0" fillId="0" borderId="0" xfId="0" applyNumberFormat="1"/>
    <xf numFmtId="0" fontId="0" fillId="3" borderId="0" xfId="0" applyFill="1"/>
    <xf numFmtId="0" fontId="1" fillId="3" borderId="0" xfId="0" applyFont="1" applyFill="1"/>
    <xf numFmtId="0" fontId="2" fillId="0" borderId="0" xfId="0" applyFont="1"/>
    <xf numFmtId="0" fontId="2" fillId="0" borderId="0" xfId="0" applyFont="1" applyAlignment="1">
      <alignment horizontal="left" vertical="center" indent="4"/>
    </xf>
    <xf numFmtId="0" fontId="4" fillId="0" borderId="0" xfId="0" applyFont="1" applyAlignment="1">
      <alignment horizontal="left" vertical="center" indent="4"/>
    </xf>
    <xf numFmtId="0" fontId="0" fillId="2" borderId="0" xfId="0" applyFill="1"/>
    <xf numFmtId="0" fontId="5" fillId="0" borderId="0" xfId="0" applyFont="1" applyAlignment="1">
      <alignment horizontal="left" vertical="center" indent="4"/>
    </xf>
    <xf numFmtId="0" fontId="5" fillId="0" borderId="0" xfId="0" applyFont="1"/>
    <xf numFmtId="0" fontId="0" fillId="4" borderId="1" xfId="0" applyFill="1" applyBorder="1" applyAlignment="1">
      <alignment horizontal="center"/>
    </xf>
    <xf numFmtId="0" fontId="0" fillId="4" borderId="0" xfId="0" applyFill="1" applyAlignment="1">
      <alignment horizontal="center"/>
    </xf>
    <xf numFmtId="0" fontId="0" fillId="7" borderId="1" xfId="0" applyFill="1" applyBorder="1" applyAlignment="1">
      <alignment horizontal="center"/>
    </xf>
    <xf numFmtId="0" fontId="0" fillId="6" borderId="1" xfId="0" applyFill="1" applyBorder="1" applyAlignment="1">
      <alignment horizontal="center"/>
    </xf>
    <xf numFmtId="0" fontId="0" fillId="6" borderId="2" xfId="0" applyFill="1" applyBorder="1" applyAlignment="1">
      <alignment horizontal="center"/>
    </xf>
    <xf numFmtId="0" fontId="1" fillId="8" borderId="0" xfId="0" applyFont="1" applyFill="1"/>
    <xf numFmtId="0" fontId="0" fillId="9" borderId="1" xfId="0" applyFill="1" applyBorder="1"/>
    <xf numFmtId="0" fontId="0" fillId="10" borderId="1" xfId="0" applyFill="1" applyBorder="1" applyAlignment="1">
      <alignment horizontal="center"/>
    </xf>
    <xf numFmtId="0" fontId="0" fillId="7" borderId="2" xfId="0" applyFill="1" applyBorder="1" applyAlignment="1">
      <alignment horizontal="center"/>
    </xf>
    <xf numFmtId="0" fontId="1" fillId="11" borderId="1" xfId="0" applyFont="1" applyFill="1" applyBorder="1"/>
    <xf numFmtId="0" fontId="0" fillId="11" borderId="1" xfId="0" applyFill="1" applyBorder="1"/>
    <xf numFmtId="0" fontId="0" fillId="12" borderId="1" xfId="0" applyFill="1" applyBorder="1"/>
    <xf numFmtId="0" fontId="6" fillId="5" borderId="1" xfId="0" applyFont="1" applyFill="1" applyBorder="1"/>
    <xf numFmtId="0" fontId="0" fillId="5" borderId="1" xfId="0" applyFill="1" applyBorder="1"/>
    <xf numFmtId="0" fontId="4" fillId="0" borderId="0" xfId="0" applyFont="1" applyAlignment="1">
      <alignment horizontal="left" vertical="center" indent="6"/>
    </xf>
    <xf numFmtId="0" fontId="5" fillId="0" borderId="0" xfId="0" applyFont="1" applyAlignment="1">
      <alignment horizontal="left" vertical="center" indent="6"/>
    </xf>
    <xf numFmtId="0" fontId="9" fillId="3" borderId="0" xfId="0" applyFont="1" applyFill="1" applyAlignment="1">
      <alignment horizontal="left" vertical="center" indent="6"/>
    </xf>
    <xf numFmtId="0" fontId="1"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5" fillId="4" borderId="0" xfId="0" applyFont="1" applyFill="1"/>
    <xf numFmtId="0" fontId="1" fillId="4" borderId="0" xfId="0" applyFont="1" applyFill="1"/>
    <xf numFmtId="0" fontId="0" fillId="4" borderId="0" xfId="0" applyFill="1"/>
    <xf numFmtId="0" fontId="1" fillId="2" borderId="0" xfId="0" applyFont="1" applyFill="1"/>
    <xf numFmtId="0" fontId="0" fillId="3" borderId="1" xfId="0" applyFill="1" applyBorder="1"/>
    <xf numFmtId="0" fontId="4" fillId="0" borderId="0" xfId="0" applyFont="1"/>
    <xf numFmtId="0" fontId="0" fillId="0" borderId="0" xfId="0" applyAlignment="1">
      <alignment horizontal="left" vertical="center" indent="1"/>
    </xf>
    <xf numFmtId="0" fontId="1" fillId="0" borderId="0" xfId="0" applyFont="1" applyAlignment="1">
      <alignment horizontal="left" vertical="center" indent="1"/>
    </xf>
    <xf numFmtId="0" fontId="0" fillId="11" borderId="0" xfId="0" applyFill="1"/>
    <xf numFmtId="0" fontId="0" fillId="11" borderId="5" xfId="0" applyFill="1" applyBorder="1"/>
    <xf numFmtId="0" fontId="0" fillId="11" borderId="4" xfId="0" applyFill="1" applyBorder="1"/>
    <xf numFmtId="0" fontId="0" fillId="11" borderId="3" xfId="0" applyFill="1" applyBorder="1"/>
    <xf numFmtId="0" fontId="1" fillId="11" borderId="1" xfId="0" applyFont="1" applyFill="1" applyBorder="1" applyAlignment="1">
      <alignment horizontal="left" vertical="center" indent="1"/>
    </xf>
    <xf numFmtId="0" fontId="10" fillId="0" borderId="0" xfId="0" applyFont="1" applyAlignment="1">
      <alignment vertical="center"/>
    </xf>
    <xf numFmtId="0" fontId="4" fillId="2" borderId="0" xfId="0" applyFont="1" applyFill="1" applyAlignment="1">
      <alignment horizontal="left" vertical="center" indent="4"/>
    </xf>
    <xf numFmtId="0" fontId="12" fillId="0" borderId="0" xfId="0" applyFont="1" applyAlignment="1">
      <alignment vertical="center"/>
    </xf>
    <xf numFmtId="0" fontId="12" fillId="0" borderId="0" xfId="0" applyFont="1" applyAlignment="1">
      <alignment horizontal="left" vertical="center" indent="1"/>
    </xf>
    <xf numFmtId="0" fontId="0" fillId="0" borderId="6" xfId="0" applyBorder="1"/>
    <xf numFmtId="0" fontId="13" fillId="0" borderId="7" xfId="0" applyFont="1" applyBorder="1" applyAlignment="1">
      <alignment horizontal="center"/>
    </xf>
    <xf numFmtId="0" fontId="0" fillId="0" borderId="1" xfId="0" applyBorder="1"/>
    <xf numFmtId="0" fontId="0" fillId="14" borderId="0" xfId="0" applyFill="1"/>
    <xf numFmtId="0" fontId="0" fillId="14" borderId="1" xfId="0" applyFill="1" applyBorder="1"/>
    <xf numFmtId="0" fontId="0" fillId="15" borderId="1" xfId="0" applyFill="1" applyBorder="1"/>
    <xf numFmtId="0" fontId="1" fillId="15" borderId="1" xfId="0" applyFont="1" applyFill="1" applyBorder="1"/>
    <xf numFmtId="0" fontId="0" fillId="16" borderId="1" xfId="0" applyFill="1" applyBorder="1"/>
    <xf numFmtId="0" fontId="0" fillId="17" borderId="1" xfId="0" applyFill="1" applyBorder="1"/>
    <xf numFmtId="0" fontId="9" fillId="2" borderId="0" xfId="0" applyFont="1" applyFill="1" applyAlignment="1">
      <alignment horizontal="left" vertical="center" indent="6"/>
    </xf>
    <xf numFmtId="0" fontId="0" fillId="8" borderId="0" xfId="0" applyFill="1"/>
    <xf numFmtId="0" fontId="0" fillId="18" borderId="1" xfId="0" applyFill="1" applyBorder="1"/>
    <xf numFmtId="0" fontId="0" fillId="8" borderId="1" xfId="0" applyFill="1" applyBorder="1"/>
    <xf numFmtId="164" fontId="0" fillId="2" borderId="1" xfId="0" applyNumberFormat="1" applyFill="1" applyBorder="1"/>
    <xf numFmtId="0" fontId="11" fillId="0" borderId="0" xfId="0" applyFont="1" applyAlignment="1">
      <alignment vertical="center"/>
    </xf>
    <xf numFmtId="0" fontId="11" fillId="0" borderId="0" xfId="0" applyFont="1" applyAlignment="1">
      <alignment horizontal="left" vertical="center" indent="1"/>
    </xf>
    <xf numFmtId="0" fontId="14" fillId="0" borderId="0" xfId="0" applyFont="1"/>
    <xf numFmtId="0" fontId="15" fillId="0" borderId="0" xfId="0" applyFont="1"/>
    <xf numFmtId="0" fontId="4" fillId="0" borderId="0" xfId="0" applyFont="1" applyAlignment="1">
      <alignment vertical="center"/>
    </xf>
    <xf numFmtId="0" fontId="4" fillId="0" borderId="0" xfId="0" applyFont="1" applyAlignment="1">
      <alignment horizontal="left" vertical="center" indent="1"/>
    </xf>
    <xf numFmtId="0" fontId="14" fillId="2" borderId="0" xfId="0" applyFont="1" applyFill="1"/>
    <xf numFmtId="0" fontId="14" fillId="17" borderId="0" xfId="0" applyFont="1" applyFill="1"/>
    <xf numFmtId="0" fontId="0" fillId="17" borderId="0" xfId="0" applyFill="1"/>
    <xf numFmtId="0" fontId="4" fillId="13" borderId="0" xfId="0" applyFont="1" applyFill="1" applyAlignment="1">
      <alignment horizontal="center"/>
    </xf>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'MORE STATTISTICS'!$B$185</c:f>
              <c:strCache>
                <c:ptCount val="1"/>
                <c:pt idx="0">
                  <c:v>A</c:v>
                </c:pt>
              </c:strCache>
            </c:strRef>
          </c:tx>
          <c:spPr>
            <a:solidFill>
              <a:schemeClr val="accent1"/>
            </a:solidFill>
            <a:ln>
              <a:noFill/>
            </a:ln>
            <a:effectLst/>
          </c:spPr>
          <c:invertIfNegative val="0"/>
          <c:cat>
            <c:strRef>
              <c:f>'MORE STATTISTICS'!$C$184</c:f>
              <c:strCache>
                <c:ptCount val="1"/>
                <c:pt idx="0">
                  <c:v>Frequency</c:v>
                </c:pt>
              </c:strCache>
            </c:strRef>
          </c:cat>
          <c:val>
            <c:numRef>
              <c:f>'MORE STATTISTICS'!$C$185</c:f>
              <c:numCache>
                <c:formatCode>General</c:formatCode>
                <c:ptCount val="1"/>
                <c:pt idx="0">
                  <c:v>30</c:v>
                </c:pt>
              </c:numCache>
            </c:numRef>
          </c:val>
          <c:extLst>
            <c:ext xmlns:c16="http://schemas.microsoft.com/office/drawing/2014/chart" uri="{C3380CC4-5D6E-409C-BE32-E72D297353CC}">
              <c16:uniqueId val="{00000000-D656-430A-84D6-9BAC128F1F84}"/>
            </c:ext>
          </c:extLst>
        </c:ser>
        <c:ser>
          <c:idx val="1"/>
          <c:order val="1"/>
          <c:tx>
            <c:strRef>
              <c:f>'MORE STATTISTICS'!$B$186</c:f>
              <c:strCache>
                <c:ptCount val="1"/>
                <c:pt idx="0">
                  <c:v>B</c:v>
                </c:pt>
              </c:strCache>
            </c:strRef>
          </c:tx>
          <c:spPr>
            <a:solidFill>
              <a:schemeClr val="accent2"/>
            </a:solidFill>
            <a:ln>
              <a:noFill/>
            </a:ln>
            <a:effectLst/>
          </c:spPr>
          <c:invertIfNegative val="0"/>
          <c:cat>
            <c:strRef>
              <c:f>'MORE STATTISTICS'!$C$184</c:f>
              <c:strCache>
                <c:ptCount val="1"/>
                <c:pt idx="0">
                  <c:v>Frequency</c:v>
                </c:pt>
              </c:strCache>
            </c:strRef>
          </c:cat>
          <c:val>
            <c:numRef>
              <c:f>'MORE STATTISTICS'!$C$186</c:f>
              <c:numCache>
                <c:formatCode>General</c:formatCode>
                <c:ptCount val="1"/>
                <c:pt idx="0">
                  <c:v>40</c:v>
                </c:pt>
              </c:numCache>
            </c:numRef>
          </c:val>
          <c:extLst>
            <c:ext xmlns:c16="http://schemas.microsoft.com/office/drawing/2014/chart" uri="{C3380CC4-5D6E-409C-BE32-E72D297353CC}">
              <c16:uniqueId val="{00000001-D656-430A-84D6-9BAC128F1F84}"/>
            </c:ext>
          </c:extLst>
        </c:ser>
        <c:ser>
          <c:idx val="2"/>
          <c:order val="2"/>
          <c:tx>
            <c:strRef>
              <c:f>'MORE STATTISTICS'!$B$187</c:f>
              <c:strCache>
                <c:ptCount val="1"/>
                <c:pt idx="0">
                  <c:v>C</c:v>
                </c:pt>
              </c:strCache>
            </c:strRef>
          </c:tx>
          <c:spPr>
            <a:solidFill>
              <a:schemeClr val="accent3"/>
            </a:solidFill>
            <a:ln>
              <a:noFill/>
            </a:ln>
            <a:effectLst/>
          </c:spPr>
          <c:invertIfNegative val="0"/>
          <c:cat>
            <c:strRef>
              <c:f>'MORE STATTISTICS'!$C$184</c:f>
              <c:strCache>
                <c:ptCount val="1"/>
                <c:pt idx="0">
                  <c:v>Frequency</c:v>
                </c:pt>
              </c:strCache>
            </c:strRef>
          </c:cat>
          <c:val>
            <c:numRef>
              <c:f>'MORE STATTISTICS'!$C$187</c:f>
              <c:numCache>
                <c:formatCode>General</c:formatCode>
                <c:ptCount val="1"/>
                <c:pt idx="0">
                  <c:v>20</c:v>
                </c:pt>
              </c:numCache>
            </c:numRef>
          </c:val>
          <c:extLst>
            <c:ext xmlns:c16="http://schemas.microsoft.com/office/drawing/2014/chart" uri="{C3380CC4-5D6E-409C-BE32-E72D297353CC}">
              <c16:uniqueId val="{00000002-D656-430A-84D6-9BAC128F1F84}"/>
            </c:ext>
          </c:extLst>
        </c:ser>
        <c:ser>
          <c:idx val="3"/>
          <c:order val="3"/>
          <c:tx>
            <c:strRef>
              <c:f>'MORE STATTISTICS'!$B$188</c:f>
              <c:strCache>
                <c:ptCount val="1"/>
                <c:pt idx="0">
                  <c:v>D</c:v>
                </c:pt>
              </c:strCache>
            </c:strRef>
          </c:tx>
          <c:spPr>
            <a:solidFill>
              <a:schemeClr val="accent4"/>
            </a:solidFill>
            <a:ln>
              <a:noFill/>
            </a:ln>
            <a:effectLst/>
          </c:spPr>
          <c:invertIfNegative val="0"/>
          <c:cat>
            <c:strRef>
              <c:f>'MORE STATTISTICS'!$C$184</c:f>
              <c:strCache>
                <c:ptCount val="1"/>
                <c:pt idx="0">
                  <c:v>Frequency</c:v>
                </c:pt>
              </c:strCache>
            </c:strRef>
          </c:cat>
          <c:val>
            <c:numRef>
              <c:f>'MORE STATTISTICS'!$C$188</c:f>
              <c:numCache>
                <c:formatCode>General</c:formatCode>
                <c:ptCount val="1"/>
                <c:pt idx="0">
                  <c:v>10</c:v>
                </c:pt>
              </c:numCache>
            </c:numRef>
          </c:val>
          <c:extLst>
            <c:ext xmlns:c16="http://schemas.microsoft.com/office/drawing/2014/chart" uri="{C3380CC4-5D6E-409C-BE32-E72D297353CC}">
              <c16:uniqueId val="{00000003-D656-430A-84D6-9BAC128F1F84}"/>
            </c:ext>
          </c:extLst>
        </c:ser>
        <c:ser>
          <c:idx val="4"/>
          <c:order val="4"/>
          <c:tx>
            <c:strRef>
              <c:f>'MORE STATTISTICS'!$B$189</c:f>
              <c:strCache>
                <c:ptCount val="1"/>
                <c:pt idx="0">
                  <c:v>E</c:v>
                </c:pt>
              </c:strCache>
            </c:strRef>
          </c:tx>
          <c:spPr>
            <a:solidFill>
              <a:schemeClr val="accent5"/>
            </a:solidFill>
            <a:ln>
              <a:noFill/>
            </a:ln>
            <a:effectLst/>
          </c:spPr>
          <c:invertIfNegative val="0"/>
          <c:cat>
            <c:strRef>
              <c:f>'MORE STATTISTICS'!$C$184</c:f>
              <c:strCache>
                <c:ptCount val="1"/>
                <c:pt idx="0">
                  <c:v>Frequency</c:v>
                </c:pt>
              </c:strCache>
            </c:strRef>
          </c:cat>
          <c:val>
            <c:numRef>
              <c:f>'MORE STATTISTICS'!$C$189</c:f>
              <c:numCache>
                <c:formatCode>General</c:formatCode>
                <c:ptCount val="1"/>
                <c:pt idx="0">
                  <c:v>45</c:v>
                </c:pt>
              </c:numCache>
            </c:numRef>
          </c:val>
          <c:extLst>
            <c:ext xmlns:c16="http://schemas.microsoft.com/office/drawing/2014/chart" uri="{C3380CC4-5D6E-409C-BE32-E72D297353CC}">
              <c16:uniqueId val="{00000004-D656-430A-84D6-9BAC128F1F84}"/>
            </c:ext>
          </c:extLst>
        </c:ser>
        <c:ser>
          <c:idx val="5"/>
          <c:order val="5"/>
          <c:tx>
            <c:strRef>
              <c:f>'MORE STATTISTICS'!$B$190</c:f>
              <c:strCache>
                <c:ptCount val="1"/>
                <c:pt idx="0">
                  <c:v>F</c:v>
                </c:pt>
              </c:strCache>
            </c:strRef>
          </c:tx>
          <c:spPr>
            <a:solidFill>
              <a:schemeClr val="accent6"/>
            </a:solidFill>
            <a:ln>
              <a:noFill/>
            </a:ln>
            <a:effectLst/>
          </c:spPr>
          <c:invertIfNegative val="0"/>
          <c:cat>
            <c:strRef>
              <c:f>'MORE STATTISTICS'!$C$184</c:f>
              <c:strCache>
                <c:ptCount val="1"/>
                <c:pt idx="0">
                  <c:v>Frequency</c:v>
                </c:pt>
              </c:strCache>
            </c:strRef>
          </c:cat>
          <c:val>
            <c:numRef>
              <c:f>'MORE STATTISTICS'!$C$190</c:f>
              <c:numCache>
                <c:formatCode>General</c:formatCode>
                <c:ptCount val="1"/>
                <c:pt idx="0">
                  <c:v>25</c:v>
                </c:pt>
              </c:numCache>
            </c:numRef>
          </c:val>
          <c:extLst>
            <c:ext xmlns:c16="http://schemas.microsoft.com/office/drawing/2014/chart" uri="{C3380CC4-5D6E-409C-BE32-E72D297353CC}">
              <c16:uniqueId val="{00000005-D656-430A-84D6-9BAC128F1F84}"/>
            </c:ext>
          </c:extLst>
        </c:ser>
        <c:ser>
          <c:idx val="6"/>
          <c:order val="6"/>
          <c:tx>
            <c:strRef>
              <c:f>'MORE STATTISTICS'!$B$191</c:f>
              <c:strCache>
                <c:ptCount val="1"/>
                <c:pt idx="0">
                  <c:v>G</c:v>
                </c:pt>
              </c:strCache>
            </c:strRef>
          </c:tx>
          <c:spPr>
            <a:solidFill>
              <a:schemeClr val="accent1">
                <a:lumMod val="60000"/>
              </a:schemeClr>
            </a:solidFill>
            <a:ln>
              <a:noFill/>
            </a:ln>
            <a:effectLst/>
          </c:spPr>
          <c:invertIfNegative val="0"/>
          <c:cat>
            <c:strRef>
              <c:f>'MORE STATTISTICS'!$C$184</c:f>
              <c:strCache>
                <c:ptCount val="1"/>
                <c:pt idx="0">
                  <c:v>Frequency</c:v>
                </c:pt>
              </c:strCache>
            </c:strRef>
          </c:cat>
          <c:val>
            <c:numRef>
              <c:f>'MORE STATTISTICS'!$C$191</c:f>
              <c:numCache>
                <c:formatCode>General</c:formatCode>
                <c:ptCount val="1"/>
                <c:pt idx="0">
                  <c:v>30</c:v>
                </c:pt>
              </c:numCache>
            </c:numRef>
          </c:val>
          <c:extLst>
            <c:ext xmlns:c16="http://schemas.microsoft.com/office/drawing/2014/chart" uri="{C3380CC4-5D6E-409C-BE32-E72D297353CC}">
              <c16:uniqueId val="{00000006-D656-430A-84D6-9BAC128F1F84}"/>
            </c:ext>
          </c:extLst>
        </c:ser>
        <c:dLbls>
          <c:showLegendKey val="0"/>
          <c:showVal val="0"/>
          <c:showCatName val="0"/>
          <c:showSerName val="0"/>
          <c:showPercent val="0"/>
          <c:showBubbleSize val="0"/>
        </c:dLbls>
        <c:gapWidth val="219"/>
        <c:overlap val="-27"/>
        <c:axId val="1925684000"/>
        <c:axId val="1925683520"/>
      </c:barChart>
      <c:catAx>
        <c:axId val="19256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83520"/>
        <c:crosses val="autoZero"/>
        <c:auto val="1"/>
        <c:lblAlgn val="ctr"/>
        <c:lblOffset val="100"/>
        <c:noMultiLvlLbl val="0"/>
      </c:catAx>
      <c:valAx>
        <c:axId val="192568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684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FREQUANCY</a:t>
            </a:r>
            <a:r>
              <a:rPr lang="en-IN" baseline="0"/>
              <a:t> DISTRIBUTION</a:t>
            </a:r>
            <a:endParaRPr lang="en-IN"/>
          </a:p>
        </c:rich>
      </c:tx>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'MORE STATTISTICS'!$B$185</c:f>
              <c:strCache>
                <c:ptCount val="1"/>
                <c:pt idx="0">
                  <c:v>A</c:v>
                </c:pt>
              </c:strCache>
            </c:strRef>
          </c:tx>
          <c:spPr>
            <a:solidFill>
              <a:schemeClr val="accent1"/>
            </a:solidFill>
            <a:ln>
              <a:noFill/>
            </a:ln>
            <a:effectLst/>
            <a:sp3d/>
          </c:spPr>
          <c:invertIfNegative val="0"/>
          <c:cat>
            <c:strRef>
              <c:f>'MORE STATTISTICS'!$C$184</c:f>
              <c:strCache>
                <c:ptCount val="1"/>
                <c:pt idx="0">
                  <c:v>Frequency</c:v>
                </c:pt>
              </c:strCache>
            </c:strRef>
          </c:cat>
          <c:val>
            <c:numRef>
              <c:f>'MORE STATTISTICS'!$C$185</c:f>
              <c:numCache>
                <c:formatCode>General</c:formatCode>
                <c:ptCount val="1"/>
                <c:pt idx="0">
                  <c:v>30</c:v>
                </c:pt>
              </c:numCache>
            </c:numRef>
          </c:val>
          <c:extLst>
            <c:ext xmlns:c16="http://schemas.microsoft.com/office/drawing/2014/chart" uri="{C3380CC4-5D6E-409C-BE32-E72D297353CC}">
              <c16:uniqueId val="{00000000-F107-43F4-B83D-1506307E5CA5}"/>
            </c:ext>
          </c:extLst>
        </c:ser>
        <c:ser>
          <c:idx val="1"/>
          <c:order val="1"/>
          <c:tx>
            <c:strRef>
              <c:f>'MORE STATTISTICS'!$B$186</c:f>
              <c:strCache>
                <c:ptCount val="1"/>
                <c:pt idx="0">
                  <c:v>B</c:v>
                </c:pt>
              </c:strCache>
            </c:strRef>
          </c:tx>
          <c:spPr>
            <a:solidFill>
              <a:schemeClr val="accent2"/>
            </a:solidFill>
            <a:ln>
              <a:noFill/>
            </a:ln>
            <a:effectLst/>
            <a:sp3d/>
          </c:spPr>
          <c:invertIfNegative val="0"/>
          <c:cat>
            <c:strRef>
              <c:f>'MORE STATTISTICS'!$C$184</c:f>
              <c:strCache>
                <c:ptCount val="1"/>
                <c:pt idx="0">
                  <c:v>Frequency</c:v>
                </c:pt>
              </c:strCache>
            </c:strRef>
          </c:cat>
          <c:val>
            <c:numRef>
              <c:f>'MORE STATTISTICS'!$C$186</c:f>
              <c:numCache>
                <c:formatCode>General</c:formatCode>
                <c:ptCount val="1"/>
                <c:pt idx="0">
                  <c:v>40</c:v>
                </c:pt>
              </c:numCache>
            </c:numRef>
          </c:val>
          <c:extLst>
            <c:ext xmlns:c16="http://schemas.microsoft.com/office/drawing/2014/chart" uri="{C3380CC4-5D6E-409C-BE32-E72D297353CC}">
              <c16:uniqueId val="{00000001-F107-43F4-B83D-1506307E5CA5}"/>
            </c:ext>
          </c:extLst>
        </c:ser>
        <c:ser>
          <c:idx val="2"/>
          <c:order val="2"/>
          <c:tx>
            <c:strRef>
              <c:f>'MORE STATTISTICS'!$B$187</c:f>
              <c:strCache>
                <c:ptCount val="1"/>
                <c:pt idx="0">
                  <c:v>C</c:v>
                </c:pt>
              </c:strCache>
            </c:strRef>
          </c:tx>
          <c:spPr>
            <a:solidFill>
              <a:schemeClr val="accent3"/>
            </a:solidFill>
            <a:ln>
              <a:noFill/>
            </a:ln>
            <a:effectLst/>
            <a:sp3d/>
          </c:spPr>
          <c:invertIfNegative val="0"/>
          <c:cat>
            <c:strRef>
              <c:f>'MORE STATTISTICS'!$C$184</c:f>
              <c:strCache>
                <c:ptCount val="1"/>
                <c:pt idx="0">
                  <c:v>Frequency</c:v>
                </c:pt>
              </c:strCache>
            </c:strRef>
          </c:cat>
          <c:val>
            <c:numRef>
              <c:f>'MORE STATTISTICS'!$C$187</c:f>
              <c:numCache>
                <c:formatCode>General</c:formatCode>
                <c:ptCount val="1"/>
                <c:pt idx="0">
                  <c:v>20</c:v>
                </c:pt>
              </c:numCache>
            </c:numRef>
          </c:val>
          <c:extLst>
            <c:ext xmlns:c16="http://schemas.microsoft.com/office/drawing/2014/chart" uri="{C3380CC4-5D6E-409C-BE32-E72D297353CC}">
              <c16:uniqueId val="{00000002-F107-43F4-B83D-1506307E5CA5}"/>
            </c:ext>
          </c:extLst>
        </c:ser>
        <c:ser>
          <c:idx val="3"/>
          <c:order val="3"/>
          <c:tx>
            <c:strRef>
              <c:f>'MORE STATTISTICS'!$B$188</c:f>
              <c:strCache>
                <c:ptCount val="1"/>
                <c:pt idx="0">
                  <c:v>D</c:v>
                </c:pt>
              </c:strCache>
            </c:strRef>
          </c:tx>
          <c:spPr>
            <a:solidFill>
              <a:schemeClr val="accent4"/>
            </a:solidFill>
            <a:ln>
              <a:noFill/>
            </a:ln>
            <a:effectLst/>
            <a:sp3d/>
          </c:spPr>
          <c:invertIfNegative val="0"/>
          <c:cat>
            <c:strRef>
              <c:f>'MORE STATTISTICS'!$C$184</c:f>
              <c:strCache>
                <c:ptCount val="1"/>
                <c:pt idx="0">
                  <c:v>Frequency</c:v>
                </c:pt>
              </c:strCache>
            </c:strRef>
          </c:cat>
          <c:val>
            <c:numRef>
              <c:f>'MORE STATTISTICS'!$C$188</c:f>
              <c:numCache>
                <c:formatCode>General</c:formatCode>
                <c:ptCount val="1"/>
                <c:pt idx="0">
                  <c:v>10</c:v>
                </c:pt>
              </c:numCache>
            </c:numRef>
          </c:val>
          <c:extLst>
            <c:ext xmlns:c16="http://schemas.microsoft.com/office/drawing/2014/chart" uri="{C3380CC4-5D6E-409C-BE32-E72D297353CC}">
              <c16:uniqueId val="{00000003-F107-43F4-B83D-1506307E5CA5}"/>
            </c:ext>
          </c:extLst>
        </c:ser>
        <c:ser>
          <c:idx val="4"/>
          <c:order val="4"/>
          <c:tx>
            <c:strRef>
              <c:f>'MORE STATTISTICS'!$B$189</c:f>
              <c:strCache>
                <c:ptCount val="1"/>
                <c:pt idx="0">
                  <c:v>E</c:v>
                </c:pt>
              </c:strCache>
            </c:strRef>
          </c:tx>
          <c:spPr>
            <a:solidFill>
              <a:schemeClr val="accent5"/>
            </a:solidFill>
            <a:ln>
              <a:noFill/>
            </a:ln>
            <a:effectLst/>
            <a:sp3d/>
          </c:spPr>
          <c:invertIfNegative val="0"/>
          <c:cat>
            <c:strRef>
              <c:f>'MORE STATTISTICS'!$C$184</c:f>
              <c:strCache>
                <c:ptCount val="1"/>
                <c:pt idx="0">
                  <c:v>Frequency</c:v>
                </c:pt>
              </c:strCache>
            </c:strRef>
          </c:cat>
          <c:val>
            <c:numRef>
              <c:f>'MORE STATTISTICS'!$C$189</c:f>
              <c:numCache>
                <c:formatCode>General</c:formatCode>
                <c:ptCount val="1"/>
                <c:pt idx="0">
                  <c:v>45</c:v>
                </c:pt>
              </c:numCache>
            </c:numRef>
          </c:val>
          <c:extLst>
            <c:ext xmlns:c16="http://schemas.microsoft.com/office/drawing/2014/chart" uri="{C3380CC4-5D6E-409C-BE32-E72D297353CC}">
              <c16:uniqueId val="{00000004-F107-43F4-B83D-1506307E5CA5}"/>
            </c:ext>
          </c:extLst>
        </c:ser>
        <c:ser>
          <c:idx val="5"/>
          <c:order val="5"/>
          <c:tx>
            <c:strRef>
              <c:f>'MORE STATTISTICS'!$B$190</c:f>
              <c:strCache>
                <c:ptCount val="1"/>
                <c:pt idx="0">
                  <c:v>F</c:v>
                </c:pt>
              </c:strCache>
            </c:strRef>
          </c:tx>
          <c:spPr>
            <a:solidFill>
              <a:schemeClr val="accent6"/>
            </a:solidFill>
            <a:ln>
              <a:noFill/>
            </a:ln>
            <a:effectLst/>
            <a:sp3d/>
          </c:spPr>
          <c:invertIfNegative val="0"/>
          <c:cat>
            <c:strRef>
              <c:f>'MORE STATTISTICS'!$C$184</c:f>
              <c:strCache>
                <c:ptCount val="1"/>
                <c:pt idx="0">
                  <c:v>Frequency</c:v>
                </c:pt>
              </c:strCache>
            </c:strRef>
          </c:cat>
          <c:val>
            <c:numRef>
              <c:f>'MORE STATTISTICS'!$C$190</c:f>
              <c:numCache>
                <c:formatCode>General</c:formatCode>
                <c:ptCount val="1"/>
                <c:pt idx="0">
                  <c:v>25</c:v>
                </c:pt>
              </c:numCache>
            </c:numRef>
          </c:val>
          <c:extLst>
            <c:ext xmlns:c16="http://schemas.microsoft.com/office/drawing/2014/chart" uri="{C3380CC4-5D6E-409C-BE32-E72D297353CC}">
              <c16:uniqueId val="{00000005-F107-43F4-B83D-1506307E5CA5}"/>
            </c:ext>
          </c:extLst>
        </c:ser>
        <c:ser>
          <c:idx val="6"/>
          <c:order val="6"/>
          <c:tx>
            <c:strRef>
              <c:f>'MORE STATTISTICS'!$B$191</c:f>
              <c:strCache>
                <c:ptCount val="1"/>
                <c:pt idx="0">
                  <c:v>G</c:v>
                </c:pt>
              </c:strCache>
            </c:strRef>
          </c:tx>
          <c:spPr>
            <a:solidFill>
              <a:schemeClr val="accent1">
                <a:lumMod val="60000"/>
              </a:schemeClr>
            </a:solidFill>
            <a:ln>
              <a:noFill/>
            </a:ln>
            <a:effectLst/>
            <a:sp3d/>
          </c:spPr>
          <c:invertIfNegative val="0"/>
          <c:cat>
            <c:strRef>
              <c:f>'MORE STATTISTICS'!$C$184</c:f>
              <c:strCache>
                <c:ptCount val="1"/>
                <c:pt idx="0">
                  <c:v>Frequency</c:v>
                </c:pt>
              </c:strCache>
            </c:strRef>
          </c:cat>
          <c:val>
            <c:numRef>
              <c:f>'MORE STATTISTICS'!$C$191</c:f>
              <c:numCache>
                <c:formatCode>General</c:formatCode>
                <c:ptCount val="1"/>
                <c:pt idx="0">
                  <c:v>30</c:v>
                </c:pt>
              </c:numCache>
            </c:numRef>
          </c:val>
          <c:extLst>
            <c:ext xmlns:c16="http://schemas.microsoft.com/office/drawing/2014/chart" uri="{C3380CC4-5D6E-409C-BE32-E72D297353CC}">
              <c16:uniqueId val="{00000006-F107-43F4-B83D-1506307E5CA5}"/>
            </c:ext>
          </c:extLst>
        </c:ser>
        <c:dLbls>
          <c:showLegendKey val="0"/>
          <c:showVal val="0"/>
          <c:showCatName val="0"/>
          <c:showSerName val="0"/>
          <c:showPercent val="0"/>
          <c:showBubbleSize val="0"/>
        </c:dLbls>
        <c:gapWidth val="150"/>
        <c:shape val="box"/>
        <c:axId val="2074729504"/>
        <c:axId val="1435131328"/>
        <c:axId val="0"/>
      </c:bar3DChart>
      <c:catAx>
        <c:axId val="2074729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131328"/>
        <c:crosses val="autoZero"/>
        <c:auto val="1"/>
        <c:lblAlgn val="ctr"/>
        <c:lblOffset val="100"/>
        <c:noMultiLvlLbl val="0"/>
      </c:catAx>
      <c:valAx>
        <c:axId val="14351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729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HISTROGRAM</a:t>
            </a:r>
            <a:r>
              <a:rPr lang="en-US" baseline="0"/>
              <a:t> </a:t>
            </a:r>
            <a:endParaRPr lang="en-US"/>
          </a:p>
        </c:rich>
      </c:tx>
      <c:overlay val="0"/>
    </c:title>
    <c:autoTitleDeleted val="0"/>
    <c:plotArea>
      <c:layout/>
      <c:barChart>
        <c:barDir val="col"/>
        <c:grouping val="clustered"/>
        <c:varyColors val="0"/>
        <c:ser>
          <c:idx val="0"/>
          <c:order val="0"/>
          <c:tx>
            <c:v>Frequency</c:v>
          </c:tx>
          <c:spPr>
            <a:solidFill>
              <a:srgbClr val="FFC000"/>
            </a:solidFill>
          </c:spPr>
          <c:invertIfNegative val="0"/>
          <c:cat>
            <c:strRef>
              <c:f>'MORE STATTISTICS'!$C$251:$C$256</c:f>
              <c:strCache>
                <c:ptCount val="6"/>
                <c:pt idx="0">
                  <c:v>1</c:v>
                </c:pt>
                <c:pt idx="1">
                  <c:v>2</c:v>
                </c:pt>
                <c:pt idx="2">
                  <c:v>3</c:v>
                </c:pt>
                <c:pt idx="3">
                  <c:v>4</c:v>
                </c:pt>
                <c:pt idx="4">
                  <c:v>5</c:v>
                </c:pt>
                <c:pt idx="5">
                  <c:v>More</c:v>
                </c:pt>
              </c:strCache>
            </c:strRef>
          </c:cat>
          <c:val>
            <c:numRef>
              <c:f>'MORE STATTISTICS'!$D$251:$D$256</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0-2FF4-4F73-9046-A8C85B012216}"/>
            </c:ext>
          </c:extLst>
        </c:ser>
        <c:dLbls>
          <c:showLegendKey val="0"/>
          <c:showVal val="0"/>
          <c:showCatName val="0"/>
          <c:showSerName val="0"/>
          <c:showPercent val="0"/>
          <c:showBubbleSize val="0"/>
        </c:dLbls>
        <c:gapWidth val="0"/>
        <c:axId val="1822613344"/>
        <c:axId val="1822620064"/>
      </c:barChart>
      <c:catAx>
        <c:axId val="1822613344"/>
        <c:scaling>
          <c:orientation val="minMax"/>
        </c:scaling>
        <c:delete val="0"/>
        <c:axPos val="b"/>
        <c:title>
          <c:tx>
            <c:rich>
              <a:bodyPr/>
              <a:lstStyle/>
              <a:p>
                <a:pPr>
                  <a:defRPr/>
                </a:pPr>
                <a:r>
                  <a:rPr lang="en-IN"/>
                  <a:t>Bin</a:t>
                </a:r>
              </a:p>
            </c:rich>
          </c:tx>
          <c:overlay val="0"/>
        </c:title>
        <c:numFmt formatCode="General" sourceLinked="1"/>
        <c:majorTickMark val="none"/>
        <c:minorTickMark val="none"/>
        <c:tickLblPos val="nextTo"/>
        <c:crossAx val="1822620064"/>
        <c:crosses val="autoZero"/>
        <c:auto val="1"/>
        <c:lblAlgn val="ctr"/>
        <c:lblOffset val="100"/>
        <c:noMultiLvlLbl val="0"/>
      </c:catAx>
      <c:valAx>
        <c:axId val="182262006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822613344"/>
        <c:crosses val="autoZero"/>
        <c:crossBetween val="between"/>
      </c:valAx>
      <c:spPr>
        <a:solidFill>
          <a:schemeClr val="accent4">
            <a:lumMod val="20000"/>
            <a:lumOff val="80000"/>
          </a:schemeClr>
        </a:solidFill>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BAR</a:t>
            </a:r>
            <a:r>
              <a:rPr lang="en-US" b="1" baseline="0"/>
              <a:t> CHART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STATTISTICS'!$D$250</c:f>
              <c:strCache>
                <c:ptCount val="1"/>
                <c:pt idx="0">
                  <c:v>Frequency</c:v>
                </c:pt>
              </c:strCache>
            </c:strRef>
          </c:tx>
          <c:spPr>
            <a:solidFill>
              <a:srgbClr val="FFC000"/>
            </a:solidFill>
            <a:ln>
              <a:noFill/>
            </a:ln>
            <a:effectLst/>
          </c:spPr>
          <c:invertIfNegative val="0"/>
          <c:cat>
            <c:strRef>
              <c:f>'MORE STATTISTICS'!$C$251:$C$256</c:f>
              <c:strCache>
                <c:ptCount val="6"/>
                <c:pt idx="0">
                  <c:v>1</c:v>
                </c:pt>
                <c:pt idx="1">
                  <c:v>2</c:v>
                </c:pt>
                <c:pt idx="2">
                  <c:v>3</c:v>
                </c:pt>
                <c:pt idx="3">
                  <c:v>4</c:v>
                </c:pt>
                <c:pt idx="4">
                  <c:v>5</c:v>
                </c:pt>
                <c:pt idx="5">
                  <c:v>More</c:v>
                </c:pt>
              </c:strCache>
            </c:strRef>
          </c:cat>
          <c:val>
            <c:numRef>
              <c:f>'MORE STATTISTICS'!$D$251:$D$256</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0-C46E-45AA-B9F2-CA87FF83E236}"/>
            </c:ext>
          </c:extLst>
        </c:ser>
        <c:dLbls>
          <c:showLegendKey val="0"/>
          <c:showVal val="0"/>
          <c:showCatName val="0"/>
          <c:showSerName val="0"/>
          <c:showPercent val="0"/>
          <c:showBubbleSize val="0"/>
        </c:dLbls>
        <c:gapWidth val="182"/>
        <c:axId val="1720049440"/>
        <c:axId val="1720051840"/>
      </c:barChart>
      <c:catAx>
        <c:axId val="1720049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051840"/>
        <c:crosses val="autoZero"/>
        <c:auto val="1"/>
        <c:lblAlgn val="ctr"/>
        <c:lblOffset val="100"/>
        <c:noMultiLvlLbl val="0"/>
      </c:catAx>
      <c:valAx>
        <c:axId val="1720051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spPr>
            <a:solidFill>
              <a:schemeClr val="accent4"/>
            </a:solidFill>
          </c:spPr>
          <c:invertIfNegative val="0"/>
          <c:cat>
            <c:strRef>
              <c:f>'MORE STATTISTICS'!$E$361:$E$366</c:f>
              <c:strCache>
                <c:ptCount val="6"/>
                <c:pt idx="0">
                  <c:v>30</c:v>
                </c:pt>
                <c:pt idx="1">
                  <c:v>35</c:v>
                </c:pt>
                <c:pt idx="2">
                  <c:v>40</c:v>
                </c:pt>
                <c:pt idx="3">
                  <c:v>45</c:v>
                </c:pt>
                <c:pt idx="4">
                  <c:v>50</c:v>
                </c:pt>
                <c:pt idx="5">
                  <c:v>More</c:v>
                </c:pt>
              </c:strCache>
            </c:strRef>
          </c:cat>
          <c:val>
            <c:numRef>
              <c:f>'MORE STATTISTICS'!$F$361:$F$366</c:f>
              <c:numCache>
                <c:formatCode>General</c:formatCode>
                <c:ptCount val="6"/>
                <c:pt idx="0">
                  <c:v>10</c:v>
                </c:pt>
                <c:pt idx="1">
                  <c:v>13</c:v>
                </c:pt>
                <c:pt idx="2">
                  <c:v>15</c:v>
                </c:pt>
                <c:pt idx="3">
                  <c:v>10</c:v>
                </c:pt>
                <c:pt idx="4">
                  <c:v>2</c:v>
                </c:pt>
                <c:pt idx="5">
                  <c:v>0</c:v>
                </c:pt>
              </c:numCache>
            </c:numRef>
          </c:val>
          <c:extLst>
            <c:ext xmlns:c16="http://schemas.microsoft.com/office/drawing/2014/chart" uri="{C3380CC4-5D6E-409C-BE32-E72D297353CC}">
              <c16:uniqueId val="{00000000-6478-48E8-9212-87065A1FC835}"/>
            </c:ext>
          </c:extLst>
        </c:ser>
        <c:dLbls>
          <c:showLegendKey val="0"/>
          <c:showVal val="0"/>
          <c:showCatName val="0"/>
          <c:showSerName val="0"/>
          <c:showPercent val="0"/>
          <c:showBubbleSize val="0"/>
        </c:dLbls>
        <c:gapWidth val="0"/>
        <c:axId val="1822611424"/>
        <c:axId val="1822611904"/>
      </c:barChart>
      <c:catAx>
        <c:axId val="1822611424"/>
        <c:scaling>
          <c:orientation val="minMax"/>
        </c:scaling>
        <c:delete val="0"/>
        <c:axPos val="b"/>
        <c:title>
          <c:tx>
            <c:rich>
              <a:bodyPr/>
              <a:lstStyle/>
              <a:p>
                <a:pPr>
                  <a:defRPr/>
                </a:pPr>
                <a:r>
                  <a:rPr lang="en-IN"/>
                  <a:t>Bin</a:t>
                </a:r>
              </a:p>
            </c:rich>
          </c:tx>
          <c:overlay val="0"/>
        </c:title>
        <c:numFmt formatCode="General" sourceLinked="1"/>
        <c:majorTickMark val="none"/>
        <c:minorTickMark val="none"/>
        <c:tickLblPos val="nextTo"/>
        <c:crossAx val="1822611904"/>
        <c:crosses val="autoZero"/>
        <c:auto val="1"/>
        <c:lblAlgn val="ctr"/>
        <c:lblOffset val="100"/>
        <c:noMultiLvlLbl val="0"/>
      </c:catAx>
      <c:valAx>
        <c:axId val="182261190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822611424"/>
        <c:crosses val="autoZero"/>
        <c:crossBetween val="between"/>
      </c:valAx>
      <c:spPr>
        <a:solidFill>
          <a:schemeClr val="accent4">
            <a:lumMod val="20000"/>
            <a:lumOff val="80000"/>
          </a:schemeClr>
        </a:solidFill>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BAR</a:t>
            </a:r>
            <a:r>
              <a:rPr lang="en-US" baseline="0"/>
              <a:t> CHART</a:t>
            </a:r>
            <a:endParaRPr lang="en-US"/>
          </a:p>
        </c:rich>
      </c:tx>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STATTISTICS'!$F$360</c:f>
              <c:strCache>
                <c:ptCount val="1"/>
                <c:pt idx="0">
                  <c:v>Frequency</c:v>
                </c:pt>
              </c:strCache>
            </c:strRef>
          </c:tx>
          <c:spPr>
            <a:solidFill>
              <a:schemeClr val="accent4">
                <a:lumMod val="60000"/>
                <a:lumOff val="40000"/>
              </a:schemeClr>
            </a:solidFill>
            <a:ln>
              <a:noFill/>
            </a:ln>
            <a:effectLst/>
          </c:spPr>
          <c:invertIfNegative val="0"/>
          <c:cat>
            <c:strRef>
              <c:f>'MORE STATTISTICS'!$E$361:$E$366</c:f>
              <c:strCache>
                <c:ptCount val="6"/>
                <c:pt idx="0">
                  <c:v>30</c:v>
                </c:pt>
                <c:pt idx="1">
                  <c:v>35</c:v>
                </c:pt>
                <c:pt idx="2">
                  <c:v>40</c:v>
                </c:pt>
                <c:pt idx="3">
                  <c:v>45</c:v>
                </c:pt>
                <c:pt idx="4">
                  <c:v>50</c:v>
                </c:pt>
                <c:pt idx="5">
                  <c:v>More</c:v>
                </c:pt>
              </c:strCache>
            </c:strRef>
          </c:cat>
          <c:val>
            <c:numRef>
              <c:f>'MORE STATTISTICS'!$F$361:$F$366</c:f>
              <c:numCache>
                <c:formatCode>General</c:formatCode>
                <c:ptCount val="6"/>
                <c:pt idx="0">
                  <c:v>10</c:v>
                </c:pt>
                <c:pt idx="1">
                  <c:v>13</c:v>
                </c:pt>
                <c:pt idx="2">
                  <c:v>15</c:v>
                </c:pt>
                <c:pt idx="3">
                  <c:v>10</c:v>
                </c:pt>
                <c:pt idx="4">
                  <c:v>2</c:v>
                </c:pt>
                <c:pt idx="5">
                  <c:v>0</c:v>
                </c:pt>
              </c:numCache>
            </c:numRef>
          </c:val>
          <c:extLst>
            <c:ext xmlns:c16="http://schemas.microsoft.com/office/drawing/2014/chart" uri="{C3380CC4-5D6E-409C-BE32-E72D297353CC}">
              <c16:uniqueId val="{00000000-62DE-440A-BD0D-8DEF8E04801D}"/>
            </c:ext>
          </c:extLst>
        </c:ser>
        <c:dLbls>
          <c:showLegendKey val="0"/>
          <c:showVal val="0"/>
          <c:showCatName val="0"/>
          <c:showSerName val="0"/>
          <c:showPercent val="0"/>
          <c:showBubbleSize val="0"/>
        </c:dLbls>
        <c:gapWidth val="182"/>
        <c:axId val="1837168320"/>
        <c:axId val="1837174080"/>
      </c:barChart>
      <c:catAx>
        <c:axId val="183716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74080"/>
        <c:crosses val="autoZero"/>
        <c:auto val="1"/>
        <c:lblAlgn val="ctr"/>
        <c:lblOffset val="100"/>
        <c:noMultiLvlLbl val="0"/>
      </c:catAx>
      <c:valAx>
        <c:axId val="1837174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1683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spPr>
            <a:solidFill>
              <a:schemeClr val="accent6"/>
            </a:solidFill>
            <a:ln cmpd="sng">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prstDash val="sysDot"/>
            </a:ln>
            <a:effectLst>
              <a:glow rad="152400">
                <a:schemeClr val="accent1">
                  <a:alpha val="21000"/>
                </a:schemeClr>
              </a:glow>
              <a:outerShdw blurRad="50800" dir="5400000" algn="ctr" rotWithShape="0">
                <a:srgbClr val="000000">
                  <a:alpha val="89000"/>
                </a:srgbClr>
              </a:outerShdw>
              <a:softEdge rad="0"/>
            </a:effectLst>
          </c:spPr>
          <c:invertIfNegative val="0"/>
          <c:cat>
            <c:strRef>
              <c:f>'MORE STATTISTICS'!$E$417:$E$421</c:f>
              <c:strCache>
                <c:ptCount val="5"/>
                <c:pt idx="0">
                  <c:v>120</c:v>
                </c:pt>
                <c:pt idx="1">
                  <c:v>130</c:v>
                </c:pt>
                <c:pt idx="2">
                  <c:v>140</c:v>
                </c:pt>
                <c:pt idx="3">
                  <c:v>150</c:v>
                </c:pt>
                <c:pt idx="4">
                  <c:v>More</c:v>
                </c:pt>
              </c:strCache>
            </c:strRef>
          </c:cat>
          <c:val>
            <c:numRef>
              <c:f>'MORE STATTISTICS'!$F$417:$F$421</c:f>
              <c:numCache>
                <c:formatCode>General</c:formatCode>
                <c:ptCount val="5"/>
                <c:pt idx="0">
                  <c:v>6</c:v>
                </c:pt>
                <c:pt idx="1">
                  <c:v>44</c:v>
                </c:pt>
                <c:pt idx="2">
                  <c:v>43</c:v>
                </c:pt>
                <c:pt idx="3">
                  <c:v>7</c:v>
                </c:pt>
                <c:pt idx="4">
                  <c:v>0</c:v>
                </c:pt>
              </c:numCache>
            </c:numRef>
          </c:val>
          <c:extLst>
            <c:ext xmlns:c16="http://schemas.microsoft.com/office/drawing/2014/chart" uri="{C3380CC4-5D6E-409C-BE32-E72D297353CC}">
              <c16:uniqueId val="{00000000-BF5A-447A-8B00-DD5110AB37C3}"/>
            </c:ext>
          </c:extLst>
        </c:ser>
        <c:dLbls>
          <c:showLegendKey val="0"/>
          <c:showVal val="0"/>
          <c:showCatName val="0"/>
          <c:showSerName val="0"/>
          <c:showPercent val="0"/>
          <c:showBubbleSize val="0"/>
        </c:dLbls>
        <c:gapWidth val="0"/>
        <c:axId val="1944599440"/>
        <c:axId val="1837167840"/>
      </c:barChart>
      <c:catAx>
        <c:axId val="1944599440"/>
        <c:scaling>
          <c:orientation val="minMax"/>
        </c:scaling>
        <c:delete val="0"/>
        <c:axPos val="b"/>
        <c:title>
          <c:tx>
            <c:rich>
              <a:bodyPr/>
              <a:lstStyle/>
              <a:p>
                <a:pPr>
                  <a:defRPr/>
                </a:pPr>
                <a:r>
                  <a:rPr lang="en-IN"/>
                  <a:t>Bin</a:t>
                </a:r>
              </a:p>
            </c:rich>
          </c:tx>
          <c:overlay val="0"/>
        </c:title>
        <c:numFmt formatCode="General" sourceLinked="1"/>
        <c:majorTickMark val="none"/>
        <c:minorTickMark val="none"/>
        <c:tickLblPos val="nextTo"/>
        <c:crossAx val="1837167840"/>
        <c:crosses val="autoZero"/>
        <c:auto val="1"/>
        <c:lblAlgn val="ctr"/>
        <c:lblOffset val="100"/>
        <c:noMultiLvlLbl val="0"/>
      </c:catAx>
      <c:valAx>
        <c:axId val="1837167840"/>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944599440"/>
        <c:crosses val="autoZero"/>
        <c:crossBetween val="between"/>
      </c:valAx>
      <c:spPr>
        <a:solidFill>
          <a:schemeClr val="accent2">
            <a:lumMod val="40000"/>
            <a:lumOff val="60000"/>
          </a:schemeClr>
        </a:solidFill>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858923884514438E-2"/>
          <c:y val="0.14856481481481484"/>
          <c:w val="0.85980774278215222"/>
          <c:h val="0.72088764946048411"/>
        </c:manualLayout>
      </c:layout>
      <c:barChart>
        <c:barDir val="bar"/>
        <c:grouping val="clustered"/>
        <c:varyColors val="0"/>
        <c:ser>
          <c:idx val="0"/>
          <c:order val="0"/>
          <c:tx>
            <c:strRef>
              <c:f>'MORE STATTISTICS'!$F$416</c:f>
              <c:strCache>
                <c:ptCount val="1"/>
                <c:pt idx="0">
                  <c:v>Frequency</c:v>
                </c:pt>
              </c:strCache>
            </c:strRef>
          </c:tx>
          <c:spPr>
            <a:solidFill>
              <a:schemeClr val="accent1"/>
            </a:solidFill>
            <a:ln>
              <a:noFill/>
            </a:ln>
            <a:effectLst/>
          </c:spPr>
          <c:invertIfNegative val="0"/>
          <c:cat>
            <c:strRef>
              <c:f>'MORE STATTISTICS'!$E$417:$E$421</c:f>
              <c:strCache>
                <c:ptCount val="5"/>
                <c:pt idx="0">
                  <c:v>120</c:v>
                </c:pt>
                <c:pt idx="1">
                  <c:v>130</c:v>
                </c:pt>
                <c:pt idx="2">
                  <c:v>140</c:v>
                </c:pt>
                <c:pt idx="3">
                  <c:v>150</c:v>
                </c:pt>
                <c:pt idx="4">
                  <c:v>More</c:v>
                </c:pt>
              </c:strCache>
            </c:strRef>
          </c:cat>
          <c:val>
            <c:numRef>
              <c:f>'MORE STATTISTICS'!$F$417:$F$421</c:f>
              <c:numCache>
                <c:formatCode>General</c:formatCode>
                <c:ptCount val="5"/>
                <c:pt idx="0">
                  <c:v>6</c:v>
                </c:pt>
                <c:pt idx="1">
                  <c:v>44</c:v>
                </c:pt>
                <c:pt idx="2">
                  <c:v>43</c:v>
                </c:pt>
                <c:pt idx="3">
                  <c:v>7</c:v>
                </c:pt>
                <c:pt idx="4">
                  <c:v>0</c:v>
                </c:pt>
              </c:numCache>
            </c:numRef>
          </c:val>
          <c:extLst>
            <c:ext xmlns:c16="http://schemas.microsoft.com/office/drawing/2014/chart" uri="{C3380CC4-5D6E-409C-BE32-E72D297353CC}">
              <c16:uniqueId val="{00000000-4AFD-49F5-B2E0-2C076A75B85C}"/>
            </c:ext>
          </c:extLst>
        </c:ser>
        <c:dLbls>
          <c:showLegendKey val="0"/>
          <c:showVal val="0"/>
          <c:showCatName val="0"/>
          <c:showSerName val="0"/>
          <c:showPercent val="0"/>
          <c:showBubbleSize val="0"/>
        </c:dLbls>
        <c:gapWidth val="182"/>
        <c:axId val="1883409376"/>
        <c:axId val="1883411296"/>
      </c:barChart>
      <c:catAx>
        <c:axId val="1883409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411296"/>
        <c:crosses val="autoZero"/>
        <c:auto val="1"/>
        <c:lblAlgn val="ctr"/>
        <c:lblOffset val="100"/>
        <c:noMultiLvlLbl val="0"/>
      </c:catAx>
      <c:valAx>
        <c:axId val="188341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409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customXml" Target="../ink/ink12.xml"/><Relationship Id="rId21" Type="http://schemas.openxmlformats.org/officeDocument/2006/relationships/customXml" Target="../ink/ink3.xml"/><Relationship Id="rId34" Type="http://schemas.openxmlformats.org/officeDocument/2006/relationships/image" Target="../media/image17.png"/><Relationship Id="rId84" Type="http://schemas.openxmlformats.org/officeDocument/2006/relationships/image" Target="../media/image40.png"/><Relationship Id="rId25" Type="http://schemas.openxmlformats.org/officeDocument/2006/relationships/customXml" Target="../ink/ink5.xml"/><Relationship Id="rId33" Type="http://schemas.openxmlformats.org/officeDocument/2006/relationships/customXml" Target="../ink/ink9.xml"/><Relationship Id="rId38" Type="http://schemas.openxmlformats.org/officeDocument/2006/relationships/image" Target="../media/image19.png"/><Relationship Id="rId59" Type="http://schemas.openxmlformats.org/officeDocument/2006/relationships/customXml" Target="../ink/ink14.xml"/><Relationship Id="rId20" Type="http://schemas.openxmlformats.org/officeDocument/2006/relationships/image" Target="../media/image10.png"/><Relationship Id="rId29" Type="http://schemas.openxmlformats.org/officeDocument/2006/relationships/customXml" Target="../ink/ink7.xml"/><Relationship Id="rId41" Type="http://schemas.openxmlformats.org/officeDocument/2006/relationships/customXml" Target="../ink/ink13.xml"/><Relationship Id="rId1" Type="http://schemas.openxmlformats.org/officeDocument/2006/relationships/customXml" Target="../ink/ink1.xm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customXml" Target="../ink/ink11.xml"/><Relationship Id="rId40" Type="http://schemas.openxmlformats.org/officeDocument/2006/relationships/image" Target="../media/image20.png"/><Relationship Id="rId58" Type="http://schemas.openxmlformats.org/officeDocument/2006/relationships/image" Target="../media/image29.png"/><Relationship Id="rId23" Type="http://schemas.openxmlformats.org/officeDocument/2006/relationships/customXml" Target="../ink/ink4.xml"/><Relationship Id="rId28" Type="http://schemas.openxmlformats.org/officeDocument/2006/relationships/image" Target="../media/image14.png"/><Relationship Id="rId36" Type="http://schemas.openxmlformats.org/officeDocument/2006/relationships/image" Target="../media/image18.png"/><Relationship Id="rId19" Type="http://schemas.openxmlformats.org/officeDocument/2006/relationships/customXml" Target="../ink/ink2.xml"/><Relationship Id="rId31" Type="http://schemas.openxmlformats.org/officeDocument/2006/relationships/customXml" Target="../ink/ink8.xml"/><Relationship Id="rId65" Type="http://schemas.openxmlformats.org/officeDocument/2006/relationships/customXml" Target="../ink/ink15.xml"/><Relationship Id="rId81" Type="http://schemas.openxmlformats.org/officeDocument/2006/relationships/customXml" Target="../ink/ink16.xml"/><Relationship Id="rId86" Type="http://schemas.openxmlformats.org/officeDocument/2006/relationships/image" Target="../media/image41.png"/><Relationship Id="rId22" Type="http://schemas.openxmlformats.org/officeDocument/2006/relationships/image" Target="../media/image11.png"/><Relationship Id="rId27" Type="http://schemas.openxmlformats.org/officeDocument/2006/relationships/customXml" Target="../ink/ink6.xml"/><Relationship Id="rId30" Type="http://schemas.openxmlformats.org/officeDocument/2006/relationships/image" Target="../media/image15.png"/><Relationship Id="rId35" Type="http://schemas.openxmlformats.org/officeDocument/2006/relationships/customXml" Target="../ink/ink10.xml"/><Relationship Id="rId64" Type="http://schemas.openxmlformats.org/officeDocument/2006/relationships/image" Target="../media/image32.png"/><Relationship Id="rId80" Type="http://schemas.openxmlformats.org/officeDocument/2006/relationships/image" Target="../media/image38.png"/><Relationship Id="rId85" Type="http://schemas.openxmlformats.org/officeDocument/2006/relationships/customXml" Target="../ink/ink17.xml"/></Relationships>
</file>

<file path=xl/drawings/drawing1.xml><?xml version="1.0" encoding="utf-8"?>
<xdr:wsDr xmlns:xdr="http://schemas.openxmlformats.org/drawingml/2006/spreadsheetDrawing" xmlns:a="http://schemas.openxmlformats.org/drawingml/2006/main">
  <xdr:twoCellAnchor>
    <xdr:from>
      <xdr:col>3</xdr:col>
      <xdr:colOff>131773</xdr:colOff>
      <xdr:row>180</xdr:row>
      <xdr:rowOff>172453</xdr:rowOff>
    </xdr:from>
    <xdr:to>
      <xdr:col>9</xdr:col>
      <xdr:colOff>160420</xdr:colOff>
      <xdr:row>192</xdr:row>
      <xdr:rowOff>103129</xdr:rowOff>
    </xdr:to>
    <xdr:graphicFrame macro="">
      <xdr:nvGraphicFramePr>
        <xdr:cNvPr id="2" name="Chart 1">
          <a:extLst>
            <a:ext uri="{FF2B5EF4-FFF2-40B4-BE49-F238E27FC236}">
              <a16:creationId xmlns:a16="http://schemas.microsoft.com/office/drawing/2014/main" id="{A3CAB768-7C0F-D9DA-C727-D6BF22A41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143231</xdr:colOff>
      <xdr:row>199</xdr:row>
      <xdr:rowOff>17761</xdr:rowOff>
    </xdr:from>
    <xdr:to>
      <xdr:col>9</xdr:col>
      <xdr:colOff>171878</xdr:colOff>
      <xdr:row>214</xdr:row>
      <xdr:rowOff>10886</xdr:rowOff>
    </xdr:to>
    <xdr:graphicFrame macro="">
      <xdr:nvGraphicFramePr>
        <xdr:cNvPr id="3" name="Chart 2">
          <a:extLst>
            <a:ext uri="{FF2B5EF4-FFF2-40B4-BE49-F238E27FC236}">
              <a16:creationId xmlns:a16="http://schemas.microsoft.com/office/drawing/2014/main" id="{D5F82DB9-5C84-1C49-3EFB-7F787B374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214562</xdr:colOff>
      <xdr:row>236</xdr:row>
      <xdr:rowOff>117737</xdr:rowOff>
    </xdr:from>
    <xdr:to>
      <xdr:col>9</xdr:col>
      <xdr:colOff>208834</xdr:colOff>
      <xdr:row>246</xdr:row>
      <xdr:rowOff>129195</xdr:rowOff>
    </xdr:to>
    <xdr:graphicFrame macro="">
      <xdr:nvGraphicFramePr>
        <xdr:cNvPr id="14" name="Chart 13">
          <a:extLst>
            <a:ext uri="{FF2B5EF4-FFF2-40B4-BE49-F238E27FC236}">
              <a16:creationId xmlns:a16="http://schemas.microsoft.com/office/drawing/2014/main" id="{2F4A3600-1E98-4409-ADF6-F055A84A7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347767</xdr:colOff>
      <xdr:row>248</xdr:row>
      <xdr:rowOff>163858</xdr:rowOff>
    </xdr:from>
    <xdr:to>
      <xdr:col>10</xdr:col>
      <xdr:colOff>353497</xdr:colOff>
      <xdr:row>263</xdr:row>
      <xdr:rowOff>145524</xdr:rowOff>
    </xdr:to>
    <xdr:graphicFrame macro="">
      <xdr:nvGraphicFramePr>
        <xdr:cNvPr id="17" name="Chart 16">
          <a:extLst>
            <a:ext uri="{FF2B5EF4-FFF2-40B4-BE49-F238E27FC236}">
              <a16:creationId xmlns:a16="http://schemas.microsoft.com/office/drawing/2014/main" id="{6A6B8A1A-F69C-C4D0-661D-93F0CE5FE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131774</xdr:colOff>
      <xdr:row>367</xdr:row>
      <xdr:rowOff>166152</xdr:rowOff>
    </xdr:from>
    <xdr:to>
      <xdr:col>9</xdr:col>
      <xdr:colOff>126046</xdr:colOff>
      <xdr:row>377</xdr:row>
      <xdr:rowOff>166152</xdr:rowOff>
    </xdr:to>
    <xdr:graphicFrame macro="">
      <xdr:nvGraphicFramePr>
        <xdr:cNvPr id="19" name="Chart 18">
          <a:extLst>
            <a:ext uri="{FF2B5EF4-FFF2-40B4-BE49-F238E27FC236}">
              <a16:creationId xmlns:a16="http://schemas.microsoft.com/office/drawing/2014/main" id="{69579B29-1C78-44A8-A931-3B4309792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309383</xdr:colOff>
      <xdr:row>382</xdr:row>
      <xdr:rowOff>126617</xdr:rowOff>
    </xdr:from>
    <xdr:to>
      <xdr:col>10</xdr:col>
      <xdr:colOff>206256</xdr:colOff>
      <xdr:row>397</xdr:row>
      <xdr:rowOff>119742</xdr:rowOff>
    </xdr:to>
    <xdr:graphicFrame macro="">
      <xdr:nvGraphicFramePr>
        <xdr:cNvPr id="20" name="Chart 19">
          <a:extLst>
            <a:ext uri="{FF2B5EF4-FFF2-40B4-BE49-F238E27FC236}">
              <a16:creationId xmlns:a16="http://schemas.microsoft.com/office/drawing/2014/main" id="{F32A9C19-36F0-6E83-9851-A259D13BF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422</xdr:row>
      <xdr:rowOff>0</xdr:rowOff>
    </xdr:from>
    <xdr:to>
      <xdr:col>8</xdr:col>
      <xdr:colOff>744813</xdr:colOff>
      <xdr:row>431</xdr:row>
      <xdr:rowOff>183338</xdr:rowOff>
    </xdr:to>
    <xdr:graphicFrame macro="">
      <xdr:nvGraphicFramePr>
        <xdr:cNvPr id="22" name="Chart 21">
          <a:extLst>
            <a:ext uri="{FF2B5EF4-FFF2-40B4-BE49-F238E27FC236}">
              <a16:creationId xmlns:a16="http://schemas.microsoft.com/office/drawing/2014/main" id="{7D45B518-57BE-4B12-A211-293CBFED0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111577</xdr:colOff>
      <xdr:row>436</xdr:row>
      <xdr:rowOff>87085</xdr:rowOff>
    </xdr:from>
    <xdr:to>
      <xdr:col>10</xdr:col>
      <xdr:colOff>8163</xdr:colOff>
      <xdr:row>451</xdr:row>
      <xdr:rowOff>54428</xdr:rowOff>
    </xdr:to>
    <xdr:graphicFrame macro="">
      <xdr:nvGraphicFramePr>
        <xdr:cNvPr id="23" name="Chart 22">
          <a:extLst>
            <a:ext uri="{FF2B5EF4-FFF2-40B4-BE49-F238E27FC236}">
              <a16:creationId xmlns:a16="http://schemas.microsoft.com/office/drawing/2014/main" id="{81D3A4D7-B93A-49EB-C2C3-4FE378EF2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647537</xdr:colOff>
      <xdr:row>16</xdr:row>
      <xdr:rowOff>108566</xdr:rowOff>
    </xdr:from>
    <xdr:to>
      <xdr:col>1</xdr:col>
      <xdr:colOff>0</xdr:colOff>
      <xdr:row>16</xdr:row>
      <xdr:rowOff>108926</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
          <xdr14:nvContentPartPr>
            <xdr14:cNvPr id="28" name="Ink 27">
              <a:extLst>
                <a:ext uri="{FF2B5EF4-FFF2-40B4-BE49-F238E27FC236}">
                  <a16:creationId xmlns:a16="http://schemas.microsoft.com/office/drawing/2014/main" id="{2FF97922-BE09-085E-4512-26B2C49DAC7C}"/>
                </a:ext>
              </a:extLst>
            </xdr14:cNvPr>
            <xdr14:cNvContentPartPr/>
          </xdr14:nvContentPartPr>
          <xdr14:nvPr macro=""/>
          <xdr14:xfrm>
            <a:off x="1300680" y="3069480"/>
            <a:ext cx="360" cy="360"/>
          </xdr14:xfrm>
        </xdr:contentPart>
      </mc:Choice>
      <mc:Fallback xmlns="">
        <xdr:pic>
          <xdr:nvPicPr>
            <xdr:cNvPr id="28" name="Ink 27">
              <a:extLst>
                <a:ext uri="{FF2B5EF4-FFF2-40B4-BE49-F238E27FC236}">
                  <a16:creationId xmlns:a16="http://schemas.microsoft.com/office/drawing/2014/main" id="{2FF97922-BE09-085E-4512-26B2C49DAC7C}"/>
                </a:ext>
              </a:extLst>
            </xdr:cNvPr>
            <xdr:cNvPicPr/>
          </xdr:nvPicPr>
          <xdr:blipFill>
            <a:blip xmlns:r="http://schemas.openxmlformats.org/officeDocument/2006/relationships" r:embed="rId18"/>
            <a:stretch>
              <a:fillRect/>
            </a:stretch>
          </xdr:blipFill>
          <xdr:spPr>
            <a:xfrm>
              <a:off x="1291680" y="3060480"/>
              <a:ext cx="18000" cy="18000"/>
            </a:xfrm>
            <a:prstGeom prst="rect">
              <a:avLst/>
            </a:prstGeom>
          </xdr:spPr>
        </xdr:pic>
      </mc:Fallback>
    </mc:AlternateContent>
    <xdr:clientData/>
  </xdr:twoCellAnchor>
  <xdr:twoCellAnchor editAs="oneCell">
    <xdr:from>
      <xdr:col>1</xdr:col>
      <xdr:colOff>478697</xdr:colOff>
      <xdr:row>17</xdr:row>
      <xdr:rowOff>70749</xdr:rowOff>
    </xdr:from>
    <xdr:to>
      <xdr:col>1</xdr:col>
      <xdr:colOff>0</xdr:colOff>
      <xdr:row>17</xdr:row>
      <xdr:rowOff>71109</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19">
          <xdr14:nvContentPartPr>
            <xdr14:cNvPr id="29" name="Ink 28">
              <a:extLst>
                <a:ext uri="{FF2B5EF4-FFF2-40B4-BE49-F238E27FC236}">
                  <a16:creationId xmlns:a16="http://schemas.microsoft.com/office/drawing/2014/main" id="{E0BF2949-9D33-EE10-FD21-C2632A262FA3}"/>
                </a:ext>
              </a:extLst>
            </xdr14:cNvPr>
            <xdr14:cNvContentPartPr/>
          </xdr14:nvContentPartPr>
          <xdr14:nvPr macro=""/>
          <xdr14:xfrm>
            <a:off x="1131840" y="3216720"/>
            <a:ext cx="360" cy="360"/>
          </xdr14:xfrm>
        </xdr:contentPart>
      </mc:Choice>
      <mc:Fallback xmlns="">
        <xdr:pic>
          <xdr:nvPicPr>
            <xdr:cNvPr id="29" name="Ink 28">
              <a:extLst>
                <a:ext uri="{FF2B5EF4-FFF2-40B4-BE49-F238E27FC236}">
                  <a16:creationId xmlns:a16="http://schemas.microsoft.com/office/drawing/2014/main" id="{E0BF2949-9D33-EE10-FD21-C2632A262FA3}"/>
                </a:ext>
              </a:extLst>
            </xdr:cNvPr>
            <xdr:cNvPicPr/>
          </xdr:nvPicPr>
          <xdr:blipFill>
            <a:blip xmlns:r="http://schemas.openxmlformats.org/officeDocument/2006/relationships" r:embed="rId20"/>
            <a:stretch>
              <a:fillRect/>
            </a:stretch>
          </xdr:blipFill>
          <xdr:spPr>
            <a:xfrm>
              <a:off x="1122840" y="3207720"/>
              <a:ext cx="18000" cy="18000"/>
            </a:xfrm>
            <a:prstGeom prst="rect">
              <a:avLst/>
            </a:prstGeom>
          </xdr:spPr>
        </xdr:pic>
      </mc:Fallback>
    </mc:AlternateContent>
    <xdr:clientData/>
  </xdr:twoCellAnchor>
  <xdr:twoCellAnchor editAs="oneCell">
    <xdr:from>
      <xdr:col>1</xdr:col>
      <xdr:colOff>103217</xdr:colOff>
      <xdr:row>14</xdr:row>
      <xdr:rowOff>108600</xdr:rowOff>
    </xdr:from>
    <xdr:to>
      <xdr:col>1</xdr:col>
      <xdr:colOff>0</xdr:colOff>
      <xdr:row>14</xdr:row>
      <xdr:rowOff>131280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1">
          <xdr14:nvContentPartPr>
            <xdr14:cNvPr id="30" name="Ink 29">
              <a:extLst>
                <a:ext uri="{FF2B5EF4-FFF2-40B4-BE49-F238E27FC236}">
                  <a16:creationId xmlns:a16="http://schemas.microsoft.com/office/drawing/2014/main" id="{B772E466-36FA-9A39-4B5C-6AFB3D99875B}"/>
                </a:ext>
              </a:extLst>
            </xdr14:cNvPr>
            <xdr14:cNvContentPartPr/>
          </xdr14:nvContentPartPr>
          <xdr14:nvPr macro=""/>
          <xdr14:xfrm>
            <a:off x="756360" y="2699400"/>
            <a:ext cx="360" cy="22680"/>
          </xdr14:xfrm>
        </xdr:contentPart>
      </mc:Choice>
      <mc:Fallback xmlns="">
        <xdr:pic>
          <xdr:nvPicPr>
            <xdr:cNvPr id="30" name="Ink 29">
              <a:extLst>
                <a:ext uri="{FF2B5EF4-FFF2-40B4-BE49-F238E27FC236}">
                  <a16:creationId xmlns:a16="http://schemas.microsoft.com/office/drawing/2014/main" id="{B772E466-36FA-9A39-4B5C-6AFB3D99875B}"/>
                </a:ext>
              </a:extLst>
            </xdr:cNvPr>
            <xdr:cNvPicPr/>
          </xdr:nvPicPr>
          <xdr:blipFill>
            <a:blip xmlns:r="http://schemas.openxmlformats.org/officeDocument/2006/relationships" r:embed="rId22"/>
            <a:stretch>
              <a:fillRect/>
            </a:stretch>
          </xdr:blipFill>
          <xdr:spPr>
            <a:xfrm>
              <a:off x="747360" y="2690400"/>
              <a:ext cx="18000" cy="40320"/>
            </a:xfrm>
            <a:prstGeom prst="rect">
              <a:avLst/>
            </a:prstGeom>
          </xdr:spPr>
        </xdr:pic>
      </mc:Fallback>
    </mc:AlternateContent>
    <xdr:clientData/>
  </xdr:twoCellAnchor>
  <xdr:twoCellAnchor editAs="oneCell">
    <xdr:from>
      <xdr:col>1</xdr:col>
      <xdr:colOff>157577</xdr:colOff>
      <xdr:row>15</xdr:row>
      <xdr:rowOff>146743</xdr:rowOff>
    </xdr:from>
    <xdr:to>
      <xdr:col>1</xdr:col>
      <xdr:colOff>0</xdr:colOff>
      <xdr:row>15</xdr:row>
      <xdr:rowOff>147103</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3">
          <xdr14:nvContentPartPr>
            <xdr14:cNvPr id="31" name="Ink 30">
              <a:extLst>
                <a:ext uri="{FF2B5EF4-FFF2-40B4-BE49-F238E27FC236}">
                  <a16:creationId xmlns:a16="http://schemas.microsoft.com/office/drawing/2014/main" id="{1F8E2660-6582-8548-A991-815C19571470}"/>
                </a:ext>
              </a:extLst>
            </xdr14:cNvPr>
            <xdr14:cNvContentPartPr/>
          </xdr14:nvContentPartPr>
          <xdr14:nvPr macro=""/>
          <xdr14:xfrm>
            <a:off x="810720" y="2922600"/>
            <a:ext cx="360" cy="360"/>
          </xdr14:xfrm>
        </xdr:contentPart>
      </mc:Choice>
      <mc:Fallback xmlns="">
        <xdr:pic>
          <xdr:nvPicPr>
            <xdr:cNvPr id="31" name="Ink 30">
              <a:extLst>
                <a:ext uri="{FF2B5EF4-FFF2-40B4-BE49-F238E27FC236}">
                  <a16:creationId xmlns:a16="http://schemas.microsoft.com/office/drawing/2014/main" id="{1F8E2660-6582-8548-A991-815C19571470}"/>
                </a:ext>
              </a:extLst>
            </xdr:cNvPr>
            <xdr:cNvPicPr/>
          </xdr:nvPicPr>
          <xdr:blipFill>
            <a:blip xmlns:r="http://schemas.openxmlformats.org/officeDocument/2006/relationships" r:embed="rId24"/>
            <a:stretch>
              <a:fillRect/>
            </a:stretch>
          </xdr:blipFill>
          <xdr:spPr>
            <a:xfrm>
              <a:off x="801720" y="2913600"/>
              <a:ext cx="18000" cy="18000"/>
            </a:xfrm>
            <a:prstGeom prst="rect">
              <a:avLst/>
            </a:prstGeom>
          </xdr:spPr>
        </xdr:pic>
      </mc:Fallback>
    </mc:AlternateContent>
    <xdr:clientData/>
  </xdr:twoCellAnchor>
  <xdr:twoCellAnchor editAs="oneCell">
    <xdr:from>
      <xdr:col>7</xdr:col>
      <xdr:colOff>603797</xdr:colOff>
      <xdr:row>178</xdr:row>
      <xdr:rowOff>173966</xdr:rowOff>
    </xdr:from>
    <xdr:to>
      <xdr:col>11</xdr:col>
      <xdr:colOff>479331</xdr:colOff>
      <xdr:row>178</xdr:row>
      <xdr:rowOff>174686</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5">
          <xdr14:nvContentPartPr>
            <xdr14:cNvPr id="33" name="Ink 32">
              <a:extLst>
                <a:ext uri="{FF2B5EF4-FFF2-40B4-BE49-F238E27FC236}">
                  <a16:creationId xmlns:a16="http://schemas.microsoft.com/office/drawing/2014/main" id="{61CADDB7-E29E-DC4F-1977-BDD5CE751412}"/>
                </a:ext>
              </a:extLst>
            </xdr14:cNvPr>
            <xdr14:cNvContentPartPr/>
          </xdr14:nvContentPartPr>
          <xdr14:nvPr macro=""/>
          <xdr14:xfrm>
            <a:off x="5486040" y="18494623"/>
            <a:ext cx="2743920" cy="720"/>
          </xdr14:xfrm>
        </xdr:contentPart>
      </mc:Choice>
      <mc:Fallback xmlns="">
        <xdr:pic>
          <xdr:nvPicPr>
            <xdr:cNvPr id="33" name="Ink 32">
              <a:extLst>
                <a:ext uri="{FF2B5EF4-FFF2-40B4-BE49-F238E27FC236}">
                  <a16:creationId xmlns:a16="http://schemas.microsoft.com/office/drawing/2014/main" id="{61CADDB7-E29E-DC4F-1977-BDD5CE751412}"/>
                </a:ext>
              </a:extLst>
            </xdr:cNvPr>
            <xdr:cNvPicPr/>
          </xdr:nvPicPr>
          <xdr:blipFill>
            <a:blip xmlns:r="http://schemas.openxmlformats.org/officeDocument/2006/relationships" r:embed="rId26"/>
            <a:stretch>
              <a:fillRect/>
            </a:stretch>
          </xdr:blipFill>
          <xdr:spPr>
            <a:xfrm>
              <a:off x="5477040" y="18476623"/>
              <a:ext cx="2761560" cy="36000"/>
            </a:xfrm>
            <a:prstGeom prst="rect">
              <a:avLst/>
            </a:prstGeom>
          </xdr:spPr>
        </xdr:pic>
      </mc:Fallback>
    </mc:AlternateContent>
    <xdr:clientData/>
  </xdr:twoCellAnchor>
  <xdr:twoCellAnchor editAs="oneCell">
    <xdr:from>
      <xdr:col>8</xdr:col>
      <xdr:colOff>97791</xdr:colOff>
      <xdr:row>175</xdr:row>
      <xdr:rowOff>37577</xdr:rowOff>
    </xdr:from>
    <xdr:to>
      <xdr:col>11</xdr:col>
      <xdr:colOff>488948</xdr:colOff>
      <xdr:row>178</xdr:row>
      <xdr:rowOff>65965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7">
          <xdr14:nvContentPartPr>
            <xdr14:cNvPr id="34" name="Ink 33">
              <a:extLst>
                <a:ext uri="{FF2B5EF4-FFF2-40B4-BE49-F238E27FC236}">
                  <a16:creationId xmlns:a16="http://schemas.microsoft.com/office/drawing/2014/main" id="{1082965A-0E78-5324-6B79-395D362CE4C6}"/>
                </a:ext>
              </a:extLst>
            </xdr14:cNvPr>
            <xdr14:cNvContentPartPr/>
          </xdr14:nvContentPartPr>
          <xdr14:nvPr macro=""/>
          <xdr14:xfrm>
            <a:off x="5007248" y="17803063"/>
            <a:ext cx="2606400" cy="583560"/>
          </xdr14:xfrm>
        </xdr:contentPart>
      </mc:Choice>
      <mc:Fallback xmlns="">
        <xdr:pic>
          <xdr:nvPicPr>
            <xdr:cNvPr id="34" name="Ink 33">
              <a:extLst>
                <a:ext uri="{FF2B5EF4-FFF2-40B4-BE49-F238E27FC236}">
                  <a16:creationId xmlns:a16="http://schemas.microsoft.com/office/drawing/2014/main" id="{1082965A-0E78-5324-6B79-395D362CE4C6}"/>
                </a:ext>
              </a:extLst>
            </xdr:cNvPr>
            <xdr:cNvPicPr/>
          </xdr:nvPicPr>
          <xdr:blipFill>
            <a:blip xmlns:r="http://schemas.openxmlformats.org/officeDocument/2006/relationships" r:embed="rId28"/>
            <a:stretch>
              <a:fillRect/>
            </a:stretch>
          </xdr:blipFill>
          <xdr:spPr>
            <a:xfrm>
              <a:off x="5591880" y="17794063"/>
              <a:ext cx="2624040" cy="601200"/>
            </a:xfrm>
            <a:prstGeom prst="rect">
              <a:avLst/>
            </a:prstGeom>
          </xdr:spPr>
        </xdr:pic>
      </mc:Fallback>
    </mc:AlternateContent>
    <xdr:clientData/>
  </xdr:twoCellAnchor>
  <xdr:twoCellAnchor editAs="oneCell">
    <xdr:from>
      <xdr:col>9</xdr:col>
      <xdr:colOff>821751</xdr:colOff>
      <xdr:row>175</xdr:row>
      <xdr:rowOff>54137</xdr:rowOff>
    </xdr:from>
    <xdr:to>
      <xdr:col>9</xdr:col>
      <xdr:colOff>859911</xdr:colOff>
      <xdr:row>178</xdr:row>
      <xdr:rowOff>179725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29">
          <xdr14:nvContentPartPr>
            <xdr14:cNvPr id="36" name="Ink 35">
              <a:extLst>
                <a:ext uri="{FF2B5EF4-FFF2-40B4-BE49-F238E27FC236}">
                  <a16:creationId xmlns:a16="http://schemas.microsoft.com/office/drawing/2014/main" id="{D4A14215-8CB4-3D67-82A2-06458A5BA490}"/>
                </a:ext>
              </a:extLst>
            </xdr14:cNvPr>
            <xdr14:cNvContentPartPr/>
          </xdr14:nvContentPartPr>
          <xdr14:nvPr macro=""/>
          <xdr14:xfrm>
            <a:off x="7010280" y="17819623"/>
            <a:ext cx="38160" cy="680760"/>
          </xdr14:xfrm>
        </xdr:contentPart>
      </mc:Choice>
      <mc:Fallback xmlns="">
        <xdr:pic>
          <xdr:nvPicPr>
            <xdr:cNvPr id="36" name="Ink 35">
              <a:extLst>
                <a:ext uri="{FF2B5EF4-FFF2-40B4-BE49-F238E27FC236}">
                  <a16:creationId xmlns:a16="http://schemas.microsoft.com/office/drawing/2014/main" id="{D4A14215-8CB4-3D67-82A2-06458A5BA490}"/>
                </a:ext>
              </a:extLst>
            </xdr:cNvPr>
            <xdr:cNvPicPr/>
          </xdr:nvPicPr>
          <xdr:blipFill>
            <a:blip xmlns:r="http://schemas.openxmlformats.org/officeDocument/2006/relationships" r:embed="rId30"/>
            <a:stretch>
              <a:fillRect/>
            </a:stretch>
          </xdr:blipFill>
          <xdr:spPr>
            <a:xfrm>
              <a:off x="7001640" y="17810623"/>
              <a:ext cx="55800" cy="698400"/>
            </a:xfrm>
            <a:prstGeom prst="rect">
              <a:avLst/>
            </a:prstGeom>
          </xdr:spPr>
        </xdr:pic>
      </mc:Fallback>
    </mc:AlternateContent>
    <xdr:clientData/>
  </xdr:twoCellAnchor>
  <xdr:twoCellAnchor editAs="oneCell">
    <xdr:from>
      <xdr:col>9</xdr:col>
      <xdr:colOff>625551</xdr:colOff>
      <xdr:row>179</xdr:row>
      <xdr:rowOff>156669</xdr:rowOff>
    </xdr:from>
    <xdr:to>
      <xdr:col>10</xdr:col>
      <xdr:colOff>248314</xdr:colOff>
      <xdr:row>181</xdr:row>
      <xdr:rowOff>48275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1">
          <xdr14:nvContentPartPr>
            <xdr14:cNvPr id="41" name="Ink 40">
              <a:extLst>
                <a:ext uri="{FF2B5EF4-FFF2-40B4-BE49-F238E27FC236}">
                  <a16:creationId xmlns:a16="http://schemas.microsoft.com/office/drawing/2014/main" id="{08BD226A-5F59-E55E-EFA9-C57206F19D9D}"/>
                </a:ext>
              </a:extLst>
            </xdr14:cNvPr>
            <xdr14:cNvContentPartPr/>
          </xdr14:nvContentPartPr>
          <xdr14:nvPr macro=""/>
          <xdr14:xfrm>
            <a:off x="6814080" y="18662383"/>
            <a:ext cx="531720" cy="261720"/>
          </xdr14:xfrm>
        </xdr:contentPart>
      </mc:Choice>
      <mc:Fallback xmlns="">
        <xdr:pic>
          <xdr:nvPicPr>
            <xdr:cNvPr id="41" name="Ink 40">
              <a:extLst>
                <a:ext uri="{FF2B5EF4-FFF2-40B4-BE49-F238E27FC236}">
                  <a16:creationId xmlns:a16="http://schemas.microsoft.com/office/drawing/2014/main" id="{08BD226A-5F59-E55E-EFA9-C57206F19D9D}"/>
                </a:ext>
              </a:extLst>
            </xdr:cNvPr>
            <xdr:cNvPicPr/>
          </xdr:nvPicPr>
          <xdr:blipFill>
            <a:blip xmlns:r="http://schemas.openxmlformats.org/officeDocument/2006/relationships" r:embed="rId32"/>
            <a:stretch>
              <a:fillRect/>
            </a:stretch>
          </xdr:blipFill>
          <xdr:spPr>
            <a:xfrm>
              <a:off x="6805446" y="18653383"/>
              <a:ext cx="549348" cy="279360"/>
            </a:xfrm>
            <a:prstGeom prst="rect">
              <a:avLst/>
            </a:prstGeom>
          </xdr:spPr>
        </xdr:pic>
      </mc:Fallback>
    </mc:AlternateContent>
    <xdr:clientData/>
  </xdr:twoCellAnchor>
  <xdr:twoCellAnchor editAs="oneCell">
    <xdr:from>
      <xdr:col>9</xdr:col>
      <xdr:colOff>59631</xdr:colOff>
      <xdr:row>177</xdr:row>
      <xdr:rowOff>43303</xdr:rowOff>
    </xdr:from>
    <xdr:to>
      <xdr:col>9</xdr:col>
      <xdr:colOff>87351</xdr:colOff>
      <xdr:row>179</xdr:row>
      <xdr:rowOff>37509</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3">
          <xdr14:nvContentPartPr>
            <xdr14:cNvPr id="42" name="Ink 41">
              <a:extLst>
                <a:ext uri="{FF2B5EF4-FFF2-40B4-BE49-F238E27FC236}">
                  <a16:creationId xmlns:a16="http://schemas.microsoft.com/office/drawing/2014/main" id="{5DC8B38C-F430-6933-FBD0-EB8D180B7D7F}"/>
                </a:ext>
              </a:extLst>
            </xdr14:cNvPr>
            <xdr14:cNvContentPartPr/>
          </xdr14:nvContentPartPr>
          <xdr14:nvPr macro=""/>
          <xdr14:xfrm>
            <a:off x="6248160" y="18178903"/>
            <a:ext cx="27720" cy="364320"/>
          </xdr14:xfrm>
        </xdr:contentPart>
      </mc:Choice>
      <mc:Fallback xmlns="">
        <xdr:pic>
          <xdr:nvPicPr>
            <xdr:cNvPr id="42" name="Ink 41">
              <a:extLst>
                <a:ext uri="{FF2B5EF4-FFF2-40B4-BE49-F238E27FC236}">
                  <a16:creationId xmlns:a16="http://schemas.microsoft.com/office/drawing/2014/main" id="{5DC8B38C-F430-6933-FBD0-EB8D180B7D7F}"/>
                </a:ext>
              </a:extLst>
            </xdr:cNvPr>
            <xdr:cNvPicPr/>
          </xdr:nvPicPr>
          <xdr:blipFill>
            <a:blip xmlns:r="http://schemas.openxmlformats.org/officeDocument/2006/relationships" r:embed="rId34"/>
            <a:stretch>
              <a:fillRect/>
            </a:stretch>
          </xdr:blipFill>
          <xdr:spPr>
            <a:xfrm>
              <a:off x="6239520" y="18169903"/>
              <a:ext cx="45360" cy="381960"/>
            </a:xfrm>
            <a:prstGeom prst="rect">
              <a:avLst/>
            </a:prstGeom>
          </xdr:spPr>
        </xdr:pic>
      </mc:Fallback>
    </mc:AlternateContent>
    <xdr:clientData/>
  </xdr:twoCellAnchor>
  <xdr:twoCellAnchor editAs="oneCell">
    <xdr:from>
      <xdr:col>8</xdr:col>
      <xdr:colOff>386254</xdr:colOff>
      <xdr:row>179</xdr:row>
      <xdr:rowOff>106269</xdr:rowOff>
    </xdr:from>
    <xdr:to>
      <xdr:col>9</xdr:col>
      <xdr:colOff>185631</xdr:colOff>
      <xdr:row>181</xdr:row>
      <xdr:rowOff>120995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5">
          <xdr14:nvContentPartPr>
            <xdr14:cNvPr id="47" name="Ink 46">
              <a:extLst>
                <a:ext uri="{FF2B5EF4-FFF2-40B4-BE49-F238E27FC236}">
                  <a16:creationId xmlns:a16="http://schemas.microsoft.com/office/drawing/2014/main" id="{E323BD43-BBFE-C59D-FD60-F6B4471E23E6}"/>
                </a:ext>
              </a:extLst>
            </xdr14:cNvPr>
            <xdr14:cNvContentPartPr/>
          </xdr14:nvContentPartPr>
          <xdr14:nvPr macro=""/>
          <xdr14:xfrm>
            <a:off x="5921640" y="18611983"/>
            <a:ext cx="452520" cy="384840"/>
          </xdr14:xfrm>
        </xdr:contentPart>
      </mc:Choice>
      <mc:Fallback xmlns="">
        <xdr:pic>
          <xdr:nvPicPr>
            <xdr:cNvPr id="47" name="Ink 46">
              <a:extLst>
                <a:ext uri="{FF2B5EF4-FFF2-40B4-BE49-F238E27FC236}">
                  <a16:creationId xmlns:a16="http://schemas.microsoft.com/office/drawing/2014/main" id="{E323BD43-BBFE-C59D-FD60-F6B4471E23E6}"/>
                </a:ext>
              </a:extLst>
            </xdr:cNvPr>
            <xdr:cNvPicPr/>
          </xdr:nvPicPr>
          <xdr:blipFill>
            <a:blip xmlns:r="http://schemas.openxmlformats.org/officeDocument/2006/relationships" r:embed="rId36"/>
            <a:stretch>
              <a:fillRect/>
            </a:stretch>
          </xdr:blipFill>
          <xdr:spPr>
            <a:xfrm>
              <a:off x="5913000" y="18602983"/>
              <a:ext cx="470160" cy="402480"/>
            </a:xfrm>
            <a:prstGeom prst="rect">
              <a:avLst/>
            </a:prstGeom>
          </xdr:spPr>
        </xdr:pic>
      </mc:Fallback>
    </mc:AlternateContent>
    <xdr:clientData/>
  </xdr:twoCellAnchor>
  <xdr:twoCellAnchor editAs="oneCell">
    <xdr:from>
      <xdr:col>10</xdr:col>
      <xdr:colOff>558634</xdr:colOff>
      <xdr:row>177</xdr:row>
      <xdr:rowOff>125023</xdr:rowOff>
    </xdr:from>
    <xdr:to>
      <xdr:col>11</xdr:col>
      <xdr:colOff>330291</xdr:colOff>
      <xdr:row>181</xdr:row>
      <xdr:rowOff>156635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7">
          <xdr14:nvContentPartPr>
            <xdr14:cNvPr id="52" name="Ink 51">
              <a:extLst>
                <a:ext uri="{FF2B5EF4-FFF2-40B4-BE49-F238E27FC236}">
                  <a16:creationId xmlns:a16="http://schemas.microsoft.com/office/drawing/2014/main" id="{0781B6D4-100A-FC7D-D4FA-BA41D931F847}"/>
                </a:ext>
              </a:extLst>
            </xdr14:cNvPr>
            <xdr14:cNvContentPartPr/>
          </xdr14:nvContentPartPr>
          <xdr14:nvPr macro=""/>
          <xdr14:xfrm>
            <a:off x="7656120" y="18260623"/>
            <a:ext cx="424800" cy="771840"/>
          </xdr14:xfrm>
        </xdr:contentPart>
      </mc:Choice>
      <mc:Fallback xmlns="">
        <xdr:pic>
          <xdr:nvPicPr>
            <xdr:cNvPr id="52" name="Ink 51">
              <a:extLst>
                <a:ext uri="{FF2B5EF4-FFF2-40B4-BE49-F238E27FC236}">
                  <a16:creationId xmlns:a16="http://schemas.microsoft.com/office/drawing/2014/main" id="{0781B6D4-100A-FC7D-D4FA-BA41D931F847}"/>
                </a:ext>
              </a:extLst>
            </xdr:cNvPr>
            <xdr:cNvPicPr/>
          </xdr:nvPicPr>
          <xdr:blipFill>
            <a:blip xmlns:r="http://schemas.openxmlformats.org/officeDocument/2006/relationships" r:embed="rId38"/>
            <a:stretch>
              <a:fillRect/>
            </a:stretch>
          </xdr:blipFill>
          <xdr:spPr>
            <a:xfrm>
              <a:off x="7647487" y="18251623"/>
              <a:ext cx="442425" cy="789480"/>
            </a:xfrm>
            <a:prstGeom prst="rect">
              <a:avLst/>
            </a:prstGeom>
          </xdr:spPr>
        </xdr:pic>
      </mc:Fallback>
    </mc:AlternateContent>
    <xdr:clientData/>
  </xdr:twoCellAnchor>
  <xdr:twoCellAnchor editAs="oneCell">
    <xdr:from>
      <xdr:col>9</xdr:col>
      <xdr:colOff>647511</xdr:colOff>
      <xdr:row>300</xdr:row>
      <xdr:rowOff>86777</xdr:rowOff>
    </xdr:from>
    <xdr:to>
      <xdr:col>9</xdr:col>
      <xdr:colOff>647871</xdr:colOff>
      <xdr:row>300</xdr:row>
      <xdr:rowOff>87137</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39">
          <xdr14:nvContentPartPr>
            <xdr14:cNvPr id="58" name="Ink 57">
              <a:extLst>
                <a:ext uri="{FF2B5EF4-FFF2-40B4-BE49-F238E27FC236}">
                  <a16:creationId xmlns:a16="http://schemas.microsoft.com/office/drawing/2014/main" id="{B168CD1F-BB96-EF3B-4052-A51B82BCDB64}"/>
                </a:ext>
              </a:extLst>
            </xdr14:cNvPr>
            <xdr14:cNvContentPartPr/>
          </xdr14:nvContentPartPr>
          <xdr14:nvPr macro=""/>
          <xdr14:xfrm>
            <a:off x="6836040" y="40984406"/>
            <a:ext cx="360" cy="360"/>
          </xdr14:xfrm>
        </xdr:contentPart>
      </mc:Choice>
      <mc:Fallback xmlns="">
        <xdr:pic>
          <xdr:nvPicPr>
            <xdr:cNvPr id="58" name="Ink 57">
              <a:extLst>
                <a:ext uri="{FF2B5EF4-FFF2-40B4-BE49-F238E27FC236}">
                  <a16:creationId xmlns:a16="http://schemas.microsoft.com/office/drawing/2014/main" id="{B168CD1F-BB96-EF3B-4052-A51B82BCDB64}"/>
                </a:ext>
              </a:extLst>
            </xdr:cNvPr>
            <xdr:cNvPicPr/>
          </xdr:nvPicPr>
          <xdr:blipFill>
            <a:blip xmlns:r="http://schemas.openxmlformats.org/officeDocument/2006/relationships" r:embed="rId40"/>
            <a:stretch>
              <a:fillRect/>
            </a:stretch>
          </xdr:blipFill>
          <xdr:spPr>
            <a:xfrm>
              <a:off x="6827400" y="40975766"/>
              <a:ext cx="18000" cy="18000"/>
            </a:xfrm>
            <a:prstGeom prst="rect">
              <a:avLst/>
            </a:prstGeom>
          </xdr:spPr>
        </xdr:pic>
      </mc:Fallback>
    </mc:AlternateContent>
    <xdr:clientData/>
  </xdr:twoCellAnchor>
  <xdr:twoCellAnchor editAs="oneCell">
    <xdr:from>
      <xdr:col>5</xdr:col>
      <xdr:colOff>484320</xdr:colOff>
      <xdr:row>433</xdr:row>
      <xdr:rowOff>184852</xdr:rowOff>
    </xdr:from>
    <xdr:to>
      <xdr:col>5</xdr:col>
      <xdr:colOff>484680</xdr:colOff>
      <xdr:row>434</xdr:row>
      <xdr:rowOff>155</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41">
          <xdr14:nvContentPartPr>
            <xdr14:cNvPr id="94" name="Ink 93">
              <a:extLst>
                <a:ext uri="{FF2B5EF4-FFF2-40B4-BE49-F238E27FC236}">
                  <a16:creationId xmlns:a16="http://schemas.microsoft.com/office/drawing/2014/main" id="{D988D975-DFE0-5383-6FFD-70E900F7E4C7}"/>
                </a:ext>
              </a:extLst>
            </xdr14:cNvPr>
            <xdr14:cNvContentPartPr/>
          </xdr14:nvContentPartPr>
          <xdr14:nvPr macro=""/>
          <xdr14:xfrm>
            <a:off x="3989520" y="61438766"/>
            <a:ext cx="360" cy="360"/>
          </xdr14:xfrm>
        </xdr:contentPart>
      </mc:Choice>
      <mc:Fallback xmlns="">
        <xdr:pic>
          <xdr:nvPicPr>
            <xdr:cNvPr id="94" name="Ink 93">
              <a:extLst>
                <a:ext uri="{FF2B5EF4-FFF2-40B4-BE49-F238E27FC236}">
                  <a16:creationId xmlns:a16="http://schemas.microsoft.com/office/drawing/2014/main" id="{D988D975-DFE0-5383-6FFD-70E900F7E4C7}"/>
                </a:ext>
              </a:extLst>
            </xdr:cNvPr>
            <xdr:cNvPicPr/>
          </xdr:nvPicPr>
          <xdr:blipFill>
            <a:blip xmlns:r="http://schemas.openxmlformats.org/officeDocument/2006/relationships" r:embed="rId58"/>
            <a:stretch>
              <a:fillRect/>
            </a:stretch>
          </xdr:blipFill>
          <xdr:spPr>
            <a:xfrm>
              <a:off x="3980880" y="61429766"/>
              <a:ext cx="18000" cy="18000"/>
            </a:xfrm>
            <a:prstGeom prst="rect">
              <a:avLst/>
            </a:prstGeom>
          </xdr:spPr>
        </xdr:pic>
      </mc:Fallback>
    </mc:AlternateContent>
    <xdr:clientData/>
  </xdr:twoCellAnchor>
  <xdr:twoCellAnchor editAs="oneCell">
    <xdr:from>
      <xdr:col>14</xdr:col>
      <xdr:colOff>86623</xdr:colOff>
      <xdr:row>551</xdr:row>
      <xdr:rowOff>0</xdr:rowOff>
    </xdr:from>
    <xdr:to>
      <xdr:col>14</xdr:col>
      <xdr:colOff>86983</xdr:colOff>
      <xdr:row>551</xdr:row>
      <xdr:rowOff>360</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59">
          <xdr14:nvContentPartPr>
            <xdr14:cNvPr id="137" name="Ink 136">
              <a:extLst>
                <a:ext uri="{FF2B5EF4-FFF2-40B4-BE49-F238E27FC236}">
                  <a16:creationId xmlns:a16="http://schemas.microsoft.com/office/drawing/2014/main" id="{1812D4E2-1079-23C8-AA92-5BAACA3FEBCD}"/>
                </a:ext>
              </a:extLst>
            </xdr14:cNvPr>
            <xdr14:cNvContentPartPr/>
          </xdr14:nvContentPartPr>
          <xdr14:nvPr macro=""/>
          <xdr14:xfrm>
            <a:off x="9796680" y="62892137"/>
            <a:ext cx="360" cy="360"/>
          </xdr14:xfrm>
        </xdr:contentPart>
      </mc:Choice>
      <mc:Fallback xmlns="">
        <xdr:pic>
          <xdr:nvPicPr>
            <xdr:cNvPr id="137" name="Ink 136">
              <a:extLst>
                <a:ext uri="{FF2B5EF4-FFF2-40B4-BE49-F238E27FC236}">
                  <a16:creationId xmlns:a16="http://schemas.microsoft.com/office/drawing/2014/main" id="{1812D4E2-1079-23C8-AA92-5BAACA3FEBCD}"/>
                </a:ext>
              </a:extLst>
            </xdr:cNvPr>
            <xdr:cNvPicPr/>
          </xdr:nvPicPr>
          <xdr:blipFill>
            <a:blip xmlns:r="http://schemas.openxmlformats.org/officeDocument/2006/relationships" r:embed="rId64"/>
            <a:stretch>
              <a:fillRect/>
            </a:stretch>
          </xdr:blipFill>
          <xdr:spPr>
            <a:xfrm>
              <a:off x="9788040" y="62883137"/>
              <a:ext cx="18000" cy="18000"/>
            </a:xfrm>
            <a:prstGeom prst="rect">
              <a:avLst/>
            </a:prstGeom>
          </xdr:spPr>
        </xdr:pic>
      </mc:Fallback>
    </mc:AlternateContent>
    <xdr:clientData/>
  </xdr:twoCellAnchor>
  <xdr:twoCellAnchor editAs="oneCell">
    <xdr:from>
      <xdr:col>13</xdr:col>
      <xdr:colOff>124886</xdr:colOff>
      <xdr:row>303</xdr:row>
      <xdr:rowOff>108823</xdr:rowOff>
    </xdr:from>
    <xdr:to>
      <xdr:col>13</xdr:col>
      <xdr:colOff>125246</xdr:colOff>
      <xdr:row>303</xdr:row>
      <xdr:rowOff>109183</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65">
          <xdr14:nvContentPartPr>
            <xdr14:cNvPr id="20" name="Ink 19">
              <a:extLst>
                <a:ext uri="{FF2B5EF4-FFF2-40B4-BE49-F238E27FC236}">
                  <a16:creationId xmlns:a16="http://schemas.microsoft.com/office/drawing/2014/main" id="{F8B9CE98-3379-FD05-3D6F-9C1A4994A64B}"/>
                </a:ext>
              </a:extLst>
            </xdr14:cNvPr>
            <xdr14:cNvContentPartPr/>
          </xdr14:nvContentPartPr>
          <xdr14:nvPr macro=""/>
          <xdr14:xfrm>
            <a:off x="9181800" y="41561623"/>
            <a:ext cx="360" cy="360"/>
          </xdr14:xfrm>
        </xdr:contentPart>
      </mc:Choice>
      <mc:Fallback xmlns="">
        <xdr:pic>
          <xdr:nvPicPr>
            <xdr:cNvPr id="20" name="Ink 19">
              <a:extLst>
                <a:ext uri="{FF2B5EF4-FFF2-40B4-BE49-F238E27FC236}">
                  <a16:creationId xmlns:a16="http://schemas.microsoft.com/office/drawing/2014/main" id="{F8B9CE98-3379-FD05-3D6F-9C1A4994A64B}"/>
                </a:ext>
              </a:extLst>
            </xdr:cNvPr>
            <xdr:cNvPicPr/>
          </xdr:nvPicPr>
          <xdr:blipFill>
            <a:blip xmlns:r="http://schemas.openxmlformats.org/officeDocument/2006/relationships" r:embed="rId80"/>
            <a:stretch>
              <a:fillRect/>
            </a:stretch>
          </xdr:blipFill>
          <xdr:spPr>
            <a:xfrm>
              <a:off x="9173160" y="41552623"/>
              <a:ext cx="18000" cy="18000"/>
            </a:xfrm>
            <a:prstGeom prst="rect">
              <a:avLst/>
            </a:prstGeom>
          </xdr:spPr>
        </xdr:pic>
      </mc:Fallback>
    </mc:AlternateContent>
    <xdr:clientData/>
  </xdr:twoCellAnchor>
  <xdr:twoCellAnchor editAs="oneCell">
    <xdr:from>
      <xdr:col>6</xdr:col>
      <xdr:colOff>211860</xdr:colOff>
      <xdr:row>25</xdr:row>
      <xdr:rowOff>108531</xdr:rowOff>
    </xdr:from>
    <xdr:to>
      <xdr:col>6</xdr:col>
      <xdr:colOff>212220</xdr:colOff>
      <xdr:row>25</xdr:row>
      <xdr:rowOff>108891</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81">
          <xdr14:nvContentPartPr>
            <xdr14:cNvPr id="24" name="Ink 23">
              <a:extLst>
                <a:ext uri="{FF2B5EF4-FFF2-40B4-BE49-F238E27FC236}">
                  <a16:creationId xmlns:a16="http://schemas.microsoft.com/office/drawing/2014/main" id="{6B7B7891-F35E-23BA-4BC0-FE4F6FB6D2A0}"/>
                </a:ext>
              </a:extLst>
            </xdr14:cNvPr>
            <xdr14:cNvContentPartPr/>
          </xdr14:nvContentPartPr>
          <xdr14:nvPr macro=""/>
          <xdr14:xfrm>
            <a:off x="4440960" y="4734960"/>
            <a:ext cx="360" cy="360"/>
          </xdr14:xfrm>
        </xdr:contentPart>
      </mc:Choice>
      <mc:Fallback xmlns="">
        <xdr:pic>
          <xdr:nvPicPr>
            <xdr:cNvPr id="24" name="Ink 23">
              <a:extLst>
                <a:ext uri="{FF2B5EF4-FFF2-40B4-BE49-F238E27FC236}">
                  <a16:creationId xmlns:a16="http://schemas.microsoft.com/office/drawing/2014/main" id="{6B7B7891-F35E-23BA-4BC0-FE4F6FB6D2A0}"/>
                </a:ext>
              </a:extLst>
            </xdr:cNvPr>
            <xdr:cNvPicPr/>
          </xdr:nvPicPr>
          <xdr:blipFill>
            <a:blip xmlns:r="http://schemas.openxmlformats.org/officeDocument/2006/relationships" r:embed="rId84"/>
            <a:stretch>
              <a:fillRect/>
            </a:stretch>
          </xdr:blipFill>
          <xdr:spPr>
            <a:xfrm>
              <a:off x="4432320" y="4725960"/>
              <a:ext cx="18000" cy="18000"/>
            </a:xfrm>
            <a:prstGeom prst="rect">
              <a:avLst/>
            </a:prstGeom>
          </xdr:spPr>
        </xdr:pic>
      </mc:Fallback>
    </mc:AlternateContent>
    <xdr:clientData/>
  </xdr:twoCellAnchor>
  <xdr:twoCellAnchor editAs="oneCell">
    <xdr:from>
      <xdr:col>6</xdr:col>
      <xdr:colOff>261180</xdr:colOff>
      <xdr:row>25</xdr:row>
      <xdr:rowOff>97731</xdr:rowOff>
    </xdr:from>
    <xdr:to>
      <xdr:col>6</xdr:col>
      <xdr:colOff>261540</xdr:colOff>
      <xdr:row>25</xdr:row>
      <xdr:rowOff>98091</xdr:rowOff>
    </xdr:to>
    <mc:AlternateContent xmlns:mc="http://schemas.openxmlformats.org/markup-compatibility/2006" xmlns:xdr14="http://schemas.microsoft.com/office/excel/2010/spreadsheetDrawing" xmlns:aink="http://schemas.microsoft.com/office/drawing/2016/ink">
      <mc:Choice Requires="xdr14 aink">
        <xdr:contentPart xmlns:r="http://schemas.openxmlformats.org/officeDocument/2006/relationships" r:id="rId85">
          <xdr14:nvContentPartPr>
            <xdr14:cNvPr id="32" name="Ink 31">
              <a:extLst>
                <a:ext uri="{FF2B5EF4-FFF2-40B4-BE49-F238E27FC236}">
                  <a16:creationId xmlns:a16="http://schemas.microsoft.com/office/drawing/2014/main" id="{4CA789D8-21A0-9D04-CC36-ACCBA6A8A9D5}"/>
                </a:ext>
              </a:extLst>
            </xdr14:cNvPr>
            <xdr14:cNvContentPartPr/>
          </xdr14:nvContentPartPr>
          <xdr14:nvPr macro=""/>
          <xdr14:xfrm>
            <a:off x="4490280" y="4724160"/>
            <a:ext cx="360" cy="360"/>
          </xdr14:xfrm>
        </xdr:contentPart>
      </mc:Choice>
      <mc:Fallback xmlns="">
        <xdr:pic>
          <xdr:nvPicPr>
            <xdr:cNvPr id="32" name="Ink 31">
              <a:extLst>
                <a:ext uri="{FF2B5EF4-FFF2-40B4-BE49-F238E27FC236}">
                  <a16:creationId xmlns:a16="http://schemas.microsoft.com/office/drawing/2014/main" id="{4CA789D8-21A0-9D04-CC36-ACCBA6A8A9D5}"/>
                </a:ext>
              </a:extLst>
            </xdr:cNvPr>
            <xdr:cNvPicPr/>
          </xdr:nvPicPr>
          <xdr:blipFill>
            <a:blip xmlns:r="http://schemas.openxmlformats.org/officeDocument/2006/relationships" r:embed="rId86"/>
            <a:stretch>
              <a:fillRect/>
            </a:stretch>
          </xdr:blipFill>
          <xdr:spPr>
            <a:xfrm>
              <a:off x="4481640" y="4715160"/>
              <a:ext cx="18000" cy="18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7:27:11.676"/>
    </inkml:context>
    <inkml:brush xml:id="br0">
      <inkml:brushProperty name="width" value="0.05" units="cm"/>
      <inkml:brushProperty name="height" value="0.05" units="cm"/>
      <inkml:brushProperty name="color" value="#AE198D"/>
      <inkml:brushProperty name="inkEffects" value="galaxy"/>
      <inkml:brushProperty name="anchorX" value="-30905.10156"/>
      <inkml:brushProperty name="anchorY" value="-12100.9209"/>
      <inkml:brushProperty name="scaleFactor" value="0.5"/>
    </inkml:brush>
  </inkml:definitions>
  <inkml:trace contextRef="#ctx0" brushRef="#br0">0 0 24575,'0'0'0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7:51:49.649"/>
    </inkml:context>
    <inkml:brush xml:id="br0">
      <inkml:brushProperty name="width" value="0.05" units="cm"/>
      <inkml:brushProperty name="height" value="0.05" units="cm"/>
      <inkml:brushProperty name="color" value="#AE198D"/>
      <inkml:brushProperty name="inkEffects" value="galaxy"/>
      <inkml:brushProperty name="anchorX" value="-54350.35547"/>
      <inkml:brushProperty name="anchorY" value="-23642.47461"/>
      <inkml:brushProperty name="scaleFactor" value="0.5"/>
    </inkml:brush>
    <inkml:brush xml:id="br1">
      <inkml:brushProperty name="width" value="0.05" units="cm"/>
      <inkml:brushProperty name="height" value="0.05" units="cm"/>
      <inkml:brushProperty name="color" value="#AE198D"/>
      <inkml:brushProperty name="inkEffects" value="galaxy"/>
      <inkml:brushProperty name="anchorX" value="-55171.55469"/>
      <inkml:brushProperty name="anchorY" value="-25072.54102"/>
      <inkml:brushProperty name="scaleFactor" value="0.5"/>
    </inkml:brush>
    <inkml:brush xml:id="br2">
      <inkml:brushProperty name="width" value="0.05" units="cm"/>
      <inkml:brushProperty name="height" value="0.05" units="cm"/>
      <inkml:brushProperty name="color" value="#AE198D"/>
      <inkml:brushProperty name="inkEffects" value="galaxy"/>
      <inkml:brushProperty name="anchorX" value="-56275.42578"/>
      <inkml:brushProperty name="anchorY" value="-26671.77344"/>
      <inkml:brushProperty name="scaleFactor" value="0.5"/>
    </inkml:brush>
  </inkml:definitions>
  <inkml:trace contextRef="#ctx0" brushRef="#br0">1 218 24575,'0'0'0,"0"3"0,0 10 0,3 8 0,0 10 0,3 15 0,0-1 0,-2 3 0,3 3 0,-1-3 0,-2-7 0,-1-4 0,-1-7 0,-1-3 0,0-4 0,-1 4 0,0-3 0,-1-2 0,4 1 0,0-1 0,0-2 0,-1-2 0,0-1 0,-1-1 0,0-1 0,2-2 0,0-2 0,3-2 0,6-6 0,-1-2 0</inkml:trace>
  <inkml:trace contextRef="#ctx0" brushRef="#br1" timeOffset="1442.32">318 143 24575,'0'0'0,"0"3"0,0 7 0,0 8 0,6 6 0,0 4 0,4 6 0,-2 5 0,-1-4 0,-2 0 0,-2 1 0,-1-5 0,-2-3 0,0-4 0,0-4 0,0-3 0,2-4 0,7-4 0,15-4 0,7-3 0,0-1 0,5-1 0,-3-1 0,-4 0 0,-7-2 0,-21 1 0,0 2 0,1-1 0,-1 0 0,0 0 0,0 1 0,0-1 0,1 0 0,-1 0 0,0 0 0,0 0 0,1-2 0,7-16 0,-5-8 0,-2-10 0,-2-24 0,-2-10 0,1-5 0,0 6 0,0 6 0,0 13 0,4 14 0,0 16 0,-3 21 0,0 0 0,1 0 0,-1 0 0,0-1 0,0 1 0,0 0 0,0 0 0,0 0 0,0 0 0,1-1 0,-1 1 0,0 0 0,0 0 0,0 0 0,0 0 0,1 0 0,-1 0 0,0-1 0,0 1 0,0 0 0,0 0 0,1 0 0,-1 0 0,0 0 0,0 0 0,0 0 0,1 0 0,-1 0 0,0 0 0,0 0 0,1 0 0,-1 0 0,0 0 0,0 0 0,0 0 0,1 0 0,-1 0 0,0 0 0,0 1 0,0-1 0,0 0 0,1 0 0,-1 0 0,0 0 0,0 0 0,0 0 0,1 1 0,7 9 0,0 9 0,2 14 0,-3 12 0,2 9 0,-2 3 0,-2 2 0,-1 5 0,-2 0 0,-1 0 0,-1 0 0,0-7 0,0-7 0,0-1 0,2 0 0,1-3 0,0-4 0,-1-3 0,0-2 0,-1-4 0,0-5 0,-1-5 0,0-3 0,0-3 0,0-13 0,0-8 0,0-4 0</inkml:trace>
  <inkml:trace contextRef="#ctx0" brushRef="#br2" timeOffset="3685.21">847 218 24575,'0'0'0,"0"-2"0,3-2 0,3-2 0,1-2 0,1-3 0,3-2 0,1 2 0,2-1 0,0 3 0,1 2 0,1 2 0,-1 3 0,1 1 0,-4 3 0,0 5 0,0 8 0,-2 4 0,0 1 0,-2 3 0,1 2 0,0 0 0,0 0 0,-3-1 0,2 1 0,1-2 0,-1-3 0,-2-1 0,1-1 0,-1-2 0,-1-1 0,-2 0 0,-1 0 0,-4 0 0,-4-3 0,-1-1 0,-2-2 0,-2 1 0,-1-3 0,-2-2 0,0-2 0,-2-1 0,1-1 0,0-1 0,-1 0 0,7 0 0,6-1 0,9 1 0,6 0 0,3 0 0,2-1 0,0 1 0,-3 3 0,0 3 0,0 4 0,-1 1 0,1 6 0,0-2 0,-2 1 0,-1-1 0,1 6 0,-2 0 0,0 0 0,1-1 0,-2-1 0,-3-1 0,2 1 0,-2 0 0,-1-1 0,-2-1 0,2 3 0,-1-1 0,-1 3 0,0-1 0,-2-1 0,0-2 0,0 0 0,-1-2 0,-1 0 0,1-1 0,0 0 0,-3-3 0,-3-3 0,-7-3 0,-2-3 0,-5-2 0,0-1 0,0 0 0,3-1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7:51:55.228"/>
    </inkml:context>
    <inkml:brush xml:id="br0">
      <inkml:brushProperty name="width" value="0.05" units="cm"/>
      <inkml:brushProperty name="height" value="0.05" units="cm"/>
      <inkml:brushProperty name="color" value="#AE198D"/>
      <inkml:brushProperty name="inkEffects" value="galaxy"/>
      <inkml:brushProperty name="anchorX" value="-57296.75"/>
      <inkml:brushProperty name="anchorY" value="-28246.375"/>
      <inkml:brushProperty name="scaleFactor" value="0.5"/>
    </inkml:brush>
    <inkml:brush xml:id="br1">
      <inkml:brushProperty name="width" value="0.05" units="cm"/>
      <inkml:brushProperty name="height" value="0.05" units="cm"/>
      <inkml:brushProperty name="color" value="#AE198D"/>
      <inkml:brushProperty name="inkEffects" value="galaxy"/>
      <inkml:brushProperty name="anchorX" value="-58108.30078"/>
      <inkml:brushProperty name="anchorY" value="-29549.96094"/>
      <inkml:brushProperty name="scaleFactor" value="0.5"/>
    </inkml:brush>
    <inkml:brush xml:id="br2">
      <inkml:brushProperty name="width" value="0.05" units="cm"/>
      <inkml:brushProperty name="height" value="0.05" units="cm"/>
      <inkml:brushProperty name="color" value="#AE198D"/>
      <inkml:brushProperty name="inkEffects" value="galaxy"/>
      <inkml:brushProperty name="anchorX" value="-58842.03125"/>
      <inkml:brushProperty name="anchorY" value="-30930.97266"/>
      <inkml:brushProperty name="scaleFactor" value="0.5"/>
    </inkml:brush>
    <inkml:brush xml:id="br3">
      <inkml:brushProperty name="width" value="0.05" units="cm"/>
      <inkml:brushProperty name="height" value="0.05" units="cm"/>
      <inkml:brushProperty name="color" value="#AE198D"/>
      <inkml:brushProperty name="inkEffects" value="galaxy"/>
      <inkml:brushProperty name="anchorX" value="-59704.85547"/>
      <inkml:brushProperty name="anchorY" value="-32390.19531"/>
      <inkml:brushProperty name="scaleFactor" value="0.5"/>
    </inkml:brush>
  </inkml:definitions>
  <inkml:trace contextRef="#ctx0" brushRef="#br0">232 0 24575,'0'0'0,"0"3"0,0 7 0,0 8 0,0 3 0,0 7 0,3 7 0,0 3 0,1-1 0,-2-2 0,0-5 0,-1-4 0,3-4 0,0-4 0,-1-1 0,-1-2 0,0 0 0,2-1 0,-1 0 0,1 0 0,-2 1 0,0 0 0,2 0 0,-1 0 0,1 0 0,-2 0 0,3-3 0,-1 0 0,0 0 0,-2 1 0,3-3 0,-1 1 0,0-3 0</inkml:trace>
  <inkml:trace contextRef="#ctx0" brushRef="#br1" timeOffset="2675.47">21 1179 24575,'0'0'0,"0"-2"0,0-5 0,3-2 0,3 1 0,0-3 0,3 0 0,1-2 0,2 2 0,2 3 0,0 2 0,2 2 0,-1 3 0,1 0 0,-1 1 0,0 1 0,1 2 0,-1 4 0,0 2 0,-3 3 0,-3 2 0,3 4 0,1 6 0,1 4 0,-3 3 0,-2-2 0,0 0 0,-2 3 0,-2-3 0,-2-3 0,-1-3 0,-2 0 0,0-2 0,-3-2 0,-6-4 0,-7-5 0,-2 0 0,5-4 0,6-2 0,6-1 0,7-2 0,5-1 0,3 3 0,1 3 0,-2 3 0,0 2 0,1 2 0,-1 2 0,-2 0 0,1 1 0,-4 0 0,-1-1 0,0 1 0,-2-1 0,2 0 0,-1 1 0,-2-1 0,0 0 0,-2 0 0,-1-3 0,-1 0 0,0 0 0,0 1 0,0 0 0,-1 1 0,1 0 0,0 1 0,-3-3 0,-3 1 0,-6-4 0,-9 0 0,-5-1 0,-1-3 0,-1 1 0,1-1 0,1-1 0,-5-1 0,1-1 0,1-2 0,0 1 0,4-1 0,2-1 0,3 1 0,3 0 0,0 0 0,5 0 0,4-3 0,0-4 0,5-5 0,5-9 0,10-2 0,2 3-7914</inkml:trace>
  <inkml:trace contextRef="#ctx0" brushRef="#br2" timeOffset="4605.76">731 1119 24575,'0'0'0,"0"-2"0,-3-2 0,0-2 0,-3 1 0,-3-3 0,-2 1 0,-2 1 0,-1 2 0,-1 1 0,0 2 0,-4-3 0,0 1 0,4 3 0,3 7 0,4 7 0,3 9 0,3 5 0,1 7 0,2-2 0,-1 3 0,1-4 0,0-1 0,-1-3 0,1-5 0,-1-2 0,0-3 0,0-2 0,0-1 0,3-4 0,3 0 0,3-2 0,3-3 0,2-2 0,1-2 0,0-1 0,1-11 0,-1-2 0,-2-4 0,-4-5 0,-3 1 0,1-1 0,-2 1 0,-2 2 0,-1 1 0,-1 1 0,3 4 0,-1 0 0,0 0 0,-1 0 0,0-2 0,-1 1 0,-1-2 0,0 0 0,0-3 0,0 0 0,0-3 0,0 0 0,0 1 0,0 7 0,0 14 0,0-1 0,0 0 0,0 0 0,0 0 0,1 0 0,-1 0 0,0 0 0,0 0 0,0 0 0,0 0 0,0 0 0,0 0 0,0 0 0,0 0 0,0 0 0,0 0 0,0 0 0,0 0 0,0 0 0,0 0 0,0 1 0,0-1 0,0 0 0,1 0 0,-1 0 0,0 0 0,0-1 0,0 1 0,0 0 0,0 0 0,0 0 0,0 0 0,0 0 0,0 0 0,0 0 0,0 0 0,0 0 0,0 0 0,0 0 0,0 0 0,0 0 0,0 0 0,0 0 0,1 0 0,-1 0 0,0 0 0,0 0 0,0 0 0,0 0 0,0 0 0,0 0 0,0 0 0,0 0 0,0 0 0,0-1 0,0 1 0,3 11 0,0 15 0,0 10 0,2 9 0,-1 8 0,0-2 0,-1 3 0,-1-4 0,-1-5 0,0-8 0,-1-1 0,3-6 0,0-5 0,-1-3 0,1-4 0,-2-2 0,4 2 0,-2 3 0,1-1 0,-2 0 0,0 5 0,2 5 0,-1-1 0,1-2 0,-2-3 0,6 1 0,-1-4 0,0-1 0,1-2 0,-1-1 0,-2-2 0,2-2 0,-2-7 0,-1-13 0,-1-15 0,-1-7 0,-1-11 0,-1 4 0</inkml:trace>
  <inkml:trace contextRef="#ctx0" brushRef="#br3" timeOffset="5551.12">973 801 24575,'0'0'0,"2"3"0,2 7 0,5 11 0,0 6 0,-1 14 0,-1 8 0,0 6 0,-1 5 0,-2 2 0,-1-6 0,-1-5 0,-1-7 0,-1-9 0,0-4 0,0 1 0,0-2 0,-1-2 0,1-1 0,0 0 0,0-2 0,0 0 0,0 4 0,3 1 0,0 1 0,0 1 0,2 2 0,0 1 0,3-1 0,-2 2 0,-1-4 0,2-3 0,-2-5 0,0 0 0,1-4 0,-1 3 0,-1-3 0,2 0 0,-1 1 0,-1-2 0,2 3 0,-1 0 0,2-2 0,-1-2 0,-1 0 0,-1-8 0,-2-16 0,0-9 0,4-9 0,3-12 0,0 4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8:20:08.067"/>
    </inkml:context>
    <inkml:brush xml:id="br0">
      <inkml:brushProperty name="width" value="0.05" units="cm"/>
      <inkml:brushProperty name="height" value="0.05" units="cm"/>
      <inkml:brushProperty name="color" value="#AE198D"/>
      <inkml:brushProperty name="inkEffects" value="galaxy"/>
      <inkml:brushProperty name="anchorX" value="-85267.83594"/>
      <inkml:brushProperty name="anchorY" value="-37660.3125"/>
      <inkml:brushProperty name="scaleFactor" value="0.5"/>
    </inkml:brush>
  </inkml:definitions>
  <inkml:trace contextRef="#ctx0" brushRef="#br0">1 1 24575,'0'0'0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8:39:32.797"/>
    </inkml:context>
    <inkml:brush xml:id="br0">
      <inkml:brushProperty name="width" value="0.05" units="cm"/>
      <inkml:brushProperty name="height" value="0.05" units="cm"/>
      <inkml:brushProperty name="color" value="#AE198D"/>
      <inkml:brushProperty name="inkEffects" value="galaxy"/>
      <inkml:brushProperty name="anchorX" value="-139163.04688"/>
      <inkml:brushProperty name="anchorY" value="-67718.20313"/>
      <inkml:brushProperty name="scaleFactor" value="0.5"/>
    </inkml:brush>
  </inkml:definitions>
  <inkml:trace contextRef="#ctx0" brushRef="#br0">1 0 24575,'0'0'0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8:43:33.196"/>
    </inkml:context>
    <inkml:brush xml:id="br0">
      <inkml:brushProperty name="width" value="0.05" units="cm"/>
      <inkml:brushProperty name="height" value="0.05" units="cm"/>
      <inkml:brushProperty name="color" value="#AE198D"/>
      <inkml:brushProperty name="inkEffects" value="galaxy"/>
      <inkml:brushProperty name="anchorX" value="-161711.54688"/>
      <inkml:brushProperty name="anchorY" value="-99976.47656"/>
      <inkml:brushProperty name="scaleFactor" value="0.5"/>
    </inkml:brush>
  </inkml:definitions>
  <inkml:trace contextRef="#ctx0" brushRef="#br0">4128 91 24575,'0'0'0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9:49:50.171"/>
    </inkml:context>
    <inkml:brush xml:id="br0">
      <inkml:brushProperty name="width" value="0.05" units="cm"/>
      <inkml:brushProperty name="height" value="0.05" units="cm"/>
      <inkml:brushProperty name="color" value="#AE198D"/>
      <inkml:brushProperty name="inkEffects" value="galaxy"/>
      <inkml:brushProperty name="anchorX" value="409.37888"/>
      <inkml:brushProperty name="anchorY" value="-3808.22021"/>
      <inkml:brushProperty name="scaleFactor" value="0.5"/>
    </inkml:brush>
  </inkml:definitions>
  <inkml:trace contextRef="#ctx0" brushRef="#br0">1 0 24575,'0'0'0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9:51:17.215"/>
    </inkml:context>
    <inkml:brush xml:id="br0">
      <inkml:brushProperty name="width" value="0.05" units="cm"/>
      <inkml:brushProperty name="height" value="0.05" units="cm"/>
      <inkml:brushProperty name="color" value="#AE198D"/>
      <inkml:brushProperty name="inkEffects" value="galaxy"/>
      <inkml:brushProperty name="anchorX" value="-316.33545"/>
      <inkml:brushProperty name="anchorY" value="-4533.93457"/>
      <inkml:brushProperty name="scaleFactor" value="0.5"/>
    </inkml:brush>
  </inkml:definitions>
  <inkml:trace contextRef="#ctx0" brushRef="#br0">1 0 24575,'0'0'0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9:51:17.805"/>
    </inkml:context>
    <inkml:brush xml:id="br0">
      <inkml:brushProperty name="width" value="0.05" units="cm"/>
      <inkml:brushProperty name="height" value="0.05" units="cm"/>
      <inkml:brushProperty name="color" value="#AE198D"/>
      <inkml:brushProperty name="inkEffects" value="galaxy"/>
      <inkml:brushProperty name="anchorX" value="-1042.0498"/>
      <inkml:brushProperty name="anchorY" value="-5259.64844"/>
      <inkml:brushProperty name="scaleFactor" value="0.5"/>
    </inkml:brush>
    <inkml:brush xml:id="br1">
      <inkml:brushProperty name="width" value="0.05" units="cm"/>
      <inkml:brushProperty name="height" value="0.05" units="cm"/>
      <inkml:brushProperty name="color" value="#AE198D"/>
      <inkml:brushProperty name="inkEffects" value="galaxy"/>
      <inkml:brushProperty name="anchorX" value="-1767.76416"/>
      <inkml:brushProperty name="anchorY" value="-5985.36279"/>
      <inkml:brushProperty name="scaleFactor" value="0.5"/>
    </inkml:brush>
  </inkml:definitions>
  <inkml:trace contextRef="#ctx0" brushRef="#br0">1 0 24575,'0'0'0</inkml:trace>
  <inkml:trace contextRef="#ctx0" brushRef="#br1" timeOffset="159.32">1 0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7:27:12.047"/>
    </inkml:context>
    <inkml:brush xml:id="br0">
      <inkml:brushProperty name="width" value="0.05" units="cm"/>
      <inkml:brushProperty name="height" value="0.05" units="cm"/>
      <inkml:brushProperty name="color" value="#AE198D"/>
      <inkml:brushProperty name="inkEffects" value="galaxy"/>
      <inkml:brushProperty name="anchorX" value="-31630.81445"/>
      <inkml:brushProperty name="anchorY" value="-12826.63574"/>
      <inkml:brushProperty name="scaleFactor" value="0.5"/>
    </inkml:brush>
  </inkml:definitions>
  <inkml:trace contextRef="#ctx0" brushRef="#br0">0 0 24575,'0'0'0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7:27:15.839"/>
    </inkml:context>
    <inkml:brush xml:id="br0">
      <inkml:brushProperty name="width" value="0.05" units="cm"/>
      <inkml:brushProperty name="height" value="0.05" units="cm"/>
      <inkml:brushProperty name="color" value="#AE198D"/>
      <inkml:brushProperty name="inkEffects" value="galaxy"/>
      <inkml:brushProperty name="anchorX" value="-32356.52734"/>
      <inkml:brushProperty name="anchorY" value="-13552.34961"/>
      <inkml:brushProperty name="scaleFactor" value="0.5"/>
    </inkml:brush>
  </inkml:definitions>
  <inkml:trace contextRef="#ctx0" brushRef="#br0">0 0 24575,'0'0'0,"0"3"0,0 4 0,0 2 0,0 3 0,0 5 0,0-3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7:27:16.176"/>
    </inkml:context>
    <inkml:brush xml:id="br0">
      <inkml:brushProperty name="width" value="0.05" units="cm"/>
      <inkml:brushProperty name="height" value="0.05" units="cm"/>
      <inkml:brushProperty name="color" value="#AE198D"/>
      <inkml:brushProperty name="inkEffects" value="galaxy"/>
      <inkml:brushProperty name="anchorX" value="-33082.24219"/>
      <inkml:brushProperty name="anchorY" value="-14340.14648"/>
      <inkml:brushProperty name="scaleFactor" value="0.5"/>
    </inkml:brush>
  </inkml:definitions>
  <inkml:trace contextRef="#ctx0" brushRef="#br0">0 0 24575,'0'0'0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7:51:08.746"/>
    </inkml:context>
    <inkml:brush xml:id="br0">
      <inkml:brushProperty name="width" value="0.05" units="cm"/>
      <inkml:brushProperty name="height" value="0.05" units="cm"/>
      <inkml:brushProperty name="color" value="#AE198D"/>
      <inkml:brushProperty name="inkEffects" value="galaxy"/>
      <inkml:brushProperty name="anchorX" value="-19318.83398"/>
      <inkml:brushProperty name="anchorY" value="-8609.06445"/>
      <inkml:brushProperty name="scaleFactor" value="0.5"/>
    </inkml:brush>
  </inkml:definitions>
  <inkml:trace contextRef="#ctx0" brushRef="#br0">0 0 24575,'7621'0'0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7:51:22.248"/>
    </inkml:context>
    <inkml:brush xml:id="br0">
      <inkml:brushProperty name="width" value="0.05" units="cm"/>
      <inkml:brushProperty name="height" value="0.05" units="cm"/>
      <inkml:brushProperty name="color" value="#AE198D"/>
      <inkml:brushProperty name="inkEffects" value="galaxy"/>
      <inkml:brushProperty name="anchorX" value="-41967.82422"/>
      <inkml:brushProperty name="anchorY" value="-15820.60742"/>
      <inkml:brushProperty name="scaleFactor" value="0.5"/>
    </inkml:brush>
  </inkml:definitions>
  <inkml:trace contextRef="#ctx0" brushRef="#br0">1 1573 24575,'0'0'0,"5"0"0,14 3 0,6 1 0,4-1 0,1-1 0,0 0 0,3 5 0,0 0 0,0 0 0,-3-2 0,-1-1 0,-4-2 0,-2-1 0,-1 0 0,2-1 0,-2 0 0,-2-1 0,-1 1 0,-1 0 0,-2 0 0,0-1 0,-1 1 0,0 0 0,-1-3 0,1 0 0,0-3 0,6 0 0,0-2 0,1 1 0,4-4 0,-1-3 0,-1 3 0,-3-2 0,2 3 0,0 0 0,6-1 0,1-1 0,5-1 0,0 2 0,6-3 0,-4-1 0,-4 2 0,-5 0 0,-5 3 0,0 0 0,-3 3 0,-5-2 0,-1 2 0,-1 2 0,-1-1 0,1 1 0,4-5 0,4-2 0,-1 1 0,7-2 0,-2 1 0,0 1 0,0 0 0,1-6 0,4 2 0,-2-2 0,-2 1 0,-3 0 0,1 4 0,0-3 0,-2-1 0,2 1 0,-2-1 0,5 0 0,-2 1 0,-1 2 0,0-5 0,-2 3 0,-1-1 0,-2 1 0,-2 0 0,-1 0 0,-1 3 0,0 0 0,0 0 0,0-1 0,0 0 0,0 2 0,2 0 0,2-1 0,5-3 0,6-2 0,-1 0 0,-1 0 0,-4 3 0,0 1 0,1 0 0,-4 0 0,-3 0 0,-2-1 0,-1-1 0,5-3 0,1 0 0,0 0 0,1 0 0,3 4 0,-2 1 0,-1 0 0,-2 4 0,1-1 0,-4-1 0,-1-1 0,-1 2 0,-1-1 0,0 0 0,0 1 0,0 0 0,1-1 0,0 2 0,0-1 0,3-1 0,0-1 0,1-1 0,1-2 0,3-2 0,3-1 0,2-4 0,4 1 0,1 1 0,3 1 0,1 1 0,-2-1 0,-3 3 0,-5 0 0,-5 5 0,-2 3 0,-4 0 0,0-1 0,1 2 0,7-1 0,-1-3 0,0 3 0,2 1 0,-2-1 0,-2 2 0,-2-2 0,4-1 0,6 1 0,2-1 0,10-2 0,-2 2 0,6-5 0,-2 3 0,4-1 0,-3 2 0,-3 0 0,0 2 0,-3-1 0,-5 2 0,-5 2 0,-5-2 0,-4 2 0,-3 1 0,-1 1 0,-1 2 0,1 0 0,-1 0 0,0 1 0,1 1 0,0-1 0,0 0 0,2 0 0,5 0 0,-1 0 0,0 0 0,-1 0 0,-2 0 0,-1 0 0,-1 3 0,-1 1 0,0 2 0,0-1 0,3 0 0,0 2 0,0 1 0,-1 0 0,0 1 0,0-1 0,4 1 0,10 5 0,0-2 0,-2 1 0,1-3 0,-1 4 0,-3 0 0,-3-2 0,-3 1 0,-2 0 0,-1-3 0,-5 1 0,0-3 0,-1 1 0,1 1 0,1-1 0,3 0 0,2 2 0,3 1 0,5-2 0,4 1 0,-2 0 0,-2-1 0,0 1 0,-3-3 0,-2 1 0,1 1 0,4 1 0,-1-1 0,2 1 0,-5 0 0,-2-2 0,-3-1 0,-5 0 0,0-2 0,-1 1 0,1 3 0,1-2 0,3 1 0,1 2 0,4 4 0,0 1 0,-1-1 0,-4-1 0,-1-3 0,-2 0 0,1 0 0,-1-2 0,1 1 0,-3 0 0,7 2 0,0 1 0,4 1 0,-1 3 0,3 2 0,4 2 0,0 3 0,-2-1 0,-1-1 0,-1-1 0,0 0 0,-2-1 0,-2-3 0,-1-3 0,-5 0 0,-1-4 0,-1 1 0,1 0 0,-1 0 0,5 2 0,3 7 0,4 0 0,6 4 0,2 6 0,-2-2 0,0 2 0,6-4 0,2 4 0,1-3 0,-1-2 0,-5-3 0,2-3 0,-6-2 0,-3-1 0,-4-1 0,-3-4 0,-2 1 0,-2-1 0,3-2 0,0 1 0,-1 1 0,0-2 0,0 1 0,-1 1 0,-1-2 0,-3 1 0,0-2 0,0 1 0,1-2 0,0-2 0,-2 2 0,0-2 0,1 2 0,0-1 0,2-1 0,3 1 0,1 0 0,0 1 0,2-1 0,1 2 0,1-1 0,0 1 0,-2-1 0,-1-2 0,-1-1 0,-2 1 0,0 0 0,-1-2 0,0 0 0,0-2 0,0 3 0,-1-1 0,2 0 0,-1 0 0,0-1 0,0-1 0,0-1 0,0 0 0,0 0 0,0 0 0,0 0 0,1 0 0,2 0 0,0 0 0,0-1 0,-1 1 0,0 0 0,0 0 0,-1 0 0,-1 0 0,0 0 0,3 0 0,0 3 0,0 1 0,0-1 0,-1-1 0,2 0 0,0-1 0,-1 0 0,0-1 0,-1 0 0,-1 0 0,0 0 0,-1 0 0,0 0 0,-3 3 0,0 0 0,0 0 0,0-1 0,1 0 0,1-1 0,1 0 0,0-1 0,-3 0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7:51:25.042"/>
    </inkml:context>
    <inkml:brush xml:id="br0">
      <inkml:brushProperty name="width" value="0.05" units="cm"/>
      <inkml:brushProperty name="height" value="0.05" units="cm"/>
      <inkml:brushProperty name="color" value="#AE198D"/>
      <inkml:brushProperty name="inkEffects" value="galaxy"/>
      <inkml:brushProperty name="anchorX" value="-28532.99023"/>
      <inkml:brushProperty name="anchorY" value="-9455.38965"/>
      <inkml:brushProperty name="scaleFactor" value="0.5"/>
    </inkml:brush>
  </inkml:definitions>
  <inkml:trace contextRef="#ctx0" brushRef="#br0">1 0 24575,'104'1890'0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7:51:28.419"/>
    </inkml:context>
    <inkml:brush xml:id="br0">
      <inkml:brushProperty name="width" value="0.05" units="cm"/>
      <inkml:brushProperty name="height" value="0.05" units="cm"/>
      <inkml:brushProperty name="color" value="#AE198D"/>
      <inkml:brushProperty name="inkEffects" value="galaxy"/>
      <inkml:brushProperty name="anchorX" value="-50760.65234"/>
      <inkml:brushProperty name="anchorY" value="-19133.01367"/>
      <inkml:brushProperty name="scaleFactor" value="0.5"/>
    </inkml:brush>
    <inkml:brush xml:id="br1">
      <inkml:brushProperty name="width" value="0.05" units="cm"/>
      <inkml:brushProperty name="height" value="0.05" units="cm"/>
      <inkml:brushProperty name="color" value="#AE198D"/>
      <inkml:brushProperty name="inkEffects" value="galaxy"/>
      <inkml:brushProperty name="anchorX" value="-52151.53516"/>
      <inkml:brushProperty name="anchorY" value="-20283.72266"/>
      <inkml:brushProperty name="scaleFactor" value="0.5"/>
    </inkml:brush>
    <inkml:brush xml:id="br2">
      <inkml:brushProperty name="width" value="0.05" units="cm"/>
      <inkml:brushProperty name="height" value="0.05" units="cm"/>
      <inkml:brushProperty name="color" value="#AE198D"/>
      <inkml:brushProperty name="inkEffects" value="galaxy"/>
      <inkml:brushProperty name="anchorX" value="-51316.66406"/>
      <inkml:brushProperty name="anchorY" value="-19886.17578"/>
      <inkml:brushProperty name="scaleFactor" value="0.5"/>
    </inkml:brush>
    <inkml:brush xml:id="br3">
      <inkml:brushProperty name="width" value="0.05" units="cm"/>
      <inkml:brushProperty name="height" value="0.05" units="cm"/>
      <inkml:brushProperty name="color" value="#AE198D"/>
      <inkml:brushProperty name="inkEffects" value="galaxy"/>
      <inkml:brushProperty name="anchorX" value="-52329.13281"/>
      <inkml:brushProperty name="anchorY" value="-21319.60352"/>
      <inkml:brushProperty name="scaleFactor" value="0.5"/>
    </inkml:brush>
  </inkml:definitions>
  <inkml:trace contextRef="#ctx0" brushRef="#br0">1 169 24575,'0'0'0,"0"-2"0,3-5 0,0-2 0,3-2 0,3-3 0,2 2 0,5 3 0,1 2 0,2 3 0,-2 2 0,1 1 0,-1 1 0,-1 1 0,0-1 0,-1 1 0,0-1 0,0 0 0,0 0 0,0 1 0,-3 2 0,-3 6 0,-3 3 0,-3 3 0,-2 4 0,0 4 0,-2 0 0,1 2 0,-1-1 0,1 0 0,-1 5 0,1-1 0,0 0 0,0-2 0,-3-3 0,0-3 0,0-2 0,0-1 0,-2-2 0,-2-3 0,0 3 0,-2-1 0,-1 2 0,-2-1 0,2 0 0,1 1 0,7-4 0,3-11 0,0 0 0,-1-1 0,0 1 0,1 0 0,-1-1 0,1 1 0,-1-1 0,1 1 0,-1-1 0,1 1 0,-1-1 0,1 1 0,0-1 0,-1 1 0,1-1 0,-1 0 0,2 1 0,27 5 0,16-3 0,16-1 0,10-2 0,3-3 0,-10-1 0,-11 0 0,-12 1 0,-14 0 0</inkml:trace>
  <inkml:trace contextRef="#ctx0" brushRef="#br1" timeOffset="1544.35">772 93 24575,'0'0'0,"0"-2"0,-3-2 0,-3 1 0,-3 1 0,-3 0 0,-2 1 0,0 0 0,-2 1 0,0 0 0,1 0 0,2 3 0,0 0 0,1 4 0,0 2 0,-2 2 0,3 2 0,3 1 0,3 1 0,1 1 0,3-1 0,0 1 0,2-1 0,-1 1 0,1 2 0,-1 3 0,0 1 0,1 2 0,-1 1 0,0 0 0,3 3 0,0 2 0,0 6 0,3-1 0,1-1 0,1-4 0,-2-1 0,2-4 0,1-3 0,2-2 0,-2-3 0,2-5 0,-3 0 0,2-4 0,1-2 0,0-2 0,2-3 0,1 0 0,1-1 0,0-1 0,0-2 0,0-1 0,1 1 0,-4-3 0,0-2 0,-2-2 0,-1-3 0,-2-1 0,-2 0 0,-1-2 0,-2 1 0,-2-1 0,1-3 0,-2 1 0,1 0 0,0-3 0,-1 1 0,1-3 0,0 2 0,0 0 0,0 3 0,0 0 0,-3 5 0,-3 3 0,-3 5 0,-3 1 0,-2 3 0,-1 1 0,-3 1 0,-1-1 0,0 1 0,1 0 0,1-1 0,0 0 0,4 4 0,4 2 0,3 3 0,2 3 0,3 1 0,1-1 0</inkml:trace>
  <inkml:trace contextRef="#ctx0" brushRef="#br2" timeOffset="2648.12">1014 18 24575,'0'0'0,"2"0"0,5 0 0,2 0 0,6 0 0,2 0 0,1 0 0,0 0 0,2 0 0,0-2 0,0-2 0,-2 1 0,0 1 0,-2 0 0,-3-2 0,-1 3 0,-4 4 0,-1 3 0,-1 10 0,0 6 0,-3 5 0,0 8 0,-2 3 0,0 6 0,-1 5 0,0-1 0,0-3 0,-1-4 0,1-4 0,3-6 0,0-5 0,0-5 0,-1 3 0,0-2 0,-1-1 0,0 1 0,-1-1 0,3 2 0,0 1 0,0-1 0,0-1 0,-2-2 0,1-5 0</inkml:trace>
  <inkml:trace contextRef="#ctx0" brushRef="#br3" timeOffset="3514.75">984 488 24575,'0'0'0,"0"-3"0,12-7 0,6 1 0,13 0 0,1-1 0,5 2 0,6-1 0,6-1 0,1 1 0,1-1 0,-7-1 0,-4 2 0,-5-4 0,-5 2 0,-9 2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16T07:51:35.113"/>
    </inkml:context>
    <inkml:brush xml:id="br0">
      <inkml:brushProperty name="width" value="0.05" units="cm"/>
      <inkml:brushProperty name="height" value="0.05" units="cm"/>
      <inkml:brushProperty name="color" value="#AE198D"/>
      <inkml:brushProperty name="inkEffects" value="galaxy"/>
      <inkml:brushProperty name="anchorX" value="-53548.33203"/>
      <inkml:brushProperty name="anchorY" value="-21905.47266"/>
      <inkml:brushProperty name="scaleFactor" value="0.5"/>
    </inkml:brush>
  </inkml:definitions>
  <inkml:trace contextRef="#ctx0" brushRef="#br0">1 0 24575,'0'0'0,"0"3"0,0 7 0,0 2 0,0 3 0,0 4 0,0 7 0,0 0 0,0-1 0,0-2 0,0 1 0,0-3 0,0-1 0,0 1 0,0-1 0,0-1 0,0-1 0,0-1 0,0 2 0,0 2 0,0 1 0,0-2 0,0 0 0,3-2 0,0-2 0,0 0 0,-1 0 0,0-1 0,-1-1 0,0 1 0,-1 3 0,0 0 0,0 0 0,0 0 0,0-1 0,3-4 0,0 0 0,0-1 0,-1 1 0,0 0 0,2 1 0,0 0 0,-1 1 0,0 0 0,-1 0 0,2-3 0,-1 0 0,1 0 0,-2 1 0,0 0 0,-1 1 0,-1 1 0,0 0 0,0 0 0,0 0 0,3 3 0,0 1 0,1-1 0,-2 0 0,0-1 0,-1-1 0,0-3 0</inkml:trace>
</inkm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FBB88-1EFA-4768-A3CD-6005D3C6CAE9}">
  <dimension ref="A1:H98"/>
  <sheetViews>
    <sheetView tabSelected="1" topLeftCell="A55" workbookViewId="0">
      <selection activeCell="G26" sqref="G26"/>
    </sheetView>
  </sheetViews>
  <sheetFormatPr defaultRowHeight="14.6" x14ac:dyDescent="0.4"/>
  <cols>
    <col min="2" max="2" width="11.4609375" customWidth="1"/>
  </cols>
  <sheetData>
    <row r="1" spans="1:8" x14ac:dyDescent="0.4">
      <c r="A1" s="1" t="s">
        <v>0</v>
      </c>
      <c r="B1" s="1"/>
      <c r="C1" s="1"/>
      <c r="D1" s="1"/>
      <c r="E1" s="1"/>
      <c r="F1" s="1"/>
      <c r="G1" s="1"/>
      <c r="H1" s="1"/>
    </row>
    <row r="2" spans="1:8" x14ac:dyDescent="0.4">
      <c r="A2" s="1" t="s">
        <v>1</v>
      </c>
      <c r="B2" s="1"/>
      <c r="C2" s="1"/>
      <c r="D2" s="1"/>
      <c r="E2" s="1"/>
      <c r="F2" s="1"/>
      <c r="G2" s="1"/>
      <c r="H2" s="1"/>
    </row>
    <row r="3" spans="1:8" x14ac:dyDescent="0.4">
      <c r="A3" s="1" t="s">
        <v>2</v>
      </c>
      <c r="B3" s="1"/>
      <c r="C3" s="1"/>
      <c r="D3" s="1"/>
      <c r="E3" s="1"/>
      <c r="F3" s="1"/>
      <c r="G3" s="1"/>
      <c r="H3" s="1"/>
    </row>
    <row r="4" spans="1:8" x14ac:dyDescent="0.4">
      <c r="A4" s="1" t="s">
        <v>3</v>
      </c>
      <c r="B4" s="1"/>
      <c r="C4" s="1"/>
      <c r="D4" s="1"/>
      <c r="E4" s="1"/>
      <c r="F4" s="1"/>
      <c r="G4" s="1"/>
      <c r="H4" s="1"/>
    </row>
    <row r="5" spans="1:8" x14ac:dyDescent="0.4">
      <c r="A5" s="1" t="s">
        <v>4</v>
      </c>
      <c r="B5" s="1"/>
      <c r="C5" s="1"/>
      <c r="D5" s="1"/>
      <c r="E5" s="1"/>
      <c r="F5" s="1"/>
      <c r="G5" s="1"/>
      <c r="H5" s="1"/>
    </row>
    <row r="6" spans="1:8" x14ac:dyDescent="0.4">
      <c r="A6" s="1" t="s">
        <v>5</v>
      </c>
      <c r="B6" s="1"/>
      <c r="C6" s="1"/>
      <c r="D6" s="1"/>
      <c r="E6" s="1"/>
      <c r="F6" s="1"/>
      <c r="G6" s="1"/>
      <c r="H6" s="1"/>
    </row>
    <row r="7" spans="1:8" x14ac:dyDescent="0.4">
      <c r="A7" s="1" t="s">
        <v>6</v>
      </c>
      <c r="B7" s="1"/>
      <c r="C7" s="1"/>
      <c r="D7" s="1"/>
      <c r="E7" s="2"/>
      <c r="F7" s="1">
        <v>50</v>
      </c>
      <c r="G7" s="1"/>
      <c r="H7" s="1"/>
    </row>
    <row r="8" spans="1:8" x14ac:dyDescent="0.4">
      <c r="A8" s="1" t="s">
        <v>7</v>
      </c>
      <c r="B8" s="1"/>
      <c r="C8" s="1"/>
      <c r="D8" s="1"/>
      <c r="E8" s="2"/>
      <c r="F8" s="1">
        <v>60</v>
      </c>
      <c r="G8" s="1"/>
      <c r="H8" s="1"/>
    </row>
    <row r="9" spans="1:8" x14ac:dyDescent="0.4">
      <c r="A9" s="1" t="s">
        <v>8</v>
      </c>
      <c r="B9" s="1"/>
      <c r="C9" s="1"/>
      <c r="D9" s="1"/>
      <c r="E9" s="2"/>
      <c r="F9" s="1">
        <v>55</v>
      </c>
      <c r="G9" s="1"/>
      <c r="H9" s="1"/>
    </row>
    <row r="10" spans="1:8" x14ac:dyDescent="0.4">
      <c r="A10" s="1" t="s">
        <v>9</v>
      </c>
      <c r="B10" s="1"/>
      <c r="C10" s="1"/>
      <c r="D10" s="1"/>
      <c r="E10" s="2"/>
      <c r="F10" s="1">
        <v>70</v>
      </c>
      <c r="G10" s="1"/>
      <c r="H10" s="1"/>
    </row>
    <row r="12" spans="1:8" x14ac:dyDescent="0.4">
      <c r="A12" s="7" t="s">
        <v>10</v>
      </c>
      <c r="C12" s="3" t="s">
        <v>11</v>
      </c>
      <c r="D12" s="3">
        <f>AVERAGE(50,60,55,70)</f>
        <v>58.75</v>
      </c>
    </row>
    <row r="13" spans="1:8" x14ac:dyDescent="0.4">
      <c r="C13" s="3" t="s">
        <v>12</v>
      </c>
      <c r="D13" s="3">
        <f>MEDIAN(F7:F10)</f>
        <v>57.5</v>
      </c>
    </row>
    <row r="14" spans="1:8" x14ac:dyDescent="0.4">
      <c r="C14" s="3" t="s">
        <v>13</v>
      </c>
      <c r="D14" s="3" t="e">
        <f>MODE(F7:F10)</f>
        <v>#N/A</v>
      </c>
    </row>
    <row r="17" spans="1:7" x14ac:dyDescent="0.4">
      <c r="A17" s="1" t="s">
        <v>17</v>
      </c>
      <c r="B17" s="1"/>
      <c r="C17" s="1"/>
      <c r="D17" s="1"/>
      <c r="E17" s="1"/>
      <c r="F17" s="1"/>
      <c r="G17" s="1"/>
    </row>
    <row r="18" spans="1:7" x14ac:dyDescent="0.4">
      <c r="A18" s="1" t="s">
        <v>14</v>
      </c>
      <c r="B18" s="1"/>
      <c r="C18" s="1"/>
      <c r="D18" s="1"/>
      <c r="E18" s="1"/>
      <c r="F18" s="1"/>
      <c r="G18" s="1"/>
    </row>
    <row r="19" spans="1:7" x14ac:dyDescent="0.4">
      <c r="A19" s="1" t="s">
        <v>15</v>
      </c>
      <c r="B19" s="1"/>
      <c r="C19" s="1"/>
      <c r="D19" s="1"/>
      <c r="E19" s="1"/>
      <c r="F19" s="1"/>
      <c r="G19" s="1"/>
    </row>
    <row r="20" spans="1:7" x14ac:dyDescent="0.4">
      <c r="A20" s="1" t="s">
        <v>3</v>
      </c>
      <c r="B20" s="1"/>
      <c r="C20" s="1"/>
      <c r="D20" s="1"/>
      <c r="E20" s="1"/>
      <c r="F20" s="1"/>
      <c r="G20" s="1"/>
    </row>
    <row r="21" spans="1:7" x14ac:dyDescent="0.4">
      <c r="A21" s="1" t="s">
        <v>16</v>
      </c>
      <c r="B21" s="1"/>
      <c r="C21" s="1"/>
      <c r="D21" s="1"/>
      <c r="E21" s="1"/>
      <c r="F21" s="1"/>
      <c r="G21" s="1"/>
    </row>
    <row r="22" spans="1:7" x14ac:dyDescent="0.4">
      <c r="A22" s="1">
        <v>15</v>
      </c>
      <c r="B22" s="1"/>
      <c r="C22" s="1"/>
      <c r="D22" s="1"/>
      <c r="E22" s="1"/>
      <c r="F22" s="1"/>
      <c r="G22" s="1"/>
    </row>
    <row r="23" spans="1:7" x14ac:dyDescent="0.4">
      <c r="A23">
        <v>10</v>
      </c>
      <c r="D23" s="7" t="s">
        <v>10</v>
      </c>
      <c r="F23" s="3" t="s">
        <v>11</v>
      </c>
      <c r="G23" s="4">
        <f>AVERAGE(A22:A41)</f>
        <v>17</v>
      </c>
    </row>
    <row r="24" spans="1:7" x14ac:dyDescent="0.4">
      <c r="A24">
        <v>20</v>
      </c>
      <c r="F24" s="3" t="s">
        <v>12</v>
      </c>
      <c r="G24" s="4">
        <f>MEDIAN(A22:A41)</f>
        <v>15</v>
      </c>
    </row>
    <row r="25" spans="1:7" x14ac:dyDescent="0.4">
      <c r="A25">
        <v>25</v>
      </c>
      <c r="B25" s="1"/>
      <c r="F25" s="3" t="s">
        <v>13</v>
      </c>
      <c r="G25" s="4">
        <f>MODE(A22:A41)</f>
        <v>10</v>
      </c>
    </row>
    <row r="26" spans="1:7" x14ac:dyDescent="0.4">
      <c r="A26">
        <v>15</v>
      </c>
      <c r="B26" s="1"/>
    </row>
    <row r="27" spans="1:7" x14ac:dyDescent="0.4">
      <c r="A27">
        <v>10</v>
      </c>
      <c r="B27" s="1"/>
    </row>
    <row r="28" spans="1:7" x14ac:dyDescent="0.4">
      <c r="A28">
        <v>30</v>
      </c>
      <c r="B28" s="1"/>
    </row>
    <row r="29" spans="1:7" x14ac:dyDescent="0.4">
      <c r="A29">
        <v>20</v>
      </c>
      <c r="B29" s="1"/>
    </row>
    <row r="30" spans="1:7" x14ac:dyDescent="0.4">
      <c r="A30">
        <v>15</v>
      </c>
      <c r="B30" s="1"/>
    </row>
    <row r="31" spans="1:7" x14ac:dyDescent="0.4">
      <c r="A31">
        <v>10</v>
      </c>
      <c r="B31" s="1"/>
    </row>
    <row r="32" spans="1:7" x14ac:dyDescent="0.4">
      <c r="A32" s="1">
        <v>10</v>
      </c>
    </row>
    <row r="33" spans="1:8" x14ac:dyDescent="0.4">
      <c r="A33">
        <v>25</v>
      </c>
    </row>
    <row r="34" spans="1:8" x14ac:dyDescent="0.4">
      <c r="A34">
        <v>15</v>
      </c>
    </row>
    <row r="35" spans="1:8" x14ac:dyDescent="0.4">
      <c r="A35" s="1">
        <v>20</v>
      </c>
    </row>
    <row r="36" spans="1:8" x14ac:dyDescent="0.4">
      <c r="A36" s="1">
        <v>20</v>
      </c>
    </row>
    <row r="37" spans="1:8" x14ac:dyDescent="0.4">
      <c r="A37" s="1">
        <v>15</v>
      </c>
    </row>
    <row r="38" spans="1:8" x14ac:dyDescent="0.4">
      <c r="A38" s="1">
        <v>10</v>
      </c>
    </row>
    <row r="39" spans="1:8" x14ac:dyDescent="0.4">
      <c r="A39" s="1">
        <v>10</v>
      </c>
    </row>
    <row r="40" spans="1:8" x14ac:dyDescent="0.4">
      <c r="A40" s="1">
        <v>20</v>
      </c>
    </row>
    <row r="41" spans="1:8" x14ac:dyDescent="0.4">
      <c r="A41" s="1">
        <v>25</v>
      </c>
    </row>
    <row r="43" spans="1:8" x14ac:dyDescent="0.4">
      <c r="A43" s="1" t="s">
        <v>21</v>
      </c>
      <c r="B43" s="1"/>
      <c r="C43" s="1"/>
      <c r="D43" s="1"/>
      <c r="E43" s="1"/>
      <c r="F43" s="1"/>
      <c r="G43" s="1"/>
      <c r="H43" s="1"/>
    </row>
    <row r="44" spans="1:8" x14ac:dyDescent="0.4">
      <c r="A44" s="1" t="s">
        <v>18</v>
      </c>
      <c r="B44" s="1"/>
      <c r="C44" s="1"/>
      <c r="D44" s="1"/>
      <c r="E44" s="1"/>
      <c r="F44" s="1"/>
      <c r="G44" s="1"/>
      <c r="H44" s="1"/>
    </row>
    <row r="45" spans="1:8" x14ac:dyDescent="0.4">
      <c r="A45" s="1" t="s">
        <v>19</v>
      </c>
      <c r="B45" s="1"/>
      <c r="C45" s="1"/>
      <c r="D45" s="1"/>
      <c r="E45" s="1"/>
      <c r="F45" s="1"/>
      <c r="G45" s="1"/>
      <c r="H45" s="1"/>
    </row>
    <row r="46" spans="1:8" x14ac:dyDescent="0.4">
      <c r="A46" s="1" t="s">
        <v>3</v>
      </c>
      <c r="B46" s="1"/>
      <c r="C46" s="1"/>
      <c r="D46" s="1"/>
      <c r="E46" s="1"/>
      <c r="F46" s="1"/>
      <c r="G46" s="1"/>
      <c r="H46" s="1"/>
    </row>
    <row r="47" spans="1:8" x14ac:dyDescent="0.4">
      <c r="A47" s="1" t="s">
        <v>20</v>
      </c>
      <c r="B47" s="1"/>
      <c r="C47" s="1"/>
      <c r="D47" s="1"/>
      <c r="E47" s="1"/>
      <c r="F47" s="1"/>
      <c r="G47" s="1"/>
      <c r="H47" s="1"/>
    </row>
    <row r="49" spans="1:5" x14ac:dyDescent="0.4">
      <c r="A49" s="1">
        <v>3</v>
      </c>
      <c r="B49" s="1"/>
      <c r="C49" s="7" t="s">
        <v>10</v>
      </c>
      <c r="D49" s="3" t="s">
        <v>11</v>
      </c>
      <c r="E49" s="4">
        <f>AVERAGE(A49:A98)</f>
        <v>3.44</v>
      </c>
    </row>
    <row r="50" spans="1:5" x14ac:dyDescent="0.4">
      <c r="A50" s="1">
        <v>2</v>
      </c>
      <c r="B50" s="1"/>
      <c r="C50" s="1"/>
      <c r="D50" s="3" t="s">
        <v>12</v>
      </c>
      <c r="E50" s="4">
        <f>MEDIAN(A49:A98)</f>
        <v>3</v>
      </c>
    </row>
    <row r="51" spans="1:5" x14ac:dyDescent="0.4">
      <c r="A51" s="1">
        <v>5</v>
      </c>
      <c r="B51" s="1"/>
      <c r="C51" s="1"/>
      <c r="D51" s="3" t="s">
        <v>13</v>
      </c>
      <c r="E51" s="4">
        <f>_xlfn.MODE.SNGL(A49:A98)</f>
        <v>2</v>
      </c>
    </row>
    <row r="52" spans="1:5" x14ac:dyDescent="0.4">
      <c r="A52" s="1">
        <v>4</v>
      </c>
      <c r="B52" s="1"/>
      <c r="C52" s="1"/>
    </row>
    <row r="53" spans="1:5" x14ac:dyDescent="0.4">
      <c r="A53" s="1">
        <v>7</v>
      </c>
      <c r="B53" s="1"/>
      <c r="C53" s="1"/>
    </row>
    <row r="54" spans="1:5" x14ac:dyDescent="0.4">
      <c r="A54" s="1">
        <v>2</v>
      </c>
    </row>
    <row r="55" spans="1:5" x14ac:dyDescent="0.4">
      <c r="A55" s="1">
        <v>3</v>
      </c>
    </row>
    <row r="56" spans="1:5" x14ac:dyDescent="0.4">
      <c r="A56" s="1">
        <v>3</v>
      </c>
    </row>
    <row r="57" spans="1:5" x14ac:dyDescent="0.4">
      <c r="A57" s="1">
        <v>1</v>
      </c>
    </row>
    <row r="58" spans="1:5" x14ac:dyDescent="0.4">
      <c r="A58" s="1">
        <v>6</v>
      </c>
    </row>
    <row r="59" spans="1:5" x14ac:dyDescent="0.4">
      <c r="A59" s="1">
        <v>4</v>
      </c>
    </row>
    <row r="60" spans="1:5" x14ac:dyDescent="0.4">
      <c r="A60" s="1">
        <v>2</v>
      </c>
    </row>
    <row r="61" spans="1:5" x14ac:dyDescent="0.4">
      <c r="A61" s="1">
        <v>3</v>
      </c>
    </row>
    <row r="62" spans="1:5" x14ac:dyDescent="0.4">
      <c r="A62" s="1">
        <v>5</v>
      </c>
    </row>
    <row r="63" spans="1:5" x14ac:dyDescent="0.4">
      <c r="A63" s="1">
        <v>2</v>
      </c>
    </row>
    <row r="64" spans="1:5" x14ac:dyDescent="0.4">
      <c r="A64" s="1">
        <v>4</v>
      </c>
    </row>
    <row r="65" spans="1:1" x14ac:dyDescent="0.4">
      <c r="A65" s="1">
        <v>2</v>
      </c>
    </row>
    <row r="66" spans="1:1" x14ac:dyDescent="0.4">
      <c r="A66" s="1">
        <v>1</v>
      </c>
    </row>
    <row r="67" spans="1:1" x14ac:dyDescent="0.4">
      <c r="A67" s="1">
        <v>3</v>
      </c>
    </row>
    <row r="68" spans="1:1" x14ac:dyDescent="0.4">
      <c r="A68" s="1">
        <v>5</v>
      </c>
    </row>
    <row r="69" spans="1:1" x14ac:dyDescent="0.4">
      <c r="A69" s="1">
        <v>6</v>
      </c>
    </row>
    <row r="70" spans="1:1" x14ac:dyDescent="0.4">
      <c r="A70" s="1">
        <v>3</v>
      </c>
    </row>
    <row r="71" spans="1:1" x14ac:dyDescent="0.4">
      <c r="A71" s="1">
        <v>2</v>
      </c>
    </row>
    <row r="72" spans="1:1" x14ac:dyDescent="0.4">
      <c r="A72" s="1">
        <v>1</v>
      </c>
    </row>
    <row r="73" spans="1:1" x14ac:dyDescent="0.4">
      <c r="A73" s="1">
        <v>4</v>
      </c>
    </row>
    <row r="74" spans="1:1" x14ac:dyDescent="0.4">
      <c r="A74" s="1">
        <v>2</v>
      </c>
    </row>
    <row r="75" spans="1:1" x14ac:dyDescent="0.4">
      <c r="A75" s="1">
        <v>4</v>
      </c>
    </row>
    <row r="76" spans="1:1" x14ac:dyDescent="0.4">
      <c r="A76" s="1">
        <v>5</v>
      </c>
    </row>
    <row r="77" spans="1:1" x14ac:dyDescent="0.4">
      <c r="A77" s="1">
        <v>3</v>
      </c>
    </row>
    <row r="78" spans="1:1" x14ac:dyDescent="0.4">
      <c r="A78" s="1">
        <v>2</v>
      </c>
    </row>
    <row r="79" spans="1:1" x14ac:dyDescent="0.4">
      <c r="A79" s="1">
        <v>7</v>
      </c>
    </row>
    <row r="80" spans="1:1" x14ac:dyDescent="0.4">
      <c r="A80" s="1">
        <v>2</v>
      </c>
    </row>
    <row r="81" spans="1:1" x14ac:dyDescent="0.4">
      <c r="A81" s="1">
        <v>3</v>
      </c>
    </row>
    <row r="82" spans="1:1" x14ac:dyDescent="0.4">
      <c r="A82" s="1">
        <v>4</v>
      </c>
    </row>
    <row r="83" spans="1:1" x14ac:dyDescent="0.4">
      <c r="A83" s="1">
        <v>5</v>
      </c>
    </row>
    <row r="84" spans="1:1" x14ac:dyDescent="0.4">
      <c r="A84" s="1">
        <v>1</v>
      </c>
    </row>
    <row r="85" spans="1:1" x14ac:dyDescent="0.4">
      <c r="A85" s="1">
        <v>6</v>
      </c>
    </row>
    <row r="86" spans="1:1" x14ac:dyDescent="0.4">
      <c r="A86" s="1">
        <v>2</v>
      </c>
    </row>
    <row r="87" spans="1:1" x14ac:dyDescent="0.4">
      <c r="A87" s="1">
        <v>4</v>
      </c>
    </row>
    <row r="88" spans="1:1" x14ac:dyDescent="0.4">
      <c r="A88" s="1">
        <v>3</v>
      </c>
    </row>
    <row r="89" spans="1:1" x14ac:dyDescent="0.4">
      <c r="A89" s="1">
        <v>5</v>
      </c>
    </row>
    <row r="90" spans="1:1" x14ac:dyDescent="0.4">
      <c r="A90" s="1">
        <v>3</v>
      </c>
    </row>
    <row r="91" spans="1:1" x14ac:dyDescent="0.4">
      <c r="A91" s="1">
        <v>2</v>
      </c>
    </row>
    <row r="92" spans="1:1" x14ac:dyDescent="0.4">
      <c r="A92" s="1">
        <v>4</v>
      </c>
    </row>
    <row r="93" spans="1:1" x14ac:dyDescent="0.4">
      <c r="A93" s="1">
        <v>2</v>
      </c>
    </row>
    <row r="94" spans="1:1" x14ac:dyDescent="0.4">
      <c r="A94" s="1">
        <v>6</v>
      </c>
    </row>
    <row r="95" spans="1:1" x14ac:dyDescent="0.4">
      <c r="A95" s="1">
        <v>3</v>
      </c>
    </row>
    <row r="96" spans="1:1" x14ac:dyDescent="0.4">
      <c r="A96" s="1">
        <v>2</v>
      </c>
    </row>
    <row r="97" spans="1:1" x14ac:dyDescent="0.4">
      <c r="A97" s="1">
        <v>4</v>
      </c>
    </row>
    <row r="98" spans="1:1" x14ac:dyDescent="0.4">
      <c r="A98" s="1">
        <v>5</v>
      </c>
    </row>
  </sheetData>
  <pageMargins left="0.7" right="0.7" top="0.75" bottom="0.75" header="0.3" footer="0.3"/>
  <ignoredErrors>
    <ignoredError sqref="D14"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AF849-DF33-4A0F-A9B8-40BE7B519B3A}">
  <dimension ref="A1:N306"/>
  <sheetViews>
    <sheetView topLeftCell="A40" workbookViewId="0">
      <selection activeCell="E287" sqref="E287"/>
    </sheetView>
  </sheetViews>
  <sheetFormatPr defaultRowHeight="14.6" x14ac:dyDescent="0.4"/>
  <cols>
    <col min="2" max="2" width="11.921875" customWidth="1"/>
    <col min="3" max="3" width="17.765625" customWidth="1"/>
    <col min="4" max="4" width="16.53515625" customWidth="1"/>
  </cols>
  <sheetData>
    <row r="1" spans="1:7" x14ac:dyDescent="0.4">
      <c r="A1" s="1" t="s">
        <v>22</v>
      </c>
      <c r="B1" s="1"/>
      <c r="C1" s="1"/>
      <c r="D1" s="1"/>
      <c r="E1" s="1"/>
      <c r="F1" s="1"/>
      <c r="G1" s="1"/>
    </row>
    <row r="2" spans="1:7" x14ac:dyDescent="0.4">
      <c r="A2" s="1" t="s">
        <v>23</v>
      </c>
      <c r="B2" s="1"/>
      <c r="C2" s="1"/>
      <c r="D2" s="1"/>
      <c r="E2" s="1"/>
      <c r="F2" s="1"/>
      <c r="G2" s="1"/>
    </row>
    <row r="3" spans="1:7" x14ac:dyDescent="0.4">
      <c r="A3" s="1"/>
      <c r="B3" s="1"/>
      <c r="C3" s="1"/>
      <c r="D3" s="1"/>
      <c r="E3" s="1"/>
      <c r="F3" s="1"/>
      <c r="G3" s="1"/>
    </row>
    <row r="4" spans="1:7" x14ac:dyDescent="0.4">
      <c r="A4" s="1" t="s">
        <v>3</v>
      </c>
      <c r="B4" s="1"/>
      <c r="C4" s="1"/>
      <c r="D4" s="1"/>
      <c r="E4" s="1"/>
      <c r="F4" s="1"/>
      <c r="G4" s="1"/>
    </row>
    <row r="5" spans="1:7" x14ac:dyDescent="0.4">
      <c r="A5" s="1" t="s">
        <v>24</v>
      </c>
      <c r="B5" s="1"/>
      <c r="C5" s="1"/>
      <c r="D5" s="1"/>
      <c r="E5" s="1"/>
      <c r="F5" s="1"/>
      <c r="G5" s="1"/>
    </row>
    <row r="6" spans="1:7" x14ac:dyDescent="0.4">
      <c r="A6" t="s">
        <v>25</v>
      </c>
    </row>
    <row r="7" spans="1:7" x14ac:dyDescent="0.4">
      <c r="A7" t="s">
        <v>26</v>
      </c>
      <c r="E7" s="5"/>
      <c r="F7">
        <v>140</v>
      </c>
      <c r="G7">
        <v>140</v>
      </c>
    </row>
    <row r="8" spans="1:7" x14ac:dyDescent="0.4">
      <c r="A8" t="s">
        <v>27</v>
      </c>
      <c r="E8" s="5"/>
      <c r="F8">
        <v>135</v>
      </c>
      <c r="G8">
        <v>135</v>
      </c>
    </row>
    <row r="9" spans="1:7" x14ac:dyDescent="0.4">
      <c r="A9" t="s">
        <v>28</v>
      </c>
      <c r="E9" s="5"/>
      <c r="F9">
        <v>130</v>
      </c>
      <c r="G9">
        <v>130</v>
      </c>
    </row>
    <row r="10" spans="1:7" x14ac:dyDescent="0.4">
      <c r="A10" t="s">
        <v>29</v>
      </c>
      <c r="E10" s="5"/>
      <c r="F10">
        <v>125</v>
      </c>
      <c r="G10">
        <v>125</v>
      </c>
    </row>
    <row r="11" spans="1:7" x14ac:dyDescent="0.4">
      <c r="A11" t="s">
        <v>30</v>
      </c>
      <c r="E11" s="5"/>
      <c r="F11">
        <v>125</v>
      </c>
      <c r="G11">
        <v>125</v>
      </c>
    </row>
    <row r="12" spans="1:7" x14ac:dyDescent="0.4">
      <c r="A12" t="s">
        <v>31</v>
      </c>
      <c r="E12" s="5"/>
      <c r="F12">
        <v>120</v>
      </c>
      <c r="G12">
        <v>120</v>
      </c>
    </row>
    <row r="13" spans="1:7" x14ac:dyDescent="0.4">
      <c r="A13" t="s">
        <v>32</v>
      </c>
      <c r="E13" s="5"/>
      <c r="F13">
        <v>115</v>
      </c>
      <c r="G13">
        <v>115</v>
      </c>
    </row>
    <row r="14" spans="1:7" x14ac:dyDescent="0.4">
      <c r="A14" t="s">
        <v>33</v>
      </c>
      <c r="E14" s="5"/>
      <c r="F14">
        <v>115</v>
      </c>
      <c r="G14">
        <v>115</v>
      </c>
    </row>
    <row r="15" spans="1:7" x14ac:dyDescent="0.4">
      <c r="A15" t="s">
        <v>34</v>
      </c>
      <c r="E15" s="5"/>
      <c r="F15">
        <v>110</v>
      </c>
      <c r="G15">
        <v>110</v>
      </c>
    </row>
    <row r="16" spans="1:7" x14ac:dyDescent="0.4">
      <c r="A16" t="s">
        <v>35</v>
      </c>
      <c r="F16">
        <v>105</v>
      </c>
      <c r="G16">
        <v>105</v>
      </c>
    </row>
    <row r="18" spans="1:14" x14ac:dyDescent="0.4">
      <c r="A18" s="6" t="s">
        <v>10</v>
      </c>
      <c r="C18" s="4" t="s">
        <v>36</v>
      </c>
      <c r="D18" s="4">
        <f>140-105</f>
        <v>35</v>
      </c>
    </row>
    <row r="19" spans="1:14" x14ac:dyDescent="0.4">
      <c r="C19" s="4" t="s">
        <v>37</v>
      </c>
      <c r="D19" s="63">
        <f>_xlfn.VAR.S(F7:F16)</f>
        <v>123.33333333333333</v>
      </c>
    </row>
    <row r="20" spans="1:14" x14ac:dyDescent="0.4">
      <c r="C20" s="4" t="s">
        <v>38</v>
      </c>
      <c r="D20" s="4">
        <f>_xlfn.STDEV.S(F7:F16)</f>
        <v>11.105554165971787</v>
      </c>
    </row>
    <row r="24" spans="1:14" x14ac:dyDescent="0.4">
      <c r="A24" s="1" t="s">
        <v>40</v>
      </c>
      <c r="B24" s="1" t="s">
        <v>39</v>
      </c>
      <c r="C24" s="1"/>
      <c r="D24" s="1"/>
      <c r="E24" s="1"/>
      <c r="F24" s="1"/>
      <c r="G24" s="1"/>
      <c r="H24" s="1"/>
      <c r="I24" s="1"/>
      <c r="J24" s="1"/>
      <c r="K24" s="1"/>
      <c r="L24" s="1"/>
      <c r="M24" s="1"/>
      <c r="N24" s="1"/>
    </row>
    <row r="25" spans="1:14" x14ac:dyDescent="0.4">
      <c r="B25" s="1" t="s">
        <v>41</v>
      </c>
      <c r="C25" s="1"/>
      <c r="D25" s="1"/>
      <c r="E25" s="1"/>
      <c r="F25" s="1"/>
    </row>
    <row r="27" spans="1:14" x14ac:dyDescent="0.4">
      <c r="A27" t="s">
        <v>42</v>
      </c>
      <c r="B27" s="1">
        <v>500</v>
      </c>
      <c r="C27" s="6" t="s">
        <v>10</v>
      </c>
      <c r="D27" s="4" t="s">
        <v>36</v>
      </c>
      <c r="E27" s="4">
        <v>400</v>
      </c>
    </row>
    <row r="28" spans="1:14" x14ac:dyDescent="0.4">
      <c r="A28" t="s">
        <v>49</v>
      </c>
      <c r="B28">
        <v>800</v>
      </c>
      <c r="D28" s="4" t="s">
        <v>37</v>
      </c>
      <c r="E28" s="4">
        <f>_xlfn.VAR.P(B27:B56)</f>
        <v>12725</v>
      </c>
    </row>
    <row r="29" spans="1:14" x14ac:dyDescent="0.4">
      <c r="A29" t="s">
        <v>49</v>
      </c>
      <c r="B29">
        <v>800</v>
      </c>
      <c r="D29" s="4" t="s">
        <v>38</v>
      </c>
      <c r="E29" s="4">
        <f>_xlfn.STDEV.P(B27:B56)</f>
        <v>112.80514172678478</v>
      </c>
    </row>
    <row r="30" spans="1:14" x14ac:dyDescent="0.4">
      <c r="A30" t="s">
        <v>47</v>
      </c>
      <c r="B30">
        <v>750</v>
      </c>
    </row>
    <row r="31" spans="1:14" x14ac:dyDescent="0.4">
      <c r="A31" t="s">
        <v>47</v>
      </c>
      <c r="B31">
        <v>750</v>
      </c>
    </row>
    <row r="32" spans="1:14" x14ac:dyDescent="0.4">
      <c r="A32" t="s">
        <v>47</v>
      </c>
      <c r="B32">
        <v>750</v>
      </c>
      <c r="C32">
        <f>MAX(B27:B56)</f>
        <v>800</v>
      </c>
    </row>
    <row r="33" spans="1:3" x14ac:dyDescent="0.4">
      <c r="A33" t="s">
        <v>43</v>
      </c>
      <c r="B33">
        <v>700</v>
      </c>
      <c r="C33">
        <f>MIN(B27:B56)</f>
        <v>400</v>
      </c>
    </row>
    <row r="34" spans="1:3" x14ac:dyDescent="0.4">
      <c r="A34" t="s">
        <v>43</v>
      </c>
      <c r="B34">
        <v>700</v>
      </c>
    </row>
    <row r="35" spans="1:3" x14ac:dyDescent="0.4">
      <c r="A35" t="s">
        <v>43</v>
      </c>
      <c r="B35">
        <v>700</v>
      </c>
    </row>
    <row r="36" spans="1:3" x14ac:dyDescent="0.4">
      <c r="A36" t="s">
        <v>48</v>
      </c>
      <c r="B36">
        <v>650</v>
      </c>
    </row>
    <row r="37" spans="1:3" x14ac:dyDescent="0.4">
      <c r="A37" t="s">
        <v>48</v>
      </c>
      <c r="B37">
        <v>650</v>
      </c>
    </row>
    <row r="38" spans="1:3" x14ac:dyDescent="0.4">
      <c r="A38" t="s">
        <v>48</v>
      </c>
      <c r="B38">
        <v>650</v>
      </c>
    </row>
    <row r="39" spans="1:3" x14ac:dyDescent="0.4">
      <c r="A39" t="s">
        <v>45</v>
      </c>
      <c r="B39">
        <v>600</v>
      </c>
    </row>
    <row r="40" spans="1:3" x14ac:dyDescent="0.4">
      <c r="A40" t="s">
        <v>45</v>
      </c>
      <c r="B40">
        <v>600</v>
      </c>
    </row>
    <row r="41" spans="1:3" x14ac:dyDescent="0.4">
      <c r="A41" t="s">
        <v>45</v>
      </c>
      <c r="B41">
        <v>600</v>
      </c>
    </row>
    <row r="42" spans="1:3" x14ac:dyDescent="0.4">
      <c r="A42" t="s">
        <v>45</v>
      </c>
      <c r="B42">
        <v>600</v>
      </c>
    </row>
    <row r="43" spans="1:3" x14ac:dyDescent="0.4">
      <c r="A43" t="s">
        <v>45</v>
      </c>
      <c r="B43">
        <v>600</v>
      </c>
    </row>
    <row r="44" spans="1:3" x14ac:dyDescent="0.4">
      <c r="A44" t="s">
        <v>46</v>
      </c>
      <c r="B44">
        <v>550</v>
      </c>
    </row>
    <row r="45" spans="1:3" x14ac:dyDescent="0.4">
      <c r="A45" t="s">
        <v>46</v>
      </c>
      <c r="B45">
        <v>550</v>
      </c>
    </row>
    <row r="46" spans="1:3" x14ac:dyDescent="0.4">
      <c r="A46" t="s">
        <v>46</v>
      </c>
      <c r="B46">
        <v>550</v>
      </c>
    </row>
    <row r="47" spans="1:3" x14ac:dyDescent="0.4">
      <c r="A47" t="s">
        <v>46</v>
      </c>
      <c r="B47">
        <v>550</v>
      </c>
    </row>
    <row r="48" spans="1:3" x14ac:dyDescent="0.4">
      <c r="A48" t="s">
        <v>46</v>
      </c>
      <c r="B48">
        <v>550</v>
      </c>
    </row>
    <row r="49" spans="1:5" x14ac:dyDescent="0.4">
      <c r="A49" t="s">
        <v>46</v>
      </c>
      <c r="B49">
        <v>550</v>
      </c>
    </row>
    <row r="50" spans="1:5" x14ac:dyDescent="0.4">
      <c r="A50" t="s">
        <v>42</v>
      </c>
      <c r="B50">
        <v>500</v>
      </c>
    </row>
    <row r="51" spans="1:5" x14ac:dyDescent="0.4">
      <c r="A51" t="s">
        <v>42</v>
      </c>
      <c r="B51">
        <v>500</v>
      </c>
    </row>
    <row r="52" spans="1:5" x14ac:dyDescent="0.4">
      <c r="A52" t="s">
        <v>42</v>
      </c>
      <c r="B52">
        <v>500</v>
      </c>
    </row>
    <row r="53" spans="1:5" x14ac:dyDescent="0.4">
      <c r="A53" t="s">
        <v>50</v>
      </c>
      <c r="B53">
        <v>450</v>
      </c>
    </row>
    <row r="54" spans="1:5" x14ac:dyDescent="0.4">
      <c r="A54" t="s">
        <v>44</v>
      </c>
      <c r="B54">
        <v>400</v>
      </c>
    </row>
    <row r="55" spans="1:5" x14ac:dyDescent="0.4">
      <c r="A55" t="s">
        <v>44</v>
      </c>
      <c r="B55">
        <v>400</v>
      </c>
    </row>
    <row r="56" spans="1:5" x14ac:dyDescent="0.4">
      <c r="A56" t="s">
        <v>44</v>
      </c>
      <c r="B56">
        <v>400</v>
      </c>
    </row>
    <row r="59" spans="1:5" x14ac:dyDescent="0.4">
      <c r="A59" s="1" t="s">
        <v>54</v>
      </c>
      <c r="B59" s="1"/>
      <c r="C59" s="1"/>
      <c r="D59" s="1"/>
      <c r="E59" s="1"/>
    </row>
    <row r="60" spans="1:5" x14ac:dyDescent="0.4">
      <c r="A60" s="1" t="s">
        <v>51</v>
      </c>
      <c r="B60" s="1"/>
      <c r="C60" s="1"/>
      <c r="D60" s="1"/>
      <c r="E60" s="1"/>
    </row>
    <row r="61" spans="1:5" x14ac:dyDescent="0.4">
      <c r="A61" s="1" t="s">
        <v>52</v>
      </c>
      <c r="B61" s="1"/>
      <c r="C61" s="1"/>
      <c r="D61" s="1"/>
      <c r="E61" s="1"/>
    </row>
    <row r="62" spans="1:5" x14ac:dyDescent="0.4">
      <c r="A62" s="1" t="s">
        <v>3</v>
      </c>
      <c r="B62" s="1"/>
      <c r="C62" s="1"/>
      <c r="D62" s="1"/>
      <c r="E62" s="1"/>
    </row>
    <row r="63" spans="1:5" x14ac:dyDescent="0.4">
      <c r="A63" s="1" t="s">
        <v>53</v>
      </c>
      <c r="B63" s="1"/>
      <c r="C63" s="1"/>
      <c r="D63" s="1"/>
      <c r="E63" s="1"/>
    </row>
    <row r="65" spans="1:5" x14ac:dyDescent="0.4">
      <c r="A65">
        <v>3</v>
      </c>
      <c r="B65">
        <v>7</v>
      </c>
      <c r="C65" s="6" t="s">
        <v>10</v>
      </c>
      <c r="D65" s="4" t="s">
        <v>36</v>
      </c>
      <c r="E65" s="4">
        <f>B65-B114</f>
        <v>6</v>
      </c>
    </row>
    <row r="66" spans="1:5" x14ac:dyDescent="0.4">
      <c r="A66">
        <v>5</v>
      </c>
      <c r="B66">
        <v>7</v>
      </c>
      <c r="D66" s="4" t="s">
        <v>37</v>
      </c>
      <c r="E66" s="4">
        <f>_xlfn.VAR.S(A65:A114)</f>
        <v>2.3363265306122454</v>
      </c>
    </row>
    <row r="67" spans="1:5" x14ac:dyDescent="0.4">
      <c r="A67">
        <v>2</v>
      </c>
      <c r="B67">
        <v>6</v>
      </c>
      <c r="D67" s="4" t="s">
        <v>38</v>
      </c>
      <c r="E67" s="4">
        <f>_xlfn.STDEV.S(A65:A114)</f>
        <v>1.5285046714394579</v>
      </c>
    </row>
    <row r="68" spans="1:5" x14ac:dyDescent="0.4">
      <c r="A68">
        <v>4</v>
      </c>
      <c r="B68">
        <v>6</v>
      </c>
    </row>
    <row r="69" spans="1:5" x14ac:dyDescent="0.4">
      <c r="A69">
        <v>6</v>
      </c>
      <c r="B69">
        <v>6</v>
      </c>
    </row>
    <row r="70" spans="1:5" x14ac:dyDescent="0.4">
      <c r="A70">
        <v>2</v>
      </c>
      <c r="B70">
        <v>6</v>
      </c>
    </row>
    <row r="71" spans="1:5" x14ac:dyDescent="0.4">
      <c r="A71">
        <v>3</v>
      </c>
      <c r="B71">
        <v>5</v>
      </c>
      <c r="C71">
        <f>MAX(B65:B114)</f>
        <v>7</v>
      </c>
    </row>
    <row r="72" spans="1:5" x14ac:dyDescent="0.4">
      <c r="A72">
        <v>4</v>
      </c>
      <c r="B72">
        <v>5</v>
      </c>
      <c r="C72">
        <f>MIN(B65:B114)</f>
        <v>1</v>
      </c>
    </row>
    <row r="73" spans="1:5" x14ac:dyDescent="0.4">
      <c r="A73">
        <v>2</v>
      </c>
      <c r="B73">
        <v>5</v>
      </c>
    </row>
    <row r="74" spans="1:5" x14ac:dyDescent="0.4">
      <c r="A74">
        <v>5</v>
      </c>
      <c r="B74">
        <v>5</v>
      </c>
    </row>
    <row r="75" spans="1:5" x14ac:dyDescent="0.4">
      <c r="A75">
        <v>7</v>
      </c>
      <c r="B75">
        <v>5</v>
      </c>
    </row>
    <row r="76" spans="1:5" x14ac:dyDescent="0.4">
      <c r="A76">
        <v>2</v>
      </c>
      <c r="B76">
        <v>5</v>
      </c>
    </row>
    <row r="77" spans="1:5" x14ac:dyDescent="0.4">
      <c r="A77">
        <v>3</v>
      </c>
      <c r="B77">
        <v>5</v>
      </c>
    </row>
    <row r="78" spans="1:5" x14ac:dyDescent="0.4">
      <c r="A78">
        <v>4</v>
      </c>
      <c r="B78">
        <v>4</v>
      </c>
    </row>
    <row r="79" spans="1:5" x14ac:dyDescent="0.4">
      <c r="A79">
        <v>2</v>
      </c>
      <c r="B79">
        <v>4</v>
      </c>
    </row>
    <row r="80" spans="1:5" x14ac:dyDescent="0.4">
      <c r="A80">
        <v>4</v>
      </c>
      <c r="B80">
        <v>4</v>
      </c>
    </row>
    <row r="81" spans="1:2" x14ac:dyDescent="0.4">
      <c r="A81">
        <v>2</v>
      </c>
      <c r="B81">
        <v>4</v>
      </c>
    </row>
    <row r="82" spans="1:2" x14ac:dyDescent="0.4">
      <c r="A82">
        <v>3</v>
      </c>
      <c r="B82">
        <v>4</v>
      </c>
    </row>
    <row r="83" spans="1:2" x14ac:dyDescent="0.4">
      <c r="A83">
        <v>5</v>
      </c>
      <c r="B83">
        <v>4</v>
      </c>
    </row>
    <row r="84" spans="1:2" x14ac:dyDescent="0.4">
      <c r="A84">
        <v>6</v>
      </c>
      <c r="B84">
        <v>4</v>
      </c>
    </row>
    <row r="85" spans="1:2" x14ac:dyDescent="0.4">
      <c r="A85">
        <v>3</v>
      </c>
      <c r="B85">
        <v>4</v>
      </c>
    </row>
    <row r="86" spans="1:2" x14ac:dyDescent="0.4">
      <c r="A86">
        <v>2</v>
      </c>
      <c r="B86">
        <v>4</v>
      </c>
    </row>
    <row r="87" spans="1:2" x14ac:dyDescent="0.4">
      <c r="A87">
        <v>1</v>
      </c>
      <c r="B87">
        <v>4</v>
      </c>
    </row>
    <row r="88" spans="1:2" x14ac:dyDescent="0.4">
      <c r="A88">
        <v>4</v>
      </c>
      <c r="B88">
        <v>3</v>
      </c>
    </row>
    <row r="89" spans="1:2" x14ac:dyDescent="0.4">
      <c r="A89">
        <v>2</v>
      </c>
      <c r="B89">
        <v>3</v>
      </c>
    </row>
    <row r="90" spans="1:2" x14ac:dyDescent="0.4">
      <c r="A90">
        <v>4</v>
      </c>
      <c r="B90">
        <v>3</v>
      </c>
    </row>
    <row r="91" spans="1:2" x14ac:dyDescent="0.4">
      <c r="A91">
        <v>5</v>
      </c>
      <c r="B91">
        <v>3</v>
      </c>
    </row>
    <row r="92" spans="1:2" x14ac:dyDescent="0.4">
      <c r="A92">
        <v>3</v>
      </c>
      <c r="B92">
        <v>3</v>
      </c>
    </row>
    <row r="93" spans="1:2" x14ac:dyDescent="0.4">
      <c r="A93">
        <v>2</v>
      </c>
      <c r="B93">
        <v>3</v>
      </c>
    </row>
    <row r="94" spans="1:2" x14ac:dyDescent="0.4">
      <c r="A94">
        <v>7</v>
      </c>
      <c r="B94">
        <v>3</v>
      </c>
    </row>
    <row r="95" spans="1:2" x14ac:dyDescent="0.4">
      <c r="A95">
        <v>2</v>
      </c>
      <c r="B95">
        <v>3</v>
      </c>
    </row>
    <row r="96" spans="1:2" x14ac:dyDescent="0.4">
      <c r="A96">
        <v>3</v>
      </c>
      <c r="B96">
        <v>3</v>
      </c>
    </row>
    <row r="97" spans="1:2" x14ac:dyDescent="0.4">
      <c r="A97">
        <v>4</v>
      </c>
      <c r="B97">
        <v>3</v>
      </c>
    </row>
    <row r="98" spans="1:2" x14ac:dyDescent="0.4">
      <c r="A98">
        <v>5</v>
      </c>
      <c r="B98">
        <v>3</v>
      </c>
    </row>
    <row r="99" spans="1:2" x14ac:dyDescent="0.4">
      <c r="A99">
        <v>1</v>
      </c>
      <c r="B99">
        <v>2</v>
      </c>
    </row>
    <row r="100" spans="1:2" x14ac:dyDescent="0.4">
      <c r="A100">
        <v>6</v>
      </c>
      <c r="B100">
        <v>2</v>
      </c>
    </row>
    <row r="101" spans="1:2" x14ac:dyDescent="0.4">
      <c r="A101">
        <v>2</v>
      </c>
      <c r="B101">
        <v>2</v>
      </c>
    </row>
    <row r="102" spans="1:2" x14ac:dyDescent="0.4">
      <c r="A102">
        <v>4</v>
      </c>
      <c r="B102">
        <v>2</v>
      </c>
    </row>
    <row r="103" spans="1:2" x14ac:dyDescent="0.4">
      <c r="A103">
        <v>3</v>
      </c>
      <c r="B103">
        <v>2</v>
      </c>
    </row>
    <row r="104" spans="1:2" x14ac:dyDescent="0.4">
      <c r="A104">
        <v>5</v>
      </c>
      <c r="B104">
        <v>2</v>
      </c>
    </row>
    <row r="105" spans="1:2" x14ac:dyDescent="0.4">
      <c r="A105">
        <v>3</v>
      </c>
      <c r="B105">
        <v>2</v>
      </c>
    </row>
    <row r="106" spans="1:2" x14ac:dyDescent="0.4">
      <c r="A106">
        <v>2</v>
      </c>
      <c r="B106">
        <v>2</v>
      </c>
    </row>
    <row r="107" spans="1:2" x14ac:dyDescent="0.4">
      <c r="A107">
        <v>4</v>
      </c>
      <c r="B107">
        <v>2</v>
      </c>
    </row>
    <row r="108" spans="1:2" x14ac:dyDescent="0.4">
      <c r="A108">
        <v>2</v>
      </c>
      <c r="B108">
        <v>2</v>
      </c>
    </row>
    <row r="109" spans="1:2" x14ac:dyDescent="0.4">
      <c r="A109">
        <v>6</v>
      </c>
      <c r="B109">
        <v>2</v>
      </c>
    </row>
    <row r="110" spans="1:2" x14ac:dyDescent="0.4">
      <c r="A110">
        <v>3</v>
      </c>
      <c r="B110">
        <v>2</v>
      </c>
    </row>
    <row r="111" spans="1:2" x14ac:dyDescent="0.4">
      <c r="A111">
        <v>2</v>
      </c>
      <c r="B111">
        <v>2</v>
      </c>
    </row>
    <row r="112" spans="1:2" x14ac:dyDescent="0.4">
      <c r="A112">
        <v>4</v>
      </c>
      <c r="B112">
        <v>2</v>
      </c>
    </row>
    <row r="113" spans="1:11" x14ac:dyDescent="0.4">
      <c r="A113">
        <v>5</v>
      </c>
      <c r="B113">
        <v>1</v>
      </c>
    </row>
    <row r="114" spans="1:11" x14ac:dyDescent="0.4">
      <c r="A114">
        <v>3</v>
      </c>
      <c r="B114">
        <v>1</v>
      </c>
    </row>
    <row r="116" spans="1:11" x14ac:dyDescent="0.4">
      <c r="A116" s="1" t="s">
        <v>59</v>
      </c>
      <c r="B116" s="1"/>
      <c r="C116" s="1"/>
      <c r="D116" s="1"/>
      <c r="E116" s="1"/>
      <c r="F116" s="1"/>
      <c r="G116" s="1"/>
      <c r="H116" s="1"/>
      <c r="I116" s="1"/>
      <c r="J116" s="1"/>
      <c r="K116" s="1"/>
    </row>
    <row r="117" spans="1:11" x14ac:dyDescent="0.4">
      <c r="A117" s="1" t="s">
        <v>55</v>
      </c>
      <c r="B117" s="1"/>
      <c r="C117" s="1"/>
      <c r="D117" s="1"/>
      <c r="E117" s="1"/>
      <c r="F117" s="1"/>
      <c r="G117" s="1"/>
    </row>
    <row r="119" spans="1:11" x14ac:dyDescent="0.4">
      <c r="B119">
        <v>120</v>
      </c>
      <c r="D119" s="6" t="s">
        <v>63</v>
      </c>
    </row>
    <row r="120" spans="1:11" x14ac:dyDescent="0.4">
      <c r="B120">
        <v>150</v>
      </c>
    </row>
    <row r="121" spans="1:11" x14ac:dyDescent="0.4">
      <c r="B121">
        <v>110</v>
      </c>
      <c r="D121" s="4" t="s">
        <v>56</v>
      </c>
      <c r="E121" s="4"/>
      <c r="F121" s="4"/>
      <c r="G121" s="4">
        <f>AVERAGE(B119:B130)</f>
        <v>132.5</v>
      </c>
      <c r="H121" s="4" t="s">
        <v>58</v>
      </c>
    </row>
    <row r="122" spans="1:11" x14ac:dyDescent="0.4">
      <c r="B122">
        <v>135</v>
      </c>
      <c r="D122" s="4" t="s">
        <v>57</v>
      </c>
      <c r="E122" s="4"/>
      <c r="F122" s="4"/>
      <c r="G122" s="4">
        <f>155-110</f>
        <v>45</v>
      </c>
      <c r="H122" s="4" t="s">
        <v>36</v>
      </c>
    </row>
    <row r="123" spans="1:11" x14ac:dyDescent="0.4">
      <c r="B123">
        <v>125</v>
      </c>
    </row>
    <row r="124" spans="1:11" x14ac:dyDescent="0.4">
      <c r="B124">
        <v>140</v>
      </c>
    </row>
    <row r="125" spans="1:11" x14ac:dyDescent="0.4">
      <c r="B125">
        <v>130</v>
      </c>
    </row>
    <row r="126" spans="1:11" x14ac:dyDescent="0.4">
      <c r="B126">
        <v>155</v>
      </c>
    </row>
    <row r="127" spans="1:11" x14ac:dyDescent="0.4">
      <c r="B127">
        <v>115</v>
      </c>
    </row>
    <row r="128" spans="1:11" x14ac:dyDescent="0.4">
      <c r="B128">
        <v>145</v>
      </c>
    </row>
    <row r="129" spans="1:9" x14ac:dyDescent="0.4">
      <c r="B129">
        <v>135</v>
      </c>
    </row>
    <row r="130" spans="1:9" x14ac:dyDescent="0.4">
      <c r="B130">
        <v>130</v>
      </c>
    </row>
    <row r="132" spans="1:9" x14ac:dyDescent="0.4">
      <c r="A132" s="9" t="s">
        <v>60</v>
      </c>
    </row>
    <row r="133" spans="1:9" x14ac:dyDescent="0.4">
      <c r="B133" s="10" t="s">
        <v>3</v>
      </c>
      <c r="C133" s="10"/>
    </row>
    <row r="134" spans="1:9" x14ac:dyDescent="0.4">
      <c r="B134" s="10" t="s">
        <v>61</v>
      </c>
    </row>
    <row r="135" spans="1:9" x14ac:dyDescent="0.4">
      <c r="B135">
        <v>8</v>
      </c>
    </row>
    <row r="136" spans="1:9" x14ac:dyDescent="0.4">
      <c r="B136">
        <v>7</v>
      </c>
      <c r="D136" s="6" t="s">
        <v>62</v>
      </c>
    </row>
    <row r="137" spans="1:9" x14ac:dyDescent="0.4">
      <c r="B137">
        <v>9</v>
      </c>
      <c r="D137" s="4" t="s">
        <v>64</v>
      </c>
      <c r="E137" s="4"/>
      <c r="F137" s="4"/>
      <c r="G137" s="4">
        <f>AVERAGE(B135:B184)</f>
        <v>7.5</v>
      </c>
      <c r="H137" s="4" t="s">
        <v>58</v>
      </c>
      <c r="I137" s="4"/>
    </row>
    <row r="138" spans="1:9" x14ac:dyDescent="0.4">
      <c r="B138">
        <v>6</v>
      </c>
      <c r="D138" s="4" t="s">
        <v>57</v>
      </c>
      <c r="E138" s="4"/>
      <c r="F138" s="4"/>
      <c r="G138" s="4">
        <f>_xlfn.STDEV.S(B135:B184)</f>
        <v>1.0350983390135313</v>
      </c>
      <c r="H138" s="4" t="s">
        <v>65</v>
      </c>
      <c r="I138" s="4"/>
    </row>
    <row r="139" spans="1:9" x14ac:dyDescent="0.4">
      <c r="B139">
        <v>7</v>
      </c>
    </row>
    <row r="140" spans="1:9" x14ac:dyDescent="0.4">
      <c r="B140">
        <v>8</v>
      </c>
    </row>
    <row r="141" spans="1:9" x14ac:dyDescent="0.4">
      <c r="B141">
        <v>9</v>
      </c>
    </row>
    <row r="142" spans="1:9" x14ac:dyDescent="0.4">
      <c r="B142">
        <v>8</v>
      </c>
    </row>
    <row r="143" spans="1:9" x14ac:dyDescent="0.4">
      <c r="B143">
        <v>7</v>
      </c>
    </row>
    <row r="144" spans="1:9" x14ac:dyDescent="0.4">
      <c r="B144">
        <v>6</v>
      </c>
    </row>
    <row r="145" spans="2:2" x14ac:dyDescent="0.4">
      <c r="B145">
        <v>8</v>
      </c>
    </row>
    <row r="146" spans="2:2" x14ac:dyDescent="0.4">
      <c r="B146">
        <v>9</v>
      </c>
    </row>
    <row r="147" spans="2:2" x14ac:dyDescent="0.4">
      <c r="B147">
        <v>7</v>
      </c>
    </row>
    <row r="148" spans="2:2" x14ac:dyDescent="0.4">
      <c r="B148">
        <v>8</v>
      </c>
    </row>
    <row r="149" spans="2:2" x14ac:dyDescent="0.4">
      <c r="B149">
        <v>7</v>
      </c>
    </row>
    <row r="150" spans="2:2" x14ac:dyDescent="0.4">
      <c r="B150">
        <v>6</v>
      </c>
    </row>
    <row r="151" spans="2:2" x14ac:dyDescent="0.4">
      <c r="B151">
        <v>8</v>
      </c>
    </row>
    <row r="152" spans="2:2" x14ac:dyDescent="0.4">
      <c r="B152">
        <v>9</v>
      </c>
    </row>
    <row r="153" spans="2:2" x14ac:dyDescent="0.4">
      <c r="B153">
        <v>6</v>
      </c>
    </row>
    <row r="154" spans="2:2" x14ac:dyDescent="0.4">
      <c r="B154">
        <v>7</v>
      </c>
    </row>
    <row r="155" spans="2:2" x14ac:dyDescent="0.4">
      <c r="B155">
        <v>8</v>
      </c>
    </row>
    <row r="156" spans="2:2" x14ac:dyDescent="0.4">
      <c r="B156">
        <v>9</v>
      </c>
    </row>
    <row r="157" spans="2:2" x14ac:dyDescent="0.4">
      <c r="B157">
        <v>7</v>
      </c>
    </row>
    <row r="158" spans="2:2" x14ac:dyDescent="0.4">
      <c r="B158">
        <v>6</v>
      </c>
    </row>
    <row r="159" spans="2:2" x14ac:dyDescent="0.4">
      <c r="B159">
        <v>7</v>
      </c>
    </row>
    <row r="160" spans="2:2" x14ac:dyDescent="0.4">
      <c r="B160">
        <v>8</v>
      </c>
    </row>
    <row r="161" spans="2:2" x14ac:dyDescent="0.4">
      <c r="B161">
        <v>9</v>
      </c>
    </row>
    <row r="162" spans="2:2" x14ac:dyDescent="0.4">
      <c r="B162">
        <v>8</v>
      </c>
    </row>
    <row r="163" spans="2:2" x14ac:dyDescent="0.4">
      <c r="B163">
        <v>7</v>
      </c>
    </row>
    <row r="164" spans="2:2" x14ac:dyDescent="0.4">
      <c r="B164">
        <v>6</v>
      </c>
    </row>
    <row r="165" spans="2:2" x14ac:dyDescent="0.4">
      <c r="B165">
        <v>9</v>
      </c>
    </row>
    <row r="166" spans="2:2" x14ac:dyDescent="0.4">
      <c r="B166">
        <v>8</v>
      </c>
    </row>
    <row r="167" spans="2:2" x14ac:dyDescent="0.4">
      <c r="B167">
        <v>7</v>
      </c>
    </row>
    <row r="168" spans="2:2" x14ac:dyDescent="0.4">
      <c r="B168">
        <v>6</v>
      </c>
    </row>
    <row r="169" spans="2:2" x14ac:dyDescent="0.4">
      <c r="B169">
        <v>8</v>
      </c>
    </row>
    <row r="170" spans="2:2" x14ac:dyDescent="0.4">
      <c r="B170">
        <v>9</v>
      </c>
    </row>
    <row r="171" spans="2:2" x14ac:dyDescent="0.4">
      <c r="B171">
        <v>7</v>
      </c>
    </row>
    <row r="172" spans="2:2" x14ac:dyDescent="0.4">
      <c r="B172">
        <v>8</v>
      </c>
    </row>
    <row r="173" spans="2:2" x14ac:dyDescent="0.4">
      <c r="B173">
        <v>7</v>
      </c>
    </row>
    <row r="174" spans="2:2" x14ac:dyDescent="0.4">
      <c r="B174">
        <v>6</v>
      </c>
    </row>
    <row r="175" spans="2:2" x14ac:dyDescent="0.4">
      <c r="B175">
        <v>9</v>
      </c>
    </row>
    <row r="176" spans="2:2" x14ac:dyDescent="0.4">
      <c r="B176">
        <v>8</v>
      </c>
    </row>
    <row r="177" spans="1:8" x14ac:dyDescent="0.4">
      <c r="B177">
        <v>7</v>
      </c>
    </row>
    <row r="178" spans="1:8" x14ac:dyDescent="0.4">
      <c r="B178">
        <v>6</v>
      </c>
    </row>
    <row r="179" spans="1:8" x14ac:dyDescent="0.4">
      <c r="B179">
        <v>7</v>
      </c>
    </row>
    <row r="180" spans="1:8" x14ac:dyDescent="0.4">
      <c r="B180">
        <v>8</v>
      </c>
    </row>
    <row r="181" spans="1:8" x14ac:dyDescent="0.4">
      <c r="B181">
        <v>9</v>
      </c>
    </row>
    <row r="182" spans="1:8" x14ac:dyDescent="0.4">
      <c r="B182">
        <v>8</v>
      </c>
    </row>
    <row r="183" spans="1:8" x14ac:dyDescent="0.4">
      <c r="B183">
        <v>7</v>
      </c>
    </row>
    <row r="184" spans="1:8" x14ac:dyDescent="0.4">
      <c r="B184">
        <v>6</v>
      </c>
    </row>
    <row r="186" spans="1:8" x14ac:dyDescent="0.4">
      <c r="A186" s="8" t="s">
        <v>66</v>
      </c>
    </row>
    <row r="187" spans="1:8" x14ac:dyDescent="0.4">
      <c r="A187" s="12" t="s">
        <v>3</v>
      </c>
      <c r="B187" s="1"/>
      <c r="C187" s="1"/>
      <c r="D187" s="1"/>
      <c r="E187" s="1"/>
      <c r="F187" s="1"/>
      <c r="G187" s="1"/>
    </row>
    <row r="188" spans="1:8" x14ac:dyDescent="0.4">
      <c r="A188" s="13" t="s">
        <v>67</v>
      </c>
      <c r="B188" s="1"/>
      <c r="C188" s="1"/>
      <c r="D188" s="1"/>
      <c r="E188" s="1"/>
      <c r="F188" s="1"/>
      <c r="G188" s="1"/>
    </row>
    <row r="189" spans="1:8" x14ac:dyDescent="0.4">
      <c r="B189">
        <v>10</v>
      </c>
      <c r="C189">
        <v>27</v>
      </c>
    </row>
    <row r="190" spans="1:8" x14ac:dyDescent="0.4">
      <c r="B190">
        <v>15</v>
      </c>
      <c r="C190">
        <v>26</v>
      </c>
      <c r="D190" s="6" t="s">
        <v>68</v>
      </c>
    </row>
    <row r="191" spans="1:8" x14ac:dyDescent="0.4">
      <c r="B191">
        <v>12</v>
      </c>
      <c r="C191">
        <v>25</v>
      </c>
    </row>
    <row r="192" spans="1:8" x14ac:dyDescent="0.4">
      <c r="B192">
        <v>18</v>
      </c>
      <c r="C192">
        <v>25</v>
      </c>
      <c r="D192" s="4" t="s">
        <v>64</v>
      </c>
      <c r="E192" s="4"/>
      <c r="F192" s="4"/>
      <c r="G192" s="4">
        <f>AVERAGE(B189:B266)</f>
        <v>16.833333333333332</v>
      </c>
      <c r="H192" s="4" t="s">
        <v>58</v>
      </c>
    </row>
    <row r="193" spans="2:9" x14ac:dyDescent="0.4">
      <c r="B193">
        <v>20</v>
      </c>
      <c r="C193">
        <v>25</v>
      </c>
      <c r="D193" s="4" t="s">
        <v>57</v>
      </c>
      <c r="E193" s="4"/>
      <c r="F193" s="4"/>
      <c r="G193" s="4">
        <f>C189-C266</f>
        <v>19</v>
      </c>
      <c r="H193" s="4" t="s">
        <v>36</v>
      </c>
    </row>
    <row r="194" spans="2:9" x14ac:dyDescent="0.4">
      <c r="B194">
        <v>25</v>
      </c>
      <c r="C194">
        <v>24</v>
      </c>
      <c r="D194" s="4" t="s">
        <v>69</v>
      </c>
      <c r="E194" s="4"/>
      <c r="F194" s="4"/>
      <c r="G194" s="11">
        <f>_xlfn.STDEV.S(B189:B266)</f>
        <v>4.3556700370736827</v>
      </c>
      <c r="H194" s="4" t="s">
        <v>65</v>
      </c>
      <c r="I194" s="11"/>
    </row>
    <row r="195" spans="2:9" x14ac:dyDescent="0.4">
      <c r="B195">
        <v>8</v>
      </c>
      <c r="C195">
        <v>23</v>
      </c>
    </row>
    <row r="196" spans="2:9" x14ac:dyDescent="0.4">
      <c r="B196">
        <v>14</v>
      </c>
      <c r="C196">
        <v>23</v>
      </c>
    </row>
    <row r="197" spans="2:9" x14ac:dyDescent="0.4">
      <c r="B197">
        <v>16</v>
      </c>
      <c r="C197">
        <v>22</v>
      </c>
    </row>
    <row r="198" spans="2:9" x14ac:dyDescent="0.4">
      <c r="B198">
        <v>22</v>
      </c>
      <c r="C198">
        <v>22</v>
      </c>
    </row>
    <row r="199" spans="2:9" x14ac:dyDescent="0.4">
      <c r="B199">
        <v>9</v>
      </c>
      <c r="C199">
        <v>22</v>
      </c>
    </row>
    <row r="200" spans="2:9" x14ac:dyDescent="0.4">
      <c r="B200">
        <v>17</v>
      </c>
      <c r="C200">
        <v>22</v>
      </c>
    </row>
    <row r="201" spans="2:9" x14ac:dyDescent="0.4">
      <c r="B201">
        <v>11</v>
      </c>
      <c r="C201">
        <v>21</v>
      </c>
    </row>
    <row r="202" spans="2:9" x14ac:dyDescent="0.4">
      <c r="B202">
        <v>13</v>
      </c>
      <c r="C202">
        <v>21</v>
      </c>
    </row>
    <row r="203" spans="2:9" x14ac:dyDescent="0.4">
      <c r="B203">
        <v>19</v>
      </c>
      <c r="C203">
        <v>21</v>
      </c>
    </row>
    <row r="204" spans="2:9" x14ac:dyDescent="0.4">
      <c r="B204">
        <v>23</v>
      </c>
      <c r="C204">
        <v>21</v>
      </c>
    </row>
    <row r="205" spans="2:9" x14ac:dyDescent="0.4">
      <c r="B205">
        <v>21</v>
      </c>
      <c r="C205">
        <v>20</v>
      </c>
    </row>
    <row r="206" spans="2:9" x14ac:dyDescent="0.4">
      <c r="B206">
        <v>16</v>
      </c>
      <c r="C206">
        <v>20</v>
      </c>
    </row>
    <row r="207" spans="2:9" x14ac:dyDescent="0.4">
      <c r="B207">
        <v>24</v>
      </c>
      <c r="C207">
        <v>20</v>
      </c>
    </row>
    <row r="208" spans="2:9" x14ac:dyDescent="0.4">
      <c r="B208">
        <v>27</v>
      </c>
      <c r="C208">
        <v>20</v>
      </c>
    </row>
    <row r="209" spans="2:3" x14ac:dyDescent="0.4">
      <c r="B209">
        <v>13</v>
      </c>
      <c r="C209">
        <v>20</v>
      </c>
    </row>
    <row r="210" spans="2:3" x14ac:dyDescent="0.4">
      <c r="B210">
        <v>10</v>
      </c>
      <c r="C210">
        <v>19</v>
      </c>
    </row>
    <row r="211" spans="2:3" x14ac:dyDescent="0.4">
      <c r="B211">
        <v>18</v>
      </c>
      <c r="C211">
        <v>19</v>
      </c>
    </row>
    <row r="212" spans="2:3" x14ac:dyDescent="0.4">
      <c r="B212">
        <v>16</v>
      </c>
      <c r="C212">
        <v>19</v>
      </c>
    </row>
    <row r="213" spans="2:3" x14ac:dyDescent="0.4">
      <c r="B213">
        <v>12</v>
      </c>
      <c r="C213">
        <v>19</v>
      </c>
    </row>
    <row r="214" spans="2:3" x14ac:dyDescent="0.4">
      <c r="B214">
        <v>14</v>
      </c>
      <c r="C214">
        <v>19</v>
      </c>
    </row>
    <row r="215" spans="2:3" x14ac:dyDescent="0.4">
      <c r="B215">
        <v>19</v>
      </c>
      <c r="C215">
        <v>19</v>
      </c>
    </row>
    <row r="216" spans="2:3" x14ac:dyDescent="0.4">
      <c r="B216">
        <v>21</v>
      </c>
      <c r="C216">
        <v>19</v>
      </c>
    </row>
    <row r="217" spans="2:3" x14ac:dyDescent="0.4">
      <c r="B217">
        <v>11</v>
      </c>
      <c r="C217">
        <v>18</v>
      </c>
    </row>
    <row r="218" spans="2:3" x14ac:dyDescent="0.4">
      <c r="B218">
        <v>17</v>
      </c>
      <c r="C218">
        <v>18</v>
      </c>
    </row>
    <row r="219" spans="2:3" x14ac:dyDescent="0.4">
      <c r="B219">
        <v>15</v>
      </c>
      <c r="C219">
        <v>18</v>
      </c>
    </row>
    <row r="220" spans="2:3" x14ac:dyDescent="0.4">
      <c r="B220">
        <v>20</v>
      </c>
      <c r="C220">
        <v>18</v>
      </c>
    </row>
    <row r="221" spans="2:3" x14ac:dyDescent="0.4">
      <c r="B221">
        <v>26</v>
      </c>
      <c r="C221">
        <v>18</v>
      </c>
    </row>
    <row r="222" spans="2:3" x14ac:dyDescent="0.4">
      <c r="B222">
        <v>13</v>
      </c>
      <c r="C222">
        <v>18</v>
      </c>
    </row>
    <row r="223" spans="2:3" x14ac:dyDescent="0.4">
      <c r="B223">
        <v>12</v>
      </c>
      <c r="C223">
        <v>17</v>
      </c>
    </row>
    <row r="224" spans="2:3" x14ac:dyDescent="0.4">
      <c r="B224">
        <v>14</v>
      </c>
      <c r="C224">
        <v>17</v>
      </c>
    </row>
    <row r="225" spans="2:3" x14ac:dyDescent="0.4">
      <c r="B225">
        <v>22</v>
      </c>
      <c r="C225">
        <v>17</v>
      </c>
    </row>
    <row r="226" spans="2:3" x14ac:dyDescent="0.4">
      <c r="B226">
        <v>19</v>
      </c>
      <c r="C226">
        <v>17</v>
      </c>
    </row>
    <row r="227" spans="2:3" x14ac:dyDescent="0.4">
      <c r="B227">
        <v>16</v>
      </c>
      <c r="C227">
        <v>17</v>
      </c>
    </row>
    <row r="228" spans="2:3" x14ac:dyDescent="0.4">
      <c r="B228">
        <v>11</v>
      </c>
      <c r="C228">
        <v>16</v>
      </c>
    </row>
    <row r="229" spans="2:3" x14ac:dyDescent="0.4">
      <c r="B229">
        <v>25</v>
      </c>
      <c r="C229">
        <v>16</v>
      </c>
    </row>
    <row r="230" spans="2:3" x14ac:dyDescent="0.4">
      <c r="B230">
        <v>18</v>
      </c>
      <c r="C230">
        <v>16</v>
      </c>
    </row>
    <row r="231" spans="2:3" x14ac:dyDescent="0.4">
      <c r="B231">
        <v>16</v>
      </c>
      <c r="C231">
        <v>16</v>
      </c>
    </row>
    <row r="232" spans="2:3" x14ac:dyDescent="0.4">
      <c r="B232">
        <v>13</v>
      </c>
      <c r="C232">
        <v>16</v>
      </c>
    </row>
    <row r="233" spans="2:3" x14ac:dyDescent="0.4">
      <c r="B233">
        <v>21</v>
      </c>
      <c r="C233">
        <v>16</v>
      </c>
    </row>
    <row r="234" spans="2:3" x14ac:dyDescent="0.4">
      <c r="B234">
        <v>20</v>
      </c>
      <c r="C234">
        <v>16</v>
      </c>
    </row>
    <row r="235" spans="2:3" x14ac:dyDescent="0.4">
      <c r="B235">
        <v>15</v>
      </c>
      <c r="C235">
        <v>16</v>
      </c>
    </row>
    <row r="236" spans="2:3" x14ac:dyDescent="0.4">
      <c r="B236">
        <v>12</v>
      </c>
      <c r="C236">
        <v>15</v>
      </c>
    </row>
    <row r="237" spans="2:3" x14ac:dyDescent="0.4">
      <c r="B237">
        <v>19</v>
      </c>
      <c r="C237">
        <v>15</v>
      </c>
    </row>
    <row r="238" spans="2:3" x14ac:dyDescent="0.4">
      <c r="B238">
        <v>17</v>
      </c>
      <c r="C238">
        <v>15</v>
      </c>
    </row>
    <row r="239" spans="2:3" x14ac:dyDescent="0.4">
      <c r="B239">
        <v>14</v>
      </c>
      <c r="C239">
        <v>15</v>
      </c>
    </row>
    <row r="240" spans="2:3" x14ac:dyDescent="0.4">
      <c r="B240">
        <v>16</v>
      </c>
      <c r="C240">
        <v>15</v>
      </c>
    </row>
    <row r="241" spans="2:3" x14ac:dyDescent="0.4">
      <c r="B241">
        <v>23</v>
      </c>
      <c r="C241">
        <v>14</v>
      </c>
    </row>
    <row r="242" spans="2:3" x14ac:dyDescent="0.4">
      <c r="B242">
        <v>18</v>
      </c>
      <c r="C242">
        <v>14</v>
      </c>
    </row>
    <row r="243" spans="2:3" x14ac:dyDescent="0.4">
      <c r="B243">
        <v>15</v>
      </c>
      <c r="C243">
        <v>14</v>
      </c>
    </row>
    <row r="244" spans="2:3" x14ac:dyDescent="0.4">
      <c r="B244">
        <v>11</v>
      </c>
      <c r="C244">
        <v>14</v>
      </c>
    </row>
    <row r="245" spans="2:3" x14ac:dyDescent="0.4">
      <c r="B245">
        <v>19</v>
      </c>
      <c r="C245">
        <v>14</v>
      </c>
    </row>
    <row r="246" spans="2:3" x14ac:dyDescent="0.4">
      <c r="B246">
        <v>22</v>
      </c>
      <c r="C246">
        <v>14</v>
      </c>
    </row>
    <row r="247" spans="2:3" x14ac:dyDescent="0.4">
      <c r="B247">
        <v>17</v>
      </c>
      <c r="C247">
        <v>13</v>
      </c>
    </row>
    <row r="248" spans="2:3" x14ac:dyDescent="0.4">
      <c r="B248">
        <v>12</v>
      </c>
      <c r="C248">
        <v>13</v>
      </c>
    </row>
    <row r="249" spans="2:3" x14ac:dyDescent="0.4">
      <c r="B249">
        <v>16</v>
      </c>
      <c r="C249">
        <v>13</v>
      </c>
    </row>
    <row r="250" spans="2:3" x14ac:dyDescent="0.4">
      <c r="B250">
        <v>14</v>
      </c>
      <c r="C250">
        <v>13</v>
      </c>
    </row>
    <row r="251" spans="2:3" x14ac:dyDescent="0.4">
      <c r="B251">
        <v>18</v>
      </c>
      <c r="C251">
        <v>13</v>
      </c>
    </row>
    <row r="252" spans="2:3" x14ac:dyDescent="0.4">
      <c r="B252">
        <v>20</v>
      </c>
      <c r="C252">
        <v>13</v>
      </c>
    </row>
    <row r="253" spans="2:3" x14ac:dyDescent="0.4">
      <c r="B253">
        <v>25</v>
      </c>
      <c r="C253">
        <v>12</v>
      </c>
    </row>
    <row r="254" spans="2:3" x14ac:dyDescent="0.4">
      <c r="B254">
        <v>13</v>
      </c>
      <c r="C254">
        <v>12</v>
      </c>
    </row>
    <row r="255" spans="2:3" x14ac:dyDescent="0.4">
      <c r="B255">
        <v>11</v>
      </c>
      <c r="C255">
        <v>12</v>
      </c>
    </row>
    <row r="256" spans="2:3" x14ac:dyDescent="0.4">
      <c r="B256">
        <v>22</v>
      </c>
      <c r="C256">
        <v>12</v>
      </c>
    </row>
    <row r="257" spans="1:8" x14ac:dyDescent="0.4">
      <c r="B257">
        <v>19</v>
      </c>
      <c r="C257">
        <v>12</v>
      </c>
    </row>
    <row r="258" spans="1:8" x14ac:dyDescent="0.4">
      <c r="B258">
        <v>17</v>
      </c>
      <c r="C258">
        <v>11</v>
      </c>
    </row>
    <row r="259" spans="1:8" x14ac:dyDescent="0.4">
      <c r="B259">
        <v>15</v>
      </c>
      <c r="C259">
        <v>11</v>
      </c>
    </row>
    <row r="260" spans="1:8" x14ac:dyDescent="0.4">
      <c r="B260">
        <v>16</v>
      </c>
      <c r="C260">
        <v>11</v>
      </c>
    </row>
    <row r="261" spans="1:8" x14ac:dyDescent="0.4">
      <c r="B261">
        <v>13</v>
      </c>
      <c r="C261">
        <v>11</v>
      </c>
    </row>
    <row r="262" spans="1:8" x14ac:dyDescent="0.4">
      <c r="B262">
        <v>14</v>
      </c>
      <c r="C262">
        <v>11</v>
      </c>
    </row>
    <row r="263" spans="1:8" x14ac:dyDescent="0.4">
      <c r="B263">
        <v>18</v>
      </c>
      <c r="C263">
        <v>10</v>
      </c>
    </row>
    <row r="264" spans="1:8" x14ac:dyDescent="0.4">
      <c r="B264">
        <v>20</v>
      </c>
      <c r="C264">
        <v>10</v>
      </c>
    </row>
    <row r="265" spans="1:8" x14ac:dyDescent="0.4">
      <c r="B265">
        <v>19</v>
      </c>
      <c r="C265">
        <v>9</v>
      </c>
    </row>
    <row r="266" spans="1:8" x14ac:dyDescent="0.4">
      <c r="B266">
        <v>21</v>
      </c>
      <c r="C266">
        <v>8</v>
      </c>
    </row>
    <row r="268" spans="1:8" x14ac:dyDescent="0.4">
      <c r="A268" s="9" t="s">
        <v>70</v>
      </c>
    </row>
    <row r="269" spans="1:8" x14ac:dyDescent="0.4">
      <c r="B269" s="12" t="s">
        <v>3</v>
      </c>
      <c r="C269" s="1"/>
      <c r="D269" s="1"/>
      <c r="E269" s="1"/>
      <c r="F269" s="1"/>
      <c r="G269" s="1"/>
      <c r="H269" s="1"/>
    </row>
    <row r="270" spans="1:8" x14ac:dyDescent="0.4">
      <c r="B270" s="12" t="s">
        <v>71</v>
      </c>
      <c r="C270" s="1"/>
      <c r="D270" s="1"/>
      <c r="E270" s="1"/>
      <c r="F270" s="1"/>
      <c r="G270" s="1"/>
      <c r="H270" s="1"/>
    </row>
    <row r="271" spans="1:8" x14ac:dyDescent="0.4">
      <c r="B271" s="14" t="s">
        <v>72</v>
      </c>
      <c r="C271" s="14" t="s">
        <v>73</v>
      </c>
      <c r="D271" s="14" t="s">
        <v>74</v>
      </c>
      <c r="E271" s="14" t="s">
        <v>75</v>
      </c>
      <c r="F271" s="14" t="s">
        <v>76</v>
      </c>
    </row>
    <row r="272" spans="1:8" x14ac:dyDescent="0.4">
      <c r="B272" s="14">
        <v>30</v>
      </c>
      <c r="C272" s="14">
        <v>25</v>
      </c>
      <c r="D272" s="14">
        <v>22</v>
      </c>
      <c r="E272" s="14">
        <v>18</v>
      </c>
      <c r="F272" s="14">
        <v>35</v>
      </c>
    </row>
    <row r="273" spans="1:6" x14ac:dyDescent="0.4">
      <c r="B273" s="14">
        <v>32</v>
      </c>
      <c r="C273" s="14">
        <v>27</v>
      </c>
      <c r="D273" s="14">
        <v>23</v>
      </c>
      <c r="E273" s="14">
        <v>17</v>
      </c>
      <c r="F273" s="14">
        <v>36</v>
      </c>
    </row>
    <row r="274" spans="1:6" x14ac:dyDescent="0.4">
      <c r="B274" s="14">
        <v>33</v>
      </c>
      <c r="C274" s="14">
        <v>26</v>
      </c>
      <c r="D274" s="14">
        <v>20</v>
      </c>
      <c r="E274" s="14">
        <v>19</v>
      </c>
      <c r="F274" s="14">
        <v>34</v>
      </c>
    </row>
    <row r="275" spans="1:6" x14ac:dyDescent="0.4">
      <c r="B275" s="14">
        <v>28</v>
      </c>
      <c r="C275" s="14">
        <v>23</v>
      </c>
      <c r="D275" s="14">
        <v>25</v>
      </c>
      <c r="E275" s="14">
        <v>20</v>
      </c>
      <c r="F275" s="14">
        <v>35</v>
      </c>
    </row>
    <row r="276" spans="1:6" x14ac:dyDescent="0.4">
      <c r="B276" s="14">
        <v>31</v>
      </c>
      <c r="C276" s="14">
        <v>28</v>
      </c>
      <c r="D276" s="14">
        <v>21</v>
      </c>
      <c r="E276" s="14">
        <v>21</v>
      </c>
      <c r="F276" s="14">
        <v>33</v>
      </c>
    </row>
    <row r="277" spans="1:6" x14ac:dyDescent="0.4">
      <c r="B277" s="14">
        <v>30</v>
      </c>
      <c r="C277" s="14">
        <v>24</v>
      </c>
      <c r="D277" s="14">
        <v>24</v>
      </c>
      <c r="E277" s="14">
        <v>18</v>
      </c>
      <c r="F277" s="14">
        <v>34</v>
      </c>
    </row>
    <row r="278" spans="1:6" x14ac:dyDescent="0.4">
      <c r="B278" s="14">
        <v>29</v>
      </c>
      <c r="C278" s="14">
        <v>26</v>
      </c>
      <c r="D278" s="14">
        <v>23</v>
      </c>
      <c r="E278" s="14">
        <v>19</v>
      </c>
      <c r="F278" s="14">
        <v>32</v>
      </c>
    </row>
    <row r="279" spans="1:6" x14ac:dyDescent="0.4">
      <c r="B279" s="14">
        <v>30</v>
      </c>
      <c r="C279" s="14">
        <v>25</v>
      </c>
      <c r="D279" s="14">
        <v>22</v>
      </c>
      <c r="E279" s="14">
        <v>17</v>
      </c>
      <c r="F279" s="14">
        <v>33</v>
      </c>
    </row>
    <row r="280" spans="1:6" x14ac:dyDescent="0.4">
      <c r="B280" s="14">
        <v>32</v>
      </c>
      <c r="C280" s="14">
        <v>27</v>
      </c>
      <c r="D280" s="14">
        <v>25</v>
      </c>
      <c r="E280" s="14">
        <v>20</v>
      </c>
      <c r="F280" s="14">
        <v>36</v>
      </c>
    </row>
    <row r="281" spans="1:6" x14ac:dyDescent="0.4">
      <c r="B281" s="14">
        <v>31</v>
      </c>
      <c r="C281" s="14">
        <v>28</v>
      </c>
      <c r="D281" s="14">
        <v>24</v>
      </c>
      <c r="E281" s="14">
        <v>19</v>
      </c>
      <c r="F281" s="14">
        <v>34</v>
      </c>
    </row>
    <row r="282" spans="1:6" x14ac:dyDescent="0.4">
      <c r="B282" s="15"/>
      <c r="C282" s="15"/>
      <c r="D282" s="15"/>
      <c r="E282" s="15"/>
      <c r="F282" s="15"/>
    </row>
    <row r="283" spans="1:6" x14ac:dyDescent="0.4">
      <c r="A283" s="19" t="s">
        <v>79</v>
      </c>
      <c r="B283" s="19"/>
      <c r="C283" s="19"/>
    </row>
    <row r="285" spans="1:6" x14ac:dyDescent="0.4">
      <c r="A285" s="6" t="s">
        <v>80</v>
      </c>
      <c r="B285" s="6"/>
      <c r="C285" s="14" t="s">
        <v>77</v>
      </c>
      <c r="D285" s="14" t="s">
        <v>78</v>
      </c>
      <c r="E285" s="14" t="s">
        <v>11</v>
      </c>
    </row>
    <row r="286" spans="1:6" x14ac:dyDescent="0.4">
      <c r="B286" s="16" t="s">
        <v>72</v>
      </c>
      <c r="C286" s="18">
        <f>SUM(B272:B281)</f>
        <v>306</v>
      </c>
      <c r="D286" s="18">
        <v>10</v>
      </c>
      <c r="E286" s="4">
        <f>AVERAGE(B272:B281)</f>
        <v>30.6</v>
      </c>
    </row>
    <row r="287" spans="1:6" x14ac:dyDescent="0.4">
      <c r="B287" s="16" t="s">
        <v>73</v>
      </c>
      <c r="C287" s="17">
        <f>SUM(C272:C281)</f>
        <v>259</v>
      </c>
      <c r="D287" s="17">
        <v>10</v>
      </c>
      <c r="E287" s="4">
        <f>AVERAGE(C272:C281)</f>
        <v>25.9</v>
      </c>
    </row>
    <row r="288" spans="1:6" x14ac:dyDescent="0.4">
      <c r="B288" s="16" t="s">
        <v>74</v>
      </c>
      <c r="C288" s="17">
        <f>SUM(D272:D281)</f>
        <v>229</v>
      </c>
      <c r="D288" s="17">
        <v>10</v>
      </c>
      <c r="E288" s="4">
        <f>AVERAGE(D272:D281)</f>
        <v>22.9</v>
      </c>
    </row>
    <row r="289" spans="1:5" x14ac:dyDescent="0.4">
      <c r="B289" s="16" t="s">
        <v>75</v>
      </c>
      <c r="C289" s="17">
        <f>SUM(E272:E281)</f>
        <v>188</v>
      </c>
      <c r="D289" s="17">
        <v>10</v>
      </c>
      <c r="E289" s="4">
        <f>AVERAGE(E272:E281)</f>
        <v>18.8</v>
      </c>
    </row>
    <row r="290" spans="1:5" x14ac:dyDescent="0.4">
      <c r="B290" s="16" t="s">
        <v>76</v>
      </c>
      <c r="C290" s="17">
        <f>SUM(F272:F281)</f>
        <v>342</v>
      </c>
      <c r="D290" s="17">
        <v>10</v>
      </c>
      <c r="E290" s="4">
        <f>AVERAGE(F272:F281)</f>
        <v>34.200000000000003</v>
      </c>
    </row>
    <row r="293" spans="1:5" x14ac:dyDescent="0.4">
      <c r="A293" s="1" t="s">
        <v>81</v>
      </c>
      <c r="B293" s="1"/>
      <c r="C293" s="1"/>
    </row>
    <row r="294" spans="1:5" x14ac:dyDescent="0.4">
      <c r="A294" s="6" t="s">
        <v>85</v>
      </c>
      <c r="B294" s="6"/>
      <c r="C294" s="21" t="s">
        <v>82</v>
      </c>
      <c r="D294" s="21" t="s">
        <v>83</v>
      </c>
      <c r="E294" s="21" t="s">
        <v>84</v>
      </c>
    </row>
    <row r="295" spans="1:5" x14ac:dyDescent="0.4">
      <c r="B295" s="16" t="s">
        <v>72</v>
      </c>
      <c r="C295" s="20">
        <f>MIN(B272:B281)</f>
        <v>28</v>
      </c>
      <c r="D295" s="20">
        <f>MAX(B$272:B$281)</f>
        <v>33</v>
      </c>
      <c r="E295" s="20">
        <f>D295-C295</f>
        <v>5</v>
      </c>
    </row>
    <row r="296" spans="1:5" x14ac:dyDescent="0.4">
      <c r="B296" s="16" t="s">
        <v>73</v>
      </c>
      <c r="C296" s="20">
        <f>MIN(C$272:C$281)</f>
        <v>23</v>
      </c>
      <c r="D296" s="20">
        <f>MAX(C272:C281)</f>
        <v>28</v>
      </c>
      <c r="E296" s="20">
        <f t="shared" ref="E296:E299" si="0">D296-C296</f>
        <v>5</v>
      </c>
    </row>
    <row r="297" spans="1:5" x14ac:dyDescent="0.4">
      <c r="B297" s="16" t="s">
        <v>74</v>
      </c>
      <c r="C297" s="20">
        <f>MIN(D272:D281)</f>
        <v>20</v>
      </c>
      <c r="D297" s="20">
        <f>MAX(D272:D281)</f>
        <v>25</v>
      </c>
      <c r="E297" s="20">
        <f t="shared" si="0"/>
        <v>5</v>
      </c>
    </row>
    <row r="298" spans="1:5" x14ac:dyDescent="0.4">
      <c r="B298" s="16" t="s">
        <v>75</v>
      </c>
      <c r="C298" s="20">
        <f>MIN(E272:E281)</f>
        <v>17</v>
      </c>
      <c r="D298" s="20">
        <f>MAX(E272:E281)</f>
        <v>21</v>
      </c>
      <c r="E298" s="20">
        <f t="shared" si="0"/>
        <v>4</v>
      </c>
    </row>
    <row r="299" spans="1:5" x14ac:dyDescent="0.4">
      <c r="B299" s="16" t="s">
        <v>76</v>
      </c>
      <c r="C299" s="20">
        <f>MIN(F272:F281)</f>
        <v>32</v>
      </c>
      <c r="D299" s="20">
        <f>MAX(F272:F281)</f>
        <v>36</v>
      </c>
      <c r="E299" s="20">
        <f t="shared" si="0"/>
        <v>4</v>
      </c>
    </row>
    <row r="301" spans="1:5" x14ac:dyDescent="0.4">
      <c r="A301" s="23" t="s">
        <v>86</v>
      </c>
      <c r="B301" s="23"/>
      <c r="C301" s="23"/>
      <c r="D301" s="24" t="s">
        <v>37</v>
      </c>
    </row>
    <row r="302" spans="1:5" x14ac:dyDescent="0.4">
      <c r="A302" s="6" t="s">
        <v>87</v>
      </c>
      <c r="B302" s="6"/>
      <c r="C302" s="22" t="s">
        <v>72</v>
      </c>
      <c r="D302" s="25">
        <f>_xlfn.VAR.S(B272:B281)</f>
        <v>2.2666666666666675</v>
      </c>
    </row>
    <row r="303" spans="1:5" x14ac:dyDescent="0.4">
      <c r="C303" s="16" t="s">
        <v>73</v>
      </c>
      <c r="D303" s="25">
        <f>_xlfn.VAR.S(C272:C281)</f>
        <v>2.7666666666666675</v>
      </c>
    </row>
    <row r="304" spans="1:5" x14ac:dyDescent="0.4">
      <c r="C304" s="16" t="s">
        <v>74</v>
      </c>
      <c r="D304" s="25">
        <f>_xlfn.VAR.S(D272:D281)</f>
        <v>2.7666666666666675</v>
      </c>
    </row>
    <row r="305" spans="3:4" x14ac:dyDescent="0.4">
      <c r="C305" s="16" t="s">
        <v>75</v>
      </c>
      <c r="D305" s="25">
        <f>_xlfn.VAR.S(E272:E281)</f>
        <v>1.7333333333333332</v>
      </c>
    </row>
    <row r="306" spans="3:4" x14ac:dyDescent="0.4">
      <c r="C306" s="16" t="s">
        <v>76</v>
      </c>
      <c r="D306" s="25">
        <f>_xlfn.VAR.S(F272:F281)</f>
        <v>1.7333333333333332</v>
      </c>
    </row>
  </sheetData>
  <sortState xmlns:xlrd2="http://schemas.microsoft.com/office/spreadsheetml/2017/richdata2" ref="C189:C266">
    <sortCondition descending="1" ref="C189:C266"/>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135A7-45DF-44BE-8182-0FC644FFB243}">
  <dimension ref="A1:AX505"/>
  <sheetViews>
    <sheetView zoomScaleNormal="100" workbookViewId="0">
      <selection activeCell="H354" sqref="H354"/>
    </sheetView>
  </sheetViews>
  <sheetFormatPr defaultRowHeight="14.6" x14ac:dyDescent="0.4"/>
  <cols>
    <col min="2" max="2" width="12.84375" customWidth="1"/>
    <col min="3" max="3" width="11.4609375" customWidth="1"/>
    <col min="4" max="4" width="10.3046875" customWidth="1"/>
    <col min="5" max="5" width="17" customWidth="1"/>
    <col min="7" max="7" width="10.765625" customWidth="1"/>
    <col min="9" max="9" width="10.61328125" customWidth="1"/>
  </cols>
  <sheetData>
    <row r="1" spans="1:50" x14ac:dyDescent="0.4">
      <c r="A1" s="8" t="s">
        <v>88</v>
      </c>
      <c r="AF1">
        <v>2</v>
      </c>
      <c r="AG1">
        <v>3</v>
      </c>
      <c r="AH1">
        <v>4</v>
      </c>
      <c r="AI1">
        <v>5</v>
      </c>
      <c r="AJ1">
        <v>1</v>
      </c>
      <c r="AK1">
        <v>6</v>
      </c>
      <c r="AL1">
        <v>2</v>
      </c>
      <c r="AM1">
        <v>4</v>
      </c>
      <c r="AN1">
        <v>3</v>
      </c>
      <c r="AO1">
        <v>5</v>
      </c>
      <c r="AP1">
        <v>3</v>
      </c>
      <c r="AQ1">
        <v>2</v>
      </c>
      <c r="AR1">
        <v>4</v>
      </c>
      <c r="AS1">
        <v>2</v>
      </c>
      <c r="AT1">
        <v>6</v>
      </c>
      <c r="AU1">
        <v>3</v>
      </c>
      <c r="AV1">
        <v>2</v>
      </c>
      <c r="AW1">
        <v>4</v>
      </c>
      <c r="AX1">
        <v>5</v>
      </c>
    </row>
    <row r="2" spans="1:50" x14ac:dyDescent="0.4">
      <c r="A2" s="12" t="s">
        <v>3</v>
      </c>
      <c r="B2" s="1"/>
      <c r="C2" s="1"/>
      <c r="D2" s="1"/>
    </row>
    <row r="3" spans="1:50" x14ac:dyDescent="0.4">
      <c r="A3" s="12" t="s">
        <v>89</v>
      </c>
      <c r="B3" s="1"/>
      <c r="C3" s="1"/>
      <c r="D3" s="1"/>
    </row>
    <row r="4" spans="1:50" x14ac:dyDescent="0.4">
      <c r="A4">
        <v>28</v>
      </c>
      <c r="B4">
        <v>45</v>
      </c>
    </row>
    <row r="5" spans="1:50" x14ac:dyDescent="0.4">
      <c r="A5">
        <v>32</v>
      </c>
      <c r="B5">
        <v>45</v>
      </c>
      <c r="D5" s="26" t="s">
        <v>90</v>
      </c>
      <c r="E5" s="27"/>
      <c r="F5" s="27"/>
    </row>
    <row r="6" spans="1:50" x14ac:dyDescent="0.4">
      <c r="A6">
        <v>35</v>
      </c>
      <c r="B6">
        <v>44</v>
      </c>
      <c r="D6" s="27" t="s">
        <v>91</v>
      </c>
      <c r="E6" s="27"/>
      <c r="F6" s="27">
        <f>_xlfn.MODE.SNGL(A4:A103)</f>
        <v>31</v>
      </c>
    </row>
    <row r="7" spans="1:50" x14ac:dyDescent="0.4">
      <c r="A7">
        <v>40</v>
      </c>
      <c r="B7">
        <v>44</v>
      </c>
      <c r="D7" s="27" t="s">
        <v>92</v>
      </c>
      <c r="E7" s="27"/>
      <c r="F7" s="27">
        <f>MEDIAN(A4:A103)</f>
        <v>35</v>
      </c>
      <c r="K7" s="52" t="s">
        <v>347</v>
      </c>
      <c r="L7" s="52" t="s">
        <v>348</v>
      </c>
      <c r="M7" s="52" t="s">
        <v>349</v>
      </c>
    </row>
    <row r="8" spans="1:50" x14ac:dyDescent="0.4">
      <c r="A8">
        <v>42</v>
      </c>
      <c r="B8">
        <v>44</v>
      </c>
      <c r="D8" s="27" t="s">
        <v>93</v>
      </c>
      <c r="E8" s="27"/>
      <c r="F8" s="27">
        <f>B4-B103</f>
        <v>18</v>
      </c>
      <c r="K8" s="52">
        <v>28</v>
      </c>
      <c r="L8" s="52">
        <f>COUNTIF(A4:A103,K8)</f>
        <v>5</v>
      </c>
      <c r="M8" s="52">
        <f>L8/100</f>
        <v>0.05</v>
      </c>
    </row>
    <row r="9" spans="1:50" x14ac:dyDescent="0.4">
      <c r="A9">
        <v>28</v>
      </c>
      <c r="B9">
        <v>43</v>
      </c>
      <c r="K9" s="52">
        <v>32</v>
      </c>
      <c r="L9" s="52">
        <f>COUNTIF(A4:A103,K9)</f>
        <v>5</v>
      </c>
      <c r="M9" s="52">
        <f t="shared" ref="M9:M26" si="0">L9/100</f>
        <v>0.05</v>
      </c>
    </row>
    <row r="10" spans="1:50" x14ac:dyDescent="0.4">
      <c r="A10">
        <v>33</v>
      </c>
      <c r="B10">
        <v>43</v>
      </c>
      <c r="C10" t="s">
        <v>322</v>
      </c>
      <c r="D10">
        <f>MIN(B4:B103)</f>
        <v>27</v>
      </c>
      <c r="E10" s="52" t="s">
        <v>324</v>
      </c>
      <c r="F10" s="52" t="s">
        <v>325</v>
      </c>
      <c r="K10" s="52">
        <v>35</v>
      </c>
      <c r="L10" s="52">
        <f>COUNTIF(A4:A103,K10)</f>
        <v>9</v>
      </c>
      <c r="M10" s="52">
        <f t="shared" si="0"/>
        <v>0.09</v>
      </c>
    </row>
    <row r="11" spans="1:50" x14ac:dyDescent="0.4">
      <c r="A11">
        <v>38</v>
      </c>
      <c r="B11">
        <v>43</v>
      </c>
      <c r="C11" t="s">
        <v>323</v>
      </c>
      <c r="D11">
        <f>MAX(B4:B103)</f>
        <v>45</v>
      </c>
      <c r="E11" s="52" t="s">
        <v>328</v>
      </c>
      <c r="F11" s="52">
        <v>30</v>
      </c>
      <c r="K11" s="52">
        <v>40</v>
      </c>
      <c r="L11" s="52">
        <f t="shared" ref="L11" si="1">COUNTIF(A7:A106,K11)</f>
        <v>6</v>
      </c>
      <c r="M11" s="52">
        <f t="shared" si="0"/>
        <v>0.06</v>
      </c>
    </row>
    <row r="12" spans="1:50" x14ac:dyDescent="0.4">
      <c r="A12">
        <v>30</v>
      </c>
      <c r="B12">
        <v>42</v>
      </c>
      <c r="E12" s="52" t="s">
        <v>329</v>
      </c>
      <c r="F12" s="52">
        <v>35</v>
      </c>
      <c r="K12" s="52">
        <v>42</v>
      </c>
      <c r="L12" s="52">
        <f t="shared" ref="L12" si="2">COUNTIF(A7:A106,K12)</f>
        <v>2</v>
      </c>
      <c r="M12" s="52">
        <f t="shared" si="0"/>
        <v>0.02</v>
      </c>
    </row>
    <row r="13" spans="1:50" x14ac:dyDescent="0.4">
      <c r="A13">
        <v>41</v>
      </c>
      <c r="B13">
        <v>42</v>
      </c>
      <c r="E13" s="52" t="s">
        <v>330</v>
      </c>
      <c r="F13" s="52">
        <v>40</v>
      </c>
      <c r="K13" s="52">
        <v>33</v>
      </c>
      <c r="L13" s="52">
        <f t="shared" ref="L13" si="3">COUNTIF(A7:A106,K13)</f>
        <v>7</v>
      </c>
      <c r="M13" s="52">
        <f t="shared" si="0"/>
        <v>7.0000000000000007E-2</v>
      </c>
    </row>
    <row r="14" spans="1:50" x14ac:dyDescent="0.4">
      <c r="A14">
        <v>37</v>
      </c>
      <c r="B14">
        <v>41</v>
      </c>
      <c r="E14" s="52" t="s">
        <v>331</v>
      </c>
      <c r="F14" s="52">
        <v>45</v>
      </c>
      <c r="K14" s="52">
        <v>38</v>
      </c>
      <c r="L14" s="52">
        <f t="shared" ref="L14" si="4">COUNTIF(A10:A109,K14)</f>
        <v>6</v>
      </c>
      <c r="M14" s="52">
        <f t="shared" si="0"/>
        <v>0.06</v>
      </c>
    </row>
    <row r="15" spans="1:50" x14ac:dyDescent="0.4">
      <c r="A15">
        <v>31</v>
      </c>
      <c r="B15">
        <v>41</v>
      </c>
      <c r="K15" s="52">
        <v>30</v>
      </c>
      <c r="L15" s="52">
        <f t="shared" ref="L15" si="5">COUNTIF(A10:A109,K15)</f>
        <v>6</v>
      </c>
      <c r="M15" s="52">
        <f t="shared" si="0"/>
        <v>0.06</v>
      </c>
    </row>
    <row r="16" spans="1:50" x14ac:dyDescent="0.4">
      <c r="A16">
        <v>34</v>
      </c>
      <c r="B16">
        <v>41</v>
      </c>
      <c r="K16" s="52">
        <v>41</v>
      </c>
      <c r="L16" s="52">
        <f t="shared" ref="L16" si="6">COUNTIF(A10:A109,K16)</f>
        <v>4</v>
      </c>
      <c r="M16" s="52">
        <f t="shared" si="0"/>
        <v>0.04</v>
      </c>
    </row>
    <row r="17" spans="1:13" x14ac:dyDescent="0.4">
      <c r="A17">
        <v>29</v>
      </c>
      <c r="B17">
        <v>41</v>
      </c>
      <c r="C17" s="53"/>
      <c r="K17" s="52">
        <v>37</v>
      </c>
      <c r="L17" s="52">
        <f t="shared" ref="L17" si="7">COUNTIF(A13:A112,K17)</f>
        <v>5</v>
      </c>
      <c r="M17" s="52">
        <f t="shared" si="0"/>
        <v>0.05</v>
      </c>
    </row>
    <row r="18" spans="1:13" x14ac:dyDescent="0.4">
      <c r="A18">
        <v>36</v>
      </c>
      <c r="B18">
        <v>40</v>
      </c>
      <c r="K18" s="52">
        <v>31</v>
      </c>
      <c r="L18" s="52">
        <f t="shared" ref="L18" si="8">COUNTIF(A13:A112,K18)</f>
        <v>10</v>
      </c>
      <c r="M18" s="52">
        <f t="shared" si="0"/>
        <v>0.1</v>
      </c>
    </row>
    <row r="19" spans="1:13" x14ac:dyDescent="0.4">
      <c r="A19">
        <v>43</v>
      </c>
      <c r="B19">
        <v>40</v>
      </c>
      <c r="K19" s="52">
        <v>34</v>
      </c>
      <c r="L19" s="52">
        <f t="shared" ref="L19" si="9">COUNTIF(A13:A112,K19)</f>
        <v>3</v>
      </c>
      <c r="M19" s="52">
        <f t="shared" si="0"/>
        <v>0.03</v>
      </c>
    </row>
    <row r="20" spans="1:13" x14ac:dyDescent="0.4">
      <c r="A20">
        <v>39</v>
      </c>
      <c r="B20">
        <v>40</v>
      </c>
      <c r="K20" s="52">
        <v>29</v>
      </c>
      <c r="L20" s="52">
        <f t="shared" ref="L20" si="10">COUNTIF(A16:A115,K20)</f>
        <v>7</v>
      </c>
      <c r="M20" s="52">
        <f t="shared" si="0"/>
        <v>7.0000000000000007E-2</v>
      </c>
    </row>
    <row r="21" spans="1:13" x14ac:dyDescent="0.4">
      <c r="A21">
        <v>27</v>
      </c>
      <c r="B21">
        <v>40</v>
      </c>
      <c r="K21" s="52">
        <v>36</v>
      </c>
      <c r="L21" s="52">
        <f t="shared" ref="L21" si="11">COUNTIF(A16:A115,K21)</f>
        <v>7</v>
      </c>
      <c r="M21" s="52">
        <f t="shared" si="0"/>
        <v>7.0000000000000007E-2</v>
      </c>
    </row>
    <row r="22" spans="1:13" x14ac:dyDescent="0.4">
      <c r="A22">
        <v>35</v>
      </c>
      <c r="B22">
        <v>40</v>
      </c>
      <c r="K22" s="52">
        <v>43</v>
      </c>
      <c r="L22" s="52">
        <f t="shared" ref="L22" si="12">COUNTIF(A16:A115,K22)</f>
        <v>3</v>
      </c>
      <c r="M22" s="52">
        <f t="shared" si="0"/>
        <v>0.03</v>
      </c>
    </row>
    <row r="23" spans="1:13" x14ac:dyDescent="0.4">
      <c r="A23">
        <v>31</v>
      </c>
      <c r="B23">
        <v>40</v>
      </c>
      <c r="K23" s="52">
        <v>39</v>
      </c>
      <c r="L23" s="52">
        <f t="shared" ref="L23" si="13">COUNTIF(A19:A118,K23)</f>
        <v>7</v>
      </c>
      <c r="M23" s="52">
        <f t="shared" si="0"/>
        <v>7.0000000000000007E-2</v>
      </c>
    </row>
    <row r="24" spans="1:13" x14ac:dyDescent="0.4">
      <c r="A24">
        <v>39</v>
      </c>
      <c r="B24">
        <v>39</v>
      </c>
      <c r="K24" s="52">
        <v>27</v>
      </c>
      <c r="L24" s="52">
        <f t="shared" ref="L24" si="14">COUNTIF(A19:A118,K24)</f>
        <v>3</v>
      </c>
      <c r="M24" s="52">
        <f t="shared" si="0"/>
        <v>0.03</v>
      </c>
    </row>
    <row r="25" spans="1:13" x14ac:dyDescent="0.4">
      <c r="A25">
        <v>45</v>
      </c>
      <c r="B25">
        <v>39</v>
      </c>
      <c r="K25" s="52">
        <v>45</v>
      </c>
      <c r="L25" s="52">
        <f t="shared" ref="L25" si="15">COUNTIF(A19:A118,K25)</f>
        <v>2</v>
      </c>
      <c r="M25" s="52">
        <f t="shared" si="0"/>
        <v>0.02</v>
      </c>
    </row>
    <row r="26" spans="1:13" x14ac:dyDescent="0.4">
      <c r="A26">
        <v>29</v>
      </c>
      <c r="B26">
        <v>39</v>
      </c>
      <c r="K26" s="52">
        <v>44</v>
      </c>
      <c r="L26" s="52">
        <f t="shared" ref="L26" si="16">COUNTIF(A22:A121,K26)</f>
        <v>3</v>
      </c>
      <c r="M26" s="52">
        <f t="shared" si="0"/>
        <v>0.03</v>
      </c>
    </row>
    <row r="27" spans="1:13" x14ac:dyDescent="0.4">
      <c r="A27">
        <v>33</v>
      </c>
      <c r="B27">
        <v>39</v>
      </c>
    </row>
    <row r="28" spans="1:13" x14ac:dyDescent="0.4">
      <c r="A28">
        <v>37</v>
      </c>
      <c r="B28">
        <v>39</v>
      </c>
    </row>
    <row r="29" spans="1:13" x14ac:dyDescent="0.4">
      <c r="A29">
        <v>40</v>
      </c>
      <c r="B29">
        <v>39</v>
      </c>
    </row>
    <row r="30" spans="1:13" x14ac:dyDescent="0.4">
      <c r="A30">
        <v>36</v>
      </c>
      <c r="B30">
        <v>39</v>
      </c>
    </row>
    <row r="31" spans="1:13" x14ac:dyDescent="0.4">
      <c r="A31">
        <v>29</v>
      </c>
      <c r="B31">
        <v>38</v>
      </c>
    </row>
    <row r="32" spans="1:13" x14ac:dyDescent="0.4">
      <c r="A32">
        <v>31</v>
      </c>
      <c r="B32">
        <v>38</v>
      </c>
    </row>
    <row r="33" spans="1:2" x14ac:dyDescent="0.4">
      <c r="A33">
        <v>38</v>
      </c>
      <c r="B33">
        <v>38</v>
      </c>
    </row>
    <row r="34" spans="1:2" x14ac:dyDescent="0.4">
      <c r="A34">
        <v>35</v>
      </c>
      <c r="B34">
        <v>38</v>
      </c>
    </row>
    <row r="35" spans="1:2" x14ac:dyDescent="0.4">
      <c r="A35">
        <v>44</v>
      </c>
      <c r="B35">
        <v>38</v>
      </c>
    </row>
    <row r="36" spans="1:2" x14ac:dyDescent="0.4">
      <c r="A36">
        <v>32</v>
      </c>
      <c r="B36">
        <v>38</v>
      </c>
    </row>
    <row r="37" spans="1:2" x14ac:dyDescent="0.4">
      <c r="A37">
        <v>39</v>
      </c>
      <c r="B37">
        <v>37</v>
      </c>
    </row>
    <row r="38" spans="1:2" x14ac:dyDescent="0.4">
      <c r="A38">
        <v>36</v>
      </c>
      <c r="B38">
        <v>37</v>
      </c>
    </row>
    <row r="39" spans="1:2" x14ac:dyDescent="0.4">
      <c r="A39">
        <v>30</v>
      </c>
      <c r="B39">
        <v>37</v>
      </c>
    </row>
    <row r="40" spans="1:2" x14ac:dyDescent="0.4">
      <c r="A40">
        <v>33</v>
      </c>
      <c r="B40">
        <v>37</v>
      </c>
    </row>
    <row r="41" spans="1:2" x14ac:dyDescent="0.4">
      <c r="A41">
        <v>28</v>
      </c>
      <c r="B41">
        <v>37</v>
      </c>
    </row>
    <row r="42" spans="1:2" x14ac:dyDescent="0.4">
      <c r="A42">
        <v>41</v>
      </c>
      <c r="B42">
        <v>36</v>
      </c>
    </row>
    <row r="43" spans="1:2" x14ac:dyDescent="0.4">
      <c r="A43">
        <v>35</v>
      </c>
      <c r="B43">
        <v>36</v>
      </c>
    </row>
    <row r="44" spans="1:2" x14ac:dyDescent="0.4">
      <c r="A44">
        <v>31</v>
      </c>
      <c r="B44">
        <v>36</v>
      </c>
    </row>
    <row r="45" spans="1:2" x14ac:dyDescent="0.4">
      <c r="A45">
        <v>37</v>
      </c>
      <c r="B45">
        <v>36</v>
      </c>
    </row>
    <row r="46" spans="1:2" x14ac:dyDescent="0.4">
      <c r="A46">
        <v>42</v>
      </c>
      <c r="B46">
        <v>36</v>
      </c>
    </row>
    <row r="47" spans="1:2" x14ac:dyDescent="0.4">
      <c r="A47">
        <v>29</v>
      </c>
      <c r="B47">
        <v>36</v>
      </c>
    </row>
    <row r="48" spans="1:2" x14ac:dyDescent="0.4">
      <c r="A48">
        <v>34</v>
      </c>
      <c r="B48">
        <v>36</v>
      </c>
    </row>
    <row r="49" spans="1:2" x14ac:dyDescent="0.4">
      <c r="A49">
        <v>40</v>
      </c>
      <c r="B49">
        <v>35</v>
      </c>
    </row>
    <row r="50" spans="1:2" x14ac:dyDescent="0.4">
      <c r="A50">
        <v>31</v>
      </c>
      <c r="B50">
        <v>35</v>
      </c>
    </row>
    <row r="51" spans="1:2" x14ac:dyDescent="0.4">
      <c r="A51">
        <v>33</v>
      </c>
      <c r="B51">
        <v>35</v>
      </c>
    </row>
    <row r="52" spans="1:2" x14ac:dyDescent="0.4">
      <c r="A52">
        <v>38</v>
      </c>
      <c r="B52">
        <v>35</v>
      </c>
    </row>
    <row r="53" spans="1:2" x14ac:dyDescent="0.4">
      <c r="A53">
        <v>36</v>
      </c>
      <c r="B53">
        <v>35</v>
      </c>
    </row>
    <row r="54" spans="1:2" x14ac:dyDescent="0.4">
      <c r="A54">
        <v>39</v>
      </c>
      <c r="B54">
        <v>35</v>
      </c>
    </row>
    <row r="55" spans="1:2" x14ac:dyDescent="0.4">
      <c r="A55">
        <v>27</v>
      </c>
      <c r="B55">
        <v>35</v>
      </c>
    </row>
    <row r="56" spans="1:2" x14ac:dyDescent="0.4">
      <c r="A56">
        <v>35</v>
      </c>
      <c r="B56">
        <v>35</v>
      </c>
    </row>
    <row r="57" spans="1:2" x14ac:dyDescent="0.4">
      <c r="A57">
        <v>30</v>
      </c>
      <c r="B57">
        <v>35</v>
      </c>
    </row>
    <row r="58" spans="1:2" x14ac:dyDescent="0.4">
      <c r="A58">
        <v>43</v>
      </c>
      <c r="B58">
        <v>34</v>
      </c>
    </row>
    <row r="59" spans="1:2" x14ac:dyDescent="0.4">
      <c r="A59">
        <v>29</v>
      </c>
      <c r="B59">
        <v>34</v>
      </c>
    </row>
    <row r="60" spans="1:2" x14ac:dyDescent="0.4">
      <c r="A60">
        <v>32</v>
      </c>
      <c r="B60">
        <v>34</v>
      </c>
    </row>
    <row r="61" spans="1:2" x14ac:dyDescent="0.4">
      <c r="A61">
        <v>36</v>
      </c>
      <c r="B61">
        <v>33</v>
      </c>
    </row>
    <row r="62" spans="1:2" x14ac:dyDescent="0.4">
      <c r="A62">
        <v>31</v>
      </c>
      <c r="B62">
        <v>33</v>
      </c>
    </row>
    <row r="63" spans="1:2" x14ac:dyDescent="0.4">
      <c r="A63">
        <v>40</v>
      </c>
      <c r="B63">
        <v>33</v>
      </c>
    </row>
    <row r="64" spans="1:2" x14ac:dyDescent="0.4">
      <c r="A64">
        <v>38</v>
      </c>
      <c r="B64">
        <v>33</v>
      </c>
    </row>
    <row r="65" spans="1:2" x14ac:dyDescent="0.4">
      <c r="A65">
        <v>44</v>
      </c>
      <c r="B65">
        <v>33</v>
      </c>
    </row>
    <row r="66" spans="1:2" x14ac:dyDescent="0.4">
      <c r="A66">
        <v>37</v>
      </c>
      <c r="B66">
        <v>33</v>
      </c>
    </row>
    <row r="67" spans="1:2" x14ac:dyDescent="0.4">
      <c r="A67">
        <v>33</v>
      </c>
      <c r="B67">
        <v>33</v>
      </c>
    </row>
    <row r="68" spans="1:2" x14ac:dyDescent="0.4">
      <c r="A68">
        <v>35</v>
      </c>
      <c r="B68">
        <v>32</v>
      </c>
    </row>
    <row r="69" spans="1:2" x14ac:dyDescent="0.4">
      <c r="A69">
        <v>41</v>
      </c>
      <c r="B69">
        <v>32</v>
      </c>
    </row>
    <row r="70" spans="1:2" x14ac:dyDescent="0.4">
      <c r="A70">
        <v>30</v>
      </c>
      <c r="B70">
        <v>32</v>
      </c>
    </row>
    <row r="71" spans="1:2" x14ac:dyDescent="0.4">
      <c r="A71">
        <v>31</v>
      </c>
      <c r="B71">
        <v>32</v>
      </c>
    </row>
    <row r="72" spans="1:2" x14ac:dyDescent="0.4">
      <c r="A72">
        <v>39</v>
      </c>
      <c r="B72">
        <v>32</v>
      </c>
    </row>
    <row r="73" spans="1:2" x14ac:dyDescent="0.4">
      <c r="A73">
        <v>28</v>
      </c>
      <c r="B73">
        <v>31</v>
      </c>
    </row>
    <row r="74" spans="1:2" x14ac:dyDescent="0.4">
      <c r="A74">
        <v>45</v>
      </c>
      <c r="B74">
        <v>31</v>
      </c>
    </row>
    <row r="75" spans="1:2" x14ac:dyDescent="0.4">
      <c r="A75">
        <v>29</v>
      </c>
      <c r="B75">
        <v>31</v>
      </c>
    </row>
    <row r="76" spans="1:2" x14ac:dyDescent="0.4">
      <c r="A76">
        <v>33</v>
      </c>
      <c r="B76">
        <v>31</v>
      </c>
    </row>
    <row r="77" spans="1:2" x14ac:dyDescent="0.4">
      <c r="A77">
        <v>38</v>
      </c>
      <c r="B77">
        <v>31</v>
      </c>
    </row>
    <row r="78" spans="1:2" x14ac:dyDescent="0.4">
      <c r="A78">
        <v>34</v>
      </c>
      <c r="B78">
        <v>31</v>
      </c>
    </row>
    <row r="79" spans="1:2" x14ac:dyDescent="0.4">
      <c r="A79">
        <v>32</v>
      </c>
      <c r="B79">
        <v>31</v>
      </c>
    </row>
    <row r="80" spans="1:2" x14ac:dyDescent="0.4">
      <c r="A80">
        <v>35</v>
      </c>
      <c r="B80">
        <v>31</v>
      </c>
    </row>
    <row r="81" spans="1:2" x14ac:dyDescent="0.4">
      <c r="A81">
        <v>31</v>
      </c>
      <c r="B81">
        <v>31</v>
      </c>
    </row>
    <row r="82" spans="1:2" x14ac:dyDescent="0.4">
      <c r="A82">
        <v>40</v>
      </c>
      <c r="B82">
        <v>31</v>
      </c>
    </row>
    <row r="83" spans="1:2" x14ac:dyDescent="0.4">
      <c r="A83">
        <v>36</v>
      </c>
      <c r="B83">
        <v>30</v>
      </c>
    </row>
    <row r="84" spans="1:2" x14ac:dyDescent="0.4">
      <c r="A84">
        <v>39</v>
      </c>
      <c r="B84">
        <v>30</v>
      </c>
    </row>
    <row r="85" spans="1:2" x14ac:dyDescent="0.4">
      <c r="A85">
        <v>27</v>
      </c>
      <c r="B85">
        <v>30</v>
      </c>
    </row>
    <row r="86" spans="1:2" x14ac:dyDescent="0.4">
      <c r="A86">
        <v>35</v>
      </c>
      <c r="B86">
        <v>30</v>
      </c>
    </row>
    <row r="87" spans="1:2" x14ac:dyDescent="0.4">
      <c r="A87">
        <v>30</v>
      </c>
      <c r="B87">
        <v>30</v>
      </c>
    </row>
    <row r="88" spans="1:2" x14ac:dyDescent="0.4">
      <c r="A88">
        <v>43</v>
      </c>
      <c r="B88">
        <v>30</v>
      </c>
    </row>
    <row r="89" spans="1:2" x14ac:dyDescent="0.4">
      <c r="A89">
        <v>29</v>
      </c>
      <c r="B89">
        <v>29</v>
      </c>
    </row>
    <row r="90" spans="1:2" x14ac:dyDescent="0.4">
      <c r="A90">
        <v>32</v>
      </c>
      <c r="B90">
        <v>29</v>
      </c>
    </row>
    <row r="91" spans="1:2" x14ac:dyDescent="0.4">
      <c r="A91">
        <v>36</v>
      </c>
      <c r="B91">
        <v>29</v>
      </c>
    </row>
    <row r="92" spans="1:2" x14ac:dyDescent="0.4">
      <c r="A92">
        <v>31</v>
      </c>
      <c r="B92">
        <v>29</v>
      </c>
    </row>
    <row r="93" spans="1:2" x14ac:dyDescent="0.4">
      <c r="A93">
        <v>40</v>
      </c>
      <c r="B93">
        <v>29</v>
      </c>
    </row>
    <row r="94" spans="1:2" x14ac:dyDescent="0.4">
      <c r="A94">
        <v>38</v>
      </c>
      <c r="B94">
        <v>29</v>
      </c>
    </row>
    <row r="95" spans="1:2" x14ac:dyDescent="0.4">
      <c r="A95">
        <v>44</v>
      </c>
      <c r="B95">
        <v>29</v>
      </c>
    </row>
    <row r="96" spans="1:2" x14ac:dyDescent="0.4">
      <c r="A96">
        <v>37</v>
      </c>
      <c r="B96">
        <v>28</v>
      </c>
    </row>
    <row r="97" spans="1:10" x14ac:dyDescent="0.4">
      <c r="A97">
        <v>33</v>
      </c>
      <c r="B97">
        <v>28</v>
      </c>
    </row>
    <row r="98" spans="1:10" x14ac:dyDescent="0.4">
      <c r="A98">
        <v>35</v>
      </c>
      <c r="B98">
        <v>28</v>
      </c>
    </row>
    <row r="99" spans="1:10" x14ac:dyDescent="0.4">
      <c r="A99">
        <v>41</v>
      </c>
      <c r="B99">
        <v>28</v>
      </c>
    </row>
    <row r="100" spans="1:10" x14ac:dyDescent="0.4">
      <c r="A100">
        <v>30</v>
      </c>
      <c r="B100">
        <v>28</v>
      </c>
    </row>
    <row r="101" spans="1:10" x14ac:dyDescent="0.4">
      <c r="A101">
        <v>31</v>
      </c>
      <c r="B101">
        <v>27</v>
      </c>
    </row>
    <row r="102" spans="1:10" x14ac:dyDescent="0.4">
      <c r="A102">
        <v>39</v>
      </c>
      <c r="B102">
        <v>27</v>
      </c>
    </row>
    <row r="103" spans="1:10" x14ac:dyDescent="0.4">
      <c r="A103">
        <v>28</v>
      </c>
      <c r="B103">
        <v>27</v>
      </c>
    </row>
    <row r="106" spans="1:10" x14ac:dyDescent="0.4">
      <c r="A106" s="8" t="s">
        <v>94</v>
      </c>
    </row>
    <row r="107" spans="1:10" x14ac:dyDescent="0.4">
      <c r="A107" s="12" t="s">
        <v>3</v>
      </c>
      <c r="B107" s="1"/>
      <c r="C107" s="1"/>
      <c r="D107" s="1"/>
      <c r="E107" s="1"/>
      <c r="F107" s="1"/>
      <c r="G107" s="1"/>
      <c r="H107" s="1"/>
      <c r="I107" s="1"/>
      <c r="J107" s="1"/>
    </row>
    <row r="108" spans="1:10" x14ac:dyDescent="0.4">
      <c r="A108" s="12" t="s">
        <v>95</v>
      </c>
      <c r="B108" s="1"/>
      <c r="C108" s="1"/>
      <c r="D108" s="1"/>
      <c r="E108" s="1"/>
      <c r="F108" s="1"/>
      <c r="G108" s="1"/>
      <c r="H108" s="1"/>
      <c r="I108" s="1"/>
      <c r="J108" s="1"/>
    </row>
    <row r="109" spans="1:10" x14ac:dyDescent="0.4">
      <c r="A109" s="12" t="s">
        <v>96</v>
      </c>
      <c r="B109" s="1"/>
      <c r="C109" s="1"/>
      <c r="D109" s="1"/>
      <c r="E109" s="1"/>
      <c r="F109" s="1"/>
      <c r="G109" s="1"/>
      <c r="H109" s="1"/>
      <c r="I109" s="1"/>
      <c r="J109" s="1"/>
    </row>
    <row r="110" spans="1:10" x14ac:dyDescent="0.4">
      <c r="A110" s="12" t="s">
        <v>97</v>
      </c>
      <c r="B110" s="1"/>
      <c r="C110" s="1"/>
      <c r="D110" s="1"/>
      <c r="E110" s="1"/>
      <c r="F110" s="1"/>
      <c r="G110" s="1"/>
      <c r="H110" s="1"/>
      <c r="I110" s="1"/>
      <c r="J110" s="1"/>
    </row>
    <row r="111" spans="1:10" x14ac:dyDescent="0.4">
      <c r="A111" s="12" t="s">
        <v>98</v>
      </c>
      <c r="B111" s="1"/>
      <c r="C111" s="1"/>
      <c r="D111" s="1"/>
      <c r="E111" s="1"/>
      <c r="F111" s="1"/>
      <c r="G111" s="1"/>
      <c r="H111" s="1"/>
      <c r="I111" s="1"/>
      <c r="J111" s="1"/>
    </row>
    <row r="112" spans="1:10" x14ac:dyDescent="0.4">
      <c r="A112" s="12" t="s">
        <v>99</v>
      </c>
      <c r="B112" s="1"/>
      <c r="C112" s="1"/>
      <c r="D112" s="1"/>
      <c r="E112" s="1"/>
      <c r="F112" s="1"/>
      <c r="G112" s="1"/>
      <c r="H112" s="1"/>
      <c r="I112" s="1"/>
      <c r="J112" s="1"/>
    </row>
    <row r="113" spans="1:10" x14ac:dyDescent="0.4">
      <c r="A113" s="12" t="s">
        <v>100</v>
      </c>
      <c r="B113" s="1"/>
      <c r="C113" s="1"/>
      <c r="D113" s="1"/>
      <c r="E113" s="1"/>
      <c r="F113" s="1"/>
      <c r="G113" s="1"/>
      <c r="H113" s="1"/>
      <c r="I113" s="1"/>
      <c r="J113" s="1"/>
    </row>
    <row r="114" spans="1:10" x14ac:dyDescent="0.4">
      <c r="A114" s="12" t="s">
        <v>101</v>
      </c>
      <c r="B114" s="1"/>
      <c r="C114" s="1"/>
      <c r="D114" s="1"/>
      <c r="E114" s="1"/>
      <c r="F114" s="1"/>
      <c r="G114" s="1"/>
      <c r="H114" s="1"/>
      <c r="I114" s="1"/>
      <c r="J114" s="1"/>
    </row>
    <row r="115" spans="1:10" x14ac:dyDescent="0.4">
      <c r="A115" s="29" t="s">
        <v>102</v>
      </c>
      <c r="B115" s="1"/>
      <c r="C115" s="1"/>
      <c r="D115" s="1"/>
      <c r="E115" s="1"/>
      <c r="F115" s="1"/>
      <c r="G115" s="1"/>
      <c r="H115" s="1"/>
      <c r="I115" s="1"/>
      <c r="J115" s="1"/>
    </row>
    <row r="116" spans="1:10" x14ac:dyDescent="0.4">
      <c r="A116" s="29" t="s">
        <v>103</v>
      </c>
      <c r="B116" s="1"/>
      <c r="C116" s="1"/>
      <c r="D116" s="1"/>
      <c r="E116" s="1"/>
      <c r="F116" s="1"/>
      <c r="G116" s="1"/>
      <c r="H116" s="1"/>
      <c r="I116" s="1"/>
      <c r="J116" s="1"/>
    </row>
    <row r="117" spans="1:10" x14ac:dyDescent="0.4">
      <c r="A117" s="29" t="s">
        <v>104</v>
      </c>
      <c r="B117" s="1"/>
      <c r="C117" s="1"/>
      <c r="D117" s="1"/>
      <c r="E117" s="1"/>
      <c r="F117" s="1"/>
      <c r="G117" s="1"/>
      <c r="H117" s="1"/>
      <c r="I117" s="1"/>
      <c r="J117" s="1"/>
    </row>
    <row r="118" spans="1:10" x14ac:dyDescent="0.4">
      <c r="A118" s="29" t="s">
        <v>105</v>
      </c>
      <c r="B118" s="1"/>
      <c r="C118" s="1"/>
      <c r="D118" s="1"/>
      <c r="E118" s="1"/>
      <c r="F118" s="1"/>
      <c r="G118" s="1"/>
      <c r="H118" s="1"/>
      <c r="I118" s="1"/>
      <c r="J118" s="1"/>
    </row>
    <row r="120" spans="1:10" x14ac:dyDescent="0.4">
      <c r="A120" s="30" t="s">
        <v>106</v>
      </c>
      <c r="B120" s="6"/>
    </row>
    <row r="121" spans="1:10" x14ac:dyDescent="0.4">
      <c r="A121">
        <v>56</v>
      </c>
    </row>
    <row r="122" spans="1:10" x14ac:dyDescent="0.4">
      <c r="A122">
        <v>40</v>
      </c>
      <c r="D122" s="27" t="s">
        <v>91</v>
      </c>
      <c r="E122" s="27"/>
      <c r="F122" s="27">
        <f>_xlfn.MODE.SNGL(A121:A170)</f>
        <v>40</v>
      </c>
    </row>
    <row r="123" spans="1:10" x14ac:dyDescent="0.4">
      <c r="A123">
        <v>28</v>
      </c>
      <c r="D123" s="27" t="s">
        <v>92</v>
      </c>
      <c r="E123" s="27"/>
      <c r="F123" s="27">
        <f>MEDIAN(A121:A170)</f>
        <v>50</v>
      </c>
    </row>
    <row r="124" spans="1:10" x14ac:dyDescent="0.4">
      <c r="A124">
        <v>73</v>
      </c>
      <c r="D124" s="27" t="s">
        <v>107</v>
      </c>
      <c r="E124" s="27" t="s">
        <v>108</v>
      </c>
      <c r="F124" s="27">
        <f>F126-F125</f>
        <v>15.75</v>
      </c>
    </row>
    <row r="125" spans="1:10" x14ac:dyDescent="0.4">
      <c r="A125">
        <v>52</v>
      </c>
      <c r="D125" s="27"/>
      <c r="E125" s="27" t="s">
        <v>109</v>
      </c>
      <c r="F125" s="27">
        <f>QUARTILE(A121:A170,1)</f>
        <v>42.25</v>
      </c>
    </row>
    <row r="126" spans="1:10" x14ac:dyDescent="0.4">
      <c r="A126">
        <v>61</v>
      </c>
      <c r="D126" s="27"/>
      <c r="E126" s="27" t="s">
        <v>110</v>
      </c>
      <c r="F126" s="27">
        <f>QUARTILE(A121:A170,3)</f>
        <v>58</v>
      </c>
    </row>
    <row r="127" spans="1:10" x14ac:dyDescent="0.4">
      <c r="A127">
        <v>35</v>
      </c>
    </row>
    <row r="128" spans="1:10" x14ac:dyDescent="0.4">
      <c r="A128">
        <v>40</v>
      </c>
      <c r="B128" s="55" t="s">
        <v>322</v>
      </c>
      <c r="C128" s="55">
        <f>MIN(A121:A170)</f>
        <v>28</v>
      </c>
    </row>
    <row r="129" spans="1:6" x14ac:dyDescent="0.4">
      <c r="A129">
        <v>47</v>
      </c>
      <c r="B129" s="55" t="s">
        <v>332</v>
      </c>
      <c r="C129" s="55">
        <f>MAX(A121:A170)</f>
        <v>73</v>
      </c>
      <c r="E129" s="54" t="s">
        <v>333</v>
      </c>
      <c r="F129" s="54" t="s">
        <v>334</v>
      </c>
    </row>
    <row r="130" spans="1:6" x14ac:dyDescent="0.4">
      <c r="A130">
        <v>65</v>
      </c>
      <c r="E130" s="55" t="s">
        <v>328</v>
      </c>
      <c r="F130" s="55">
        <v>30</v>
      </c>
    </row>
    <row r="131" spans="1:6" x14ac:dyDescent="0.4">
      <c r="A131">
        <v>52</v>
      </c>
      <c r="E131" s="55" t="s">
        <v>329</v>
      </c>
      <c r="F131" s="55">
        <v>35</v>
      </c>
    </row>
    <row r="132" spans="1:6" x14ac:dyDescent="0.4">
      <c r="A132">
        <v>44</v>
      </c>
      <c r="E132" s="55" t="s">
        <v>330</v>
      </c>
      <c r="F132" s="55">
        <v>40</v>
      </c>
    </row>
    <row r="133" spans="1:6" x14ac:dyDescent="0.4">
      <c r="A133">
        <v>38</v>
      </c>
      <c r="E133" s="55" t="s">
        <v>331</v>
      </c>
      <c r="F133" s="55">
        <v>45</v>
      </c>
    </row>
    <row r="134" spans="1:6" x14ac:dyDescent="0.4">
      <c r="A134">
        <v>60</v>
      </c>
      <c r="E134" s="55" t="s">
        <v>335</v>
      </c>
      <c r="F134" s="55">
        <v>50</v>
      </c>
    </row>
    <row r="135" spans="1:6" x14ac:dyDescent="0.4">
      <c r="A135">
        <v>56</v>
      </c>
      <c r="E135" s="55" t="s">
        <v>336</v>
      </c>
      <c r="F135" s="55">
        <v>55</v>
      </c>
    </row>
    <row r="136" spans="1:6" x14ac:dyDescent="0.4">
      <c r="A136">
        <v>40</v>
      </c>
      <c r="E136" s="55" t="s">
        <v>337</v>
      </c>
      <c r="F136" s="55">
        <v>60</v>
      </c>
    </row>
    <row r="137" spans="1:6" x14ac:dyDescent="0.4">
      <c r="A137">
        <v>36</v>
      </c>
      <c r="E137" s="55" t="s">
        <v>338</v>
      </c>
      <c r="F137" s="55">
        <v>65</v>
      </c>
    </row>
    <row r="138" spans="1:6" x14ac:dyDescent="0.4">
      <c r="A138">
        <v>49</v>
      </c>
      <c r="E138" s="55" t="s">
        <v>339</v>
      </c>
      <c r="F138" s="55">
        <v>70</v>
      </c>
    </row>
    <row r="139" spans="1:6" x14ac:dyDescent="0.4">
      <c r="A139">
        <v>68</v>
      </c>
      <c r="E139" s="55" t="s">
        <v>340</v>
      </c>
      <c r="F139" s="55">
        <v>75</v>
      </c>
    </row>
    <row r="140" spans="1:6" x14ac:dyDescent="0.4">
      <c r="A140">
        <v>57</v>
      </c>
    </row>
    <row r="141" spans="1:6" x14ac:dyDescent="0.4">
      <c r="A141">
        <v>52</v>
      </c>
    </row>
    <row r="142" spans="1:6" x14ac:dyDescent="0.4">
      <c r="A142">
        <v>63</v>
      </c>
    </row>
    <row r="143" spans="1:6" x14ac:dyDescent="0.4">
      <c r="A143">
        <v>41</v>
      </c>
    </row>
    <row r="144" spans="1:6" x14ac:dyDescent="0.4">
      <c r="A144">
        <v>48</v>
      </c>
    </row>
    <row r="145" spans="1:1" x14ac:dyDescent="0.4">
      <c r="A145">
        <v>55</v>
      </c>
    </row>
    <row r="146" spans="1:1" x14ac:dyDescent="0.4">
      <c r="A146">
        <v>42</v>
      </c>
    </row>
    <row r="147" spans="1:1" x14ac:dyDescent="0.4">
      <c r="A147">
        <v>39</v>
      </c>
    </row>
    <row r="148" spans="1:1" x14ac:dyDescent="0.4">
      <c r="A148">
        <v>58</v>
      </c>
    </row>
    <row r="149" spans="1:1" x14ac:dyDescent="0.4">
      <c r="A149">
        <v>62</v>
      </c>
    </row>
    <row r="150" spans="1:1" x14ac:dyDescent="0.4">
      <c r="A150">
        <v>49</v>
      </c>
    </row>
    <row r="151" spans="1:1" x14ac:dyDescent="0.4">
      <c r="A151">
        <v>59</v>
      </c>
    </row>
    <row r="152" spans="1:1" x14ac:dyDescent="0.4">
      <c r="A152">
        <v>45</v>
      </c>
    </row>
    <row r="153" spans="1:1" x14ac:dyDescent="0.4">
      <c r="A153">
        <v>47</v>
      </c>
    </row>
    <row r="154" spans="1:1" x14ac:dyDescent="0.4">
      <c r="A154">
        <v>51</v>
      </c>
    </row>
    <row r="155" spans="1:1" x14ac:dyDescent="0.4">
      <c r="A155">
        <v>65</v>
      </c>
    </row>
    <row r="156" spans="1:1" x14ac:dyDescent="0.4">
      <c r="A156">
        <v>41</v>
      </c>
    </row>
    <row r="157" spans="1:1" x14ac:dyDescent="0.4">
      <c r="A157">
        <v>48</v>
      </c>
    </row>
    <row r="158" spans="1:1" x14ac:dyDescent="0.4">
      <c r="A158">
        <v>55</v>
      </c>
    </row>
    <row r="159" spans="1:1" x14ac:dyDescent="0.4">
      <c r="A159">
        <v>42</v>
      </c>
    </row>
    <row r="160" spans="1:1" x14ac:dyDescent="0.4">
      <c r="A160">
        <v>39</v>
      </c>
    </row>
    <row r="161" spans="1:1" x14ac:dyDescent="0.4">
      <c r="A161">
        <v>58</v>
      </c>
    </row>
    <row r="162" spans="1:1" x14ac:dyDescent="0.4">
      <c r="A162">
        <v>62</v>
      </c>
    </row>
    <row r="163" spans="1:1" x14ac:dyDescent="0.4">
      <c r="A163">
        <v>49</v>
      </c>
    </row>
    <row r="164" spans="1:1" x14ac:dyDescent="0.4">
      <c r="A164">
        <v>59</v>
      </c>
    </row>
    <row r="165" spans="1:1" x14ac:dyDescent="0.4">
      <c r="A165">
        <v>45</v>
      </c>
    </row>
    <row r="166" spans="1:1" x14ac:dyDescent="0.4">
      <c r="A166">
        <v>47</v>
      </c>
    </row>
    <row r="167" spans="1:1" x14ac:dyDescent="0.4">
      <c r="A167">
        <v>51</v>
      </c>
    </row>
    <row r="168" spans="1:1" x14ac:dyDescent="0.4">
      <c r="A168">
        <v>65</v>
      </c>
    </row>
    <row r="169" spans="1:1" x14ac:dyDescent="0.4">
      <c r="A169">
        <v>43</v>
      </c>
    </row>
    <row r="170" spans="1:1" x14ac:dyDescent="0.4">
      <c r="A170">
        <v>58</v>
      </c>
    </row>
    <row r="172" spans="1:1" x14ac:dyDescent="0.4">
      <c r="A172" s="9" t="s">
        <v>111</v>
      </c>
    </row>
    <row r="173" spans="1:1" x14ac:dyDescent="0.4">
      <c r="A173" s="10" t="s">
        <v>3</v>
      </c>
    </row>
    <row r="174" spans="1:1" x14ac:dyDescent="0.4">
      <c r="A174" s="10" t="s">
        <v>112</v>
      </c>
    </row>
    <row r="175" spans="1:1" x14ac:dyDescent="0.4">
      <c r="A175" s="10" t="s">
        <v>113</v>
      </c>
    </row>
    <row r="176" spans="1:1" x14ac:dyDescent="0.4">
      <c r="A176" s="10" t="s">
        <v>101</v>
      </c>
    </row>
    <row r="177" spans="1:3" x14ac:dyDescent="0.4">
      <c r="A177" s="28" t="s">
        <v>114</v>
      </c>
    </row>
    <row r="178" spans="1:3" x14ac:dyDescent="0.4">
      <c r="A178" s="28" t="s">
        <v>115</v>
      </c>
    </row>
    <row r="179" spans="1:3" x14ac:dyDescent="0.4">
      <c r="A179" s="28" t="s">
        <v>116</v>
      </c>
    </row>
    <row r="181" spans="1:3" x14ac:dyDescent="0.4">
      <c r="A181" s="30" t="s">
        <v>127</v>
      </c>
      <c r="B181" s="6"/>
    </row>
    <row r="183" spans="1:3" x14ac:dyDescent="0.4">
      <c r="B183" s="73" t="s">
        <v>117</v>
      </c>
      <c r="C183" s="73"/>
    </row>
    <row r="184" spans="1:3" x14ac:dyDescent="0.4">
      <c r="B184" s="31" t="s">
        <v>118</v>
      </c>
      <c r="C184" s="31" t="s">
        <v>119</v>
      </c>
    </row>
    <row r="185" spans="1:3" x14ac:dyDescent="0.4">
      <c r="B185" s="32" t="s">
        <v>120</v>
      </c>
      <c r="C185" s="32">
        <v>30</v>
      </c>
    </row>
    <row r="186" spans="1:3" x14ac:dyDescent="0.4">
      <c r="B186" s="32" t="s">
        <v>121</v>
      </c>
      <c r="C186" s="32">
        <v>40</v>
      </c>
    </row>
    <row r="187" spans="1:3" x14ac:dyDescent="0.4">
      <c r="B187" s="32" t="s">
        <v>122</v>
      </c>
      <c r="C187" s="32">
        <v>20</v>
      </c>
    </row>
    <row r="188" spans="1:3" x14ac:dyDescent="0.4">
      <c r="B188" s="32" t="s">
        <v>123</v>
      </c>
      <c r="C188" s="32">
        <v>10</v>
      </c>
    </row>
    <row r="189" spans="1:3" x14ac:dyDescent="0.4">
      <c r="B189" s="32" t="s">
        <v>124</v>
      </c>
      <c r="C189" s="32">
        <v>45</v>
      </c>
    </row>
    <row r="190" spans="1:3" x14ac:dyDescent="0.4">
      <c r="B190" s="32" t="s">
        <v>125</v>
      </c>
      <c r="C190" s="32">
        <v>25</v>
      </c>
    </row>
    <row r="191" spans="1:3" x14ac:dyDescent="0.4">
      <c r="B191" s="32" t="s">
        <v>126</v>
      </c>
      <c r="C191" s="32">
        <v>30</v>
      </c>
    </row>
    <row r="197" spans="1:9" x14ac:dyDescent="0.4">
      <c r="A197" s="74" t="s">
        <v>85</v>
      </c>
      <c r="B197" s="74"/>
      <c r="D197" s="33" t="s">
        <v>128</v>
      </c>
      <c r="E197" s="34"/>
      <c r="F197" s="34"/>
      <c r="G197" s="34"/>
      <c r="H197" s="34"/>
      <c r="I197" s="35"/>
    </row>
    <row r="200" spans="1:9" x14ac:dyDescent="0.4">
      <c r="A200" s="74" t="s">
        <v>87</v>
      </c>
      <c r="B200" s="74"/>
    </row>
    <row r="217" spans="1:1" x14ac:dyDescent="0.4">
      <c r="A217" s="9" t="s">
        <v>129</v>
      </c>
    </row>
    <row r="218" spans="1:1" x14ac:dyDescent="0.4">
      <c r="A218" s="10" t="s">
        <v>3</v>
      </c>
    </row>
    <row r="219" spans="1:1" x14ac:dyDescent="0.4">
      <c r="A219" s="10" t="s">
        <v>130</v>
      </c>
    </row>
    <row r="220" spans="1:1" x14ac:dyDescent="0.4">
      <c r="A220" s="10" t="s">
        <v>131</v>
      </c>
    </row>
    <row r="221" spans="1:1" x14ac:dyDescent="0.4">
      <c r="A221" s="10" t="s">
        <v>132</v>
      </c>
    </row>
    <row r="222" spans="1:1" x14ac:dyDescent="0.4">
      <c r="A222" s="10" t="s">
        <v>133</v>
      </c>
    </row>
    <row r="223" spans="1:1" x14ac:dyDescent="0.4">
      <c r="A223" s="10" t="s">
        <v>134</v>
      </c>
    </row>
    <row r="224" spans="1:1" x14ac:dyDescent="0.4">
      <c r="A224" s="10" t="s">
        <v>135</v>
      </c>
    </row>
    <row r="225" spans="1:4" x14ac:dyDescent="0.4">
      <c r="A225" s="10" t="s">
        <v>136</v>
      </c>
    </row>
    <row r="226" spans="1:4" x14ac:dyDescent="0.4">
      <c r="A226" s="10" t="s">
        <v>134</v>
      </c>
    </row>
    <row r="227" spans="1:4" x14ac:dyDescent="0.4">
      <c r="A227" s="10" t="s">
        <v>135</v>
      </c>
    </row>
    <row r="228" spans="1:4" x14ac:dyDescent="0.4">
      <c r="A228" s="10" t="s">
        <v>136</v>
      </c>
    </row>
    <row r="229" spans="1:4" x14ac:dyDescent="0.4">
      <c r="A229" s="10" t="s">
        <v>137</v>
      </c>
    </row>
    <row r="230" spans="1:4" x14ac:dyDescent="0.4">
      <c r="A230" s="10" t="s">
        <v>101</v>
      </c>
    </row>
    <row r="231" spans="1:4" x14ac:dyDescent="0.4">
      <c r="A231" s="28" t="s">
        <v>138</v>
      </c>
    </row>
    <row r="232" spans="1:4" x14ac:dyDescent="0.4">
      <c r="A232" s="28" t="s">
        <v>139</v>
      </c>
    </row>
    <row r="233" spans="1:4" x14ac:dyDescent="0.4">
      <c r="A233" s="28" t="s">
        <v>140</v>
      </c>
    </row>
    <row r="234" spans="1:4" x14ac:dyDescent="0.4">
      <c r="A234" s="10" t="s">
        <v>141</v>
      </c>
    </row>
    <row r="236" spans="1:4" x14ac:dyDescent="0.4">
      <c r="A236" s="30" t="s">
        <v>127</v>
      </c>
      <c r="B236" s="6"/>
    </row>
    <row r="237" spans="1:4" x14ac:dyDescent="0.4">
      <c r="B237" t="s">
        <v>142</v>
      </c>
      <c r="C237" s="11" t="s">
        <v>80</v>
      </c>
    </row>
    <row r="238" spans="1:4" x14ac:dyDescent="0.4">
      <c r="A238">
        <v>5</v>
      </c>
      <c r="B238">
        <v>4</v>
      </c>
      <c r="C238" s="56" t="s">
        <v>341</v>
      </c>
      <c r="D238" s="56">
        <f>MIN(B238:B337)</f>
        <v>2</v>
      </c>
    </row>
    <row r="239" spans="1:4" x14ac:dyDescent="0.4">
      <c r="A239">
        <v>5</v>
      </c>
      <c r="B239">
        <v>5</v>
      </c>
      <c r="C239" s="56" t="s">
        <v>332</v>
      </c>
      <c r="D239" s="56">
        <f>MAX(B238:B337)</f>
        <v>5</v>
      </c>
    </row>
    <row r="240" spans="1:4" x14ac:dyDescent="0.4">
      <c r="A240">
        <v>5</v>
      </c>
      <c r="B240">
        <v>3</v>
      </c>
    </row>
    <row r="241" spans="1:19" x14ac:dyDescent="0.4">
      <c r="A241">
        <v>5</v>
      </c>
      <c r="B241">
        <v>4</v>
      </c>
      <c r="C241" s="57" t="s">
        <v>333</v>
      </c>
      <c r="D241" s="57" t="s">
        <v>334</v>
      </c>
    </row>
    <row r="242" spans="1:19" ht="15" thickBot="1" x14ac:dyDescent="0.45">
      <c r="A242">
        <v>5</v>
      </c>
      <c r="B242">
        <v>4</v>
      </c>
      <c r="C242" s="58"/>
      <c r="D242" s="58"/>
    </row>
    <row r="243" spans="1:19" x14ac:dyDescent="0.4">
      <c r="A243">
        <v>5</v>
      </c>
      <c r="B243">
        <v>3</v>
      </c>
      <c r="C243" s="58">
        <v>1</v>
      </c>
      <c r="D243" s="58">
        <v>1</v>
      </c>
      <c r="R243" s="51" t="s">
        <v>326</v>
      </c>
      <c r="S243" s="51" t="s">
        <v>119</v>
      </c>
    </row>
    <row r="244" spans="1:19" x14ac:dyDescent="0.4">
      <c r="A244">
        <v>5</v>
      </c>
      <c r="B244">
        <v>2</v>
      </c>
      <c r="C244" s="58">
        <v>2</v>
      </c>
      <c r="D244" s="58">
        <v>2</v>
      </c>
      <c r="R244">
        <v>1</v>
      </c>
      <c r="S244">
        <v>0</v>
      </c>
    </row>
    <row r="245" spans="1:19" x14ac:dyDescent="0.4">
      <c r="A245">
        <v>5</v>
      </c>
      <c r="B245">
        <v>5</v>
      </c>
      <c r="C245" s="58">
        <v>3</v>
      </c>
      <c r="D245" s="58">
        <v>3</v>
      </c>
      <c r="R245">
        <v>2</v>
      </c>
      <c r="S245">
        <v>8</v>
      </c>
    </row>
    <row r="246" spans="1:19" x14ac:dyDescent="0.4">
      <c r="A246">
        <v>5</v>
      </c>
      <c r="B246">
        <v>4</v>
      </c>
      <c r="C246" s="58">
        <v>4</v>
      </c>
      <c r="D246" s="58">
        <v>4</v>
      </c>
      <c r="R246">
        <v>3</v>
      </c>
      <c r="S246">
        <v>30</v>
      </c>
    </row>
    <row r="247" spans="1:19" x14ac:dyDescent="0.4">
      <c r="A247">
        <v>5</v>
      </c>
      <c r="B247">
        <v>3</v>
      </c>
      <c r="C247" s="58">
        <v>5</v>
      </c>
      <c r="D247" s="58">
        <v>5</v>
      </c>
      <c r="R247">
        <v>4</v>
      </c>
      <c r="S247">
        <v>39</v>
      </c>
    </row>
    <row r="248" spans="1:19" x14ac:dyDescent="0.4">
      <c r="A248">
        <v>5</v>
      </c>
      <c r="B248">
        <v>5</v>
      </c>
      <c r="C248" s="36" t="s">
        <v>85</v>
      </c>
      <c r="D248" s="3" t="s">
        <v>13</v>
      </c>
      <c r="E248" s="3">
        <f>_xlfn.MODE.SNGL(B238:B337)</f>
        <v>4</v>
      </c>
      <c r="R248">
        <v>5</v>
      </c>
      <c r="S248">
        <v>23</v>
      </c>
    </row>
    <row r="249" spans="1:19" ht="15" thickBot="1" x14ac:dyDescent="0.45">
      <c r="A249">
        <v>5</v>
      </c>
      <c r="B249">
        <v>4</v>
      </c>
      <c r="R249" s="50" t="s">
        <v>327</v>
      </c>
      <c r="S249" s="50">
        <v>0</v>
      </c>
    </row>
    <row r="250" spans="1:19" x14ac:dyDescent="0.4">
      <c r="A250">
        <v>5</v>
      </c>
      <c r="B250">
        <v>2</v>
      </c>
      <c r="C250" s="51" t="s">
        <v>326</v>
      </c>
      <c r="D250" s="51" t="s">
        <v>119</v>
      </c>
    </row>
    <row r="251" spans="1:19" x14ac:dyDescent="0.4">
      <c r="A251">
        <v>5</v>
      </c>
      <c r="B251">
        <v>3</v>
      </c>
      <c r="C251">
        <v>1</v>
      </c>
      <c r="D251">
        <v>0</v>
      </c>
    </row>
    <row r="252" spans="1:19" x14ac:dyDescent="0.4">
      <c r="A252">
        <v>5</v>
      </c>
      <c r="B252">
        <v>4</v>
      </c>
      <c r="C252">
        <v>2</v>
      </c>
      <c r="D252">
        <v>8</v>
      </c>
    </row>
    <row r="253" spans="1:19" x14ac:dyDescent="0.4">
      <c r="A253">
        <v>5</v>
      </c>
      <c r="B253">
        <v>5</v>
      </c>
      <c r="C253">
        <v>3</v>
      </c>
      <c r="D253">
        <v>30</v>
      </c>
    </row>
    <row r="254" spans="1:19" x14ac:dyDescent="0.4">
      <c r="A254">
        <v>5</v>
      </c>
      <c r="B254">
        <v>3</v>
      </c>
      <c r="C254">
        <v>4</v>
      </c>
      <c r="D254">
        <v>39</v>
      </c>
    </row>
    <row r="255" spans="1:19" x14ac:dyDescent="0.4">
      <c r="A255">
        <v>5</v>
      </c>
      <c r="B255">
        <v>4</v>
      </c>
      <c r="C255">
        <v>5</v>
      </c>
      <c r="D255">
        <v>23</v>
      </c>
    </row>
    <row r="256" spans="1:19" ht="15" thickBot="1" x14ac:dyDescent="0.45">
      <c r="A256">
        <v>5</v>
      </c>
      <c r="B256">
        <v>5</v>
      </c>
      <c r="C256" s="50" t="s">
        <v>327</v>
      </c>
      <c r="D256" s="50">
        <v>0</v>
      </c>
    </row>
    <row r="257" spans="1:4" x14ac:dyDescent="0.4">
      <c r="A257">
        <v>5</v>
      </c>
      <c r="B257">
        <v>3</v>
      </c>
    </row>
    <row r="258" spans="1:4" x14ac:dyDescent="0.4">
      <c r="A258">
        <v>5</v>
      </c>
      <c r="B258">
        <v>4</v>
      </c>
      <c r="C258" s="59" t="s">
        <v>87</v>
      </c>
      <c r="D258" s="11"/>
    </row>
    <row r="259" spans="1:4" x14ac:dyDescent="0.4">
      <c r="A259">
        <v>5</v>
      </c>
      <c r="B259">
        <v>3</v>
      </c>
    </row>
    <row r="260" spans="1:4" x14ac:dyDescent="0.4">
      <c r="A260">
        <v>5</v>
      </c>
      <c r="B260">
        <v>2</v>
      </c>
    </row>
    <row r="261" spans="1:4" x14ac:dyDescent="0.4">
      <c r="A261">
        <v>4</v>
      </c>
      <c r="B261">
        <v>4</v>
      </c>
    </row>
    <row r="262" spans="1:4" x14ac:dyDescent="0.4">
      <c r="A262">
        <v>4</v>
      </c>
      <c r="B262">
        <v>5</v>
      </c>
    </row>
    <row r="263" spans="1:4" x14ac:dyDescent="0.4">
      <c r="A263">
        <v>4</v>
      </c>
      <c r="B263">
        <v>3</v>
      </c>
    </row>
    <row r="264" spans="1:4" x14ac:dyDescent="0.4">
      <c r="A264">
        <v>4</v>
      </c>
      <c r="B264">
        <v>4</v>
      </c>
    </row>
    <row r="265" spans="1:4" x14ac:dyDescent="0.4">
      <c r="A265">
        <v>4</v>
      </c>
      <c r="B265">
        <v>5</v>
      </c>
    </row>
    <row r="266" spans="1:4" x14ac:dyDescent="0.4">
      <c r="A266">
        <v>4</v>
      </c>
      <c r="B266">
        <v>4</v>
      </c>
    </row>
    <row r="267" spans="1:4" x14ac:dyDescent="0.4">
      <c r="A267">
        <v>4</v>
      </c>
      <c r="B267">
        <v>3</v>
      </c>
    </row>
    <row r="268" spans="1:4" x14ac:dyDescent="0.4">
      <c r="A268">
        <v>4</v>
      </c>
      <c r="B268">
        <v>3</v>
      </c>
    </row>
    <row r="269" spans="1:4" x14ac:dyDescent="0.4">
      <c r="A269">
        <v>4</v>
      </c>
      <c r="B269">
        <v>4</v>
      </c>
    </row>
    <row r="270" spans="1:4" x14ac:dyDescent="0.4">
      <c r="A270">
        <v>4</v>
      </c>
      <c r="B270">
        <v>5</v>
      </c>
    </row>
    <row r="271" spans="1:4" x14ac:dyDescent="0.4">
      <c r="A271">
        <v>4</v>
      </c>
      <c r="B271">
        <v>2</v>
      </c>
    </row>
    <row r="272" spans="1:4" x14ac:dyDescent="0.4">
      <c r="A272">
        <v>4</v>
      </c>
      <c r="B272">
        <v>3</v>
      </c>
    </row>
    <row r="273" spans="1:2" x14ac:dyDescent="0.4">
      <c r="A273">
        <v>4</v>
      </c>
      <c r="B273">
        <v>4</v>
      </c>
    </row>
    <row r="274" spans="1:2" x14ac:dyDescent="0.4">
      <c r="A274">
        <v>4</v>
      </c>
      <c r="B274">
        <v>4</v>
      </c>
    </row>
    <row r="275" spans="1:2" x14ac:dyDescent="0.4">
      <c r="A275">
        <v>4</v>
      </c>
      <c r="B275">
        <v>3</v>
      </c>
    </row>
    <row r="276" spans="1:2" x14ac:dyDescent="0.4">
      <c r="A276">
        <v>4</v>
      </c>
      <c r="B276">
        <v>5</v>
      </c>
    </row>
    <row r="277" spans="1:2" x14ac:dyDescent="0.4">
      <c r="A277">
        <v>4</v>
      </c>
      <c r="B277">
        <v>4</v>
      </c>
    </row>
    <row r="278" spans="1:2" x14ac:dyDescent="0.4">
      <c r="A278">
        <v>4</v>
      </c>
      <c r="B278">
        <v>3</v>
      </c>
    </row>
    <row r="279" spans="1:2" x14ac:dyDescent="0.4">
      <c r="A279">
        <v>4</v>
      </c>
      <c r="B279">
        <v>4</v>
      </c>
    </row>
    <row r="280" spans="1:2" x14ac:dyDescent="0.4">
      <c r="A280">
        <v>4</v>
      </c>
      <c r="B280">
        <v>5</v>
      </c>
    </row>
    <row r="281" spans="1:2" x14ac:dyDescent="0.4">
      <c r="A281">
        <v>4</v>
      </c>
      <c r="B281">
        <v>4</v>
      </c>
    </row>
    <row r="282" spans="1:2" x14ac:dyDescent="0.4">
      <c r="A282">
        <v>4</v>
      </c>
      <c r="B282">
        <v>2</v>
      </c>
    </row>
    <row r="283" spans="1:2" x14ac:dyDescent="0.4">
      <c r="A283">
        <v>4</v>
      </c>
      <c r="B283">
        <v>3</v>
      </c>
    </row>
    <row r="284" spans="1:2" x14ac:dyDescent="0.4">
      <c r="A284">
        <v>4</v>
      </c>
      <c r="B284">
        <v>4</v>
      </c>
    </row>
    <row r="285" spans="1:2" x14ac:dyDescent="0.4">
      <c r="A285">
        <v>4</v>
      </c>
      <c r="B285">
        <v>5</v>
      </c>
    </row>
    <row r="286" spans="1:2" x14ac:dyDescent="0.4">
      <c r="A286">
        <v>4</v>
      </c>
      <c r="B286">
        <v>3</v>
      </c>
    </row>
    <row r="287" spans="1:2" x14ac:dyDescent="0.4">
      <c r="A287">
        <v>4</v>
      </c>
      <c r="B287">
        <v>4</v>
      </c>
    </row>
    <row r="288" spans="1:2" x14ac:dyDescent="0.4">
      <c r="A288">
        <v>4</v>
      </c>
      <c r="B288">
        <v>5</v>
      </c>
    </row>
    <row r="289" spans="1:2" x14ac:dyDescent="0.4">
      <c r="A289">
        <v>4</v>
      </c>
      <c r="B289">
        <v>4</v>
      </c>
    </row>
    <row r="290" spans="1:2" x14ac:dyDescent="0.4">
      <c r="A290">
        <v>4</v>
      </c>
      <c r="B290">
        <v>3</v>
      </c>
    </row>
    <row r="291" spans="1:2" x14ac:dyDescent="0.4">
      <c r="A291">
        <v>4</v>
      </c>
      <c r="B291">
        <v>4</v>
      </c>
    </row>
    <row r="292" spans="1:2" x14ac:dyDescent="0.4">
      <c r="A292">
        <v>4</v>
      </c>
      <c r="B292">
        <v>5</v>
      </c>
    </row>
    <row r="293" spans="1:2" x14ac:dyDescent="0.4">
      <c r="A293">
        <v>4</v>
      </c>
      <c r="B293">
        <v>3</v>
      </c>
    </row>
    <row r="294" spans="1:2" x14ac:dyDescent="0.4">
      <c r="A294">
        <v>4</v>
      </c>
      <c r="B294">
        <v>4</v>
      </c>
    </row>
    <row r="295" spans="1:2" x14ac:dyDescent="0.4">
      <c r="A295">
        <v>4</v>
      </c>
      <c r="B295">
        <v>5</v>
      </c>
    </row>
    <row r="296" spans="1:2" x14ac:dyDescent="0.4">
      <c r="A296">
        <v>4</v>
      </c>
      <c r="B296">
        <v>4</v>
      </c>
    </row>
    <row r="297" spans="1:2" x14ac:dyDescent="0.4">
      <c r="A297">
        <v>4</v>
      </c>
      <c r="B297">
        <v>3</v>
      </c>
    </row>
    <row r="298" spans="1:2" x14ac:dyDescent="0.4">
      <c r="A298">
        <v>4</v>
      </c>
      <c r="B298">
        <v>3</v>
      </c>
    </row>
    <row r="299" spans="1:2" x14ac:dyDescent="0.4">
      <c r="A299">
        <v>4</v>
      </c>
      <c r="B299">
        <v>4</v>
      </c>
    </row>
    <row r="300" spans="1:2" x14ac:dyDescent="0.4">
      <c r="A300">
        <v>3</v>
      </c>
      <c r="B300">
        <v>5</v>
      </c>
    </row>
    <row r="301" spans="1:2" x14ac:dyDescent="0.4">
      <c r="A301">
        <v>3</v>
      </c>
      <c r="B301">
        <v>2</v>
      </c>
    </row>
    <row r="302" spans="1:2" x14ac:dyDescent="0.4">
      <c r="A302">
        <v>3</v>
      </c>
      <c r="B302">
        <v>3</v>
      </c>
    </row>
    <row r="303" spans="1:2" x14ac:dyDescent="0.4">
      <c r="A303">
        <v>3</v>
      </c>
      <c r="B303">
        <v>4</v>
      </c>
    </row>
    <row r="304" spans="1:2" x14ac:dyDescent="0.4">
      <c r="A304">
        <v>3</v>
      </c>
      <c r="B304">
        <v>4</v>
      </c>
    </row>
    <row r="305" spans="1:2" x14ac:dyDescent="0.4">
      <c r="A305">
        <v>3</v>
      </c>
      <c r="B305">
        <v>3</v>
      </c>
    </row>
    <row r="306" spans="1:2" x14ac:dyDescent="0.4">
      <c r="A306">
        <v>3</v>
      </c>
      <c r="B306">
        <v>5</v>
      </c>
    </row>
    <row r="307" spans="1:2" x14ac:dyDescent="0.4">
      <c r="A307">
        <v>3</v>
      </c>
      <c r="B307">
        <v>4</v>
      </c>
    </row>
    <row r="308" spans="1:2" x14ac:dyDescent="0.4">
      <c r="A308">
        <v>3</v>
      </c>
      <c r="B308">
        <v>3</v>
      </c>
    </row>
    <row r="309" spans="1:2" x14ac:dyDescent="0.4">
      <c r="A309">
        <v>3</v>
      </c>
      <c r="B309">
        <v>4</v>
      </c>
    </row>
    <row r="310" spans="1:2" x14ac:dyDescent="0.4">
      <c r="A310">
        <v>3</v>
      </c>
      <c r="B310">
        <v>5</v>
      </c>
    </row>
    <row r="311" spans="1:2" x14ac:dyDescent="0.4">
      <c r="A311">
        <v>3</v>
      </c>
      <c r="B311">
        <v>4</v>
      </c>
    </row>
    <row r="312" spans="1:2" x14ac:dyDescent="0.4">
      <c r="A312">
        <v>3</v>
      </c>
      <c r="B312">
        <v>2</v>
      </c>
    </row>
    <row r="313" spans="1:2" x14ac:dyDescent="0.4">
      <c r="A313">
        <v>3</v>
      </c>
      <c r="B313">
        <v>3</v>
      </c>
    </row>
    <row r="314" spans="1:2" x14ac:dyDescent="0.4">
      <c r="A314">
        <v>3</v>
      </c>
      <c r="B314">
        <v>4</v>
      </c>
    </row>
    <row r="315" spans="1:2" x14ac:dyDescent="0.4">
      <c r="A315">
        <v>3</v>
      </c>
      <c r="B315">
        <v>5</v>
      </c>
    </row>
    <row r="316" spans="1:2" x14ac:dyDescent="0.4">
      <c r="A316">
        <v>3</v>
      </c>
      <c r="B316">
        <v>3</v>
      </c>
    </row>
    <row r="317" spans="1:2" x14ac:dyDescent="0.4">
      <c r="A317">
        <v>3</v>
      </c>
      <c r="B317">
        <v>4</v>
      </c>
    </row>
    <row r="318" spans="1:2" x14ac:dyDescent="0.4">
      <c r="A318">
        <v>3</v>
      </c>
      <c r="B318">
        <v>5</v>
      </c>
    </row>
    <row r="319" spans="1:2" x14ac:dyDescent="0.4">
      <c r="A319">
        <v>3</v>
      </c>
      <c r="B319">
        <v>4</v>
      </c>
    </row>
    <row r="320" spans="1:2" x14ac:dyDescent="0.4">
      <c r="A320">
        <v>3</v>
      </c>
      <c r="B320">
        <v>3</v>
      </c>
    </row>
    <row r="321" spans="1:2" x14ac:dyDescent="0.4">
      <c r="A321">
        <v>3</v>
      </c>
      <c r="B321">
        <v>4</v>
      </c>
    </row>
    <row r="322" spans="1:2" x14ac:dyDescent="0.4">
      <c r="A322">
        <v>3</v>
      </c>
      <c r="B322">
        <v>5</v>
      </c>
    </row>
    <row r="323" spans="1:2" x14ac:dyDescent="0.4">
      <c r="A323">
        <v>3</v>
      </c>
      <c r="B323">
        <v>3</v>
      </c>
    </row>
    <row r="324" spans="1:2" x14ac:dyDescent="0.4">
      <c r="A324">
        <v>3</v>
      </c>
      <c r="B324">
        <v>4</v>
      </c>
    </row>
    <row r="325" spans="1:2" x14ac:dyDescent="0.4">
      <c r="A325">
        <v>3</v>
      </c>
      <c r="B325">
        <v>5</v>
      </c>
    </row>
    <row r="326" spans="1:2" x14ac:dyDescent="0.4">
      <c r="A326">
        <v>3</v>
      </c>
      <c r="B326">
        <v>4</v>
      </c>
    </row>
    <row r="327" spans="1:2" x14ac:dyDescent="0.4">
      <c r="A327">
        <v>3</v>
      </c>
      <c r="B327">
        <v>3</v>
      </c>
    </row>
    <row r="328" spans="1:2" x14ac:dyDescent="0.4">
      <c r="A328">
        <v>3</v>
      </c>
      <c r="B328">
        <v>3</v>
      </c>
    </row>
    <row r="329" spans="1:2" x14ac:dyDescent="0.4">
      <c r="A329">
        <v>3</v>
      </c>
      <c r="B329">
        <v>4</v>
      </c>
    </row>
    <row r="330" spans="1:2" x14ac:dyDescent="0.4">
      <c r="A330">
        <v>2</v>
      </c>
      <c r="B330">
        <v>5</v>
      </c>
    </row>
    <row r="331" spans="1:2" x14ac:dyDescent="0.4">
      <c r="A331">
        <v>2</v>
      </c>
      <c r="B331">
        <v>2</v>
      </c>
    </row>
    <row r="332" spans="1:2" x14ac:dyDescent="0.4">
      <c r="A332">
        <v>2</v>
      </c>
      <c r="B332">
        <v>3</v>
      </c>
    </row>
    <row r="333" spans="1:2" x14ac:dyDescent="0.4">
      <c r="A333">
        <v>2</v>
      </c>
      <c r="B333">
        <v>4</v>
      </c>
    </row>
    <row r="334" spans="1:2" x14ac:dyDescent="0.4">
      <c r="A334">
        <v>2</v>
      </c>
      <c r="B334">
        <v>4</v>
      </c>
    </row>
    <row r="335" spans="1:2" x14ac:dyDescent="0.4">
      <c r="A335">
        <v>2</v>
      </c>
      <c r="B335">
        <v>3</v>
      </c>
    </row>
    <row r="336" spans="1:2" x14ac:dyDescent="0.4">
      <c r="A336">
        <v>2</v>
      </c>
      <c r="B336">
        <v>5</v>
      </c>
    </row>
    <row r="337" spans="1:8" x14ac:dyDescent="0.4">
      <c r="A337">
        <v>2</v>
      </c>
      <c r="B337">
        <v>4</v>
      </c>
    </row>
    <row r="339" spans="1:8" x14ac:dyDescent="0.4">
      <c r="A339" s="9" t="s">
        <v>143</v>
      </c>
    </row>
    <row r="340" spans="1:8" x14ac:dyDescent="0.4">
      <c r="A340" s="10" t="s">
        <v>3</v>
      </c>
    </row>
    <row r="341" spans="1:8" x14ac:dyDescent="0.4">
      <c r="A341" s="10" t="s">
        <v>144</v>
      </c>
    </row>
    <row r="342" spans="1:8" x14ac:dyDescent="0.4">
      <c r="A342" s="10" t="s">
        <v>145</v>
      </c>
    </row>
    <row r="343" spans="1:8" x14ac:dyDescent="0.4">
      <c r="A343" s="10" t="s">
        <v>146</v>
      </c>
    </row>
    <row r="344" spans="1:8" x14ac:dyDescent="0.4">
      <c r="A344" s="10" t="s">
        <v>147</v>
      </c>
    </row>
    <row r="345" spans="1:8" x14ac:dyDescent="0.4">
      <c r="A345" s="10" t="s">
        <v>148</v>
      </c>
    </row>
    <row r="346" spans="1:8" x14ac:dyDescent="0.4">
      <c r="A346" s="10" t="s">
        <v>101</v>
      </c>
    </row>
    <row r="347" spans="1:8" x14ac:dyDescent="0.4">
      <c r="A347" s="28" t="s">
        <v>149</v>
      </c>
    </row>
    <row r="348" spans="1:8" x14ac:dyDescent="0.4">
      <c r="A348" s="28" t="s">
        <v>150</v>
      </c>
    </row>
    <row r="349" spans="1:8" x14ac:dyDescent="0.4">
      <c r="A349" s="28" t="s">
        <v>151</v>
      </c>
    </row>
    <row r="350" spans="1:8" x14ac:dyDescent="0.4">
      <c r="A350" s="10" t="s">
        <v>152</v>
      </c>
    </row>
    <row r="352" spans="1:8" x14ac:dyDescent="0.4">
      <c r="B352" s="1" t="s">
        <v>10</v>
      </c>
      <c r="C352">
        <v>35</v>
      </c>
      <c r="G352" t="s">
        <v>333</v>
      </c>
      <c r="H352" t="s">
        <v>334</v>
      </c>
    </row>
    <row r="353" spans="3:8" x14ac:dyDescent="0.4">
      <c r="C353">
        <v>28</v>
      </c>
      <c r="D353" s="52" t="s">
        <v>341</v>
      </c>
      <c r="E353" s="52">
        <f>MIN(C352:C401)</f>
        <v>28</v>
      </c>
    </row>
    <row r="354" spans="3:8" x14ac:dyDescent="0.4">
      <c r="C354">
        <v>32</v>
      </c>
      <c r="D354" s="52" t="s">
        <v>332</v>
      </c>
      <c r="E354" s="52">
        <f>MAX(C352:C401)</f>
        <v>47</v>
      </c>
      <c r="G354" t="s">
        <v>328</v>
      </c>
      <c r="H354">
        <v>30</v>
      </c>
    </row>
    <row r="355" spans="3:8" x14ac:dyDescent="0.4">
      <c r="C355">
        <v>45</v>
      </c>
      <c r="G355" t="s">
        <v>329</v>
      </c>
      <c r="H355">
        <v>35</v>
      </c>
    </row>
    <row r="356" spans="3:8" x14ac:dyDescent="0.4">
      <c r="C356">
        <v>38</v>
      </c>
      <c r="G356" t="s">
        <v>330</v>
      </c>
      <c r="H356">
        <v>40</v>
      </c>
    </row>
    <row r="357" spans="3:8" x14ac:dyDescent="0.4">
      <c r="C357">
        <v>29</v>
      </c>
      <c r="G357" t="s">
        <v>331</v>
      </c>
      <c r="H357">
        <v>45</v>
      </c>
    </row>
    <row r="358" spans="3:8" x14ac:dyDescent="0.4">
      <c r="C358">
        <v>42</v>
      </c>
      <c r="G358" t="s">
        <v>335</v>
      </c>
      <c r="H358">
        <v>50</v>
      </c>
    </row>
    <row r="359" spans="3:8" ht="15" thickBot="1" x14ac:dyDescent="0.45">
      <c r="C359">
        <v>30</v>
      </c>
    </row>
    <row r="360" spans="3:8" x14ac:dyDescent="0.4">
      <c r="C360">
        <v>36</v>
      </c>
      <c r="E360" s="51" t="s">
        <v>326</v>
      </c>
      <c r="F360" s="51" t="s">
        <v>119</v>
      </c>
    </row>
    <row r="361" spans="3:8" x14ac:dyDescent="0.4">
      <c r="C361">
        <v>41</v>
      </c>
      <c r="E361">
        <v>30</v>
      </c>
      <c r="F361">
        <v>10</v>
      </c>
    </row>
    <row r="362" spans="3:8" x14ac:dyDescent="0.4">
      <c r="C362">
        <v>47</v>
      </c>
      <c r="E362">
        <v>35</v>
      </c>
      <c r="F362">
        <v>13</v>
      </c>
    </row>
    <row r="363" spans="3:8" x14ac:dyDescent="0.4">
      <c r="C363">
        <v>31</v>
      </c>
      <c r="E363">
        <v>40</v>
      </c>
      <c r="F363">
        <v>15</v>
      </c>
    </row>
    <row r="364" spans="3:8" x14ac:dyDescent="0.4">
      <c r="C364">
        <v>39</v>
      </c>
      <c r="E364">
        <v>45</v>
      </c>
      <c r="F364">
        <v>10</v>
      </c>
    </row>
    <row r="365" spans="3:8" x14ac:dyDescent="0.4">
      <c r="C365">
        <v>43</v>
      </c>
      <c r="E365">
        <v>50</v>
      </c>
      <c r="F365">
        <v>2</v>
      </c>
    </row>
    <row r="366" spans="3:8" ht="15" thickBot="1" x14ac:dyDescent="0.45">
      <c r="C366">
        <v>37</v>
      </c>
      <c r="E366" s="50" t="s">
        <v>327</v>
      </c>
      <c r="F366" s="50">
        <v>0</v>
      </c>
    </row>
    <row r="367" spans="3:8" x14ac:dyDescent="0.4">
      <c r="C367">
        <v>30</v>
      </c>
    </row>
    <row r="368" spans="3:8" x14ac:dyDescent="0.4">
      <c r="C368">
        <v>34</v>
      </c>
    </row>
    <row r="369" spans="3:5" x14ac:dyDescent="0.4">
      <c r="C369">
        <v>39</v>
      </c>
      <c r="D369" s="60" t="s">
        <v>80</v>
      </c>
    </row>
    <row r="370" spans="3:5" x14ac:dyDescent="0.4">
      <c r="C370">
        <v>28</v>
      </c>
    </row>
    <row r="371" spans="3:5" x14ac:dyDescent="0.4">
      <c r="C371">
        <v>33</v>
      </c>
    </row>
    <row r="372" spans="3:5" x14ac:dyDescent="0.4">
      <c r="C372">
        <v>36</v>
      </c>
    </row>
    <row r="373" spans="3:5" x14ac:dyDescent="0.4">
      <c r="C373">
        <v>40</v>
      </c>
    </row>
    <row r="374" spans="3:5" x14ac:dyDescent="0.4">
      <c r="C374">
        <v>42</v>
      </c>
    </row>
    <row r="375" spans="3:5" x14ac:dyDescent="0.4">
      <c r="C375">
        <v>29</v>
      </c>
    </row>
    <row r="376" spans="3:5" x14ac:dyDescent="0.4">
      <c r="C376">
        <v>31</v>
      </c>
    </row>
    <row r="377" spans="3:5" x14ac:dyDescent="0.4">
      <c r="C377">
        <v>45</v>
      </c>
    </row>
    <row r="378" spans="3:5" x14ac:dyDescent="0.4">
      <c r="C378">
        <v>38</v>
      </c>
    </row>
    <row r="379" spans="3:5" x14ac:dyDescent="0.4">
      <c r="C379">
        <v>33</v>
      </c>
    </row>
    <row r="380" spans="3:5" x14ac:dyDescent="0.4">
      <c r="C380">
        <v>41</v>
      </c>
    </row>
    <row r="381" spans="3:5" x14ac:dyDescent="0.4">
      <c r="C381">
        <v>35</v>
      </c>
      <c r="D381" s="60" t="s">
        <v>85</v>
      </c>
      <c r="E381">
        <f>AVERAGE(C352:C401)</f>
        <v>36.14</v>
      </c>
    </row>
    <row r="382" spans="3:5" x14ac:dyDescent="0.4">
      <c r="C382">
        <v>37</v>
      </c>
    </row>
    <row r="383" spans="3:5" x14ac:dyDescent="0.4">
      <c r="C383">
        <v>34</v>
      </c>
    </row>
    <row r="384" spans="3:5" x14ac:dyDescent="0.4">
      <c r="C384">
        <v>46</v>
      </c>
      <c r="D384" t="s">
        <v>87</v>
      </c>
    </row>
    <row r="385" spans="3:3" x14ac:dyDescent="0.4">
      <c r="C385">
        <v>30</v>
      </c>
    </row>
    <row r="386" spans="3:3" x14ac:dyDescent="0.4">
      <c r="C386">
        <v>39</v>
      </c>
    </row>
    <row r="387" spans="3:3" x14ac:dyDescent="0.4">
      <c r="C387">
        <v>43</v>
      </c>
    </row>
    <row r="388" spans="3:3" x14ac:dyDescent="0.4">
      <c r="C388">
        <v>28</v>
      </c>
    </row>
    <row r="389" spans="3:3" x14ac:dyDescent="0.4">
      <c r="C389">
        <v>32</v>
      </c>
    </row>
    <row r="390" spans="3:3" x14ac:dyDescent="0.4">
      <c r="C390">
        <v>36</v>
      </c>
    </row>
    <row r="391" spans="3:3" x14ac:dyDescent="0.4">
      <c r="C391">
        <v>29</v>
      </c>
    </row>
    <row r="392" spans="3:3" x14ac:dyDescent="0.4">
      <c r="C392">
        <v>31</v>
      </c>
    </row>
    <row r="393" spans="3:3" x14ac:dyDescent="0.4">
      <c r="C393">
        <v>37</v>
      </c>
    </row>
    <row r="394" spans="3:3" x14ac:dyDescent="0.4">
      <c r="C394">
        <v>40</v>
      </c>
    </row>
    <row r="395" spans="3:3" x14ac:dyDescent="0.4">
      <c r="C395">
        <v>42</v>
      </c>
    </row>
    <row r="396" spans="3:3" x14ac:dyDescent="0.4">
      <c r="C396">
        <v>33</v>
      </c>
    </row>
    <row r="397" spans="3:3" x14ac:dyDescent="0.4">
      <c r="C397">
        <v>39</v>
      </c>
    </row>
    <row r="398" spans="3:3" x14ac:dyDescent="0.4">
      <c r="C398">
        <v>28</v>
      </c>
    </row>
    <row r="399" spans="3:3" x14ac:dyDescent="0.4">
      <c r="C399">
        <v>35</v>
      </c>
    </row>
    <row r="400" spans="3:3" x14ac:dyDescent="0.4">
      <c r="C400">
        <v>38</v>
      </c>
    </row>
    <row r="401" spans="1:16" x14ac:dyDescent="0.4">
      <c r="C401">
        <v>43</v>
      </c>
    </row>
    <row r="404" spans="1:16" x14ac:dyDescent="0.4">
      <c r="A404" s="1" t="s">
        <v>342</v>
      </c>
      <c r="B404" s="1"/>
      <c r="C404" s="1"/>
      <c r="D404" s="1"/>
      <c r="E404" s="1"/>
      <c r="F404" s="1"/>
      <c r="G404" s="1"/>
      <c r="H404" s="1"/>
      <c r="I404" s="1"/>
      <c r="J404" s="1"/>
      <c r="K404" s="1"/>
      <c r="L404" s="1"/>
      <c r="M404" s="1"/>
      <c r="N404" s="1"/>
      <c r="O404" s="1"/>
      <c r="P404" s="1"/>
    </row>
    <row r="406" spans="1:16" x14ac:dyDescent="0.4">
      <c r="B406" s="1" t="s">
        <v>10</v>
      </c>
      <c r="C406">
        <v>125</v>
      </c>
    </row>
    <row r="407" spans="1:16" x14ac:dyDescent="0.4">
      <c r="C407">
        <v>148</v>
      </c>
      <c r="D407" t="s">
        <v>341</v>
      </c>
      <c r="E407">
        <f>MIN(C406:C505)</f>
        <v>118</v>
      </c>
    </row>
    <row r="408" spans="1:16" x14ac:dyDescent="0.4">
      <c r="C408">
        <v>137</v>
      </c>
      <c r="D408" t="s">
        <v>332</v>
      </c>
      <c r="E408">
        <f>MAX(C406:C505)</f>
        <v>148</v>
      </c>
    </row>
    <row r="409" spans="1:16" x14ac:dyDescent="0.4">
      <c r="C409">
        <v>120</v>
      </c>
    </row>
    <row r="410" spans="1:16" x14ac:dyDescent="0.4">
      <c r="C410">
        <v>135</v>
      </c>
      <c r="D410" s="61" t="s">
        <v>333</v>
      </c>
      <c r="E410" s="61" t="s">
        <v>334</v>
      </c>
    </row>
    <row r="411" spans="1:16" x14ac:dyDescent="0.4">
      <c r="C411">
        <v>132</v>
      </c>
      <c r="D411" s="62" t="s">
        <v>343</v>
      </c>
      <c r="E411" s="62">
        <v>120</v>
      </c>
    </row>
    <row r="412" spans="1:16" x14ac:dyDescent="0.4">
      <c r="C412">
        <v>145</v>
      </c>
      <c r="D412" s="62" t="s">
        <v>344</v>
      </c>
      <c r="E412" s="62">
        <v>130</v>
      </c>
    </row>
    <row r="413" spans="1:16" x14ac:dyDescent="0.4">
      <c r="C413">
        <v>122</v>
      </c>
      <c r="D413" s="62" t="s">
        <v>345</v>
      </c>
      <c r="E413" s="62">
        <v>140</v>
      </c>
    </row>
    <row r="414" spans="1:16" x14ac:dyDescent="0.4">
      <c r="C414">
        <v>130</v>
      </c>
      <c r="D414" s="62" t="s">
        <v>346</v>
      </c>
      <c r="E414" s="62">
        <v>150</v>
      </c>
    </row>
    <row r="415" spans="1:16" ht="15" thickBot="1" x14ac:dyDescent="0.45">
      <c r="C415">
        <v>141</v>
      </c>
    </row>
    <row r="416" spans="1:16" x14ac:dyDescent="0.4">
      <c r="C416">
        <v>118</v>
      </c>
      <c r="D416" s="60" t="s">
        <v>80</v>
      </c>
      <c r="E416" s="51" t="s">
        <v>326</v>
      </c>
      <c r="F416" s="51" t="s">
        <v>119</v>
      </c>
    </row>
    <row r="417" spans="3:6" x14ac:dyDescent="0.4">
      <c r="C417">
        <v>125</v>
      </c>
      <c r="E417">
        <v>120</v>
      </c>
      <c r="F417">
        <v>6</v>
      </c>
    </row>
    <row r="418" spans="3:6" x14ac:dyDescent="0.4">
      <c r="C418">
        <v>132</v>
      </c>
      <c r="E418">
        <v>130</v>
      </c>
      <c r="F418">
        <v>44</v>
      </c>
    </row>
    <row r="419" spans="3:6" x14ac:dyDescent="0.4">
      <c r="C419">
        <v>136</v>
      </c>
      <c r="E419">
        <v>140</v>
      </c>
      <c r="F419">
        <v>43</v>
      </c>
    </row>
    <row r="420" spans="3:6" x14ac:dyDescent="0.4">
      <c r="C420">
        <v>128</v>
      </c>
      <c r="E420">
        <v>150</v>
      </c>
      <c r="F420">
        <v>7</v>
      </c>
    </row>
    <row r="421" spans="3:6" ht="15" thickBot="1" x14ac:dyDescent="0.45">
      <c r="C421">
        <v>123</v>
      </c>
      <c r="E421" s="50" t="s">
        <v>327</v>
      </c>
      <c r="F421" s="50">
        <v>0</v>
      </c>
    </row>
    <row r="422" spans="3:6" x14ac:dyDescent="0.4">
      <c r="C422">
        <v>132</v>
      </c>
    </row>
    <row r="423" spans="3:6" x14ac:dyDescent="0.4">
      <c r="C423">
        <v>138</v>
      </c>
    </row>
    <row r="424" spans="3:6" x14ac:dyDescent="0.4">
      <c r="C424">
        <v>126</v>
      </c>
    </row>
    <row r="425" spans="3:6" x14ac:dyDescent="0.4">
      <c r="C425">
        <v>129</v>
      </c>
    </row>
    <row r="426" spans="3:6" x14ac:dyDescent="0.4">
      <c r="C426">
        <v>136</v>
      </c>
    </row>
    <row r="427" spans="3:6" x14ac:dyDescent="0.4">
      <c r="C427">
        <v>127</v>
      </c>
    </row>
    <row r="428" spans="3:6" x14ac:dyDescent="0.4">
      <c r="C428">
        <v>130</v>
      </c>
    </row>
    <row r="429" spans="3:6" x14ac:dyDescent="0.4">
      <c r="C429">
        <v>122</v>
      </c>
    </row>
    <row r="430" spans="3:6" x14ac:dyDescent="0.4">
      <c r="C430">
        <v>125</v>
      </c>
    </row>
    <row r="431" spans="3:6" x14ac:dyDescent="0.4">
      <c r="C431">
        <v>133</v>
      </c>
    </row>
    <row r="432" spans="3:6" x14ac:dyDescent="0.4">
      <c r="C432">
        <v>140</v>
      </c>
    </row>
    <row r="433" spans="3:5" x14ac:dyDescent="0.4">
      <c r="C433">
        <v>126</v>
      </c>
    </row>
    <row r="434" spans="3:5" x14ac:dyDescent="0.4">
      <c r="C434">
        <v>133</v>
      </c>
    </row>
    <row r="435" spans="3:5" x14ac:dyDescent="0.4">
      <c r="C435">
        <v>135</v>
      </c>
      <c r="D435" s="62" t="s">
        <v>85</v>
      </c>
      <c r="E435" s="54">
        <f>MEDIAN(C406:C505)</f>
        <v>130.5</v>
      </c>
    </row>
    <row r="436" spans="3:5" x14ac:dyDescent="0.4">
      <c r="C436">
        <v>130</v>
      </c>
    </row>
    <row r="437" spans="3:5" x14ac:dyDescent="0.4">
      <c r="C437">
        <v>134</v>
      </c>
      <c r="D437" s="62" t="s">
        <v>87</v>
      </c>
    </row>
    <row r="438" spans="3:5" x14ac:dyDescent="0.4">
      <c r="C438">
        <v>141</v>
      </c>
    </row>
    <row r="439" spans="3:5" x14ac:dyDescent="0.4">
      <c r="C439">
        <v>119</v>
      </c>
    </row>
    <row r="440" spans="3:5" x14ac:dyDescent="0.4">
      <c r="C440">
        <v>125</v>
      </c>
    </row>
    <row r="441" spans="3:5" x14ac:dyDescent="0.4">
      <c r="C441">
        <v>131</v>
      </c>
    </row>
    <row r="442" spans="3:5" x14ac:dyDescent="0.4">
      <c r="C442">
        <v>136</v>
      </c>
    </row>
    <row r="443" spans="3:5" x14ac:dyDescent="0.4">
      <c r="C443">
        <v>128</v>
      </c>
    </row>
    <row r="444" spans="3:5" x14ac:dyDescent="0.4">
      <c r="C444">
        <v>124</v>
      </c>
    </row>
    <row r="445" spans="3:5" x14ac:dyDescent="0.4">
      <c r="C445">
        <v>132</v>
      </c>
    </row>
    <row r="446" spans="3:5" x14ac:dyDescent="0.4">
      <c r="C446">
        <v>136</v>
      </c>
    </row>
    <row r="447" spans="3:5" x14ac:dyDescent="0.4">
      <c r="C447">
        <v>127</v>
      </c>
    </row>
    <row r="448" spans="3:5" x14ac:dyDescent="0.4">
      <c r="C448">
        <v>130</v>
      </c>
    </row>
    <row r="449" spans="3:3" x14ac:dyDescent="0.4">
      <c r="C449">
        <v>122</v>
      </c>
    </row>
    <row r="450" spans="3:3" x14ac:dyDescent="0.4">
      <c r="C450">
        <v>125</v>
      </c>
    </row>
    <row r="451" spans="3:3" x14ac:dyDescent="0.4">
      <c r="C451">
        <v>133</v>
      </c>
    </row>
    <row r="452" spans="3:3" x14ac:dyDescent="0.4">
      <c r="C452">
        <v>140</v>
      </c>
    </row>
    <row r="453" spans="3:3" x14ac:dyDescent="0.4">
      <c r="C453">
        <v>126</v>
      </c>
    </row>
    <row r="454" spans="3:3" x14ac:dyDescent="0.4">
      <c r="C454">
        <v>133</v>
      </c>
    </row>
    <row r="455" spans="3:3" x14ac:dyDescent="0.4">
      <c r="C455">
        <v>135</v>
      </c>
    </row>
    <row r="456" spans="3:3" x14ac:dyDescent="0.4">
      <c r="C456">
        <v>130</v>
      </c>
    </row>
    <row r="457" spans="3:3" x14ac:dyDescent="0.4">
      <c r="C457">
        <v>134</v>
      </c>
    </row>
    <row r="458" spans="3:3" x14ac:dyDescent="0.4">
      <c r="C458">
        <v>141</v>
      </c>
    </row>
    <row r="459" spans="3:3" x14ac:dyDescent="0.4">
      <c r="C459">
        <v>119</v>
      </c>
    </row>
    <row r="460" spans="3:3" x14ac:dyDescent="0.4">
      <c r="C460">
        <v>125</v>
      </c>
    </row>
    <row r="461" spans="3:3" x14ac:dyDescent="0.4">
      <c r="C461">
        <v>131</v>
      </c>
    </row>
    <row r="462" spans="3:3" x14ac:dyDescent="0.4">
      <c r="C462">
        <v>136</v>
      </c>
    </row>
    <row r="463" spans="3:3" x14ac:dyDescent="0.4">
      <c r="C463">
        <v>128</v>
      </c>
    </row>
    <row r="464" spans="3:3" x14ac:dyDescent="0.4">
      <c r="C464">
        <v>124</v>
      </c>
    </row>
    <row r="465" spans="3:3" x14ac:dyDescent="0.4">
      <c r="C465">
        <v>132</v>
      </c>
    </row>
    <row r="466" spans="3:3" x14ac:dyDescent="0.4">
      <c r="C466">
        <v>136</v>
      </c>
    </row>
    <row r="467" spans="3:3" x14ac:dyDescent="0.4">
      <c r="C467">
        <v>127</v>
      </c>
    </row>
    <row r="468" spans="3:3" x14ac:dyDescent="0.4">
      <c r="C468">
        <v>130</v>
      </c>
    </row>
    <row r="469" spans="3:3" x14ac:dyDescent="0.4">
      <c r="C469">
        <v>122</v>
      </c>
    </row>
    <row r="470" spans="3:3" x14ac:dyDescent="0.4">
      <c r="C470">
        <v>125</v>
      </c>
    </row>
    <row r="471" spans="3:3" x14ac:dyDescent="0.4">
      <c r="C471">
        <v>133</v>
      </c>
    </row>
    <row r="472" spans="3:3" x14ac:dyDescent="0.4">
      <c r="C472">
        <v>140</v>
      </c>
    </row>
    <row r="473" spans="3:3" x14ac:dyDescent="0.4">
      <c r="C473">
        <v>126</v>
      </c>
    </row>
    <row r="474" spans="3:3" x14ac:dyDescent="0.4">
      <c r="C474">
        <v>133</v>
      </c>
    </row>
    <row r="475" spans="3:3" x14ac:dyDescent="0.4">
      <c r="C475">
        <v>135</v>
      </c>
    </row>
    <row r="476" spans="3:3" x14ac:dyDescent="0.4">
      <c r="C476">
        <v>130</v>
      </c>
    </row>
    <row r="477" spans="3:3" x14ac:dyDescent="0.4">
      <c r="C477">
        <v>134</v>
      </c>
    </row>
    <row r="478" spans="3:3" x14ac:dyDescent="0.4">
      <c r="C478">
        <v>141</v>
      </c>
    </row>
    <row r="479" spans="3:3" x14ac:dyDescent="0.4">
      <c r="C479">
        <v>119</v>
      </c>
    </row>
    <row r="480" spans="3:3" x14ac:dyDescent="0.4">
      <c r="C480">
        <v>125</v>
      </c>
    </row>
    <row r="481" spans="3:3" x14ac:dyDescent="0.4">
      <c r="C481">
        <v>131</v>
      </c>
    </row>
    <row r="482" spans="3:3" x14ac:dyDescent="0.4">
      <c r="C482">
        <v>136</v>
      </c>
    </row>
    <row r="483" spans="3:3" x14ac:dyDescent="0.4">
      <c r="C483">
        <v>128</v>
      </c>
    </row>
    <row r="484" spans="3:3" x14ac:dyDescent="0.4">
      <c r="C484">
        <v>124</v>
      </c>
    </row>
    <row r="485" spans="3:3" x14ac:dyDescent="0.4">
      <c r="C485">
        <v>132</v>
      </c>
    </row>
    <row r="486" spans="3:3" x14ac:dyDescent="0.4">
      <c r="C486">
        <v>136</v>
      </c>
    </row>
    <row r="487" spans="3:3" x14ac:dyDescent="0.4">
      <c r="C487">
        <v>127</v>
      </c>
    </row>
    <row r="488" spans="3:3" x14ac:dyDescent="0.4">
      <c r="C488">
        <v>130</v>
      </c>
    </row>
    <row r="489" spans="3:3" x14ac:dyDescent="0.4">
      <c r="C489">
        <v>122</v>
      </c>
    </row>
    <row r="490" spans="3:3" x14ac:dyDescent="0.4">
      <c r="C490">
        <v>125</v>
      </c>
    </row>
    <row r="491" spans="3:3" x14ac:dyDescent="0.4">
      <c r="C491">
        <v>133</v>
      </c>
    </row>
    <row r="492" spans="3:3" x14ac:dyDescent="0.4">
      <c r="C492">
        <v>140</v>
      </c>
    </row>
    <row r="493" spans="3:3" x14ac:dyDescent="0.4">
      <c r="C493">
        <v>126</v>
      </c>
    </row>
    <row r="494" spans="3:3" x14ac:dyDescent="0.4">
      <c r="C494">
        <v>133</v>
      </c>
    </row>
    <row r="495" spans="3:3" x14ac:dyDescent="0.4">
      <c r="C495">
        <v>135</v>
      </c>
    </row>
    <row r="496" spans="3:3" x14ac:dyDescent="0.4">
      <c r="C496">
        <v>130</v>
      </c>
    </row>
    <row r="497" spans="3:3" x14ac:dyDescent="0.4">
      <c r="C497">
        <v>134</v>
      </c>
    </row>
    <row r="498" spans="3:3" x14ac:dyDescent="0.4">
      <c r="C498">
        <v>141</v>
      </c>
    </row>
    <row r="499" spans="3:3" x14ac:dyDescent="0.4">
      <c r="C499">
        <v>119</v>
      </c>
    </row>
    <row r="500" spans="3:3" x14ac:dyDescent="0.4">
      <c r="C500">
        <v>125</v>
      </c>
    </row>
    <row r="501" spans="3:3" x14ac:dyDescent="0.4">
      <c r="C501">
        <v>131</v>
      </c>
    </row>
    <row r="502" spans="3:3" x14ac:dyDescent="0.4">
      <c r="C502">
        <v>136</v>
      </c>
    </row>
    <row r="503" spans="3:3" x14ac:dyDescent="0.4">
      <c r="C503">
        <v>128</v>
      </c>
    </row>
    <row r="504" spans="3:3" x14ac:dyDescent="0.4">
      <c r="C504">
        <v>124</v>
      </c>
    </row>
    <row r="505" spans="3:3" x14ac:dyDescent="0.4">
      <c r="C505">
        <v>132</v>
      </c>
    </row>
  </sheetData>
  <sortState xmlns:xlrd2="http://schemas.microsoft.com/office/spreadsheetml/2017/richdata2" ref="R244:R248">
    <sortCondition ref="R244"/>
  </sortState>
  <mergeCells count="3">
    <mergeCell ref="B183:C183"/>
    <mergeCell ref="A197:B197"/>
    <mergeCell ref="A200:B20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F4995-1B49-4506-BFEB-B849F90ABF98}">
  <dimension ref="A2:E552"/>
  <sheetViews>
    <sheetView topLeftCell="A425" workbookViewId="0">
      <selection activeCell="K454" sqref="K454"/>
    </sheetView>
  </sheetViews>
  <sheetFormatPr defaultRowHeight="14.6" x14ac:dyDescent="0.4"/>
  <sheetData>
    <row r="2" spans="1:5" x14ac:dyDescent="0.4">
      <c r="A2" s="9" t="s">
        <v>153</v>
      </c>
    </row>
    <row r="3" spans="1:5" x14ac:dyDescent="0.4">
      <c r="A3" s="10" t="s">
        <v>3</v>
      </c>
    </row>
    <row r="4" spans="1:5" x14ac:dyDescent="0.4">
      <c r="A4" s="10" t="s">
        <v>154</v>
      </c>
    </row>
    <row r="5" spans="1:5" x14ac:dyDescent="0.4">
      <c r="A5" s="10" t="s">
        <v>155</v>
      </c>
    </row>
    <row r="6" spans="1:5" x14ac:dyDescent="0.4">
      <c r="A6" s="10" t="s">
        <v>156</v>
      </c>
    </row>
    <row r="7" spans="1:5" x14ac:dyDescent="0.4">
      <c r="A7" s="10" t="s">
        <v>157</v>
      </c>
    </row>
    <row r="8" spans="1:5" x14ac:dyDescent="0.4">
      <c r="A8" s="10" t="s">
        <v>158</v>
      </c>
    </row>
    <row r="9" spans="1:5" x14ac:dyDescent="0.4">
      <c r="A9" s="10" t="s">
        <v>101</v>
      </c>
    </row>
    <row r="10" spans="1:5" x14ac:dyDescent="0.4">
      <c r="A10" s="28" t="s">
        <v>159</v>
      </c>
    </row>
    <row r="11" spans="1:5" x14ac:dyDescent="0.4">
      <c r="A11" s="28" t="s">
        <v>160</v>
      </c>
    </row>
    <row r="12" spans="1:5" x14ac:dyDescent="0.4">
      <c r="A12" s="28" t="s">
        <v>161</v>
      </c>
    </row>
    <row r="13" spans="1:5" x14ac:dyDescent="0.4">
      <c r="A13" s="10" t="s">
        <v>162</v>
      </c>
    </row>
    <row r="14" spans="1:5" x14ac:dyDescent="0.4">
      <c r="B14">
        <v>-2.5</v>
      </c>
    </row>
    <row r="15" spans="1:5" x14ac:dyDescent="0.4">
      <c r="B15">
        <v>1.3</v>
      </c>
      <c r="C15" s="37" t="s">
        <v>165</v>
      </c>
      <c r="D15" s="4" t="s">
        <v>163</v>
      </c>
      <c r="E15" s="4">
        <f>SKEW(B14:B76)</f>
        <v>5.4546017084340551E-2</v>
      </c>
    </row>
    <row r="16" spans="1:5" x14ac:dyDescent="0.4">
      <c r="B16">
        <v>-0.8</v>
      </c>
      <c r="C16" s="37" t="s">
        <v>166</v>
      </c>
      <c r="D16" s="4" t="s">
        <v>164</v>
      </c>
      <c r="E16" s="4">
        <f>KURT(B14:B76)</f>
        <v>-1.3042496425917365</v>
      </c>
    </row>
    <row r="17" spans="2:4" x14ac:dyDescent="0.4">
      <c r="B17">
        <v>-1.9</v>
      </c>
      <c r="C17" s="6" t="s">
        <v>167</v>
      </c>
      <c r="D17" t="s">
        <v>363</v>
      </c>
    </row>
    <row r="18" spans="2:4" x14ac:dyDescent="0.4">
      <c r="B18">
        <v>2.1</v>
      </c>
      <c r="D18" t="s">
        <v>367</v>
      </c>
    </row>
    <row r="19" spans="2:4" x14ac:dyDescent="0.4">
      <c r="B19">
        <v>0.5</v>
      </c>
      <c r="D19" t="s">
        <v>368</v>
      </c>
    </row>
    <row r="20" spans="2:4" x14ac:dyDescent="0.4">
      <c r="B20">
        <v>-1.2</v>
      </c>
      <c r="D20" t="s">
        <v>369</v>
      </c>
    </row>
    <row r="21" spans="2:4" x14ac:dyDescent="0.4">
      <c r="B21">
        <v>1.8</v>
      </c>
    </row>
    <row r="22" spans="2:4" x14ac:dyDescent="0.4">
      <c r="B22">
        <v>-0.5</v>
      </c>
    </row>
    <row r="23" spans="2:4" x14ac:dyDescent="0.4">
      <c r="B23">
        <v>2.2999999999999998</v>
      </c>
    </row>
    <row r="24" spans="2:4" x14ac:dyDescent="0.4">
      <c r="B24">
        <v>-0.7</v>
      </c>
    </row>
    <row r="25" spans="2:4" x14ac:dyDescent="0.4">
      <c r="B25">
        <v>1.2</v>
      </c>
      <c r="D25" s="1"/>
    </row>
    <row r="26" spans="2:4" x14ac:dyDescent="0.4">
      <c r="B26">
        <v>-1.5</v>
      </c>
    </row>
    <row r="27" spans="2:4" x14ac:dyDescent="0.4">
      <c r="B27">
        <v>-0.3</v>
      </c>
    </row>
    <row r="28" spans="2:4" x14ac:dyDescent="0.4">
      <c r="B28">
        <v>2.6</v>
      </c>
    </row>
    <row r="29" spans="2:4" x14ac:dyDescent="0.4">
      <c r="B29">
        <v>1.1000000000000001</v>
      </c>
    </row>
    <row r="30" spans="2:4" x14ac:dyDescent="0.4">
      <c r="B30">
        <v>-1.7</v>
      </c>
    </row>
    <row r="31" spans="2:4" x14ac:dyDescent="0.4">
      <c r="B31">
        <v>0.9</v>
      </c>
    </row>
    <row r="32" spans="2:4" x14ac:dyDescent="0.4">
      <c r="B32">
        <v>-1.4</v>
      </c>
    </row>
    <row r="33" spans="2:2" x14ac:dyDescent="0.4">
      <c r="B33">
        <v>0.3</v>
      </c>
    </row>
    <row r="34" spans="2:2" x14ac:dyDescent="0.4">
      <c r="B34">
        <v>1.9</v>
      </c>
    </row>
    <row r="35" spans="2:2" x14ac:dyDescent="0.4">
      <c r="B35">
        <v>-1.1000000000000001</v>
      </c>
    </row>
    <row r="36" spans="2:2" x14ac:dyDescent="0.4">
      <c r="B36">
        <v>-0.4</v>
      </c>
    </row>
    <row r="37" spans="2:2" x14ac:dyDescent="0.4">
      <c r="B37">
        <v>2.2000000000000002</v>
      </c>
    </row>
    <row r="38" spans="2:2" x14ac:dyDescent="0.4">
      <c r="B38">
        <v>-0.9</v>
      </c>
    </row>
    <row r="39" spans="2:2" x14ac:dyDescent="0.4">
      <c r="B39">
        <v>1.6</v>
      </c>
    </row>
    <row r="40" spans="2:2" x14ac:dyDescent="0.4">
      <c r="B40">
        <v>-0.6</v>
      </c>
    </row>
    <row r="41" spans="2:2" x14ac:dyDescent="0.4">
      <c r="B41">
        <v>-1.3</v>
      </c>
    </row>
    <row r="42" spans="2:2" x14ac:dyDescent="0.4">
      <c r="B42">
        <v>2.4</v>
      </c>
    </row>
    <row r="43" spans="2:2" x14ac:dyDescent="0.4">
      <c r="B43">
        <v>0.7</v>
      </c>
    </row>
    <row r="44" spans="2:2" x14ac:dyDescent="0.4">
      <c r="B44">
        <v>-1.8</v>
      </c>
    </row>
    <row r="45" spans="2:2" x14ac:dyDescent="0.4">
      <c r="B45">
        <v>1.5</v>
      </c>
    </row>
    <row r="46" spans="2:2" x14ac:dyDescent="0.4">
      <c r="B46">
        <v>-0.2</v>
      </c>
    </row>
    <row r="47" spans="2:2" x14ac:dyDescent="0.4">
      <c r="B47">
        <v>-2.1</v>
      </c>
    </row>
    <row r="48" spans="2:2" x14ac:dyDescent="0.4">
      <c r="B48">
        <v>2.8</v>
      </c>
    </row>
    <row r="49" spans="2:2" x14ac:dyDescent="0.4">
      <c r="B49">
        <v>0.8</v>
      </c>
    </row>
    <row r="50" spans="2:2" x14ac:dyDescent="0.4">
      <c r="B50">
        <v>-1.6</v>
      </c>
    </row>
    <row r="51" spans="2:2" x14ac:dyDescent="0.4">
      <c r="B51">
        <v>1.4</v>
      </c>
    </row>
    <row r="52" spans="2:2" x14ac:dyDescent="0.4">
      <c r="B52">
        <v>-0.1</v>
      </c>
    </row>
    <row r="53" spans="2:2" x14ac:dyDescent="0.4">
      <c r="B53">
        <v>2.5</v>
      </c>
    </row>
    <row r="54" spans="2:2" x14ac:dyDescent="0.4">
      <c r="B54">
        <v>-1</v>
      </c>
    </row>
    <row r="55" spans="2:2" x14ac:dyDescent="0.4">
      <c r="B55">
        <v>1.7</v>
      </c>
    </row>
    <row r="56" spans="2:2" x14ac:dyDescent="0.4">
      <c r="B56">
        <v>-0.9</v>
      </c>
    </row>
    <row r="57" spans="2:2" x14ac:dyDescent="0.4">
      <c r="B57">
        <v>-2</v>
      </c>
    </row>
    <row r="58" spans="2:2" x14ac:dyDescent="0.4">
      <c r="B58">
        <v>2.7</v>
      </c>
    </row>
    <row r="59" spans="2:2" x14ac:dyDescent="0.4">
      <c r="B59">
        <v>0.6</v>
      </c>
    </row>
    <row r="60" spans="2:2" x14ac:dyDescent="0.4">
      <c r="B60">
        <v>-1.4</v>
      </c>
    </row>
    <row r="61" spans="2:2" x14ac:dyDescent="0.4">
      <c r="B61">
        <v>1.1000000000000001</v>
      </c>
    </row>
    <row r="62" spans="2:2" x14ac:dyDescent="0.4">
      <c r="B62">
        <v>-0.3</v>
      </c>
    </row>
    <row r="63" spans="2:2" ht="14.6" customHeight="1" x14ac:dyDescent="0.4">
      <c r="B63">
        <v>2</v>
      </c>
    </row>
    <row r="78" spans="1:1" x14ac:dyDescent="0.4">
      <c r="A78" s="9" t="s">
        <v>181</v>
      </c>
    </row>
    <row r="79" spans="1:1" x14ac:dyDescent="0.4">
      <c r="A79" s="10" t="s">
        <v>3</v>
      </c>
    </row>
    <row r="80" spans="1:1" x14ac:dyDescent="0.4">
      <c r="A80" s="10" t="s">
        <v>168</v>
      </c>
    </row>
    <row r="81" spans="1:5" x14ac:dyDescent="0.4">
      <c r="A81" s="10" t="s">
        <v>169</v>
      </c>
    </row>
    <row r="82" spans="1:5" x14ac:dyDescent="0.4">
      <c r="A82" s="10" t="s">
        <v>170</v>
      </c>
    </row>
    <row r="83" spans="1:5" x14ac:dyDescent="0.4">
      <c r="A83" s="10" t="s">
        <v>171</v>
      </c>
    </row>
    <row r="84" spans="1:5" x14ac:dyDescent="0.4">
      <c r="A84" s="10" t="s">
        <v>172</v>
      </c>
    </row>
    <row r="85" spans="1:5" x14ac:dyDescent="0.4">
      <c r="A85" s="10" t="s">
        <v>173</v>
      </c>
    </row>
    <row r="86" spans="1:5" x14ac:dyDescent="0.4">
      <c r="A86" s="10" t="s">
        <v>174</v>
      </c>
    </row>
    <row r="87" spans="1:5" x14ac:dyDescent="0.4">
      <c r="A87" s="10" t="s">
        <v>175</v>
      </c>
    </row>
    <row r="88" spans="1:5" x14ac:dyDescent="0.4">
      <c r="A88" s="10" t="s">
        <v>176</v>
      </c>
    </row>
    <row r="89" spans="1:5" x14ac:dyDescent="0.4">
      <c r="A89" s="10" t="s">
        <v>101</v>
      </c>
    </row>
    <row r="90" spans="1:5" x14ac:dyDescent="0.4">
      <c r="A90" s="28" t="s">
        <v>177</v>
      </c>
    </row>
    <row r="91" spans="1:5" x14ac:dyDescent="0.4">
      <c r="A91" s="28" t="s">
        <v>178</v>
      </c>
    </row>
    <row r="92" spans="1:5" x14ac:dyDescent="0.4">
      <c r="A92" s="28" t="s">
        <v>179</v>
      </c>
    </row>
    <row r="93" spans="1:5" x14ac:dyDescent="0.4">
      <c r="A93" s="10" t="s">
        <v>180</v>
      </c>
    </row>
    <row r="96" spans="1:5" x14ac:dyDescent="0.4">
      <c r="B96">
        <v>2.5</v>
      </c>
      <c r="D96" s="37" t="s">
        <v>165</v>
      </c>
      <c r="E96">
        <f>SKEW(B96:B191)</f>
        <v>0.22402536454542335</v>
      </c>
    </row>
    <row r="97" spans="2:5" x14ac:dyDescent="0.4">
      <c r="B97">
        <v>4.8</v>
      </c>
      <c r="D97" s="37" t="s">
        <v>166</v>
      </c>
      <c r="E97">
        <f>KURT(B96:B191)</f>
        <v>-0.93120912452529181</v>
      </c>
    </row>
    <row r="98" spans="2:5" x14ac:dyDescent="0.4">
      <c r="B98">
        <v>3.2</v>
      </c>
      <c r="D98" s="6" t="s">
        <v>167</v>
      </c>
      <c r="E98" t="s">
        <v>371</v>
      </c>
    </row>
    <row r="99" spans="2:5" x14ac:dyDescent="0.4">
      <c r="B99">
        <v>2.1</v>
      </c>
      <c r="E99" t="s">
        <v>370</v>
      </c>
    </row>
    <row r="100" spans="2:5" x14ac:dyDescent="0.4">
      <c r="B100">
        <v>4.5</v>
      </c>
      <c r="E100" t="s">
        <v>372</v>
      </c>
    </row>
    <row r="101" spans="2:5" x14ac:dyDescent="0.4">
      <c r="B101">
        <v>2.9</v>
      </c>
    </row>
    <row r="102" spans="2:5" x14ac:dyDescent="0.4">
      <c r="B102">
        <v>2.2999999999999998</v>
      </c>
    </row>
    <row r="103" spans="2:5" x14ac:dyDescent="0.4">
      <c r="B103">
        <v>3.1</v>
      </c>
    </row>
    <row r="104" spans="2:5" x14ac:dyDescent="0.4">
      <c r="B104">
        <v>4.2</v>
      </c>
    </row>
    <row r="105" spans="2:5" x14ac:dyDescent="0.4">
      <c r="B105">
        <v>3.9</v>
      </c>
    </row>
    <row r="106" spans="2:5" x14ac:dyDescent="0.4">
      <c r="B106">
        <v>2.8</v>
      </c>
    </row>
    <row r="107" spans="2:5" x14ac:dyDescent="0.4">
      <c r="B107">
        <v>4.0999999999999996</v>
      </c>
    </row>
    <row r="108" spans="2:5" x14ac:dyDescent="0.4">
      <c r="B108">
        <v>2.6</v>
      </c>
    </row>
    <row r="109" spans="2:5" x14ac:dyDescent="0.4">
      <c r="B109">
        <v>2.4</v>
      </c>
    </row>
    <row r="110" spans="2:5" x14ac:dyDescent="0.4">
      <c r="B110">
        <v>4.7</v>
      </c>
    </row>
    <row r="111" spans="2:5" x14ac:dyDescent="0.4">
      <c r="B111">
        <v>3.3</v>
      </c>
    </row>
    <row r="112" spans="2:5" x14ac:dyDescent="0.4">
      <c r="B112">
        <v>2.7</v>
      </c>
    </row>
    <row r="113" spans="2:2" x14ac:dyDescent="0.4">
      <c r="B113">
        <v>3</v>
      </c>
    </row>
    <row r="114" spans="2:2" x14ac:dyDescent="0.4">
      <c r="B114">
        <v>4.3</v>
      </c>
    </row>
    <row r="115" spans="2:2" x14ac:dyDescent="0.4">
      <c r="B115">
        <v>3.7</v>
      </c>
    </row>
    <row r="116" spans="2:2" x14ac:dyDescent="0.4">
      <c r="B116">
        <v>2.2000000000000002</v>
      </c>
    </row>
    <row r="117" spans="2:2" x14ac:dyDescent="0.4">
      <c r="B117">
        <v>3.6</v>
      </c>
    </row>
    <row r="118" spans="2:2" x14ac:dyDescent="0.4">
      <c r="B118">
        <v>4</v>
      </c>
    </row>
    <row r="119" spans="2:2" x14ac:dyDescent="0.4">
      <c r="B119">
        <v>2.7</v>
      </c>
    </row>
    <row r="120" spans="2:2" x14ac:dyDescent="0.4">
      <c r="B120">
        <v>3.8</v>
      </c>
    </row>
    <row r="121" spans="2:2" x14ac:dyDescent="0.4">
      <c r="B121">
        <v>3.5</v>
      </c>
    </row>
    <row r="122" spans="2:2" x14ac:dyDescent="0.4">
      <c r="B122">
        <v>3.2</v>
      </c>
    </row>
    <row r="123" spans="2:2" x14ac:dyDescent="0.4">
      <c r="B123">
        <v>4.4000000000000004</v>
      </c>
    </row>
    <row r="124" spans="2:2" x14ac:dyDescent="0.4">
      <c r="B124">
        <v>2</v>
      </c>
    </row>
    <row r="125" spans="2:2" x14ac:dyDescent="0.4">
      <c r="B125">
        <v>3.4</v>
      </c>
    </row>
    <row r="126" spans="2:2" x14ac:dyDescent="0.4">
      <c r="B126">
        <v>3.1</v>
      </c>
    </row>
    <row r="127" spans="2:2" x14ac:dyDescent="0.4">
      <c r="B127">
        <v>2.9</v>
      </c>
    </row>
    <row r="128" spans="2:2" x14ac:dyDescent="0.4">
      <c r="B128">
        <v>4.5999999999999996</v>
      </c>
    </row>
    <row r="129" spans="2:2" x14ac:dyDescent="0.4">
      <c r="B129">
        <v>3.3</v>
      </c>
    </row>
    <row r="130" spans="2:2" x14ac:dyDescent="0.4">
      <c r="B130">
        <v>2.5</v>
      </c>
    </row>
    <row r="131" spans="2:2" x14ac:dyDescent="0.4">
      <c r="B131">
        <v>4.9000000000000004</v>
      </c>
    </row>
    <row r="132" spans="2:2" x14ac:dyDescent="0.4">
      <c r="B132">
        <v>2.8</v>
      </c>
    </row>
    <row r="133" spans="2:2" x14ac:dyDescent="0.4">
      <c r="B133">
        <v>3</v>
      </c>
    </row>
    <row r="134" spans="2:2" x14ac:dyDescent="0.4">
      <c r="B134">
        <v>4.2</v>
      </c>
    </row>
    <row r="135" spans="2:2" x14ac:dyDescent="0.4">
      <c r="B135">
        <v>3.9</v>
      </c>
    </row>
    <row r="136" spans="2:2" x14ac:dyDescent="0.4">
      <c r="B136">
        <v>2.8</v>
      </c>
    </row>
    <row r="137" spans="2:2" x14ac:dyDescent="0.4">
      <c r="B137">
        <v>4.0999999999999996</v>
      </c>
    </row>
    <row r="138" spans="2:2" x14ac:dyDescent="0.4">
      <c r="B138">
        <v>2.6</v>
      </c>
    </row>
    <row r="139" spans="2:2" x14ac:dyDescent="0.4">
      <c r="B139">
        <v>2.4</v>
      </c>
    </row>
    <row r="140" spans="2:2" x14ac:dyDescent="0.4">
      <c r="B140">
        <v>4.7</v>
      </c>
    </row>
    <row r="141" spans="2:2" x14ac:dyDescent="0.4">
      <c r="B141">
        <v>3.3</v>
      </c>
    </row>
    <row r="142" spans="2:2" x14ac:dyDescent="0.4">
      <c r="B142">
        <v>2.7</v>
      </c>
    </row>
    <row r="143" spans="2:2" x14ac:dyDescent="0.4">
      <c r="B143">
        <v>3</v>
      </c>
    </row>
    <row r="144" spans="2:2" x14ac:dyDescent="0.4">
      <c r="B144">
        <v>4.3</v>
      </c>
    </row>
    <row r="145" spans="2:2" x14ac:dyDescent="0.4">
      <c r="B145">
        <v>3.7</v>
      </c>
    </row>
    <row r="146" spans="2:2" x14ac:dyDescent="0.4">
      <c r="B146">
        <v>2.2000000000000002</v>
      </c>
    </row>
    <row r="147" spans="2:2" x14ac:dyDescent="0.4">
      <c r="B147">
        <v>3.6</v>
      </c>
    </row>
    <row r="148" spans="2:2" x14ac:dyDescent="0.4">
      <c r="B148">
        <v>4</v>
      </c>
    </row>
    <row r="149" spans="2:2" x14ac:dyDescent="0.4">
      <c r="B149">
        <v>2.7</v>
      </c>
    </row>
    <row r="150" spans="2:2" x14ac:dyDescent="0.4">
      <c r="B150">
        <v>3.8</v>
      </c>
    </row>
    <row r="151" spans="2:2" x14ac:dyDescent="0.4">
      <c r="B151">
        <v>3.5</v>
      </c>
    </row>
    <row r="152" spans="2:2" x14ac:dyDescent="0.4">
      <c r="B152">
        <v>3.2</v>
      </c>
    </row>
    <row r="153" spans="2:2" x14ac:dyDescent="0.4">
      <c r="B153">
        <v>4.4000000000000004</v>
      </c>
    </row>
    <row r="154" spans="2:2" x14ac:dyDescent="0.4">
      <c r="B154">
        <v>2</v>
      </c>
    </row>
    <row r="155" spans="2:2" x14ac:dyDescent="0.4">
      <c r="B155">
        <v>3.4</v>
      </c>
    </row>
    <row r="156" spans="2:2" x14ac:dyDescent="0.4">
      <c r="B156">
        <v>3.1</v>
      </c>
    </row>
    <row r="157" spans="2:2" x14ac:dyDescent="0.4">
      <c r="B157">
        <v>2.9</v>
      </c>
    </row>
    <row r="158" spans="2:2" x14ac:dyDescent="0.4">
      <c r="B158">
        <v>4.5999999999999996</v>
      </c>
    </row>
    <row r="159" spans="2:2" x14ac:dyDescent="0.4">
      <c r="B159">
        <v>3.3</v>
      </c>
    </row>
    <row r="160" spans="2:2" x14ac:dyDescent="0.4">
      <c r="B160">
        <v>2.5</v>
      </c>
    </row>
    <row r="161" spans="2:2" x14ac:dyDescent="0.4">
      <c r="B161">
        <v>4.9000000000000004</v>
      </c>
    </row>
    <row r="162" spans="2:2" x14ac:dyDescent="0.4">
      <c r="B162">
        <v>2.8</v>
      </c>
    </row>
    <row r="163" spans="2:2" x14ac:dyDescent="0.4">
      <c r="B163">
        <v>3</v>
      </c>
    </row>
    <row r="164" spans="2:2" x14ac:dyDescent="0.4">
      <c r="B164">
        <v>4.2</v>
      </c>
    </row>
    <row r="165" spans="2:2" x14ac:dyDescent="0.4">
      <c r="B165">
        <v>3.9</v>
      </c>
    </row>
    <row r="166" spans="2:2" x14ac:dyDescent="0.4">
      <c r="B166">
        <v>2.8</v>
      </c>
    </row>
    <row r="167" spans="2:2" x14ac:dyDescent="0.4">
      <c r="B167">
        <v>4.0999999999999996</v>
      </c>
    </row>
    <row r="168" spans="2:2" x14ac:dyDescent="0.4">
      <c r="B168">
        <v>2.6</v>
      </c>
    </row>
    <row r="169" spans="2:2" x14ac:dyDescent="0.4">
      <c r="B169">
        <v>2.4</v>
      </c>
    </row>
    <row r="170" spans="2:2" x14ac:dyDescent="0.4">
      <c r="B170">
        <v>4.7</v>
      </c>
    </row>
    <row r="171" spans="2:2" x14ac:dyDescent="0.4">
      <c r="B171">
        <v>3.3</v>
      </c>
    </row>
    <row r="172" spans="2:2" x14ac:dyDescent="0.4">
      <c r="B172">
        <v>2.7</v>
      </c>
    </row>
    <row r="173" spans="2:2" x14ac:dyDescent="0.4">
      <c r="B173">
        <v>3</v>
      </c>
    </row>
    <row r="174" spans="2:2" x14ac:dyDescent="0.4">
      <c r="B174">
        <v>4.3</v>
      </c>
    </row>
    <row r="175" spans="2:2" x14ac:dyDescent="0.4">
      <c r="B175">
        <v>3.7</v>
      </c>
    </row>
    <row r="176" spans="2:2" x14ac:dyDescent="0.4">
      <c r="B176">
        <v>2.2000000000000002</v>
      </c>
    </row>
    <row r="177" spans="2:2" x14ac:dyDescent="0.4">
      <c r="B177">
        <v>3.6</v>
      </c>
    </row>
    <row r="178" spans="2:2" x14ac:dyDescent="0.4">
      <c r="B178">
        <v>4</v>
      </c>
    </row>
    <row r="179" spans="2:2" x14ac:dyDescent="0.4">
      <c r="B179">
        <v>2.7</v>
      </c>
    </row>
    <row r="180" spans="2:2" x14ac:dyDescent="0.4">
      <c r="B180">
        <v>3.8</v>
      </c>
    </row>
    <row r="181" spans="2:2" x14ac:dyDescent="0.4">
      <c r="B181">
        <v>3.5</v>
      </c>
    </row>
    <row r="182" spans="2:2" x14ac:dyDescent="0.4">
      <c r="B182">
        <v>3.2</v>
      </c>
    </row>
    <row r="183" spans="2:2" x14ac:dyDescent="0.4">
      <c r="B183">
        <v>4.4000000000000004</v>
      </c>
    </row>
    <row r="184" spans="2:2" x14ac:dyDescent="0.4">
      <c r="B184">
        <v>2</v>
      </c>
    </row>
    <row r="185" spans="2:2" x14ac:dyDescent="0.4">
      <c r="B185">
        <v>3.4</v>
      </c>
    </row>
    <row r="186" spans="2:2" x14ac:dyDescent="0.4">
      <c r="B186">
        <v>3.1</v>
      </c>
    </row>
    <row r="187" spans="2:2" x14ac:dyDescent="0.4">
      <c r="B187">
        <v>2.9</v>
      </c>
    </row>
    <row r="188" spans="2:2" x14ac:dyDescent="0.4">
      <c r="B188">
        <v>4.5999999999999996</v>
      </c>
    </row>
    <row r="189" spans="2:2" x14ac:dyDescent="0.4">
      <c r="B189">
        <v>3.3</v>
      </c>
    </row>
    <row r="190" spans="2:2" x14ac:dyDescent="0.4">
      <c r="B190">
        <v>2.5</v>
      </c>
    </row>
    <row r="191" spans="2:2" x14ac:dyDescent="0.4">
      <c r="B191">
        <v>4.9000000000000004</v>
      </c>
    </row>
    <row r="193" spans="1:1" x14ac:dyDescent="0.4">
      <c r="A193" s="9" t="s">
        <v>182</v>
      </c>
    </row>
    <row r="194" spans="1:1" x14ac:dyDescent="0.4">
      <c r="A194" s="10" t="s">
        <v>3</v>
      </c>
    </row>
    <row r="195" spans="1:1" x14ac:dyDescent="0.4">
      <c r="A195" s="10" t="s">
        <v>183</v>
      </c>
    </row>
    <row r="196" spans="1:1" x14ac:dyDescent="0.4">
      <c r="A196" s="10" t="s">
        <v>131</v>
      </c>
    </row>
    <row r="197" spans="1:1" x14ac:dyDescent="0.4">
      <c r="A197" s="10" t="s">
        <v>132</v>
      </c>
    </row>
    <row r="198" spans="1:1" x14ac:dyDescent="0.4">
      <c r="A198" s="10" t="s">
        <v>133</v>
      </c>
    </row>
    <row r="199" spans="1:1" x14ac:dyDescent="0.4">
      <c r="A199" s="10" t="s">
        <v>134</v>
      </c>
    </row>
    <row r="200" spans="1:1" x14ac:dyDescent="0.4">
      <c r="A200" s="10" t="s">
        <v>135</v>
      </c>
    </row>
    <row r="201" spans="1:1" x14ac:dyDescent="0.4">
      <c r="A201" s="10" t="s">
        <v>136</v>
      </c>
    </row>
    <row r="202" spans="1:1" x14ac:dyDescent="0.4">
      <c r="A202" s="10" t="s">
        <v>134</v>
      </c>
    </row>
    <row r="203" spans="1:1" x14ac:dyDescent="0.4">
      <c r="A203" s="10" t="s">
        <v>135</v>
      </c>
    </row>
    <row r="204" spans="1:1" x14ac:dyDescent="0.4">
      <c r="A204" s="10" t="s">
        <v>136</v>
      </c>
    </row>
    <row r="205" spans="1:1" x14ac:dyDescent="0.4">
      <c r="A205" s="10" t="s">
        <v>137</v>
      </c>
    </row>
    <row r="206" spans="1:1" x14ac:dyDescent="0.4">
      <c r="A206" s="10" t="s">
        <v>101</v>
      </c>
    </row>
    <row r="207" spans="1:1" x14ac:dyDescent="0.4">
      <c r="A207" s="28" t="s">
        <v>184</v>
      </c>
    </row>
    <row r="208" spans="1:1" x14ac:dyDescent="0.4">
      <c r="A208" s="28" t="s">
        <v>185</v>
      </c>
    </row>
    <row r="209" spans="1:5" x14ac:dyDescent="0.4">
      <c r="A209" s="28" t="s">
        <v>186</v>
      </c>
    </row>
    <row r="210" spans="1:5" x14ac:dyDescent="0.4">
      <c r="A210" s="10" t="s">
        <v>187</v>
      </c>
    </row>
    <row r="213" spans="1:5" x14ac:dyDescent="0.4">
      <c r="B213">
        <v>4</v>
      </c>
      <c r="D213" s="37" t="s">
        <v>165</v>
      </c>
      <c r="E213">
        <f>SKEW(B213:B312)</f>
        <v>-0.21090973977304461</v>
      </c>
    </row>
    <row r="214" spans="1:5" x14ac:dyDescent="0.4">
      <c r="B214">
        <v>5</v>
      </c>
      <c r="D214" s="37" t="s">
        <v>166</v>
      </c>
      <c r="E214">
        <f>KURT(B213:B312)</f>
        <v>-0.74525627211662515</v>
      </c>
    </row>
    <row r="215" spans="1:5" x14ac:dyDescent="0.4">
      <c r="B215">
        <v>3</v>
      </c>
      <c r="D215" s="6" t="s">
        <v>167</v>
      </c>
    </row>
    <row r="216" spans="1:5" x14ac:dyDescent="0.4">
      <c r="B216">
        <v>4</v>
      </c>
    </row>
    <row r="217" spans="1:5" x14ac:dyDescent="0.4">
      <c r="B217">
        <v>4</v>
      </c>
    </row>
    <row r="218" spans="1:5" x14ac:dyDescent="0.4">
      <c r="B218">
        <v>3</v>
      </c>
      <c r="D218" t="s">
        <v>364</v>
      </c>
    </row>
    <row r="219" spans="1:5" x14ac:dyDescent="0.4">
      <c r="B219">
        <v>2</v>
      </c>
      <c r="D219" t="s">
        <v>365</v>
      </c>
    </row>
    <row r="220" spans="1:5" x14ac:dyDescent="0.4">
      <c r="B220">
        <v>5</v>
      </c>
      <c r="D220" t="s">
        <v>366</v>
      </c>
    </row>
    <row r="221" spans="1:5" x14ac:dyDescent="0.4">
      <c r="B221">
        <v>4</v>
      </c>
    </row>
    <row r="222" spans="1:5" x14ac:dyDescent="0.4">
      <c r="B222">
        <v>3</v>
      </c>
    </row>
    <row r="223" spans="1:5" x14ac:dyDescent="0.4">
      <c r="B223">
        <v>5</v>
      </c>
    </row>
    <row r="224" spans="1:5" x14ac:dyDescent="0.4">
      <c r="B224">
        <v>4</v>
      </c>
    </row>
    <row r="225" spans="2:2" x14ac:dyDescent="0.4">
      <c r="B225">
        <v>2</v>
      </c>
    </row>
    <row r="226" spans="2:2" x14ac:dyDescent="0.4">
      <c r="B226">
        <v>3</v>
      </c>
    </row>
    <row r="227" spans="2:2" x14ac:dyDescent="0.4">
      <c r="B227">
        <v>4</v>
      </c>
    </row>
    <row r="228" spans="2:2" x14ac:dyDescent="0.4">
      <c r="B228">
        <v>5</v>
      </c>
    </row>
    <row r="229" spans="2:2" x14ac:dyDescent="0.4">
      <c r="B229">
        <v>3</v>
      </c>
    </row>
    <row r="230" spans="2:2" x14ac:dyDescent="0.4">
      <c r="B230">
        <v>4</v>
      </c>
    </row>
    <row r="231" spans="2:2" x14ac:dyDescent="0.4">
      <c r="B231">
        <v>5</v>
      </c>
    </row>
    <row r="232" spans="2:2" x14ac:dyDescent="0.4">
      <c r="B232">
        <v>3</v>
      </c>
    </row>
    <row r="233" spans="2:2" x14ac:dyDescent="0.4">
      <c r="B233">
        <v>4</v>
      </c>
    </row>
    <row r="234" spans="2:2" x14ac:dyDescent="0.4">
      <c r="B234">
        <v>3</v>
      </c>
    </row>
    <row r="235" spans="2:2" x14ac:dyDescent="0.4">
      <c r="B235">
        <v>2</v>
      </c>
    </row>
    <row r="236" spans="2:2" x14ac:dyDescent="0.4">
      <c r="B236">
        <v>4</v>
      </c>
    </row>
    <row r="237" spans="2:2" x14ac:dyDescent="0.4">
      <c r="B237">
        <v>5</v>
      </c>
    </row>
    <row r="238" spans="2:2" x14ac:dyDescent="0.4">
      <c r="B238">
        <v>3</v>
      </c>
    </row>
    <row r="239" spans="2:2" x14ac:dyDescent="0.4">
      <c r="B239">
        <v>4</v>
      </c>
    </row>
    <row r="240" spans="2:2" x14ac:dyDescent="0.4">
      <c r="B240">
        <v>5</v>
      </c>
    </row>
    <row r="241" spans="2:2" x14ac:dyDescent="0.4">
      <c r="B241">
        <v>4</v>
      </c>
    </row>
    <row r="242" spans="2:2" x14ac:dyDescent="0.4">
      <c r="B242">
        <v>3</v>
      </c>
    </row>
    <row r="243" spans="2:2" x14ac:dyDescent="0.4">
      <c r="B243">
        <v>3</v>
      </c>
    </row>
    <row r="244" spans="2:2" x14ac:dyDescent="0.4">
      <c r="B244">
        <v>4</v>
      </c>
    </row>
    <row r="245" spans="2:2" x14ac:dyDescent="0.4">
      <c r="B245">
        <v>5</v>
      </c>
    </row>
    <row r="246" spans="2:2" x14ac:dyDescent="0.4">
      <c r="B246">
        <v>2</v>
      </c>
    </row>
    <row r="247" spans="2:2" x14ac:dyDescent="0.4">
      <c r="B247">
        <v>3</v>
      </c>
    </row>
    <row r="248" spans="2:2" x14ac:dyDescent="0.4">
      <c r="B248">
        <v>4</v>
      </c>
    </row>
    <row r="249" spans="2:2" x14ac:dyDescent="0.4">
      <c r="B249">
        <v>4</v>
      </c>
    </row>
    <row r="250" spans="2:2" x14ac:dyDescent="0.4">
      <c r="B250">
        <v>3</v>
      </c>
    </row>
    <row r="251" spans="2:2" x14ac:dyDescent="0.4">
      <c r="B251">
        <v>5</v>
      </c>
    </row>
    <row r="252" spans="2:2" x14ac:dyDescent="0.4">
      <c r="B252">
        <v>4</v>
      </c>
    </row>
    <row r="253" spans="2:2" x14ac:dyDescent="0.4">
      <c r="B253">
        <v>3</v>
      </c>
    </row>
    <row r="254" spans="2:2" x14ac:dyDescent="0.4">
      <c r="B254">
        <v>4</v>
      </c>
    </row>
    <row r="255" spans="2:2" x14ac:dyDescent="0.4">
      <c r="B255">
        <v>5</v>
      </c>
    </row>
    <row r="256" spans="2:2" x14ac:dyDescent="0.4">
      <c r="B256">
        <v>4</v>
      </c>
    </row>
    <row r="257" spans="2:2" x14ac:dyDescent="0.4">
      <c r="B257">
        <v>2</v>
      </c>
    </row>
    <row r="258" spans="2:2" x14ac:dyDescent="0.4">
      <c r="B258">
        <v>3</v>
      </c>
    </row>
    <row r="259" spans="2:2" x14ac:dyDescent="0.4">
      <c r="B259">
        <v>4</v>
      </c>
    </row>
    <row r="260" spans="2:2" x14ac:dyDescent="0.4">
      <c r="B260">
        <v>5</v>
      </c>
    </row>
    <row r="261" spans="2:2" x14ac:dyDescent="0.4">
      <c r="B261">
        <v>3</v>
      </c>
    </row>
    <row r="262" spans="2:2" x14ac:dyDescent="0.4">
      <c r="B262">
        <v>4</v>
      </c>
    </row>
    <row r="263" spans="2:2" x14ac:dyDescent="0.4">
      <c r="B263">
        <v>5</v>
      </c>
    </row>
    <row r="264" spans="2:2" x14ac:dyDescent="0.4">
      <c r="B264">
        <v>4</v>
      </c>
    </row>
    <row r="265" spans="2:2" x14ac:dyDescent="0.4">
      <c r="B265">
        <v>3</v>
      </c>
    </row>
    <row r="266" spans="2:2" x14ac:dyDescent="0.4">
      <c r="B266">
        <v>4</v>
      </c>
    </row>
    <row r="267" spans="2:2" x14ac:dyDescent="0.4">
      <c r="B267">
        <v>5</v>
      </c>
    </row>
    <row r="268" spans="2:2" x14ac:dyDescent="0.4">
      <c r="B268">
        <v>3</v>
      </c>
    </row>
    <row r="269" spans="2:2" x14ac:dyDescent="0.4">
      <c r="B269">
        <v>4</v>
      </c>
    </row>
    <row r="270" spans="2:2" x14ac:dyDescent="0.4">
      <c r="B270">
        <v>5</v>
      </c>
    </row>
    <row r="271" spans="2:2" x14ac:dyDescent="0.4">
      <c r="B271">
        <v>4</v>
      </c>
    </row>
    <row r="272" spans="2:2" x14ac:dyDescent="0.4">
      <c r="B272">
        <v>3</v>
      </c>
    </row>
    <row r="273" spans="2:2" x14ac:dyDescent="0.4">
      <c r="B273">
        <v>3</v>
      </c>
    </row>
    <row r="274" spans="2:2" x14ac:dyDescent="0.4">
      <c r="B274">
        <v>4</v>
      </c>
    </row>
    <row r="275" spans="2:2" x14ac:dyDescent="0.4">
      <c r="B275">
        <v>5</v>
      </c>
    </row>
    <row r="276" spans="2:2" x14ac:dyDescent="0.4">
      <c r="B276">
        <v>2</v>
      </c>
    </row>
    <row r="277" spans="2:2" x14ac:dyDescent="0.4">
      <c r="B277">
        <v>3</v>
      </c>
    </row>
    <row r="278" spans="2:2" x14ac:dyDescent="0.4">
      <c r="B278">
        <v>4</v>
      </c>
    </row>
    <row r="279" spans="2:2" x14ac:dyDescent="0.4">
      <c r="B279">
        <v>4</v>
      </c>
    </row>
    <row r="280" spans="2:2" x14ac:dyDescent="0.4">
      <c r="B280">
        <v>3</v>
      </c>
    </row>
    <row r="281" spans="2:2" x14ac:dyDescent="0.4">
      <c r="B281">
        <v>5</v>
      </c>
    </row>
    <row r="282" spans="2:2" x14ac:dyDescent="0.4">
      <c r="B282">
        <v>4</v>
      </c>
    </row>
    <row r="283" spans="2:2" x14ac:dyDescent="0.4">
      <c r="B283">
        <v>3</v>
      </c>
    </row>
    <row r="284" spans="2:2" x14ac:dyDescent="0.4">
      <c r="B284">
        <v>4</v>
      </c>
    </row>
    <row r="285" spans="2:2" x14ac:dyDescent="0.4">
      <c r="B285">
        <v>5</v>
      </c>
    </row>
    <row r="286" spans="2:2" x14ac:dyDescent="0.4">
      <c r="B286">
        <v>4</v>
      </c>
    </row>
    <row r="287" spans="2:2" x14ac:dyDescent="0.4">
      <c r="B287">
        <v>2</v>
      </c>
    </row>
    <row r="288" spans="2:2" x14ac:dyDescent="0.4">
      <c r="B288">
        <v>3</v>
      </c>
    </row>
    <row r="289" spans="2:2" x14ac:dyDescent="0.4">
      <c r="B289">
        <v>4</v>
      </c>
    </row>
    <row r="290" spans="2:2" x14ac:dyDescent="0.4">
      <c r="B290">
        <v>5</v>
      </c>
    </row>
    <row r="291" spans="2:2" x14ac:dyDescent="0.4">
      <c r="B291">
        <v>3</v>
      </c>
    </row>
    <row r="292" spans="2:2" x14ac:dyDescent="0.4">
      <c r="B292">
        <v>4</v>
      </c>
    </row>
    <row r="293" spans="2:2" x14ac:dyDescent="0.4">
      <c r="B293">
        <v>5</v>
      </c>
    </row>
    <row r="294" spans="2:2" x14ac:dyDescent="0.4">
      <c r="B294">
        <v>4</v>
      </c>
    </row>
    <row r="295" spans="2:2" x14ac:dyDescent="0.4">
      <c r="B295">
        <v>3</v>
      </c>
    </row>
    <row r="296" spans="2:2" x14ac:dyDescent="0.4">
      <c r="B296">
        <v>4</v>
      </c>
    </row>
    <row r="297" spans="2:2" x14ac:dyDescent="0.4">
      <c r="B297">
        <v>5</v>
      </c>
    </row>
    <row r="298" spans="2:2" x14ac:dyDescent="0.4">
      <c r="B298">
        <v>3</v>
      </c>
    </row>
    <row r="299" spans="2:2" x14ac:dyDescent="0.4">
      <c r="B299">
        <v>4</v>
      </c>
    </row>
    <row r="300" spans="2:2" x14ac:dyDescent="0.4">
      <c r="B300">
        <v>5</v>
      </c>
    </row>
    <row r="301" spans="2:2" x14ac:dyDescent="0.4">
      <c r="B301">
        <v>4</v>
      </c>
    </row>
    <row r="302" spans="2:2" x14ac:dyDescent="0.4">
      <c r="B302">
        <v>3</v>
      </c>
    </row>
    <row r="303" spans="2:2" x14ac:dyDescent="0.4">
      <c r="B303">
        <v>3</v>
      </c>
    </row>
    <row r="304" spans="2:2" x14ac:dyDescent="0.4">
      <c r="B304">
        <v>4</v>
      </c>
    </row>
    <row r="305" spans="1:2" x14ac:dyDescent="0.4">
      <c r="B305">
        <v>5</v>
      </c>
    </row>
    <row r="306" spans="1:2" x14ac:dyDescent="0.4">
      <c r="B306">
        <v>2</v>
      </c>
    </row>
    <row r="307" spans="1:2" x14ac:dyDescent="0.4">
      <c r="B307">
        <v>3</v>
      </c>
    </row>
    <row r="308" spans="1:2" x14ac:dyDescent="0.4">
      <c r="B308">
        <v>4</v>
      </c>
    </row>
    <row r="309" spans="1:2" x14ac:dyDescent="0.4">
      <c r="B309">
        <v>4</v>
      </c>
    </row>
    <row r="310" spans="1:2" x14ac:dyDescent="0.4">
      <c r="B310">
        <v>3</v>
      </c>
    </row>
    <row r="311" spans="1:2" x14ac:dyDescent="0.4">
      <c r="B311">
        <v>5</v>
      </c>
    </row>
    <row r="312" spans="1:2" x14ac:dyDescent="0.4">
      <c r="B312">
        <v>4</v>
      </c>
    </row>
    <row r="314" spans="1:2" x14ac:dyDescent="0.4">
      <c r="A314" s="9" t="s">
        <v>188</v>
      </c>
    </row>
    <row r="315" spans="1:2" x14ac:dyDescent="0.4">
      <c r="A315" s="10" t="s">
        <v>3</v>
      </c>
    </row>
    <row r="316" spans="1:2" x14ac:dyDescent="0.4">
      <c r="A316" s="10" t="s">
        <v>189</v>
      </c>
    </row>
    <row r="317" spans="1:2" x14ac:dyDescent="0.4">
      <c r="A317" s="10" t="s">
        <v>190</v>
      </c>
    </row>
    <row r="318" spans="1:2" x14ac:dyDescent="0.4">
      <c r="A318" s="10" t="s">
        <v>191</v>
      </c>
    </row>
    <row r="319" spans="1:2" x14ac:dyDescent="0.4">
      <c r="A319" s="10" t="s">
        <v>191</v>
      </c>
    </row>
    <row r="320" spans="1:2" x14ac:dyDescent="0.4">
      <c r="A320" s="10" t="s">
        <v>191</v>
      </c>
    </row>
    <row r="321" spans="1:5" x14ac:dyDescent="0.4">
      <c r="A321" s="10" t="s">
        <v>191</v>
      </c>
    </row>
    <row r="322" spans="1:5" x14ac:dyDescent="0.4">
      <c r="A322" s="10" t="s">
        <v>191</v>
      </c>
    </row>
    <row r="323" spans="1:5" x14ac:dyDescent="0.4">
      <c r="A323" s="10" t="s">
        <v>191</v>
      </c>
    </row>
    <row r="324" spans="1:5" x14ac:dyDescent="0.4">
      <c r="A324" s="10" t="s">
        <v>191</v>
      </c>
    </row>
    <row r="325" spans="1:5" x14ac:dyDescent="0.4">
      <c r="A325" s="10" t="s">
        <v>191</v>
      </c>
    </row>
    <row r="326" spans="1:5" x14ac:dyDescent="0.4">
      <c r="A326" s="10" t="s">
        <v>192</v>
      </c>
    </row>
    <row r="327" spans="1:5" x14ac:dyDescent="0.4">
      <c r="A327" s="10" t="s">
        <v>101</v>
      </c>
    </row>
    <row r="328" spans="1:5" x14ac:dyDescent="0.4">
      <c r="A328" s="28" t="s">
        <v>193</v>
      </c>
    </row>
    <row r="329" spans="1:5" x14ac:dyDescent="0.4">
      <c r="A329" s="28" t="s">
        <v>194</v>
      </c>
    </row>
    <row r="330" spans="1:5" x14ac:dyDescent="0.4">
      <c r="A330" s="28" t="s">
        <v>195</v>
      </c>
    </row>
    <row r="331" spans="1:5" x14ac:dyDescent="0.4">
      <c r="A331" s="10" t="s">
        <v>196</v>
      </c>
    </row>
    <row r="332" spans="1:5" x14ac:dyDescent="0.4">
      <c r="B332">
        <v>280</v>
      </c>
    </row>
    <row r="333" spans="1:5" x14ac:dyDescent="0.4">
      <c r="B333">
        <v>350</v>
      </c>
    </row>
    <row r="334" spans="1:5" x14ac:dyDescent="0.4">
      <c r="B334">
        <v>310</v>
      </c>
      <c r="D334" s="37" t="s">
        <v>165</v>
      </c>
      <c r="E334">
        <f>SKEW(B332:B431)</f>
        <v>0.2092186247974063</v>
      </c>
    </row>
    <row r="335" spans="1:5" x14ac:dyDescent="0.4">
      <c r="B335">
        <v>270</v>
      </c>
      <c r="D335" s="37" t="s">
        <v>166</v>
      </c>
      <c r="E335">
        <f>KURT(B332:B431)</f>
        <v>-1.0374244845101974</v>
      </c>
    </row>
    <row r="336" spans="1:5" x14ac:dyDescent="0.4">
      <c r="B336">
        <v>390</v>
      </c>
      <c r="D336" s="6" t="s">
        <v>167</v>
      </c>
      <c r="E336" t="s">
        <v>373</v>
      </c>
    </row>
    <row r="337" spans="2:2" x14ac:dyDescent="0.4">
      <c r="B337">
        <v>320</v>
      </c>
    </row>
    <row r="338" spans="2:2" x14ac:dyDescent="0.4">
      <c r="B338">
        <v>290</v>
      </c>
    </row>
    <row r="339" spans="2:2" x14ac:dyDescent="0.4">
      <c r="B339">
        <v>340</v>
      </c>
    </row>
    <row r="340" spans="2:2" x14ac:dyDescent="0.4">
      <c r="B340">
        <v>310</v>
      </c>
    </row>
    <row r="341" spans="2:2" x14ac:dyDescent="0.4">
      <c r="B341">
        <v>380</v>
      </c>
    </row>
    <row r="342" spans="2:2" x14ac:dyDescent="0.4">
      <c r="B342">
        <v>270</v>
      </c>
    </row>
    <row r="343" spans="2:2" x14ac:dyDescent="0.4">
      <c r="B343">
        <v>350</v>
      </c>
    </row>
    <row r="344" spans="2:2" x14ac:dyDescent="0.4">
      <c r="B344">
        <v>300</v>
      </c>
    </row>
    <row r="345" spans="2:2" x14ac:dyDescent="0.4">
      <c r="B345">
        <v>330</v>
      </c>
    </row>
    <row r="346" spans="2:2" x14ac:dyDescent="0.4">
      <c r="B346">
        <v>370</v>
      </c>
    </row>
    <row r="347" spans="2:2" x14ac:dyDescent="0.4">
      <c r="B347">
        <v>310</v>
      </c>
    </row>
    <row r="348" spans="2:2" x14ac:dyDescent="0.4">
      <c r="B348">
        <v>280</v>
      </c>
    </row>
    <row r="349" spans="2:2" x14ac:dyDescent="0.4">
      <c r="B349">
        <v>320</v>
      </c>
    </row>
    <row r="350" spans="2:2" x14ac:dyDescent="0.4">
      <c r="B350">
        <v>350</v>
      </c>
    </row>
    <row r="351" spans="2:2" x14ac:dyDescent="0.4">
      <c r="B351">
        <v>290</v>
      </c>
    </row>
    <row r="352" spans="2:2" x14ac:dyDescent="0.4">
      <c r="B352">
        <v>270</v>
      </c>
    </row>
    <row r="353" spans="2:2" x14ac:dyDescent="0.4">
      <c r="B353">
        <v>350</v>
      </c>
    </row>
    <row r="354" spans="2:2" x14ac:dyDescent="0.4">
      <c r="B354">
        <v>300</v>
      </c>
    </row>
    <row r="355" spans="2:2" x14ac:dyDescent="0.4">
      <c r="B355">
        <v>330</v>
      </c>
    </row>
    <row r="356" spans="2:2" x14ac:dyDescent="0.4">
      <c r="B356">
        <v>370</v>
      </c>
    </row>
    <row r="357" spans="2:2" x14ac:dyDescent="0.4">
      <c r="B357">
        <v>310</v>
      </c>
    </row>
    <row r="358" spans="2:2" x14ac:dyDescent="0.4">
      <c r="B358">
        <v>280</v>
      </c>
    </row>
    <row r="359" spans="2:2" x14ac:dyDescent="0.4">
      <c r="B359">
        <v>320</v>
      </c>
    </row>
    <row r="360" spans="2:2" x14ac:dyDescent="0.4">
      <c r="B360">
        <v>350</v>
      </c>
    </row>
    <row r="361" spans="2:2" x14ac:dyDescent="0.4">
      <c r="B361">
        <v>290</v>
      </c>
    </row>
    <row r="362" spans="2:2" x14ac:dyDescent="0.4">
      <c r="B362">
        <v>270</v>
      </c>
    </row>
    <row r="363" spans="2:2" x14ac:dyDescent="0.4">
      <c r="B363">
        <v>350</v>
      </c>
    </row>
    <row r="364" spans="2:2" x14ac:dyDescent="0.4">
      <c r="B364">
        <v>300</v>
      </c>
    </row>
    <row r="365" spans="2:2" x14ac:dyDescent="0.4">
      <c r="B365">
        <v>330</v>
      </c>
    </row>
    <row r="366" spans="2:2" x14ac:dyDescent="0.4">
      <c r="B366">
        <v>370</v>
      </c>
    </row>
    <row r="367" spans="2:2" x14ac:dyDescent="0.4">
      <c r="B367">
        <v>310</v>
      </c>
    </row>
    <row r="368" spans="2:2" x14ac:dyDescent="0.4">
      <c r="B368">
        <v>280</v>
      </c>
    </row>
    <row r="369" spans="2:2" x14ac:dyDescent="0.4">
      <c r="B369">
        <v>320</v>
      </c>
    </row>
    <row r="370" spans="2:2" x14ac:dyDescent="0.4">
      <c r="B370">
        <v>350</v>
      </c>
    </row>
    <row r="371" spans="2:2" x14ac:dyDescent="0.4">
      <c r="B371">
        <v>290</v>
      </c>
    </row>
    <row r="372" spans="2:2" x14ac:dyDescent="0.4">
      <c r="B372">
        <v>270</v>
      </c>
    </row>
    <row r="373" spans="2:2" x14ac:dyDescent="0.4">
      <c r="B373">
        <v>350</v>
      </c>
    </row>
    <row r="374" spans="2:2" x14ac:dyDescent="0.4">
      <c r="B374">
        <v>300</v>
      </c>
    </row>
    <row r="375" spans="2:2" x14ac:dyDescent="0.4">
      <c r="B375">
        <v>330</v>
      </c>
    </row>
    <row r="376" spans="2:2" x14ac:dyDescent="0.4">
      <c r="B376">
        <v>370</v>
      </c>
    </row>
    <row r="377" spans="2:2" x14ac:dyDescent="0.4">
      <c r="B377">
        <v>310</v>
      </c>
    </row>
    <row r="378" spans="2:2" x14ac:dyDescent="0.4">
      <c r="B378">
        <v>280</v>
      </c>
    </row>
    <row r="379" spans="2:2" x14ac:dyDescent="0.4">
      <c r="B379">
        <v>320</v>
      </c>
    </row>
    <row r="380" spans="2:2" x14ac:dyDescent="0.4">
      <c r="B380">
        <v>350</v>
      </c>
    </row>
    <row r="381" spans="2:2" x14ac:dyDescent="0.4">
      <c r="B381">
        <v>290</v>
      </c>
    </row>
    <row r="382" spans="2:2" x14ac:dyDescent="0.4">
      <c r="B382">
        <v>270</v>
      </c>
    </row>
    <row r="383" spans="2:2" x14ac:dyDescent="0.4">
      <c r="B383">
        <v>350</v>
      </c>
    </row>
    <row r="384" spans="2:2" x14ac:dyDescent="0.4">
      <c r="B384">
        <v>300</v>
      </c>
    </row>
    <row r="385" spans="2:2" x14ac:dyDescent="0.4">
      <c r="B385">
        <v>330</v>
      </c>
    </row>
    <row r="386" spans="2:2" x14ac:dyDescent="0.4">
      <c r="B386">
        <v>370</v>
      </c>
    </row>
    <row r="387" spans="2:2" x14ac:dyDescent="0.4">
      <c r="B387">
        <v>310</v>
      </c>
    </row>
    <row r="388" spans="2:2" x14ac:dyDescent="0.4">
      <c r="B388">
        <v>280</v>
      </c>
    </row>
    <row r="389" spans="2:2" x14ac:dyDescent="0.4">
      <c r="B389">
        <v>320</v>
      </c>
    </row>
    <row r="390" spans="2:2" x14ac:dyDescent="0.4">
      <c r="B390">
        <v>350</v>
      </c>
    </row>
    <row r="391" spans="2:2" x14ac:dyDescent="0.4">
      <c r="B391">
        <v>290</v>
      </c>
    </row>
    <row r="392" spans="2:2" x14ac:dyDescent="0.4">
      <c r="B392">
        <v>270</v>
      </c>
    </row>
    <row r="393" spans="2:2" x14ac:dyDescent="0.4">
      <c r="B393">
        <v>350</v>
      </c>
    </row>
    <row r="394" spans="2:2" x14ac:dyDescent="0.4">
      <c r="B394">
        <v>300</v>
      </c>
    </row>
    <row r="395" spans="2:2" x14ac:dyDescent="0.4">
      <c r="B395">
        <v>330</v>
      </c>
    </row>
    <row r="396" spans="2:2" x14ac:dyDescent="0.4">
      <c r="B396">
        <v>370</v>
      </c>
    </row>
    <row r="397" spans="2:2" x14ac:dyDescent="0.4">
      <c r="B397">
        <v>310</v>
      </c>
    </row>
    <row r="398" spans="2:2" x14ac:dyDescent="0.4">
      <c r="B398">
        <v>280</v>
      </c>
    </row>
    <row r="399" spans="2:2" x14ac:dyDescent="0.4">
      <c r="B399">
        <v>320</v>
      </c>
    </row>
    <row r="400" spans="2:2" x14ac:dyDescent="0.4">
      <c r="B400">
        <v>350</v>
      </c>
    </row>
    <row r="401" spans="2:2" x14ac:dyDescent="0.4">
      <c r="B401">
        <v>290</v>
      </c>
    </row>
    <row r="402" spans="2:2" x14ac:dyDescent="0.4">
      <c r="B402">
        <v>270</v>
      </c>
    </row>
    <row r="403" spans="2:2" x14ac:dyDescent="0.4">
      <c r="B403">
        <v>350</v>
      </c>
    </row>
    <row r="404" spans="2:2" x14ac:dyDescent="0.4">
      <c r="B404">
        <v>300</v>
      </c>
    </row>
    <row r="405" spans="2:2" x14ac:dyDescent="0.4">
      <c r="B405">
        <v>330</v>
      </c>
    </row>
    <row r="406" spans="2:2" x14ac:dyDescent="0.4">
      <c r="B406">
        <v>370</v>
      </c>
    </row>
    <row r="407" spans="2:2" x14ac:dyDescent="0.4">
      <c r="B407">
        <v>310</v>
      </c>
    </row>
    <row r="408" spans="2:2" x14ac:dyDescent="0.4">
      <c r="B408">
        <v>280</v>
      </c>
    </row>
    <row r="409" spans="2:2" x14ac:dyDescent="0.4">
      <c r="B409">
        <v>320</v>
      </c>
    </row>
    <row r="410" spans="2:2" x14ac:dyDescent="0.4">
      <c r="B410">
        <v>350</v>
      </c>
    </row>
    <row r="411" spans="2:2" x14ac:dyDescent="0.4">
      <c r="B411">
        <v>290</v>
      </c>
    </row>
    <row r="412" spans="2:2" x14ac:dyDescent="0.4">
      <c r="B412">
        <v>270</v>
      </c>
    </row>
    <row r="413" spans="2:2" x14ac:dyDescent="0.4">
      <c r="B413">
        <v>350</v>
      </c>
    </row>
    <row r="414" spans="2:2" x14ac:dyDescent="0.4">
      <c r="B414">
        <v>300</v>
      </c>
    </row>
    <row r="415" spans="2:2" x14ac:dyDescent="0.4">
      <c r="B415">
        <v>330</v>
      </c>
    </row>
    <row r="416" spans="2:2" x14ac:dyDescent="0.4">
      <c r="B416">
        <v>370</v>
      </c>
    </row>
    <row r="417" spans="2:2" x14ac:dyDescent="0.4">
      <c r="B417">
        <v>310</v>
      </c>
    </row>
    <row r="418" spans="2:2" x14ac:dyDescent="0.4">
      <c r="B418">
        <v>280</v>
      </c>
    </row>
    <row r="419" spans="2:2" x14ac:dyDescent="0.4">
      <c r="B419">
        <v>320</v>
      </c>
    </row>
    <row r="420" spans="2:2" x14ac:dyDescent="0.4">
      <c r="B420">
        <v>350</v>
      </c>
    </row>
    <row r="421" spans="2:2" x14ac:dyDescent="0.4">
      <c r="B421">
        <v>290</v>
      </c>
    </row>
    <row r="422" spans="2:2" x14ac:dyDescent="0.4">
      <c r="B422">
        <v>270</v>
      </c>
    </row>
    <row r="423" spans="2:2" x14ac:dyDescent="0.4">
      <c r="B423">
        <v>350</v>
      </c>
    </row>
    <row r="424" spans="2:2" x14ac:dyDescent="0.4">
      <c r="B424">
        <v>300</v>
      </c>
    </row>
    <row r="425" spans="2:2" x14ac:dyDescent="0.4">
      <c r="B425">
        <v>330</v>
      </c>
    </row>
    <row r="426" spans="2:2" x14ac:dyDescent="0.4">
      <c r="B426">
        <v>370</v>
      </c>
    </row>
    <row r="427" spans="2:2" x14ac:dyDescent="0.4">
      <c r="B427">
        <v>310</v>
      </c>
    </row>
    <row r="428" spans="2:2" x14ac:dyDescent="0.4">
      <c r="B428">
        <v>280</v>
      </c>
    </row>
    <row r="429" spans="2:2" x14ac:dyDescent="0.4">
      <c r="B429">
        <v>320</v>
      </c>
    </row>
    <row r="430" spans="2:2" x14ac:dyDescent="0.4">
      <c r="B430">
        <v>350</v>
      </c>
    </row>
    <row r="431" spans="2:2" x14ac:dyDescent="0.4">
      <c r="B431">
        <v>290</v>
      </c>
    </row>
    <row r="433" spans="1:1" x14ac:dyDescent="0.4">
      <c r="A433" s="9" t="s">
        <v>205</v>
      </c>
    </row>
    <row r="434" spans="1:1" s="1" customFormat="1" x14ac:dyDescent="0.4">
      <c r="A434" s="12" t="s">
        <v>3</v>
      </c>
    </row>
    <row r="435" spans="1:1" s="1" customFormat="1" x14ac:dyDescent="0.4">
      <c r="A435" s="12" t="s">
        <v>197</v>
      </c>
    </row>
    <row r="436" spans="1:1" s="1" customFormat="1" x14ac:dyDescent="0.4">
      <c r="A436" s="12" t="s">
        <v>198</v>
      </c>
    </row>
    <row r="437" spans="1:1" s="1" customFormat="1" x14ac:dyDescent="0.4">
      <c r="A437" s="12" t="s">
        <v>199</v>
      </c>
    </row>
    <row r="438" spans="1:1" s="1" customFormat="1" x14ac:dyDescent="0.4">
      <c r="A438" s="12" t="s">
        <v>200</v>
      </c>
    </row>
    <row r="439" spans="1:1" s="1" customFormat="1" x14ac:dyDescent="0.4">
      <c r="A439" s="12" t="s">
        <v>201</v>
      </c>
    </row>
    <row r="440" spans="1:1" s="1" customFormat="1" x14ac:dyDescent="0.4">
      <c r="A440" s="12" t="s">
        <v>199</v>
      </c>
    </row>
    <row r="441" spans="1:1" s="1" customFormat="1" x14ac:dyDescent="0.4">
      <c r="A441" s="12" t="s">
        <v>200</v>
      </c>
    </row>
    <row r="442" spans="1:1" s="1" customFormat="1" x14ac:dyDescent="0.4">
      <c r="A442" s="12" t="s">
        <v>201</v>
      </c>
    </row>
    <row r="443" spans="1:1" s="1" customFormat="1" x14ac:dyDescent="0.4">
      <c r="A443" s="12" t="s">
        <v>199</v>
      </c>
    </row>
    <row r="444" spans="1:1" s="1" customFormat="1" x14ac:dyDescent="0.4">
      <c r="A444" s="12" t="s">
        <v>200</v>
      </c>
    </row>
    <row r="445" spans="1:1" s="1" customFormat="1" x14ac:dyDescent="0.4">
      <c r="A445" s="12" t="s">
        <v>202</v>
      </c>
    </row>
    <row r="446" spans="1:1" s="1" customFormat="1" x14ac:dyDescent="0.4">
      <c r="A446" s="12" t="s">
        <v>101</v>
      </c>
    </row>
    <row r="447" spans="1:1" s="1" customFormat="1" x14ac:dyDescent="0.4">
      <c r="A447" s="29" t="s">
        <v>206</v>
      </c>
    </row>
    <row r="448" spans="1:1" s="1" customFormat="1" x14ac:dyDescent="0.4">
      <c r="A448" s="29" t="s">
        <v>207</v>
      </c>
    </row>
    <row r="449" spans="1:5" s="1" customFormat="1" x14ac:dyDescent="0.4">
      <c r="A449" s="12" t="s">
        <v>203</v>
      </c>
    </row>
    <row r="450" spans="1:5" s="1" customFormat="1" x14ac:dyDescent="0.4">
      <c r="A450" s="29" t="s">
        <v>208</v>
      </c>
    </row>
    <row r="451" spans="1:5" s="1" customFormat="1" x14ac:dyDescent="0.4">
      <c r="A451" s="12" t="s">
        <v>204</v>
      </c>
    </row>
    <row r="453" spans="1:5" x14ac:dyDescent="0.4">
      <c r="B453">
        <v>12</v>
      </c>
      <c r="D453" s="37" t="s">
        <v>165</v>
      </c>
      <c r="E453">
        <f>SKEW(B453:B552)</f>
        <v>-0.3350128722188207</v>
      </c>
    </row>
    <row r="454" spans="1:5" x14ac:dyDescent="0.4">
      <c r="B454">
        <v>18</v>
      </c>
      <c r="D454" s="37" t="s">
        <v>166</v>
      </c>
      <c r="E454">
        <f>KURT(B453:B552)</f>
        <v>-0.88101144669010489</v>
      </c>
    </row>
    <row r="455" spans="1:5" x14ac:dyDescent="0.4">
      <c r="B455">
        <v>15</v>
      </c>
      <c r="D455" s="6" t="s">
        <v>167</v>
      </c>
      <c r="E455" t="s">
        <v>374</v>
      </c>
    </row>
    <row r="456" spans="1:5" x14ac:dyDescent="0.4">
      <c r="B456">
        <v>22</v>
      </c>
    </row>
    <row r="457" spans="1:5" x14ac:dyDescent="0.4">
      <c r="B457">
        <v>20</v>
      </c>
    </row>
    <row r="458" spans="1:5" x14ac:dyDescent="0.4">
      <c r="B458">
        <v>14</v>
      </c>
    </row>
    <row r="459" spans="1:5" x14ac:dyDescent="0.4">
      <c r="B459">
        <v>16</v>
      </c>
    </row>
    <row r="460" spans="1:5" x14ac:dyDescent="0.4">
      <c r="B460">
        <v>21</v>
      </c>
    </row>
    <row r="461" spans="1:5" x14ac:dyDescent="0.4">
      <c r="B461">
        <v>19</v>
      </c>
    </row>
    <row r="462" spans="1:5" x14ac:dyDescent="0.4">
      <c r="B462">
        <v>17</v>
      </c>
    </row>
    <row r="463" spans="1:5" x14ac:dyDescent="0.4">
      <c r="B463">
        <v>22</v>
      </c>
    </row>
    <row r="464" spans="1:5" x14ac:dyDescent="0.4">
      <c r="B464">
        <v>19</v>
      </c>
    </row>
    <row r="465" spans="2:2" x14ac:dyDescent="0.4">
      <c r="B465">
        <v>13</v>
      </c>
    </row>
    <row r="466" spans="2:2" x14ac:dyDescent="0.4">
      <c r="B466">
        <v>16</v>
      </c>
    </row>
    <row r="467" spans="2:2" x14ac:dyDescent="0.4">
      <c r="B467">
        <v>21</v>
      </c>
    </row>
    <row r="468" spans="2:2" x14ac:dyDescent="0.4">
      <c r="B468">
        <v>22</v>
      </c>
    </row>
    <row r="469" spans="2:2" x14ac:dyDescent="0.4">
      <c r="B469">
        <v>17</v>
      </c>
    </row>
    <row r="470" spans="2:2" x14ac:dyDescent="0.4">
      <c r="B470">
        <v>19</v>
      </c>
    </row>
    <row r="471" spans="2:2" x14ac:dyDescent="0.4">
      <c r="B471">
        <v>22</v>
      </c>
    </row>
    <row r="472" spans="2:2" x14ac:dyDescent="0.4">
      <c r="B472">
        <v>18</v>
      </c>
    </row>
    <row r="473" spans="2:2" x14ac:dyDescent="0.4">
      <c r="B473">
        <v>14</v>
      </c>
    </row>
    <row r="474" spans="2:2" x14ac:dyDescent="0.4">
      <c r="B474">
        <v>20</v>
      </c>
    </row>
    <row r="475" spans="2:2" x14ac:dyDescent="0.4">
      <c r="B475">
        <v>19</v>
      </c>
    </row>
    <row r="476" spans="2:2" x14ac:dyDescent="0.4">
      <c r="B476">
        <v>17</v>
      </c>
    </row>
    <row r="477" spans="2:2" x14ac:dyDescent="0.4">
      <c r="B477">
        <v>22</v>
      </c>
    </row>
    <row r="478" spans="2:2" x14ac:dyDescent="0.4">
      <c r="B478">
        <v>18</v>
      </c>
    </row>
    <row r="479" spans="2:2" x14ac:dyDescent="0.4">
      <c r="B479">
        <v>15</v>
      </c>
    </row>
    <row r="480" spans="2:2" x14ac:dyDescent="0.4">
      <c r="B480">
        <v>21</v>
      </c>
    </row>
    <row r="481" spans="2:2" x14ac:dyDescent="0.4">
      <c r="B481">
        <v>20</v>
      </c>
    </row>
    <row r="482" spans="2:2" x14ac:dyDescent="0.4">
      <c r="B482">
        <v>16</v>
      </c>
    </row>
    <row r="483" spans="2:2" x14ac:dyDescent="0.4">
      <c r="B483">
        <v>12</v>
      </c>
    </row>
    <row r="484" spans="2:2" x14ac:dyDescent="0.4">
      <c r="B484">
        <v>18</v>
      </c>
    </row>
    <row r="485" spans="2:2" x14ac:dyDescent="0.4">
      <c r="B485">
        <v>15</v>
      </c>
    </row>
    <row r="486" spans="2:2" x14ac:dyDescent="0.4">
      <c r="B486">
        <v>22</v>
      </c>
    </row>
    <row r="487" spans="2:2" x14ac:dyDescent="0.4">
      <c r="B487">
        <v>20</v>
      </c>
    </row>
    <row r="488" spans="2:2" x14ac:dyDescent="0.4">
      <c r="B488">
        <v>14</v>
      </c>
    </row>
    <row r="489" spans="2:2" x14ac:dyDescent="0.4">
      <c r="B489">
        <v>16</v>
      </c>
    </row>
    <row r="490" spans="2:2" x14ac:dyDescent="0.4">
      <c r="B490">
        <v>21</v>
      </c>
    </row>
    <row r="491" spans="2:2" x14ac:dyDescent="0.4">
      <c r="B491">
        <v>19</v>
      </c>
    </row>
    <row r="492" spans="2:2" x14ac:dyDescent="0.4">
      <c r="B492">
        <v>17</v>
      </c>
    </row>
    <row r="493" spans="2:2" x14ac:dyDescent="0.4">
      <c r="B493">
        <v>22</v>
      </c>
    </row>
    <row r="494" spans="2:2" x14ac:dyDescent="0.4">
      <c r="B494">
        <v>19</v>
      </c>
    </row>
    <row r="495" spans="2:2" x14ac:dyDescent="0.4">
      <c r="B495">
        <v>13</v>
      </c>
    </row>
    <row r="496" spans="2:2" x14ac:dyDescent="0.4">
      <c r="B496">
        <v>16</v>
      </c>
    </row>
    <row r="497" spans="2:2" x14ac:dyDescent="0.4">
      <c r="B497">
        <v>21</v>
      </c>
    </row>
    <row r="498" spans="2:2" x14ac:dyDescent="0.4">
      <c r="B498">
        <v>22</v>
      </c>
    </row>
    <row r="499" spans="2:2" x14ac:dyDescent="0.4">
      <c r="B499">
        <v>17</v>
      </c>
    </row>
    <row r="500" spans="2:2" x14ac:dyDescent="0.4">
      <c r="B500">
        <v>19</v>
      </c>
    </row>
    <row r="501" spans="2:2" x14ac:dyDescent="0.4">
      <c r="B501">
        <v>22</v>
      </c>
    </row>
    <row r="502" spans="2:2" x14ac:dyDescent="0.4">
      <c r="B502">
        <v>18</v>
      </c>
    </row>
    <row r="503" spans="2:2" x14ac:dyDescent="0.4">
      <c r="B503">
        <v>14</v>
      </c>
    </row>
    <row r="504" spans="2:2" x14ac:dyDescent="0.4">
      <c r="B504">
        <v>20</v>
      </c>
    </row>
    <row r="505" spans="2:2" x14ac:dyDescent="0.4">
      <c r="B505">
        <v>19</v>
      </c>
    </row>
    <row r="506" spans="2:2" x14ac:dyDescent="0.4">
      <c r="B506">
        <v>17</v>
      </c>
    </row>
    <row r="507" spans="2:2" x14ac:dyDescent="0.4">
      <c r="B507">
        <v>22</v>
      </c>
    </row>
    <row r="508" spans="2:2" x14ac:dyDescent="0.4">
      <c r="B508">
        <v>18</v>
      </c>
    </row>
    <row r="509" spans="2:2" x14ac:dyDescent="0.4">
      <c r="B509">
        <v>15</v>
      </c>
    </row>
    <row r="510" spans="2:2" x14ac:dyDescent="0.4">
      <c r="B510">
        <v>21</v>
      </c>
    </row>
    <row r="511" spans="2:2" x14ac:dyDescent="0.4">
      <c r="B511">
        <v>20</v>
      </c>
    </row>
    <row r="512" spans="2:2" x14ac:dyDescent="0.4">
      <c r="B512">
        <v>16</v>
      </c>
    </row>
    <row r="513" spans="2:2" x14ac:dyDescent="0.4">
      <c r="B513">
        <v>12</v>
      </c>
    </row>
    <row r="514" spans="2:2" x14ac:dyDescent="0.4">
      <c r="B514">
        <v>18</v>
      </c>
    </row>
    <row r="515" spans="2:2" x14ac:dyDescent="0.4">
      <c r="B515">
        <v>15</v>
      </c>
    </row>
    <row r="516" spans="2:2" x14ac:dyDescent="0.4">
      <c r="B516">
        <v>22</v>
      </c>
    </row>
    <row r="517" spans="2:2" x14ac:dyDescent="0.4">
      <c r="B517">
        <v>20</v>
      </c>
    </row>
    <row r="518" spans="2:2" x14ac:dyDescent="0.4">
      <c r="B518">
        <v>14</v>
      </c>
    </row>
    <row r="519" spans="2:2" x14ac:dyDescent="0.4">
      <c r="B519">
        <v>16</v>
      </c>
    </row>
    <row r="520" spans="2:2" x14ac:dyDescent="0.4">
      <c r="B520">
        <v>21</v>
      </c>
    </row>
    <row r="521" spans="2:2" x14ac:dyDescent="0.4">
      <c r="B521">
        <v>19</v>
      </c>
    </row>
    <row r="522" spans="2:2" x14ac:dyDescent="0.4">
      <c r="B522">
        <v>17</v>
      </c>
    </row>
    <row r="523" spans="2:2" x14ac:dyDescent="0.4">
      <c r="B523">
        <v>22</v>
      </c>
    </row>
    <row r="524" spans="2:2" x14ac:dyDescent="0.4">
      <c r="B524">
        <v>19</v>
      </c>
    </row>
    <row r="525" spans="2:2" x14ac:dyDescent="0.4">
      <c r="B525">
        <v>13</v>
      </c>
    </row>
    <row r="526" spans="2:2" x14ac:dyDescent="0.4">
      <c r="B526">
        <v>16</v>
      </c>
    </row>
    <row r="527" spans="2:2" x14ac:dyDescent="0.4">
      <c r="B527">
        <v>21</v>
      </c>
    </row>
    <row r="528" spans="2:2" x14ac:dyDescent="0.4">
      <c r="B528">
        <v>22</v>
      </c>
    </row>
    <row r="529" spans="2:2" x14ac:dyDescent="0.4">
      <c r="B529">
        <v>17</v>
      </c>
    </row>
    <row r="530" spans="2:2" x14ac:dyDescent="0.4">
      <c r="B530">
        <v>19</v>
      </c>
    </row>
    <row r="531" spans="2:2" x14ac:dyDescent="0.4">
      <c r="B531">
        <v>22</v>
      </c>
    </row>
    <row r="532" spans="2:2" x14ac:dyDescent="0.4">
      <c r="B532">
        <v>18</v>
      </c>
    </row>
    <row r="533" spans="2:2" x14ac:dyDescent="0.4">
      <c r="B533">
        <v>14</v>
      </c>
    </row>
    <row r="534" spans="2:2" x14ac:dyDescent="0.4">
      <c r="B534">
        <v>20</v>
      </c>
    </row>
    <row r="535" spans="2:2" x14ac:dyDescent="0.4">
      <c r="B535">
        <v>19</v>
      </c>
    </row>
    <row r="536" spans="2:2" x14ac:dyDescent="0.4">
      <c r="B536">
        <v>17</v>
      </c>
    </row>
    <row r="537" spans="2:2" x14ac:dyDescent="0.4">
      <c r="B537">
        <v>22</v>
      </c>
    </row>
    <row r="538" spans="2:2" x14ac:dyDescent="0.4">
      <c r="B538">
        <v>18</v>
      </c>
    </row>
    <row r="539" spans="2:2" x14ac:dyDescent="0.4">
      <c r="B539">
        <v>15</v>
      </c>
    </row>
    <row r="540" spans="2:2" x14ac:dyDescent="0.4">
      <c r="B540">
        <v>21</v>
      </c>
    </row>
    <row r="541" spans="2:2" x14ac:dyDescent="0.4">
      <c r="B541">
        <v>20</v>
      </c>
    </row>
    <row r="542" spans="2:2" x14ac:dyDescent="0.4">
      <c r="B542">
        <v>16</v>
      </c>
    </row>
    <row r="543" spans="2:2" x14ac:dyDescent="0.4">
      <c r="B543">
        <v>12</v>
      </c>
    </row>
    <row r="544" spans="2:2" x14ac:dyDescent="0.4">
      <c r="B544">
        <v>18</v>
      </c>
    </row>
    <row r="545" spans="2:2" x14ac:dyDescent="0.4">
      <c r="B545">
        <v>15</v>
      </c>
    </row>
    <row r="546" spans="2:2" x14ac:dyDescent="0.4">
      <c r="B546">
        <v>22</v>
      </c>
    </row>
    <row r="547" spans="2:2" x14ac:dyDescent="0.4">
      <c r="B547">
        <v>20</v>
      </c>
    </row>
    <row r="548" spans="2:2" x14ac:dyDescent="0.4">
      <c r="B548">
        <v>14</v>
      </c>
    </row>
    <row r="549" spans="2:2" x14ac:dyDescent="0.4">
      <c r="B549">
        <v>16</v>
      </c>
    </row>
    <row r="550" spans="2:2" x14ac:dyDescent="0.4">
      <c r="B550">
        <v>21</v>
      </c>
    </row>
    <row r="551" spans="2:2" x14ac:dyDescent="0.4">
      <c r="B551">
        <v>19</v>
      </c>
    </row>
    <row r="552" spans="2:2" x14ac:dyDescent="0.4">
      <c r="B552">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362A6-BFFB-4BBE-B425-7859C74B4662}">
  <dimension ref="A2:AN689"/>
  <sheetViews>
    <sheetView topLeftCell="A565" workbookViewId="0">
      <selection activeCell="F671" sqref="F671"/>
    </sheetView>
  </sheetViews>
  <sheetFormatPr defaultRowHeight="14.6" x14ac:dyDescent="0.4"/>
  <cols>
    <col min="1" max="1" width="9.61328125" bestFit="1" customWidth="1"/>
    <col min="2" max="2" width="3.84375" hidden="1" customWidth="1"/>
    <col min="4" max="4" width="14.69140625" customWidth="1"/>
    <col min="5" max="5" width="12.61328125" customWidth="1"/>
    <col min="6" max="6" width="10.23046875" customWidth="1"/>
    <col min="10" max="10" width="12.84375" customWidth="1"/>
    <col min="29" max="30" width="8.53515625" bestFit="1" customWidth="1"/>
    <col min="31" max="40" width="9.61328125" bestFit="1" customWidth="1"/>
  </cols>
  <sheetData>
    <row r="2" spans="1:1" x14ac:dyDescent="0.4">
      <c r="A2" s="9" t="s">
        <v>209</v>
      </c>
    </row>
    <row r="3" spans="1:1" x14ac:dyDescent="0.4">
      <c r="A3" s="10" t="s">
        <v>3</v>
      </c>
    </row>
    <row r="4" spans="1:1" x14ac:dyDescent="0.4">
      <c r="A4" s="10" t="s">
        <v>210</v>
      </c>
    </row>
    <row r="5" spans="1:1" x14ac:dyDescent="0.4">
      <c r="A5" s="10" t="s">
        <v>211</v>
      </c>
    </row>
    <row r="6" spans="1:1" x14ac:dyDescent="0.4">
      <c r="A6" s="10" t="s">
        <v>212</v>
      </c>
    </row>
    <row r="7" spans="1:1" x14ac:dyDescent="0.4">
      <c r="A7" s="10" t="s">
        <v>213</v>
      </c>
    </row>
    <row r="8" spans="1:1" x14ac:dyDescent="0.4">
      <c r="A8" s="10" t="s">
        <v>214</v>
      </c>
    </row>
    <row r="9" spans="1:1" x14ac:dyDescent="0.4">
      <c r="A9" s="10" t="s">
        <v>215</v>
      </c>
    </row>
    <row r="10" spans="1:1" x14ac:dyDescent="0.4">
      <c r="A10" s="10" t="s">
        <v>216</v>
      </c>
    </row>
    <row r="11" spans="1:1" x14ac:dyDescent="0.4">
      <c r="A11" s="10" t="s">
        <v>217</v>
      </c>
    </row>
    <row r="12" spans="1:1" x14ac:dyDescent="0.4">
      <c r="A12" s="10" t="s">
        <v>218</v>
      </c>
    </row>
    <row r="13" spans="1:1" x14ac:dyDescent="0.4">
      <c r="A13" s="10" t="s">
        <v>219</v>
      </c>
    </row>
    <row r="14" spans="1:1" x14ac:dyDescent="0.4">
      <c r="A14" s="10" t="s">
        <v>220</v>
      </c>
    </row>
    <row r="15" spans="1:1" x14ac:dyDescent="0.4">
      <c r="A15" s="10" t="s">
        <v>101</v>
      </c>
    </row>
    <row r="16" spans="1:1" x14ac:dyDescent="0.4">
      <c r="A16" s="10" t="s">
        <v>221</v>
      </c>
    </row>
    <row r="17" spans="1:17" x14ac:dyDescent="0.4">
      <c r="A17" s="10" t="s">
        <v>222</v>
      </c>
    </row>
    <row r="18" spans="1:17" x14ac:dyDescent="0.4">
      <c r="A18" s="10" t="s">
        <v>223</v>
      </c>
    </row>
    <row r="19" spans="1:17" x14ac:dyDescent="0.4">
      <c r="A19" s="10" t="s">
        <v>224</v>
      </c>
    </row>
    <row r="21" spans="1:17" x14ac:dyDescent="0.4">
      <c r="C21">
        <v>40</v>
      </c>
    </row>
    <row r="22" spans="1:17" x14ac:dyDescent="0.4">
      <c r="C22">
        <v>45</v>
      </c>
      <c r="E22" s="4" t="s">
        <v>225</v>
      </c>
      <c r="F22" s="4" t="s">
        <v>226</v>
      </c>
      <c r="G22" s="4">
        <f>QUARTILE(C21:C153,1)</f>
        <v>128.75</v>
      </c>
    </row>
    <row r="23" spans="1:17" x14ac:dyDescent="0.4">
      <c r="C23">
        <v>50</v>
      </c>
      <c r="E23" s="4" t="s">
        <v>225</v>
      </c>
      <c r="F23" s="4" t="s">
        <v>227</v>
      </c>
      <c r="G23" s="4">
        <f>QUARTILE(C21:C153,2)</f>
        <v>252.5</v>
      </c>
    </row>
    <row r="24" spans="1:17" x14ac:dyDescent="0.4">
      <c r="C24">
        <v>55</v>
      </c>
      <c r="E24" s="4" t="s">
        <v>225</v>
      </c>
      <c r="F24" s="4" t="s">
        <v>228</v>
      </c>
      <c r="G24" s="4">
        <f>QUARTILE(C21:C153,3)</f>
        <v>376.25</v>
      </c>
    </row>
    <row r="25" spans="1:17" x14ac:dyDescent="0.4">
      <c r="C25">
        <v>60</v>
      </c>
    </row>
    <row r="26" spans="1:17" x14ac:dyDescent="0.4">
      <c r="C26">
        <v>62</v>
      </c>
      <c r="E26" s="4" t="s">
        <v>229</v>
      </c>
      <c r="F26" s="4" t="s">
        <v>230</v>
      </c>
      <c r="G26" s="4">
        <f>PERCENTILE(C21:C120,10%)</f>
        <v>74.7</v>
      </c>
      <c r="H26" s="4">
        <v>10</v>
      </c>
    </row>
    <row r="27" spans="1:17" x14ac:dyDescent="0.4">
      <c r="C27">
        <v>65</v>
      </c>
      <c r="E27" s="4" t="s">
        <v>229</v>
      </c>
      <c r="F27" s="4" t="s">
        <v>230</v>
      </c>
      <c r="G27" s="4">
        <f>_xlfn.PERCENTILE.INC(C21:C120,0.25)</f>
        <v>128.75</v>
      </c>
      <c r="H27" s="4" t="s">
        <v>231</v>
      </c>
    </row>
    <row r="28" spans="1:17" x14ac:dyDescent="0.4">
      <c r="C28">
        <v>68</v>
      </c>
      <c r="E28" s="4" t="s">
        <v>229</v>
      </c>
      <c r="F28" s="4" t="s">
        <v>230</v>
      </c>
      <c r="G28" s="4">
        <f>_xlfn.PERCENTILE.INC(C21:C120,0.75)</f>
        <v>376.25</v>
      </c>
      <c r="H28" s="4" t="s">
        <v>232</v>
      </c>
    </row>
    <row r="29" spans="1:17" x14ac:dyDescent="0.4">
      <c r="C29">
        <v>70</v>
      </c>
      <c r="E29" s="4" t="s">
        <v>229</v>
      </c>
      <c r="F29" s="4" t="s">
        <v>230</v>
      </c>
      <c r="G29" s="4">
        <f>_xlfn.PERCENTILE.INC(C21:C153,0.9)</f>
        <v>450.50000000000006</v>
      </c>
      <c r="H29" s="4" t="s">
        <v>233</v>
      </c>
    </row>
    <row r="30" spans="1:17" x14ac:dyDescent="0.4">
      <c r="C30">
        <v>72</v>
      </c>
      <c r="F30" s="1"/>
    </row>
    <row r="31" spans="1:17" x14ac:dyDescent="0.4">
      <c r="C31">
        <v>75</v>
      </c>
      <c r="E31" s="24" t="s">
        <v>87</v>
      </c>
      <c r="F31" s="23" t="s">
        <v>234</v>
      </c>
      <c r="G31" s="23" t="s">
        <v>235</v>
      </c>
      <c r="H31" s="23">
        <f>G24-G22</f>
        <v>247.5</v>
      </c>
      <c r="I31" s="23"/>
      <c r="J31" s="24"/>
      <c r="K31" s="24"/>
      <c r="L31" s="24"/>
      <c r="M31" s="24"/>
      <c r="N31" s="24"/>
      <c r="O31" s="24"/>
      <c r="P31" s="24"/>
      <c r="Q31" s="24"/>
    </row>
    <row r="32" spans="1:17" x14ac:dyDescent="0.4">
      <c r="C32">
        <v>78</v>
      </c>
      <c r="E32" s="24"/>
      <c r="F32" s="23" t="s">
        <v>294</v>
      </c>
      <c r="G32" s="23"/>
      <c r="H32" s="23"/>
      <c r="I32" s="23"/>
      <c r="J32" s="23"/>
      <c r="K32" s="23"/>
      <c r="L32" s="23"/>
      <c r="M32" s="23"/>
      <c r="N32" s="24"/>
      <c r="O32" s="24"/>
      <c r="P32" s="24"/>
      <c r="Q32" s="24"/>
    </row>
    <row r="33" spans="3:17" x14ac:dyDescent="0.4">
      <c r="C33">
        <v>80</v>
      </c>
      <c r="E33" s="24"/>
      <c r="F33" s="23" t="s">
        <v>295</v>
      </c>
      <c r="G33" s="23"/>
      <c r="H33" s="23"/>
      <c r="I33" s="23"/>
      <c r="J33" s="23"/>
      <c r="K33" s="23"/>
      <c r="L33" s="23"/>
      <c r="M33" s="23"/>
      <c r="N33" s="24"/>
      <c r="O33" s="24"/>
      <c r="P33" s="24"/>
      <c r="Q33" s="24"/>
    </row>
    <row r="34" spans="3:17" x14ac:dyDescent="0.4">
      <c r="C34">
        <v>82</v>
      </c>
      <c r="E34" s="24"/>
      <c r="F34" s="23" t="s">
        <v>296</v>
      </c>
      <c r="G34" s="23"/>
      <c r="H34" s="23"/>
      <c r="I34" s="23"/>
      <c r="J34" s="23"/>
      <c r="K34" s="23"/>
      <c r="L34" s="23"/>
      <c r="M34" s="23"/>
      <c r="N34" s="24"/>
      <c r="O34" s="24"/>
      <c r="P34" s="24"/>
      <c r="Q34" s="24"/>
    </row>
    <row r="35" spans="3:17" x14ac:dyDescent="0.4">
      <c r="C35">
        <v>85</v>
      </c>
      <c r="E35" s="24"/>
      <c r="F35" s="23" t="s">
        <v>297</v>
      </c>
      <c r="G35" s="23"/>
      <c r="H35" s="23"/>
      <c r="I35" s="23"/>
      <c r="J35" s="23"/>
      <c r="K35" s="23"/>
      <c r="L35" s="23"/>
      <c r="M35" s="23"/>
      <c r="N35" s="24"/>
      <c r="O35" s="24"/>
      <c r="P35" s="24"/>
      <c r="Q35" s="24"/>
    </row>
    <row r="36" spans="3:17" x14ac:dyDescent="0.4">
      <c r="C36">
        <v>88</v>
      </c>
      <c r="E36" s="24"/>
      <c r="F36" s="23" t="s">
        <v>236</v>
      </c>
      <c r="G36" s="24"/>
      <c r="H36" s="24"/>
      <c r="I36" s="24"/>
      <c r="J36" s="24"/>
      <c r="K36" s="24"/>
      <c r="L36" s="24"/>
      <c r="M36" s="24"/>
      <c r="N36" s="24"/>
      <c r="O36" s="24"/>
      <c r="P36" s="24"/>
      <c r="Q36" s="24"/>
    </row>
    <row r="37" spans="3:17" x14ac:dyDescent="0.4">
      <c r="C37">
        <v>90</v>
      </c>
      <c r="E37" s="24"/>
      <c r="F37" s="23" t="s">
        <v>298</v>
      </c>
      <c r="G37" s="24"/>
      <c r="H37" s="24"/>
      <c r="I37" s="24"/>
      <c r="J37" s="24"/>
      <c r="K37" s="24"/>
      <c r="L37" s="24"/>
      <c r="M37" s="24"/>
      <c r="N37" s="24"/>
      <c r="O37" s="24"/>
      <c r="P37" s="24"/>
      <c r="Q37" s="24"/>
    </row>
    <row r="38" spans="3:17" x14ac:dyDescent="0.4">
      <c r="C38">
        <v>92</v>
      </c>
    </row>
    <row r="39" spans="3:17" x14ac:dyDescent="0.4">
      <c r="C39">
        <v>95</v>
      </c>
    </row>
    <row r="40" spans="3:17" x14ac:dyDescent="0.4">
      <c r="C40">
        <v>100</v>
      </c>
    </row>
    <row r="41" spans="3:17" x14ac:dyDescent="0.4">
      <c r="C41">
        <v>105</v>
      </c>
    </row>
    <row r="42" spans="3:17" x14ac:dyDescent="0.4">
      <c r="C42">
        <v>110</v>
      </c>
    </row>
    <row r="43" spans="3:17" x14ac:dyDescent="0.4">
      <c r="C43">
        <v>115</v>
      </c>
    </row>
    <row r="44" spans="3:17" x14ac:dyDescent="0.4">
      <c r="C44">
        <v>120</v>
      </c>
    </row>
    <row r="45" spans="3:17" x14ac:dyDescent="0.4">
      <c r="C45">
        <v>125</v>
      </c>
    </row>
    <row r="46" spans="3:17" x14ac:dyDescent="0.4">
      <c r="C46">
        <v>130</v>
      </c>
    </row>
    <row r="47" spans="3:17" x14ac:dyDescent="0.4">
      <c r="C47">
        <v>135</v>
      </c>
    </row>
    <row r="48" spans="3:17" x14ac:dyDescent="0.4">
      <c r="C48">
        <v>140</v>
      </c>
    </row>
    <row r="49" spans="3:3" x14ac:dyDescent="0.4">
      <c r="C49">
        <v>145</v>
      </c>
    </row>
    <row r="50" spans="3:3" x14ac:dyDescent="0.4">
      <c r="C50">
        <v>150</v>
      </c>
    </row>
    <row r="51" spans="3:3" x14ac:dyDescent="0.4">
      <c r="C51">
        <v>155</v>
      </c>
    </row>
    <row r="52" spans="3:3" x14ac:dyDescent="0.4">
      <c r="C52">
        <v>160</v>
      </c>
    </row>
    <row r="53" spans="3:3" x14ac:dyDescent="0.4">
      <c r="C53">
        <v>165</v>
      </c>
    </row>
    <row r="54" spans="3:3" x14ac:dyDescent="0.4">
      <c r="C54">
        <v>170</v>
      </c>
    </row>
    <row r="55" spans="3:3" x14ac:dyDescent="0.4">
      <c r="C55">
        <v>175</v>
      </c>
    </row>
    <row r="56" spans="3:3" x14ac:dyDescent="0.4">
      <c r="C56">
        <v>180</v>
      </c>
    </row>
    <row r="57" spans="3:3" x14ac:dyDescent="0.4">
      <c r="C57">
        <v>185</v>
      </c>
    </row>
    <row r="58" spans="3:3" x14ac:dyDescent="0.4">
      <c r="C58">
        <v>190</v>
      </c>
    </row>
    <row r="59" spans="3:3" x14ac:dyDescent="0.4">
      <c r="C59">
        <v>195</v>
      </c>
    </row>
    <row r="60" spans="3:3" x14ac:dyDescent="0.4">
      <c r="C60">
        <v>200</v>
      </c>
    </row>
    <row r="61" spans="3:3" x14ac:dyDescent="0.4">
      <c r="C61">
        <v>205</v>
      </c>
    </row>
    <row r="62" spans="3:3" x14ac:dyDescent="0.4">
      <c r="C62">
        <v>210</v>
      </c>
    </row>
    <row r="63" spans="3:3" x14ac:dyDescent="0.4">
      <c r="C63">
        <v>215</v>
      </c>
    </row>
    <row r="64" spans="3:3" x14ac:dyDescent="0.4">
      <c r="C64">
        <v>220</v>
      </c>
    </row>
    <row r="65" spans="3:3" x14ac:dyDescent="0.4">
      <c r="C65">
        <v>225</v>
      </c>
    </row>
    <row r="66" spans="3:3" x14ac:dyDescent="0.4">
      <c r="C66">
        <v>230</v>
      </c>
    </row>
    <row r="67" spans="3:3" x14ac:dyDescent="0.4">
      <c r="C67">
        <v>235</v>
      </c>
    </row>
    <row r="68" spans="3:3" x14ac:dyDescent="0.4">
      <c r="C68">
        <v>240</v>
      </c>
    </row>
    <row r="69" spans="3:3" x14ac:dyDescent="0.4">
      <c r="C69">
        <v>245</v>
      </c>
    </row>
    <row r="70" spans="3:3" x14ac:dyDescent="0.4">
      <c r="C70">
        <v>250</v>
      </c>
    </row>
    <row r="71" spans="3:3" x14ac:dyDescent="0.4">
      <c r="C71">
        <v>255</v>
      </c>
    </row>
    <row r="72" spans="3:3" x14ac:dyDescent="0.4">
      <c r="C72">
        <v>260</v>
      </c>
    </row>
    <row r="73" spans="3:3" x14ac:dyDescent="0.4">
      <c r="C73">
        <v>265</v>
      </c>
    </row>
    <row r="74" spans="3:3" x14ac:dyDescent="0.4">
      <c r="C74">
        <v>270</v>
      </c>
    </row>
    <row r="75" spans="3:3" x14ac:dyDescent="0.4">
      <c r="C75">
        <v>275</v>
      </c>
    </row>
    <row r="76" spans="3:3" x14ac:dyDescent="0.4">
      <c r="C76">
        <v>280</v>
      </c>
    </row>
    <row r="77" spans="3:3" x14ac:dyDescent="0.4">
      <c r="C77">
        <v>285</v>
      </c>
    </row>
    <row r="78" spans="3:3" x14ac:dyDescent="0.4">
      <c r="C78">
        <v>290</v>
      </c>
    </row>
    <row r="79" spans="3:3" x14ac:dyDescent="0.4">
      <c r="C79">
        <v>295</v>
      </c>
    </row>
    <row r="80" spans="3:3" x14ac:dyDescent="0.4">
      <c r="C80">
        <v>300</v>
      </c>
    </row>
    <row r="81" spans="3:3" x14ac:dyDescent="0.4">
      <c r="C81">
        <v>305</v>
      </c>
    </row>
    <row r="82" spans="3:3" x14ac:dyDescent="0.4">
      <c r="C82">
        <v>310</v>
      </c>
    </row>
    <row r="83" spans="3:3" x14ac:dyDescent="0.4">
      <c r="C83">
        <v>315</v>
      </c>
    </row>
    <row r="84" spans="3:3" x14ac:dyDescent="0.4">
      <c r="C84">
        <v>320</v>
      </c>
    </row>
    <row r="85" spans="3:3" x14ac:dyDescent="0.4">
      <c r="C85">
        <v>325</v>
      </c>
    </row>
    <row r="86" spans="3:3" x14ac:dyDescent="0.4">
      <c r="C86">
        <v>330</v>
      </c>
    </row>
    <row r="87" spans="3:3" x14ac:dyDescent="0.4">
      <c r="C87">
        <v>335</v>
      </c>
    </row>
    <row r="88" spans="3:3" x14ac:dyDescent="0.4">
      <c r="C88">
        <v>340</v>
      </c>
    </row>
    <row r="89" spans="3:3" x14ac:dyDescent="0.4">
      <c r="C89">
        <v>345</v>
      </c>
    </row>
    <row r="90" spans="3:3" x14ac:dyDescent="0.4">
      <c r="C90">
        <v>350</v>
      </c>
    </row>
    <row r="91" spans="3:3" x14ac:dyDescent="0.4">
      <c r="C91">
        <v>355</v>
      </c>
    </row>
    <row r="92" spans="3:3" x14ac:dyDescent="0.4">
      <c r="C92">
        <v>360</v>
      </c>
    </row>
    <row r="93" spans="3:3" x14ac:dyDescent="0.4">
      <c r="C93">
        <v>365</v>
      </c>
    </row>
    <row r="94" spans="3:3" x14ac:dyDescent="0.4">
      <c r="C94">
        <v>370</v>
      </c>
    </row>
    <row r="95" spans="3:3" x14ac:dyDescent="0.4">
      <c r="C95">
        <v>375</v>
      </c>
    </row>
    <row r="96" spans="3:3" x14ac:dyDescent="0.4">
      <c r="C96">
        <v>380</v>
      </c>
    </row>
    <row r="97" spans="3:3" ht="10.75" customHeight="1" x14ac:dyDescent="0.4">
      <c r="C97">
        <v>385</v>
      </c>
    </row>
    <row r="98" spans="3:3" x14ac:dyDescent="0.4">
      <c r="C98">
        <v>390</v>
      </c>
    </row>
    <row r="99" spans="3:3" x14ac:dyDescent="0.4">
      <c r="C99">
        <v>395</v>
      </c>
    </row>
    <row r="100" spans="3:3" x14ac:dyDescent="0.4">
      <c r="C100">
        <v>400</v>
      </c>
    </row>
    <row r="101" spans="3:3" x14ac:dyDescent="0.4">
      <c r="C101">
        <v>405</v>
      </c>
    </row>
    <row r="102" spans="3:3" x14ac:dyDescent="0.4">
      <c r="C102">
        <v>410</v>
      </c>
    </row>
    <row r="103" spans="3:3" x14ac:dyDescent="0.4">
      <c r="C103">
        <v>415</v>
      </c>
    </row>
    <row r="104" spans="3:3" x14ac:dyDescent="0.4">
      <c r="C104">
        <v>420</v>
      </c>
    </row>
    <row r="105" spans="3:3" x14ac:dyDescent="0.4">
      <c r="C105">
        <v>425</v>
      </c>
    </row>
    <row r="106" spans="3:3" x14ac:dyDescent="0.4">
      <c r="C106">
        <v>430</v>
      </c>
    </row>
    <row r="107" spans="3:3" x14ac:dyDescent="0.4">
      <c r="C107">
        <v>435</v>
      </c>
    </row>
    <row r="108" spans="3:3" x14ac:dyDescent="0.4">
      <c r="C108">
        <v>440</v>
      </c>
    </row>
    <row r="109" spans="3:3" x14ac:dyDescent="0.4">
      <c r="C109">
        <v>445</v>
      </c>
    </row>
    <row r="110" spans="3:3" x14ac:dyDescent="0.4">
      <c r="C110">
        <v>450</v>
      </c>
    </row>
    <row r="111" spans="3:3" x14ac:dyDescent="0.4">
      <c r="C111">
        <v>455</v>
      </c>
    </row>
    <row r="112" spans="3:3" x14ac:dyDescent="0.4">
      <c r="C112">
        <v>460</v>
      </c>
    </row>
    <row r="113" spans="3:3" x14ac:dyDescent="0.4">
      <c r="C113">
        <v>465</v>
      </c>
    </row>
    <row r="114" spans="3:3" x14ac:dyDescent="0.4">
      <c r="C114">
        <v>470</v>
      </c>
    </row>
    <row r="115" spans="3:3" x14ac:dyDescent="0.4">
      <c r="C115">
        <v>475</v>
      </c>
    </row>
    <row r="116" spans="3:3" x14ac:dyDescent="0.4">
      <c r="C116">
        <v>480</v>
      </c>
    </row>
    <row r="117" spans="3:3" x14ac:dyDescent="0.4">
      <c r="C117">
        <v>485</v>
      </c>
    </row>
    <row r="118" spans="3:3" x14ac:dyDescent="0.4">
      <c r="C118">
        <v>490</v>
      </c>
    </row>
    <row r="119" spans="3:3" x14ac:dyDescent="0.4">
      <c r="C119">
        <v>495</v>
      </c>
    </row>
    <row r="120" spans="3:3" x14ac:dyDescent="0.4">
      <c r="C120">
        <v>500</v>
      </c>
    </row>
    <row r="156" spans="1:1" x14ac:dyDescent="0.4">
      <c r="A156" s="9" t="s">
        <v>237</v>
      </c>
    </row>
    <row r="157" spans="1:1" x14ac:dyDescent="0.4">
      <c r="A157" s="10" t="s">
        <v>3</v>
      </c>
    </row>
    <row r="158" spans="1:1" x14ac:dyDescent="0.4">
      <c r="A158" s="10" t="s">
        <v>238</v>
      </c>
    </row>
    <row r="159" spans="1:1" x14ac:dyDescent="0.4">
      <c r="A159" s="10" t="s">
        <v>239</v>
      </c>
    </row>
    <row r="160" spans="1:1" x14ac:dyDescent="0.4">
      <c r="A160" s="10" t="s">
        <v>240</v>
      </c>
    </row>
    <row r="161" spans="1:6" x14ac:dyDescent="0.4">
      <c r="A161" s="10" t="s">
        <v>241</v>
      </c>
    </row>
    <row r="162" spans="1:6" x14ac:dyDescent="0.4">
      <c r="A162" s="10" t="s">
        <v>242</v>
      </c>
    </row>
    <row r="163" spans="1:6" x14ac:dyDescent="0.4">
      <c r="A163" s="10" t="s">
        <v>243</v>
      </c>
    </row>
    <row r="164" spans="1:6" x14ac:dyDescent="0.4">
      <c r="A164" s="10" t="s">
        <v>244</v>
      </c>
    </row>
    <row r="165" spans="1:6" x14ac:dyDescent="0.4">
      <c r="A165" s="10" t="s">
        <v>245</v>
      </c>
    </row>
    <row r="166" spans="1:6" x14ac:dyDescent="0.4">
      <c r="A166" s="10" t="s">
        <v>246</v>
      </c>
    </row>
    <row r="167" spans="1:6" x14ac:dyDescent="0.4">
      <c r="A167" s="10" t="s">
        <v>247</v>
      </c>
    </row>
    <row r="168" spans="1:6" x14ac:dyDescent="0.4">
      <c r="A168" s="10" t="s">
        <v>248</v>
      </c>
    </row>
    <row r="169" spans="1:6" x14ac:dyDescent="0.4">
      <c r="A169" s="10" t="s">
        <v>249</v>
      </c>
    </row>
    <row r="170" spans="1:6" x14ac:dyDescent="0.4">
      <c r="A170" s="10" t="s">
        <v>101</v>
      </c>
    </row>
    <row r="171" spans="1:6" x14ac:dyDescent="0.4">
      <c r="A171" s="10" t="s">
        <v>250</v>
      </c>
    </row>
    <row r="172" spans="1:6" x14ac:dyDescent="0.4">
      <c r="A172" s="10" t="s">
        <v>251</v>
      </c>
    </row>
    <row r="173" spans="1:6" x14ac:dyDescent="0.4">
      <c r="A173" s="10" t="s">
        <v>252</v>
      </c>
    </row>
    <row r="174" spans="1:6" x14ac:dyDescent="0.4">
      <c r="A174" s="38" t="s">
        <v>253</v>
      </c>
    </row>
    <row r="176" spans="1:6" x14ac:dyDescent="0.4">
      <c r="B176">
        <v>55</v>
      </c>
      <c r="C176">
        <v>55</v>
      </c>
      <c r="D176" s="4" t="s">
        <v>225</v>
      </c>
      <c r="E176" s="4" t="s">
        <v>226</v>
      </c>
      <c r="F176" s="4">
        <f>QUARTILE(C176:C275,1)</f>
        <v>143.75</v>
      </c>
    </row>
    <row r="177" spans="1:15" x14ac:dyDescent="0.4">
      <c r="B177">
        <v>60</v>
      </c>
      <c r="C177">
        <v>60</v>
      </c>
      <c r="D177" s="4" t="s">
        <v>225</v>
      </c>
      <c r="E177" s="4" t="s">
        <v>227</v>
      </c>
      <c r="F177" s="4">
        <f>QUARTILE(C176:C275,2)</f>
        <v>267.5</v>
      </c>
    </row>
    <row r="178" spans="1:15" x14ac:dyDescent="0.4">
      <c r="B178">
        <v>62</v>
      </c>
      <c r="C178">
        <v>62</v>
      </c>
      <c r="D178" s="4" t="s">
        <v>225</v>
      </c>
      <c r="E178" s="4" t="s">
        <v>228</v>
      </c>
      <c r="F178" s="4">
        <f>QUARTILE(B176:B275,3)</f>
        <v>391.25</v>
      </c>
    </row>
    <row r="179" spans="1:15" x14ac:dyDescent="0.4">
      <c r="B179">
        <v>65</v>
      </c>
      <c r="C179">
        <v>65</v>
      </c>
    </row>
    <row r="180" spans="1:15" x14ac:dyDescent="0.4">
      <c r="B180">
        <v>68</v>
      </c>
      <c r="C180">
        <v>68</v>
      </c>
      <c r="D180" s="4" t="s">
        <v>229</v>
      </c>
      <c r="E180" s="4" t="s">
        <v>256</v>
      </c>
      <c r="F180" s="4">
        <f>_xlfn.PERCENTILE.INC(B176:B275,0.15)</f>
        <v>94.55</v>
      </c>
      <c r="G180">
        <v>15</v>
      </c>
    </row>
    <row r="181" spans="1:15" x14ac:dyDescent="0.4">
      <c r="B181">
        <v>70</v>
      </c>
      <c r="C181">
        <v>70</v>
      </c>
      <c r="D181" s="4" t="s">
        <v>229</v>
      </c>
      <c r="E181" s="4" t="s">
        <v>230</v>
      </c>
      <c r="F181" s="4">
        <f>_xlfn.PERCENTILE.INC(B176:B275,0.5)</f>
        <v>267.5</v>
      </c>
      <c r="G181">
        <v>50</v>
      </c>
    </row>
    <row r="182" spans="1:15" x14ac:dyDescent="0.4">
      <c r="B182">
        <v>72</v>
      </c>
      <c r="C182">
        <v>72</v>
      </c>
      <c r="D182" s="4" t="s">
        <v>229</v>
      </c>
      <c r="E182" s="4" t="s">
        <v>230</v>
      </c>
      <c r="F182" s="4">
        <f>_xlfn.PERCENTILE.INC(B176:B275,0.85)</f>
        <v>440.74999999999994</v>
      </c>
      <c r="G182">
        <v>85</v>
      </c>
    </row>
    <row r="183" spans="1:15" x14ac:dyDescent="0.4">
      <c r="B183">
        <v>75</v>
      </c>
      <c r="C183">
        <v>75</v>
      </c>
    </row>
    <row r="184" spans="1:15" x14ac:dyDescent="0.4">
      <c r="B184">
        <v>78</v>
      </c>
      <c r="C184">
        <v>78</v>
      </c>
      <c r="J184">
        <f>F178-F176</f>
        <v>247.5</v>
      </c>
    </row>
    <row r="185" spans="1:15" x14ac:dyDescent="0.4">
      <c r="B185">
        <v>80</v>
      </c>
      <c r="C185">
        <v>80</v>
      </c>
      <c r="D185" s="24" t="s">
        <v>87</v>
      </c>
      <c r="E185" s="24" t="s">
        <v>254</v>
      </c>
      <c r="F185" s="24"/>
      <c r="G185" s="24"/>
      <c r="H185" s="24"/>
      <c r="I185" s="24"/>
      <c r="J185" s="24"/>
      <c r="K185" s="41"/>
      <c r="L185" s="41"/>
      <c r="M185" s="41"/>
      <c r="N185" s="41"/>
      <c r="O185" s="41"/>
    </row>
    <row r="186" spans="1:15" x14ac:dyDescent="0.4">
      <c r="B186">
        <v>82</v>
      </c>
      <c r="C186">
        <v>82</v>
      </c>
      <c r="D186" s="24"/>
      <c r="E186" s="24" t="s">
        <v>255</v>
      </c>
      <c r="F186" s="24"/>
      <c r="G186" s="24"/>
      <c r="H186" s="24"/>
      <c r="I186" s="24"/>
      <c r="J186" s="24"/>
      <c r="K186" s="41"/>
      <c r="L186" s="41"/>
      <c r="M186" s="41"/>
      <c r="N186" s="41"/>
      <c r="O186" s="41"/>
    </row>
    <row r="187" spans="1:15" x14ac:dyDescent="0.4">
      <c r="A187" t="s">
        <v>269</v>
      </c>
      <c r="B187">
        <v>85</v>
      </c>
      <c r="C187">
        <v>85</v>
      </c>
      <c r="D187" s="24"/>
      <c r="E187" s="43" t="s">
        <v>257</v>
      </c>
      <c r="F187" s="43"/>
      <c r="G187" s="43"/>
      <c r="H187" s="43"/>
      <c r="I187" s="43"/>
      <c r="J187" s="43"/>
      <c r="K187" s="41"/>
      <c r="L187" s="41"/>
      <c r="M187" s="41"/>
      <c r="N187" s="41"/>
      <c r="O187" s="41"/>
    </row>
    <row r="188" spans="1:15" x14ac:dyDescent="0.4">
      <c r="B188">
        <v>88</v>
      </c>
      <c r="C188">
        <v>88</v>
      </c>
      <c r="D188" s="44"/>
      <c r="E188" s="24" t="s">
        <v>270</v>
      </c>
      <c r="F188" s="24"/>
      <c r="G188" s="24"/>
      <c r="H188" s="24"/>
      <c r="I188" s="24"/>
      <c r="J188" s="24"/>
      <c r="K188" s="24"/>
      <c r="L188" s="24"/>
      <c r="M188" s="24"/>
      <c r="N188" s="24"/>
      <c r="O188" s="24"/>
    </row>
    <row r="189" spans="1:15" x14ac:dyDescent="0.4">
      <c r="B189">
        <v>90</v>
      </c>
      <c r="C189">
        <v>90</v>
      </c>
      <c r="D189" s="41"/>
      <c r="E189" s="24" t="s">
        <v>271</v>
      </c>
      <c r="F189" s="24"/>
      <c r="G189" s="24"/>
      <c r="H189" s="24"/>
      <c r="I189" s="24"/>
      <c r="J189" s="24"/>
      <c r="K189" s="24"/>
      <c r="L189" s="24"/>
      <c r="M189" s="24"/>
      <c r="N189" s="24"/>
      <c r="O189" s="24"/>
    </row>
    <row r="190" spans="1:15" x14ac:dyDescent="0.4">
      <c r="B190">
        <v>92</v>
      </c>
      <c r="C190">
        <v>92</v>
      </c>
      <c r="D190" s="41"/>
      <c r="E190" s="23" t="s">
        <v>272</v>
      </c>
      <c r="F190" s="24"/>
      <c r="G190" s="24"/>
      <c r="H190" s="24"/>
      <c r="I190" s="24"/>
      <c r="J190" s="24"/>
      <c r="K190" s="24"/>
      <c r="L190" s="24"/>
      <c r="M190" s="24"/>
      <c r="N190" s="24"/>
      <c r="O190" s="24"/>
    </row>
    <row r="191" spans="1:15" x14ac:dyDescent="0.4">
      <c r="B191">
        <v>95</v>
      </c>
      <c r="C191">
        <v>95</v>
      </c>
      <c r="D191" s="24" t="s">
        <v>299</v>
      </c>
      <c r="E191" s="45">
        <f xml:space="preserve"> 143.75 - (1.5*J184)</f>
        <v>-227.5</v>
      </c>
      <c r="F191" s="24"/>
      <c r="G191" s="24"/>
      <c r="H191" s="24"/>
      <c r="I191" s="24"/>
      <c r="J191" s="24"/>
      <c r="K191" s="24"/>
      <c r="L191" s="24"/>
      <c r="M191" s="24"/>
      <c r="N191" s="24"/>
      <c r="O191" s="24"/>
    </row>
    <row r="192" spans="1:15" x14ac:dyDescent="0.4">
      <c r="B192">
        <v>100</v>
      </c>
      <c r="C192">
        <v>100</v>
      </c>
      <c r="D192" s="24" t="s">
        <v>300</v>
      </c>
      <c r="E192" s="45">
        <f>F178 + (1.5 * J184)</f>
        <v>762.5</v>
      </c>
      <c r="F192" s="24"/>
      <c r="G192" s="24"/>
      <c r="H192" s="24"/>
      <c r="I192" s="24"/>
      <c r="J192" s="24"/>
      <c r="K192" s="24"/>
      <c r="L192" s="24"/>
      <c r="M192" s="24"/>
      <c r="N192" s="24"/>
      <c r="O192" s="24"/>
    </row>
    <row r="193" spans="2:5" x14ac:dyDescent="0.4">
      <c r="B193">
        <v>105</v>
      </c>
      <c r="C193">
        <v>105</v>
      </c>
    </row>
    <row r="194" spans="2:5" x14ac:dyDescent="0.4">
      <c r="B194">
        <v>110</v>
      </c>
      <c r="C194">
        <v>110</v>
      </c>
      <c r="E194" s="39"/>
    </row>
    <row r="195" spans="2:5" x14ac:dyDescent="0.4">
      <c r="B195">
        <v>115</v>
      </c>
      <c r="C195">
        <v>115</v>
      </c>
    </row>
    <row r="196" spans="2:5" x14ac:dyDescent="0.4">
      <c r="B196">
        <v>120</v>
      </c>
      <c r="C196">
        <v>120</v>
      </c>
      <c r="E196" s="39"/>
    </row>
    <row r="197" spans="2:5" x14ac:dyDescent="0.4">
      <c r="B197">
        <v>125</v>
      </c>
      <c r="C197">
        <v>125</v>
      </c>
      <c r="E197" s="40"/>
    </row>
    <row r="198" spans="2:5" x14ac:dyDescent="0.4">
      <c r="B198">
        <v>130</v>
      </c>
      <c r="C198">
        <v>130</v>
      </c>
    </row>
    <row r="199" spans="2:5" x14ac:dyDescent="0.4">
      <c r="B199">
        <v>135</v>
      </c>
      <c r="C199">
        <v>135</v>
      </c>
    </row>
    <row r="200" spans="2:5" x14ac:dyDescent="0.4">
      <c r="B200">
        <v>140</v>
      </c>
      <c r="C200">
        <v>140</v>
      </c>
    </row>
    <row r="201" spans="2:5" x14ac:dyDescent="0.4">
      <c r="B201">
        <v>145</v>
      </c>
      <c r="C201">
        <v>145</v>
      </c>
    </row>
    <row r="202" spans="2:5" x14ac:dyDescent="0.4">
      <c r="B202">
        <v>150</v>
      </c>
      <c r="C202">
        <v>150</v>
      </c>
    </row>
    <row r="203" spans="2:5" x14ac:dyDescent="0.4">
      <c r="B203">
        <v>155</v>
      </c>
      <c r="C203">
        <v>155</v>
      </c>
    </row>
    <row r="204" spans="2:5" x14ac:dyDescent="0.4">
      <c r="B204">
        <v>160</v>
      </c>
      <c r="C204">
        <v>160</v>
      </c>
    </row>
    <row r="205" spans="2:5" x14ac:dyDescent="0.4">
      <c r="B205">
        <v>165</v>
      </c>
      <c r="C205">
        <v>165</v>
      </c>
    </row>
    <row r="206" spans="2:5" x14ac:dyDescent="0.4">
      <c r="B206">
        <v>170</v>
      </c>
      <c r="C206">
        <v>170</v>
      </c>
    </row>
    <row r="207" spans="2:5" x14ac:dyDescent="0.4">
      <c r="B207">
        <v>175</v>
      </c>
      <c r="C207">
        <v>175</v>
      </c>
    </row>
    <row r="208" spans="2:5" x14ac:dyDescent="0.4">
      <c r="B208">
        <v>180</v>
      </c>
      <c r="C208">
        <v>180</v>
      </c>
    </row>
    <row r="209" spans="2:3" x14ac:dyDescent="0.4">
      <c r="B209">
        <v>185</v>
      </c>
      <c r="C209">
        <v>185</v>
      </c>
    </row>
    <row r="210" spans="2:3" x14ac:dyDescent="0.4">
      <c r="B210">
        <v>190</v>
      </c>
      <c r="C210">
        <v>190</v>
      </c>
    </row>
    <row r="211" spans="2:3" x14ac:dyDescent="0.4">
      <c r="B211">
        <v>195</v>
      </c>
      <c r="C211">
        <v>195</v>
      </c>
    </row>
    <row r="212" spans="2:3" x14ac:dyDescent="0.4">
      <c r="B212">
        <v>200</v>
      </c>
      <c r="C212">
        <v>200</v>
      </c>
    </row>
    <row r="213" spans="2:3" x14ac:dyDescent="0.4">
      <c r="B213">
        <v>205</v>
      </c>
      <c r="C213">
        <v>205</v>
      </c>
    </row>
    <row r="214" spans="2:3" x14ac:dyDescent="0.4">
      <c r="B214">
        <v>210</v>
      </c>
      <c r="C214">
        <v>210</v>
      </c>
    </row>
    <row r="215" spans="2:3" x14ac:dyDescent="0.4">
      <c r="B215">
        <v>215</v>
      </c>
      <c r="C215">
        <v>215</v>
      </c>
    </row>
    <row r="216" spans="2:3" x14ac:dyDescent="0.4">
      <c r="B216">
        <v>220</v>
      </c>
      <c r="C216">
        <v>220</v>
      </c>
    </row>
    <row r="217" spans="2:3" x14ac:dyDescent="0.4">
      <c r="B217">
        <v>225</v>
      </c>
      <c r="C217">
        <v>225</v>
      </c>
    </row>
    <row r="218" spans="2:3" x14ac:dyDescent="0.4">
      <c r="B218">
        <v>230</v>
      </c>
      <c r="C218">
        <v>230</v>
      </c>
    </row>
    <row r="219" spans="2:3" x14ac:dyDescent="0.4">
      <c r="B219">
        <v>235</v>
      </c>
      <c r="C219">
        <v>235</v>
      </c>
    </row>
    <row r="220" spans="2:3" x14ac:dyDescent="0.4">
      <c r="B220">
        <v>240</v>
      </c>
      <c r="C220">
        <v>240</v>
      </c>
    </row>
    <row r="221" spans="2:3" x14ac:dyDescent="0.4">
      <c r="B221">
        <v>245</v>
      </c>
      <c r="C221">
        <v>245</v>
      </c>
    </row>
    <row r="222" spans="2:3" x14ac:dyDescent="0.4">
      <c r="B222">
        <v>250</v>
      </c>
      <c r="C222">
        <v>250</v>
      </c>
    </row>
    <row r="223" spans="2:3" x14ac:dyDescent="0.4">
      <c r="B223">
        <v>255</v>
      </c>
      <c r="C223">
        <v>255</v>
      </c>
    </row>
    <row r="224" spans="2:3" x14ac:dyDescent="0.4">
      <c r="B224">
        <v>260</v>
      </c>
      <c r="C224">
        <v>260</v>
      </c>
    </row>
    <row r="225" spans="2:3" x14ac:dyDescent="0.4">
      <c r="B225">
        <v>265</v>
      </c>
      <c r="C225">
        <v>265</v>
      </c>
    </row>
    <row r="226" spans="2:3" x14ac:dyDescent="0.4">
      <c r="B226">
        <v>270</v>
      </c>
      <c r="C226">
        <v>270</v>
      </c>
    </row>
    <row r="227" spans="2:3" x14ac:dyDescent="0.4">
      <c r="B227">
        <v>275</v>
      </c>
      <c r="C227">
        <v>275</v>
      </c>
    </row>
    <row r="228" spans="2:3" x14ac:dyDescent="0.4">
      <c r="B228">
        <v>280</v>
      </c>
      <c r="C228">
        <v>280</v>
      </c>
    </row>
    <row r="229" spans="2:3" x14ac:dyDescent="0.4">
      <c r="B229">
        <v>285</v>
      </c>
      <c r="C229">
        <v>285</v>
      </c>
    </row>
    <row r="230" spans="2:3" x14ac:dyDescent="0.4">
      <c r="B230">
        <v>290</v>
      </c>
      <c r="C230">
        <v>290</v>
      </c>
    </row>
    <row r="231" spans="2:3" x14ac:dyDescent="0.4">
      <c r="B231">
        <v>295</v>
      </c>
      <c r="C231">
        <v>295</v>
      </c>
    </row>
    <row r="232" spans="2:3" x14ac:dyDescent="0.4">
      <c r="B232">
        <v>300</v>
      </c>
      <c r="C232">
        <v>300</v>
      </c>
    </row>
    <row r="233" spans="2:3" x14ac:dyDescent="0.4">
      <c r="B233">
        <v>305</v>
      </c>
      <c r="C233">
        <v>305</v>
      </c>
    </row>
    <row r="234" spans="2:3" x14ac:dyDescent="0.4">
      <c r="B234">
        <v>310</v>
      </c>
      <c r="C234">
        <v>310</v>
      </c>
    </row>
    <row r="235" spans="2:3" x14ac:dyDescent="0.4">
      <c r="B235">
        <v>315</v>
      </c>
      <c r="C235">
        <v>315</v>
      </c>
    </row>
    <row r="236" spans="2:3" x14ac:dyDescent="0.4">
      <c r="B236">
        <v>320</v>
      </c>
      <c r="C236">
        <v>320</v>
      </c>
    </row>
    <row r="237" spans="2:3" x14ac:dyDescent="0.4">
      <c r="B237">
        <v>325</v>
      </c>
      <c r="C237">
        <v>325</v>
      </c>
    </row>
    <row r="238" spans="2:3" x14ac:dyDescent="0.4">
      <c r="B238">
        <v>330</v>
      </c>
      <c r="C238">
        <v>330</v>
      </c>
    </row>
    <row r="239" spans="2:3" x14ac:dyDescent="0.4">
      <c r="B239">
        <v>335</v>
      </c>
      <c r="C239">
        <v>335</v>
      </c>
    </row>
    <row r="240" spans="2:3" x14ac:dyDescent="0.4">
      <c r="B240">
        <v>340</v>
      </c>
      <c r="C240">
        <v>340</v>
      </c>
    </row>
    <row r="241" spans="2:3" x14ac:dyDescent="0.4">
      <c r="B241">
        <v>345</v>
      </c>
      <c r="C241">
        <v>345</v>
      </c>
    </row>
    <row r="242" spans="2:3" x14ac:dyDescent="0.4">
      <c r="B242">
        <v>350</v>
      </c>
      <c r="C242">
        <v>350</v>
      </c>
    </row>
    <row r="243" spans="2:3" x14ac:dyDescent="0.4">
      <c r="B243">
        <v>355</v>
      </c>
      <c r="C243">
        <v>355</v>
      </c>
    </row>
    <row r="244" spans="2:3" x14ac:dyDescent="0.4">
      <c r="B244">
        <v>360</v>
      </c>
      <c r="C244">
        <v>360</v>
      </c>
    </row>
    <row r="245" spans="2:3" x14ac:dyDescent="0.4">
      <c r="B245">
        <v>365</v>
      </c>
      <c r="C245">
        <v>365</v>
      </c>
    </row>
    <row r="246" spans="2:3" x14ac:dyDescent="0.4">
      <c r="B246">
        <v>370</v>
      </c>
      <c r="C246">
        <v>370</v>
      </c>
    </row>
    <row r="247" spans="2:3" x14ac:dyDescent="0.4">
      <c r="B247">
        <v>375</v>
      </c>
      <c r="C247">
        <v>375</v>
      </c>
    </row>
    <row r="248" spans="2:3" x14ac:dyDescent="0.4">
      <c r="B248">
        <v>380</v>
      </c>
      <c r="C248">
        <v>380</v>
      </c>
    </row>
    <row r="249" spans="2:3" x14ac:dyDescent="0.4">
      <c r="B249">
        <v>385</v>
      </c>
      <c r="C249">
        <v>385</v>
      </c>
    </row>
    <row r="250" spans="2:3" x14ac:dyDescent="0.4">
      <c r="B250">
        <v>390</v>
      </c>
      <c r="C250">
        <v>390</v>
      </c>
    </row>
    <row r="251" spans="2:3" x14ac:dyDescent="0.4">
      <c r="B251">
        <v>395</v>
      </c>
      <c r="C251">
        <v>395</v>
      </c>
    </row>
    <row r="252" spans="2:3" x14ac:dyDescent="0.4">
      <c r="B252">
        <v>400</v>
      </c>
      <c r="C252">
        <v>400</v>
      </c>
    </row>
    <row r="253" spans="2:3" x14ac:dyDescent="0.4">
      <c r="B253">
        <v>405</v>
      </c>
      <c r="C253">
        <v>405</v>
      </c>
    </row>
    <row r="254" spans="2:3" x14ac:dyDescent="0.4">
      <c r="B254">
        <v>410</v>
      </c>
      <c r="C254">
        <v>410</v>
      </c>
    </row>
    <row r="255" spans="2:3" x14ac:dyDescent="0.4">
      <c r="B255">
        <v>415</v>
      </c>
      <c r="C255">
        <v>415</v>
      </c>
    </row>
    <row r="256" spans="2:3" x14ac:dyDescent="0.4">
      <c r="B256">
        <v>420</v>
      </c>
      <c r="C256">
        <v>420</v>
      </c>
    </row>
    <row r="257" spans="2:3" x14ac:dyDescent="0.4">
      <c r="B257">
        <v>425</v>
      </c>
      <c r="C257">
        <v>425</v>
      </c>
    </row>
    <row r="258" spans="2:3" x14ac:dyDescent="0.4">
      <c r="B258">
        <v>430</v>
      </c>
      <c r="C258">
        <v>430</v>
      </c>
    </row>
    <row r="259" spans="2:3" x14ac:dyDescent="0.4">
      <c r="B259">
        <v>435</v>
      </c>
      <c r="C259">
        <v>435</v>
      </c>
    </row>
    <row r="260" spans="2:3" x14ac:dyDescent="0.4">
      <c r="B260">
        <v>440</v>
      </c>
      <c r="C260">
        <v>440</v>
      </c>
    </row>
    <row r="261" spans="2:3" x14ac:dyDescent="0.4">
      <c r="B261">
        <v>445</v>
      </c>
      <c r="C261">
        <v>445</v>
      </c>
    </row>
    <row r="262" spans="2:3" x14ac:dyDescent="0.4">
      <c r="B262">
        <v>450</v>
      </c>
      <c r="C262">
        <v>450</v>
      </c>
    </row>
    <row r="263" spans="2:3" x14ac:dyDescent="0.4">
      <c r="B263">
        <v>455</v>
      </c>
      <c r="C263">
        <v>455</v>
      </c>
    </row>
    <row r="264" spans="2:3" x14ac:dyDescent="0.4">
      <c r="B264">
        <v>460</v>
      </c>
      <c r="C264">
        <v>460</v>
      </c>
    </row>
    <row r="265" spans="2:3" x14ac:dyDescent="0.4">
      <c r="B265">
        <v>465</v>
      </c>
      <c r="C265">
        <v>465</v>
      </c>
    </row>
    <row r="266" spans="2:3" x14ac:dyDescent="0.4">
      <c r="B266">
        <v>470</v>
      </c>
      <c r="C266">
        <v>470</v>
      </c>
    </row>
    <row r="267" spans="2:3" x14ac:dyDescent="0.4">
      <c r="B267">
        <v>475</v>
      </c>
      <c r="C267">
        <v>475</v>
      </c>
    </row>
    <row r="268" spans="2:3" x14ac:dyDescent="0.4">
      <c r="B268">
        <v>480</v>
      </c>
      <c r="C268">
        <v>480</v>
      </c>
    </row>
    <row r="269" spans="2:3" x14ac:dyDescent="0.4">
      <c r="B269">
        <v>485</v>
      </c>
      <c r="C269">
        <v>485</v>
      </c>
    </row>
    <row r="270" spans="2:3" x14ac:dyDescent="0.4">
      <c r="B270">
        <v>490</v>
      </c>
      <c r="C270">
        <v>490</v>
      </c>
    </row>
    <row r="271" spans="2:3" x14ac:dyDescent="0.4">
      <c r="B271">
        <v>495</v>
      </c>
      <c r="C271">
        <v>495</v>
      </c>
    </row>
    <row r="272" spans="2:3" x14ac:dyDescent="0.4">
      <c r="B272">
        <v>500</v>
      </c>
      <c r="C272">
        <v>500</v>
      </c>
    </row>
    <row r="273" spans="1:3" x14ac:dyDescent="0.4">
      <c r="B273">
        <v>505</v>
      </c>
      <c r="C273">
        <v>505</v>
      </c>
    </row>
    <row r="274" spans="1:3" x14ac:dyDescent="0.4">
      <c r="B274">
        <v>510</v>
      </c>
      <c r="C274">
        <v>510</v>
      </c>
    </row>
    <row r="275" spans="1:3" x14ac:dyDescent="0.4">
      <c r="B275">
        <v>515</v>
      </c>
      <c r="C275">
        <v>515</v>
      </c>
    </row>
    <row r="277" spans="1:3" x14ac:dyDescent="0.4">
      <c r="A277" s="9" t="s">
        <v>268</v>
      </c>
    </row>
    <row r="278" spans="1:3" x14ac:dyDescent="0.4">
      <c r="A278" s="10" t="s">
        <v>3</v>
      </c>
    </row>
    <row r="279" spans="1:3" x14ac:dyDescent="0.4">
      <c r="A279" s="10" t="s">
        <v>258</v>
      </c>
    </row>
    <row r="280" spans="1:3" x14ac:dyDescent="0.4">
      <c r="A280" s="10" t="s">
        <v>259</v>
      </c>
    </row>
    <row r="281" spans="1:3" x14ac:dyDescent="0.4">
      <c r="A281" s="10" t="s">
        <v>260</v>
      </c>
    </row>
    <row r="282" spans="1:3" x14ac:dyDescent="0.4">
      <c r="A282" s="10" t="s">
        <v>241</v>
      </c>
    </row>
    <row r="283" spans="1:3" x14ac:dyDescent="0.4">
      <c r="A283" s="10" t="s">
        <v>242</v>
      </c>
    </row>
    <row r="284" spans="1:3" x14ac:dyDescent="0.4">
      <c r="A284" s="10" t="s">
        <v>243</v>
      </c>
    </row>
    <row r="285" spans="1:3" x14ac:dyDescent="0.4">
      <c r="A285" s="10" t="s">
        <v>244</v>
      </c>
    </row>
    <row r="286" spans="1:3" x14ac:dyDescent="0.4">
      <c r="A286" s="10" t="s">
        <v>245</v>
      </c>
    </row>
    <row r="287" spans="1:3" x14ac:dyDescent="0.4">
      <c r="A287" s="10" t="s">
        <v>261</v>
      </c>
    </row>
    <row r="288" spans="1:3" x14ac:dyDescent="0.4">
      <c r="A288" s="10" t="s">
        <v>248</v>
      </c>
    </row>
    <row r="289" spans="1:7" x14ac:dyDescent="0.4">
      <c r="A289" s="10" t="s">
        <v>262</v>
      </c>
    </row>
    <row r="290" spans="1:7" x14ac:dyDescent="0.4">
      <c r="A290" s="10" t="s">
        <v>263</v>
      </c>
    </row>
    <row r="291" spans="1:7" x14ac:dyDescent="0.4">
      <c r="A291" s="10" t="s">
        <v>101</v>
      </c>
    </row>
    <row r="292" spans="1:7" x14ac:dyDescent="0.4">
      <c r="A292" s="10" t="s">
        <v>264</v>
      </c>
    </row>
    <row r="293" spans="1:7" x14ac:dyDescent="0.4">
      <c r="A293" s="10" t="s">
        <v>265</v>
      </c>
    </row>
    <row r="294" spans="1:7" x14ac:dyDescent="0.4">
      <c r="A294" s="10" t="s">
        <v>266</v>
      </c>
    </row>
    <row r="295" spans="1:7" x14ac:dyDescent="0.4">
      <c r="A295" s="10" t="s">
        <v>267</v>
      </c>
    </row>
    <row r="297" spans="1:7" x14ac:dyDescent="0.4">
      <c r="C297">
        <v>20</v>
      </c>
    </row>
    <row r="298" spans="1:7" x14ac:dyDescent="0.4">
      <c r="B298">
        <v>20</v>
      </c>
      <c r="C298">
        <v>25</v>
      </c>
      <c r="D298" s="4" t="s">
        <v>225</v>
      </c>
      <c r="E298" s="4" t="s">
        <v>226</v>
      </c>
      <c r="F298" s="4">
        <f>QUARTILE(C297:C406,1)</f>
        <v>156.25</v>
      </c>
    </row>
    <row r="299" spans="1:7" x14ac:dyDescent="0.4">
      <c r="B299">
        <v>25</v>
      </c>
      <c r="C299">
        <v>30</v>
      </c>
      <c r="D299" s="4" t="s">
        <v>225</v>
      </c>
      <c r="E299" s="4" t="s">
        <v>227</v>
      </c>
      <c r="F299" s="4">
        <f>QUARTILE(C297:C406,2)</f>
        <v>292.5</v>
      </c>
    </row>
    <row r="300" spans="1:7" x14ac:dyDescent="0.4">
      <c r="B300">
        <v>30</v>
      </c>
      <c r="C300">
        <v>35</v>
      </c>
      <c r="D300" s="4" t="s">
        <v>225</v>
      </c>
      <c r="E300" s="4" t="s">
        <v>228</v>
      </c>
      <c r="F300" s="4">
        <f>QUARTILE(C297:C406,3)</f>
        <v>428.75</v>
      </c>
    </row>
    <row r="301" spans="1:7" x14ac:dyDescent="0.4">
      <c r="B301">
        <v>35</v>
      </c>
      <c r="C301">
        <v>40</v>
      </c>
    </row>
    <row r="302" spans="1:7" x14ac:dyDescent="0.4">
      <c r="B302">
        <v>40</v>
      </c>
      <c r="C302">
        <v>45</v>
      </c>
      <c r="D302" s="4" t="s">
        <v>229</v>
      </c>
      <c r="E302" s="4" t="s">
        <v>256</v>
      </c>
      <c r="F302" s="4">
        <f>PERCENTILE(C297:C406,20%)</f>
        <v>129</v>
      </c>
      <c r="G302" s="4">
        <v>20</v>
      </c>
    </row>
    <row r="303" spans="1:7" x14ac:dyDescent="0.4">
      <c r="B303">
        <v>45</v>
      </c>
      <c r="C303">
        <v>50</v>
      </c>
      <c r="D303" s="4" t="s">
        <v>229</v>
      </c>
      <c r="E303" s="4" t="s">
        <v>230</v>
      </c>
      <c r="F303" s="4">
        <f>_xlfn.PERCENTILE.INC(C297:C406,40%)</f>
        <v>238</v>
      </c>
      <c r="G303" s="4">
        <v>40</v>
      </c>
    </row>
    <row r="304" spans="1:7" x14ac:dyDescent="0.4">
      <c r="B304">
        <v>50</v>
      </c>
      <c r="C304">
        <v>55</v>
      </c>
      <c r="D304" s="4" t="s">
        <v>229</v>
      </c>
      <c r="E304" s="4" t="s">
        <v>230</v>
      </c>
      <c r="F304" s="4">
        <f>_xlfn.PERCENTILE.INC(C297:C406,80%)</f>
        <v>456</v>
      </c>
      <c r="G304" s="4">
        <v>80</v>
      </c>
    </row>
    <row r="305" spans="2:40" x14ac:dyDescent="0.4">
      <c r="B305">
        <v>55</v>
      </c>
      <c r="C305">
        <v>60</v>
      </c>
    </row>
    <row r="306" spans="2:40" x14ac:dyDescent="0.4">
      <c r="B306">
        <v>60</v>
      </c>
      <c r="C306">
        <v>65</v>
      </c>
      <c r="T306" s="10"/>
      <c r="U306" s="10"/>
      <c r="V306" s="10"/>
      <c r="W306" s="10"/>
      <c r="X306" s="10"/>
      <c r="Y306" s="10"/>
      <c r="Z306" s="10"/>
      <c r="AA306" s="10"/>
      <c r="AB306" s="10"/>
      <c r="AC306" s="10"/>
      <c r="AD306" s="10"/>
      <c r="AE306" s="10"/>
      <c r="AF306" s="10"/>
      <c r="AG306" s="10"/>
      <c r="AH306" s="10"/>
      <c r="AI306" s="10"/>
      <c r="AJ306" s="10"/>
      <c r="AK306" s="10"/>
      <c r="AL306" s="10"/>
      <c r="AM306" s="10"/>
      <c r="AN306" s="10"/>
    </row>
    <row r="307" spans="2:40" x14ac:dyDescent="0.4">
      <c r="B307">
        <v>65</v>
      </c>
      <c r="C307">
        <v>70</v>
      </c>
    </row>
    <row r="308" spans="2:40" x14ac:dyDescent="0.4">
      <c r="B308">
        <v>70</v>
      </c>
      <c r="C308">
        <v>75</v>
      </c>
      <c r="D308" s="24" t="s">
        <v>87</v>
      </c>
      <c r="E308" s="24" t="s">
        <v>301</v>
      </c>
      <c r="F308" s="24"/>
      <c r="G308" s="24"/>
      <c r="H308" s="24"/>
      <c r="I308" s="24"/>
      <c r="J308" s="24"/>
    </row>
    <row r="309" spans="2:40" x14ac:dyDescent="0.4">
      <c r="B309">
        <v>75</v>
      </c>
      <c r="C309">
        <v>80</v>
      </c>
      <c r="D309" s="24" t="s">
        <v>235</v>
      </c>
      <c r="E309" s="24">
        <f>F300-F298</f>
        <v>272.5</v>
      </c>
      <c r="F309" s="24"/>
      <c r="G309" s="24"/>
      <c r="H309" s="24"/>
      <c r="I309" s="24"/>
      <c r="J309" s="24"/>
    </row>
    <row r="310" spans="2:40" x14ac:dyDescent="0.4">
      <c r="B310">
        <v>80</v>
      </c>
      <c r="C310">
        <v>85</v>
      </c>
      <c r="D310" s="24" t="s">
        <v>302</v>
      </c>
      <c r="E310" s="24">
        <f>F298- (1.5 * E309)</f>
        <v>-252.5</v>
      </c>
      <c r="F310" s="24"/>
      <c r="G310" s="24"/>
      <c r="H310" s="24"/>
      <c r="I310" s="24"/>
      <c r="J310" s="24"/>
    </row>
    <row r="311" spans="2:40" x14ac:dyDescent="0.4">
      <c r="B311">
        <v>85</v>
      </c>
      <c r="C311">
        <v>90</v>
      </c>
      <c r="D311" s="24" t="s">
        <v>303</v>
      </c>
      <c r="E311" s="24">
        <f>F300 + (1.5 * E309)</f>
        <v>837.5</v>
      </c>
      <c r="F311" s="24"/>
      <c r="G311" s="24"/>
      <c r="H311" s="24"/>
      <c r="I311" s="24"/>
      <c r="J311" s="24"/>
    </row>
    <row r="312" spans="2:40" x14ac:dyDescent="0.4">
      <c r="C312">
        <v>95</v>
      </c>
      <c r="D312" s="24" t="s">
        <v>304</v>
      </c>
      <c r="E312" s="24"/>
      <c r="F312" s="24"/>
      <c r="G312" s="24"/>
      <c r="H312" s="24"/>
      <c r="I312" s="24"/>
      <c r="J312" s="24"/>
    </row>
    <row r="313" spans="2:40" x14ac:dyDescent="0.4">
      <c r="C313">
        <v>100</v>
      </c>
    </row>
    <row r="314" spans="2:40" x14ac:dyDescent="0.4">
      <c r="C314">
        <v>105</v>
      </c>
    </row>
    <row r="315" spans="2:40" x14ac:dyDescent="0.4">
      <c r="C315">
        <v>110</v>
      </c>
    </row>
    <row r="316" spans="2:40" x14ac:dyDescent="0.4">
      <c r="C316">
        <v>115</v>
      </c>
    </row>
    <row r="317" spans="2:40" x14ac:dyDescent="0.4">
      <c r="C317">
        <v>120</v>
      </c>
    </row>
    <row r="318" spans="2:40" x14ac:dyDescent="0.4">
      <c r="C318">
        <v>125</v>
      </c>
    </row>
    <row r="319" spans="2:40" x14ac:dyDescent="0.4">
      <c r="C319">
        <v>130</v>
      </c>
    </row>
    <row r="320" spans="2:40" x14ac:dyDescent="0.4">
      <c r="C320">
        <v>135</v>
      </c>
    </row>
    <row r="321" spans="3:3" x14ac:dyDescent="0.4">
      <c r="C321">
        <v>140</v>
      </c>
    </row>
    <row r="322" spans="3:3" x14ac:dyDescent="0.4">
      <c r="C322">
        <v>145</v>
      </c>
    </row>
    <row r="323" spans="3:3" x14ac:dyDescent="0.4">
      <c r="C323">
        <v>150</v>
      </c>
    </row>
    <row r="324" spans="3:3" x14ac:dyDescent="0.4">
      <c r="C324">
        <v>155</v>
      </c>
    </row>
    <row r="325" spans="3:3" x14ac:dyDescent="0.4">
      <c r="C325">
        <v>160</v>
      </c>
    </row>
    <row r="326" spans="3:3" x14ac:dyDescent="0.4">
      <c r="C326">
        <v>165</v>
      </c>
    </row>
    <row r="327" spans="3:3" x14ac:dyDescent="0.4">
      <c r="C327">
        <v>170</v>
      </c>
    </row>
    <row r="328" spans="3:3" x14ac:dyDescent="0.4">
      <c r="C328">
        <v>175</v>
      </c>
    </row>
    <row r="329" spans="3:3" x14ac:dyDescent="0.4">
      <c r="C329">
        <v>180</v>
      </c>
    </row>
    <row r="330" spans="3:3" x14ac:dyDescent="0.4">
      <c r="C330">
        <v>185</v>
      </c>
    </row>
    <row r="331" spans="3:3" x14ac:dyDescent="0.4">
      <c r="C331">
        <v>190</v>
      </c>
    </row>
    <row r="332" spans="3:3" x14ac:dyDescent="0.4">
      <c r="C332">
        <v>195</v>
      </c>
    </row>
    <row r="333" spans="3:3" x14ac:dyDescent="0.4">
      <c r="C333">
        <v>200</v>
      </c>
    </row>
    <row r="334" spans="3:3" x14ac:dyDescent="0.4">
      <c r="C334">
        <v>205</v>
      </c>
    </row>
    <row r="335" spans="3:3" x14ac:dyDescent="0.4">
      <c r="C335">
        <v>210</v>
      </c>
    </row>
    <row r="336" spans="3:3" x14ac:dyDescent="0.4">
      <c r="C336">
        <v>215</v>
      </c>
    </row>
    <row r="337" spans="3:3" x14ac:dyDescent="0.4">
      <c r="C337">
        <v>220</v>
      </c>
    </row>
    <row r="338" spans="3:3" x14ac:dyDescent="0.4">
      <c r="C338">
        <v>225</v>
      </c>
    </row>
    <row r="339" spans="3:3" x14ac:dyDescent="0.4">
      <c r="C339">
        <v>230</v>
      </c>
    </row>
    <row r="340" spans="3:3" x14ac:dyDescent="0.4">
      <c r="C340">
        <v>235</v>
      </c>
    </row>
    <row r="341" spans="3:3" x14ac:dyDescent="0.4">
      <c r="C341">
        <v>240</v>
      </c>
    </row>
    <row r="342" spans="3:3" x14ac:dyDescent="0.4">
      <c r="C342">
        <v>245</v>
      </c>
    </row>
    <row r="343" spans="3:3" x14ac:dyDescent="0.4">
      <c r="C343">
        <v>250</v>
      </c>
    </row>
    <row r="344" spans="3:3" x14ac:dyDescent="0.4">
      <c r="C344">
        <v>255</v>
      </c>
    </row>
    <row r="345" spans="3:3" x14ac:dyDescent="0.4">
      <c r="C345">
        <v>260</v>
      </c>
    </row>
    <row r="346" spans="3:3" x14ac:dyDescent="0.4">
      <c r="C346">
        <v>265</v>
      </c>
    </row>
    <row r="347" spans="3:3" x14ac:dyDescent="0.4">
      <c r="C347">
        <v>270</v>
      </c>
    </row>
    <row r="348" spans="3:3" x14ac:dyDescent="0.4">
      <c r="C348">
        <v>275</v>
      </c>
    </row>
    <row r="349" spans="3:3" x14ac:dyDescent="0.4">
      <c r="C349">
        <v>280</v>
      </c>
    </row>
    <row r="350" spans="3:3" x14ac:dyDescent="0.4">
      <c r="C350">
        <v>285</v>
      </c>
    </row>
    <row r="351" spans="3:3" x14ac:dyDescent="0.4">
      <c r="C351">
        <v>290</v>
      </c>
    </row>
    <row r="352" spans="3:3" x14ac:dyDescent="0.4">
      <c r="C352">
        <v>295</v>
      </c>
    </row>
    <row r="353" spans="3:3" x14ac:dyDescent="0.4">
      <c r="C353">
        <v>300</v>
      </c>
    </row>
    <row r="354" spans="3:3" x14ac:dyDescent="0.4">
      <c r="C354">
        <v>305</v>
      </c>
    </row>
    <row r="355" spans="3:3" x14ac:dyDescent="0.4">
      <c r="C355">
        <v>310</v>
      </c>
    </row>
    <row r="356" spans="3:3" x14ac:dyDescent="0.4">
      <c r="C356">
        <v>315</v>
      </c>
    </row>
    <row r="357" spans="3:3" x14ac:dyDescent="0.4">
      <c r="C357">
        <v>320</v>
      </c>
    </row>
    <row r="358" spans="3:3" x14ac:dyDescent="0.4">
      <c r="C358">
        <v>325</v>
      </c>
    </row>
    <row r="359" spans="3:3" x14ac:dyDescent="0.4">
      <c r="C359">
        <v>330</v>
      </c>
    </row>
    <row r="360" spans="3:3" x14ac:dyDescent="0.4">
      <c r="C360">
        <v>335</v>
      </c>
    </row>
    <row r="361" spans="3:3" x14ac:dyDescent="0.4">
      <c r="C361">
        <v>340</v>
      </c>
    </row>
    <row r="362" spans="3:3" x14ac:dyDescent="0.4">
      <c r="C362">
        <v>345</v>
      </c>
    </row>
    <row r="363" spans="3:3" x14ac:dyDescent="0.4">
      <c r="C363">
        <v>350</v>
      </c>
    </row>
    <row r="364" spans="3:3" x14ac:dyDescent="0.4">
      <c r="C364">
        <v>355</v>
      </c>
    </row>
    <row r="365" spans="3:3" x14ac:dyDescent="0.4">
      <c r="C365">
        <v>360</v>
      </c>
    </row>
    <row r="366" spans="3:3" x14ac:dyDescent="0.4">
      <c r="C366">
        <v>365</v>
      </c>
    </row>
    <row r="367" spans="3:3" x14ac:dyDescent="0.4">
      <c r="C367">
        <v>370</v>
      </c>
    </row>
    <row r="368" spans="3:3" x14ac:dyDescent="0.4">
      <c r="C368">
        <v>375</v>
      </c>
    </row>
    <row r="369" spans="3:3" x14ac:dyDescent="0.4">
      <c r="C369">
        <v>380</v>
      </c>
    </row>
    <row r="370" spans="3:3" x14ac:dyDescent="0.4">
      <c r="C370">
        <v>385</v>
      </c>
    </row>
    <row r="371" spans="3:3" x14ac:dyDescent="0.4">
      <c r="C371">
        <v>390</v>
      </c>
    </row>
    <row r="372" spans="3:3" x14ac:dyDescent="0.4">
      <c r="C372">
        <v>395</v>
      </c>
    </row>
    <row r="373" spans="3:3" x14ac:dyDescent="0.4">
      <c r="C373">
        <v>400</v>
      </c>
    </row>
    <row r="374" spans="3:3" x14ac:dyDescent="0.4">
      <c r="C374">
        <v>405</v>
      </c>
    </row>
    <row r="375" spans="3:3" x14ac:dyDescent="0.4">
      <c r="C375">
        <v>410</v>
      </c>
    </row>
    <row r="376" spans="3:3" x14ac:dyDescent="0.4">
      <c r="C376">
        <v>415</v>
      </c>
    </row>
    <row r="377" spans="3:3" x14ac:dyDescent="0.4">
      <c r="C377">
        <v>420</v>
      </c>
    </row>
    <row r="378" spans="3:3" x14ac:dyDescent="0.4">
      <c r="C378">
        <v>425</v>
      </c>
    </row>
    <row r="379" spans="3:3" x14ac:dyDescent="0.4">
      <c r="C379">
        <v>430</v>
      </c>
    </row>
    <row r="380" spans="3:3" x14ac:dyDescent="0.4">
      <c r="C380">
        <v>435</v>
      </c>
    </row>
    <row r="381" spans="3:3" x14ac:dyDescent="0.4">
      <c r="C381">
        <v>440</v>
      </c>
    </row>
    <row r="382" spans="3:3" x14ac:dyDescent="0.4">
      <c r="C382">
        <v>445</v>
      </c>
    </row>
    <row r="383" spans="3:3" x14ac:dyDescent="0.4">
      <c r="C383">
        <v>450</v>
      </c>
    </row>
    <row r="384" spans="3:3" x14ac:dyDescent="0.4">
      <c r="C384">
        <v>455</v>
      </c>
    </row>
    <row r="385" spans="3:3" x14ac:dyDescent="0.4">
      <c r="C385">
        <v>460</v>
      </c>
    </row>
    <row r="386" spans="3:3" x14ac:dyDescent="0.4">
      <c r="C386">
        <v>465</v>
      </c>
    </row>
    <row r="387" spans="3:3" x14ac:dyDescent="0.4">
      <c r="C387">
        <v>470</v>
      </c>
    </row>
    <row r="388" spans="3:3" x14ac:dyDescent="0.4">
      <c r="C388">
        <v>475</v>
      </c>
    </row>
    <row r="389" spans="3:3" x14ac:dyDescent="0.4">
      <c r="C389">
        <v>480</v>
      </c>
    </row>
    <row r="390" spans="3:3" x14ac:dyDescent="0.4">
      <c r="C390">
        <v>485</v>
      </c>
    </row>
    <row r="391" spans="3:3" x14ac:dyDescent="0.4">
      <c r="C391">
        <v>490</v>
      </c>
    </row>
    <row r="392" spans="3:3" x14ac:dyDescent="0.4">
      <c r="C392">
        <v>495</v>
      </c>
    </row>
    <row r="393" spans="3:3" x14ac:dyDescent="0.4">
      <c r="C393">
        <v>500</v>
      </c>
    </row>
    <row r="394" spans="3:3" x14ac:dyDescent="0.4">
      <c r="C394">
        <v>505</v>
      </c>
    </row>
    <row r="395" spans="3:3" x14ac:dyDescent="0.4">
      <c r="C395">
        <v>510</v>
      </c>
    </row>
    <row r="396" spans="3:3" x14ac:dyDescent="0.4">
      <c r="C396">
        <v>515</v>
      </c>
    </row>
    <row r="397" spans="3:3" x14ac:dyDescent="0.4">
      <c r="C397">
        <v>520</v>
      </c>
    </row>
    <row r="398" spans="3:3" x14ac:dyDescent="0.4">
      <c r="C398">
        <v>525</v>
      </c>
    </row>
    <row r="399" spans="3:3" x14ac:dyDescent="0.4">
      <c r="C399">
        <v>530</v>
      </c>
    </row>
    <row r="400" spans="3:3" x14ac:dyDescent="0.4">
      <c r="C400">
        <v>535</v>
      </c>
    </row>
    <row r="401" spans="1:29" x14ac:dyDescent="0.4">
      <c r="C401">
        <v>540</v>
      </c>
    </row>
    <row r="402" spans="1:29" x14ac:dyDescent="0.4">
      <c r="C402">
        <v>545</v>
      </c>
    </row>
    <row r="403" spans="1:29" x14ac:dyDescent="0.4">
      <c r="C403">
        <v>550</v>
      </c>
    </row>
    <row r="404" spans="1:29" x14ac:dyDescent="0.4">
      <c r="C404">
        <v>555</v>
      </c>
    </row>
    <row r="405" spans="1:29" x14ac:dyDescent="0.4">
      <c r="C405">
        <v>560</v>
      </c>
    </row>
    <row r="406" spans="1:29" x14ac:dyDescent="0.4">
      <c r="C406">
        <v>565</v>
      </c>
    </row>
    <row r="408" spans="1:29" x14ac:dyDescent="0.4">
      <c r="B408">
        <v>340</v>
      </c>
    </row>
    <row r="409" spans="1:29" x14ac:dyDescent="0.4">
      <c r="A409" s="9" t="s">
        <v>279</v>
      </c>
    </row>
    <row r="410" spans="1:29" x14ac:dyDescent="0.4">
      <c r="A410" s="10" t="s">
        <v>3</v>
      </c>
    </row>
    <row r="411" spans="1:29" x14ac:dyDescent="0.4">
      <c r="A411" s="10" t="s">
        <v>273</v>
      </c>
      <c r="J411" s="10" t="s">
        <v>274</v>
      </c>
      <c r="AC411" s="10"/>
    </row>
    <row r="412" spans="1:29" x14ac:dyDescent="0.4">
      <c r="B412">
        <v>115</v>
      </c>
      <c r="AC412" s="10"/>
    </row>
    <row r="413" spans="1:29" x14ac:dyDescent="0.4">
      <c r="B413">
        <v>120</v>
      </c>
    </row>
    <row r="414" spans="1:29" x14ac:dyDescent="0.4">
      <c r="A414" s="10">
        <v>15</v>
      </c>
      <c r="B414">
        <v>20</v>
      </c>
      <c r="C414">
        <v>25</v>
      </c>
      <c r="D414">
        <v>30</v>
      </c>
      <c r="E414">
        <v>35</v>
      </c>
      <c r="F414">
        <v>40</v>
      </c>
      <c r="G414">
        <v>45</v>
      </c>
      <c r="H414">
        <v>50</v>
      </c>
      <c r="I414">
        <v>55</v>
      </c>
      <c r="J414">
        <v>60</v>
      </c>
    </row>
    <row r="415" spans="1:29" x14ac:dyDescent="0.4">
      <c r="A415" s="10">
        <v>65</v>
      </c>
      <c r="B415">
        <v>70</v>
      </c>
      <c r="C415">
        <v>75</v>
      </c>
      <c r="D415">
        <v>80</v>
      </c>
      <c r="E415">
        <v>85</v>
      </c>
      <c r="F415">
        <v>90</v>
      </c>
      <c r="G415">
        <v>95</v>
      </c>
      <c r="H415">
        <v>100</v>
      </c>
      <c r="I415">
        <v>105</v>
      </c>
      <c r="J415">
        <v>110</v>
      </c>
    </row>
    <row r="416" spans="1:29" x14ac:dyDescent="0.4">
      <c r="A416" s="10">
        <v>115</v>
      </c>
      <c r="B416">
        <v>120</v>
      </c>
      <c r="C416">
        <v>125</v>
      </c>
      <c r="D416">
        <v>130</v>
      </c>
      <c r="E416">
        <v>135</v>
      </c>
      <c r="F416">
        <v>140</v>
      </c>
      <c r="G416">
        <v>145</v>
      </c>
      <c r="H416">
        <v>150</v>
      </c>
      <c r="I416">
        <v>155</v>
      </c>
      <c r="J416">
        <v>160</v>
      </c>
    </row>
    <row r="417" spans="1:10" x14ac:dyDescent="0.4">
      <c r="A417" s="10">
        <v>165</v>
      </c>
      <c r="B417">
        <v>170</v>
      </c>
      <c r="C417">
        <v>175</v>
      </c>
      <c r="D417">
        <v>180</v>
      </c>
      <c r="E417">
        <v>185</v>
      </c>
      <c r="F417">
        <v>190</v>
      </c>
      <c r="G417">
        <v>195</v>
      </c>
      <c r="H417">
        <v>200</v>
      </c>
      <c r="I417">
        <v>205</v>
      </c>
      <c r="J417">
        <v>210</v>
      </c>
    </row>
    <row r="418" spans="1:10" x14ac:dyDescent="0.4">
      <c r="A418" s="10">
        <v>215</v>
      </c>
      <c r="B418">
        <v>220</v>
      </c>
      <c r="C418">
        <v>225</v>
      </c>
      <c r="D418">
        <v>230</v>
      </c>
      <c r="E418">
        <v>235</v>
      </c>
      <c r="F418">
        <v>240</v>
      </c>
      <c r="G418">
        <v>245</v>
      </c>
      <c r="H418">
        <v>250</v>
      </c>
      <c r="I418">
        <v>255</v>
      </c>
      <c r="J418">
        <v>260</v>
      </c>
    </row>
    <row r="419" spans="1:10" x14ac:dyDescent="0.4">
      <c r="A419" s="10">
        <v>265</v>
      </c>
      <c r="B419">
        <v>270</v>
      </c>
      <c r="C419">
        <v>275</v>
      </c>
      <c r="D419">
        <v>280</v>
      </c>
      <c r="E419">
        <v>285</v>
      </c>
      <c r="F419">
        <v>290</v>
      </c>
      <c r="G419">
        <v>295</v>
      </c>
      <c r="H419">
        <v>300</v>
      </c>
      <c r="I419">
        <v>305</v>
      </c>
      <c r="J419">
        <v>310</v>
      </c>
    </row>
    <row r="420" spans="1:10" x14ac:dyDescent="0.4">
      <c r="A420" s="10">
        <v>315</v>
      </c>
      <c r="B420">
        <v>320</v>
      </c>
      <c r="C420">
        <v>325</v>
      </c>
      <c r="D420">
        <v>330</v>
      </c>
      <c r="E420">
        <v>335</v>
      </c>
      <c r="F420">
        <v>340</v>
      </c>
      <c r="G420">
        <v>345</v>
      </c>
      <c r="H420">
        <v>350</v>
      </c>
      <c r="I420">
        <v>355</v>
      </c>
      <c r="J420">
        <v>360</v>
      </c>
    </row>
    <row r="421" spans="1:10" x14ac:dyDescent="0.4">
      <c r="A421" s="10">
        <v>365</v>
      </c>
      <c r="B421">
        <v>370</v>
      </c>
      <c r="C421">
        <v>375</v>
      </c>
      <c r="D421">
        <v>380</v>
      </c>
      <c r="E421">
        <v>385</v>
      </c>
      <c r="F421">
        <v>390</v>
      </c>
      <c r="G421">
        <v>395</v>
      </c>
      <c r="H421">
        <v>400</v>
      </c>
      <c r="I421">
        <v>405</v>
      </c>
      <c r="J421">
        <v>410</v>
      </c>
    </row>
    <row r="422" spans="1:10" x14ac:dyDescent="0.4">
      <c r="A422" s="10">
        <v>415</v>
      </c>
      <c r="B422">
        <v>420</v>
      </c>
      <c r="C422">
        <v>425</v>
      </c>
      <c r="D422">
        <v>430</v>
      </c>
      <c r="E422">
        <v>435</v>
      </c>
      <c r="F422">
        <v>440</v>
      </c>
      <c r="G422">
        <v>445</v>
      </c>
      <c r="H422">
        <v>450</v>
      </c>
      <c r="I422">
        <v>455</v>
      </c>
      <c r="J422">
        <v>460</v>
      </c>
    </row>
    <row r="423" spans="1:10" x14ac:dyDescent="0.4">
      <c r="A423" s="10">
        <v>465</v>
      </c>
      <c r="B423">
        <v>470</v>
      </c>
      <c r="C423">
        <v>475</v>
      </c>
      <c r="D423">
        <v>480</v>
      </c>
      <c r="E423">
        <v>485</v>
      </c>
      <c r="F423">
        <v>490</v>
      </c>
      <c r="G423">
        <v>495</v>
      </c>
      <c r="H423">
        <v>500</v>
      </c>
      <c r="I423">
        <v>505</v>
      </c>
      <c r="J423">
        <v>510</v>
      </c>
    </row>
    <row r="424" spans="1:10" x14ac:dyDescent="0.4">
      <c r="A424" s="10">
        <v>515</v>
      </c>
      <c r="B424">
        <v>520</v>
      </c>
      <c r="C424">
        <v>525</v>
      </c>
      <c r="D424">
        <v>530</v>
      </c>
      <c r="E424">
        <v>535</v>
      </c>
      <c r="F424">
        <v>540</v>
      </c>
      <c r="G424">
        <v>545</v>
      </c>
      <c r="H424">
        <v>550</v>
      </c>
      <c r="I424">
        <v>555</v>
      </c>
      <c r="J424">
        <v>560</v>
      </c>
    </row>
    <row r="425" spans="1:10" ht="12.45" customHeight="1" x14ac:dyDescent="0.4">
      <c r="A425" s="10">
        <v>565</v>
      </c>
      <c r="B425">
        <v>570</v>
      </c>
      <c r="C425">
        <v>575</v>
      </c>
      <c r="D425">
        <v>580</v>
      </c>
      <c r="E425">
        <v>585</v>
      </c>
      <c r="F425">
        <v>590</v>
      </c>
      <c r="G425">
        <v>595</v>
      </c>
      <c r="H425">
        <v>600</v>
      </c>
      <c r="I425">
        <v>605</v>
      </c>
      <c r="J425">
        <v>610</v>
      </c>
    </row>
    <row r="426" spans="1:10" x14ac:dyDescent="0.4">
      <c r="B426">
        <v>235</v>
      </c>
    </row>
    <row r="427" spans="1:10" x14ac:dyDescent="0.4">
      <c r="A427" s="10" t="s">
        <v>101</v>
      </c>
    </row>
    <row r="428" spans="1:10" x14ac:dyDescent="0.4">
      <c r="A428" s="10" t="s">
        <v>275</v>
      </c>
    </row>
    <row r="429" spans="1:10" x14ac:dyDescent="0.4">
      <c r="A429" s="10" t="s">
        <v>276</v>
      </c>
    </row>
    <row r="430" spans="1:10" x14ac:dyDescent="0.4">
      <c r="A430" s="10" t="s">
        <v>277</v>
      </c>
    </row>
    <row r="431" spans="1:10" x14ac:dyDescent="0.4">
      <c r="A431" s="10" t="s">
        <v>278</v>
      </c>
    </row>
    <row r="432" spans="1:10" x14ac:dyDescent="0.4">
      <c r="C432">
        <v>15</v>
      </c>
    </row>
    <row r="433" spans="1:18" x14ac:dyDescent="0.4">
      <c r="B433">
        <v>15</v>
      </c>
      <c r="C433">
        <v>20</v>
      </c>
      <c r="D433" s="4" t="s">
        <v>225</v>
      </c>
      <c r="E433" s="4" t="s">
        <v>226</v>
      </c>
      <c r="F433" s="4">
        <f>QUARTILE(C432:C551,1)</f>
        <v>163.75</v>
      </c>
    </row>
    <row r="434" spans="1:18" x14ac:dyDescent="0.4">
      <c r="B434">
        <v>20</v>
      </c>
      <c r="C434">
        <v>25</v>
      </c>
      <c r="D434" s="4" t="s">
        <v>225</v>
      </c>
      <c r="E434" s="4" t="s">
        <v>227</v>
      </c>
      <c r="F434" s="4">
        <f>QUARTILE(C432:C551,2)</f>
        <v>312.5</v>
      </c>
    </row>
    <row r="435" spans="1:18" x14ac:dyDescent="0.4">
      <c r="B435">
        <v>25</v>
      </c>
      <c r="C435">
        <v>30</v>
      </c>
      <c r="D435" s="4" t="s">
        <v>225</v>
      </c>
      <c r="E435" s="4" t="s">
        <v>228</v>
      </c>
      <c r="F435" s="4">
        <f>QUARTILE(C432:C551,3)</f>
        <v>461.25</v>
      </c>
    </row>
    <row r="436" spans="1:18" x14ac:dyDescent="0.4">
      <c r="A436" s="10"/>
      <c r="B436">
        <v>30</v>
      </c>
      <c r="C436">
        <v>35</v>
      </c>
    </row>
    <row r="437" spans="1:18" x14ac:dyDescent="0.4">
      <c r="B437">
        <v>35</v>
      </c>
      <c r="C437">
        <v>40</v>
      </c>
    </row>
    <row r="438" spans="1:18" x14ac:dyDescent="0.4">
      <c r="B438">
        <v>40</v>
      </c>
      <c r="C438">
        <v>45</v>
      </c>
      <c r="D438" s="4" t="s">
        <v>229</v>
      </c>
      <c r="E438" s="4" t="s">
        <v>256</v>
      </c>
      <c r="F438" s="4">
        <f>_xlfn.PERCENTILE.INC(C432:C551,0.3)</f>
        <v>193.49999999999997</v>
      </c>
      <c r="G438" s="4">
        <v>30</v>
      </c>
    </row>
    <row r="439" spans="1:18" x14ac:dyDescent="0.4">
      <c r="B439">
        <v>45</v>
      </c>
      <c r="C439">
        <v>50</v>
      </c>
      <c r="D439" s="4" t="s">
        <v>229</v>
      </c>
      <c r="E439" s="4" t="s">
        <v>256</v>
      </c>
      <c r="F439" s="4">
        <f>_xlfn.PERCENTILE.INC(C432:C551,0.5)</f>
        <v>312.5</v>
      </c>
      <c r="G439" s="4">
        <v>50</v>
      </c>
    </row>
    <row r="440" spans="1:18" x14ac:dyDescent="0.4">
      <c r="B440">
        <v>50</v>
      </c>
      <c r="C440">
        <v>55</v>
      </c>
      <c r="D440" s="4" t="s">
        <v>229</v>
      </c>
      <c r="E440" s="4" t="s">
        <v>256</v>
      </c>
      <c r="F440" s="4">
        <f>_xlfn.PERCENTILE.INC(C432:C551,0.7)</f>
        <v>431.5</v>
      </c>
      <c r="G440" s="4">
        <v>70</v>
      </c>
    </row>
    <row r="441" spans="1:18" x14ac:dyDescent="0.4">
      <c r="B441">
        <v>55</v>
      </c>
      <c r="C441">
        <v>60</v>
      </c>
    </row>
    <row r="442" spans="1:18" x14ac:dyDescent="0.4">
      <c r="C442">
        <v>65</v>
      </c>
      <c r="D442" s="24" t="s">
        <v>87</v>
      </c>
      <c r="E442" s="24" t="s">
        <v>306</v>
      </c>
      <c r="F442" s="24"/>
      <c r="G442" s="24"/>
      <c r="H442" s="24"/>
      <c r="I442" s="24"/>
      <c r="J442" s="24"/>
      <c r="K442" s="24"/>
      <c r="L442" s="24"/>
      <c r="M442" s="24"/>
      <c r="N442" s="41"/>
      <c r="O442" s="41"/>
      <c r="P442" s="41"/>
      <c r="Q442" s="41"/>
      <c r="R442" s="41"/>
    </row>
    <row r="443" spans="1:18" x14ac:dyDescent="0.4">
      <c r="C443">
        <v>70</v>
      </c>
      <c r="D443" s="24" t="s">
        <v>302</v>
      </c>
      <c r="E443" s="24">
        <f>F433- (1.5 * E445)</f>
        <v>-282.5</v>
      </c>
      <c r="F443" s="24"/>
      <c r="G443" s="24"/>
      <c r="H443" s="24"/>
      <c r="I443" s="24"/>
      <c r="J443" s="24"/>
      <c r="K443" s="24"/>
      <c r="L443" s="24"/>
      <c r="M443" s="24"/>
    </row>
    <row r="444" spans="1:18" x14ac:dyDescent="0.4">
      <c r="C444">
        <v>75</v>
      </c>
      <c r="D444" s="24" t="s">
        <v>303</v>
      </c>
      <c r="E444" s="24">
        <f>F435 + (1.5 * E445)</f>
        <v>907.5</v>
      </c>
      <c r="F444" s="24"/>
      <c r="G444" s="24"/>
      <c r="H444" s="24"/>
      <c r="I444" s="24"/>
      <c r="J444" s="24"/>
      <c r="K444" s="24"/>
      <c r="L444" s="24"/>
      <c r="M444" s="24"/>
    </row>
    <row r="445" spans="1:18" x14ac:dyDescent="0.4">
      <c r="C445">
        <v>80</v>
      </c>
      <c r="D445" s="41" t="s">
        <v>235</v>
      </c>
      <c r="E445" s="41">
        <f>F435-F433</f>
        <v>297.5</v>
      </c>
      <c r="F445" s="41"/>
      <c r="G445" s="41"/>
      <c r="H445" s="41"/>
      <c r="I445" s="41"/>
      <c r="J445" s="41"/>
      <c r="K445" s="41"/>
      <c r="L445" s="41"/>
      <c r="M445" s="41"/>
    </row>
    <row r="446" spans="1:18" x14ac:dyDescent="0.4">
      <c r="C446">
        <v>85</v>
      </c>
      <c r="D446" s="41" t="s">
        <v>305</v>
      </c>
      <c r="E446" s="41"/>
      <c r="F446" s="41"/>
      <c r="G446" s="41"/>
      <c r="H446" s="41"/>
      <c r="I446" s="41"/>
      <c r="J446" s="41"/>
      <c r="K446" s="41"/>
      <c r="L446" s="41"/>
      <c r="M446" s="41"/>
    </row>
    <row r="447" spans="1:18" x14ac:dyDescent="0.4">
      <c r="C447">
        <v>90</v>
      </c>
    </row>
    <row r="448" spans="1:18" x14ac:dyDescent="0.4">
      <c r="C448">
        <v>95</v>
      </c>
    </row>
    <row r="449" spans="3:3" x14ac:dyDescent="0.4">
      <c r="C449">
        <v>100</v>
      </c>
    </row>
    <row r="450" spans="3:3" x14ac:dyDescent="0.4">
      <c r="C450">
        <v>105</v>
      </c>
    </row>
    <row r="451" spans="3:3" x14ac:dyDescent="0.4">
      <c r="C451">
        <v>110</v>
      </c>
    </row>
    <row r="452" spans="3:3" x14ac:dyDescent="0.4">
      <c r="C452">
        <v>115</v>
      </c>
    </row>
    <row r="453" spans="3:3" x14ac:dyDescent="0.4">
      <c r="C453">
        <v>120</v>
      </c>
    </row>
    <row r="454" spans="3:3" x14ac:dyDescent="0.4">
      <c r="C454">
        <v>125</v>
      </c>
    </row>
    <row r="455" spans="3:3" x14ac:dyDescent="0.4">
      <c r="C455">
        <v>130</v>
      </c>
    </row>
    <row r="456" spans="3:3" x14ac:dyDescent="0.4">
      <c r="C456">
        <v>135</v>
      </c>
    </row>
    <row r="457" spans="3:3" x14ac:dyDescent="0.4">
      <c r="C457">
        <v>140</v>
      </c>
    </row>
    <row r="458" spans="3:3" x14ac:dyDescent="0.4">
      <c r="C458">
        <v>145</v>
      </c>
    </row>
    <row r="459" spans="3:3" x14ac:dyDescent="0.4">
      <c r="C459">
        <v>150</v>
      </c>
    </row>
    <row r="460" spans="3:3" x14ac:dyDescent="0.4">
      <c r="C460">
        <v>155</v>
      </c>
    </row>
    <row r="461" spans="3:3" x14ac:dyDescent="0.4">
      <c r="C461">
        <v>160</v>
      </c>
    </row>
    <row r="462" spans="3:3" x14ac:dyDescent="0.4">
      <c r="C462">
        <v>165</v>
      </c>
    </row>
    <row r="463" spans="3:3" x14ac:dyDescent="0.4">
      <c r="C463">
        <v>170</v>
      </c>
    </row>
    <row r="464" spans="3:3" x14ac:dyDescent="0.4">
      <c r="C464">
        <v>175</v>
      </c>
    </row>
    <row r="465" spans="3:3" x14ac:dyDescent="0.4">
      <c r="C465">
        <v>180</v>
      </c>
    </row>
    <row r="466" spans="3:3" x14ac:dyDescent="0.4">
      <c r="C466">
        <v>185</v>
      </c>
    </row>
    <row r="467" spans="3:3" x14ac:dyDescent="0.4">
      <c r="C467">
        <v>190</v>
      </c>
    </row>
    <row r="468" spans="3:3" x14ac:dyDescent="0.4">
      <c r="C468">
        <v>195</v>
      </c>
    </row>
    <row r="469" spans="3:3" x14ac:dyDescent="0.4">
      <c r="C469">
        <v>200</v>
      </c>
    </row>
    <row r="470" spans="3:3" x14ac:dyDescent="0.4">
      <c r="C470">
        <v>205</v>
      </c>
    </row>
    <row r="471" spans="3:3" x14ac:dyDescent="0.4">
      <c r="C471">
        <v>210</v>
      </c>
    </row>
    <row r="472" spans="3:3" x14ac:dyDescent="0.4">
      <c r="C472">
        <v>215</v>
      </c>
    </row>
    <row r="473" spans="3:3" x14ac:dyDescent="0.4">
      <c r="C473">
        <v>220</v>
      </c>
    </row>
    <row r="474" spans="3:3" x14ac:dyDescent="0.4">
      <c r="C474">
        <v>225</v>
      </c>
    </row>
    <row r="475" spans="3:3" x14ac:dyDescent="0.4">
      <c r="C475">
        <v>230</v>
      </c>
    </row>
    <row r="476" spans="3:3" x14ac:dyDescent="0.4">
      <c r="C476">
        <v>235</v>
      </c>
    </row>
    <row r="477" spans="3:3" x14ac:dyDescent="0.4">
      <c r="C477">
        <v>240</v>
      </c>
    </row>
    <row r="478" spans="3:3" x14ac:dyDescent="0.4">
      <c r="C478">
        <v>245</v>
      </c>
    </row>
    <row r="479" spans="3:3" x14ac:dyDescent="0.4">
      <c r="C479">
        <v>250</v>
      </c>
    </row>
    <row r="480" spans="3:3" x14ac:dyDescent="0.4">
      <c r="C480">
        <v>255</v>
      </c>
    </row>
    <row r="481" spans="3:3" x14ac:dyDescent="0.4">
      <c r="C481">
        <v>260</v>
      </c>
    </row>
    <row r="482" spans="3:3" x14ac:dyDescent="0.4">
      <c r="C482">
        <v>265</v>
      </c>
    </row>
    <row r="483" spans="3:3" x14ac:dyDescent="0.4">
      <c r="C483">
        <v>270</v>
      </c>
    </row>
    <row r="484" spans="3:3" x14ac:dyDescent="0.4">
      <c r="C484">
        <v>275</v>
      </c>
    </row>
    <row r="485" spans="3:3" x14ac:dyDescent="0.4">
      <c r="C485">
        <v>280</v>
      </c>
    </row>
    <row r="486" spans="3:3" x14ac:dyDescent="0.4">
      <c r="C486">
        <v>285</v>
      </c>
    </row>
    <row r="487" spans="3:3" x14ac:dyDescent="0.4">
      <c r="C487">
        <v>290</v>
      </c>
    </row>
    <row r="488" spans="3:3" x14ac:dyDescent="0.4">
      <c r="C488">
        <v>295</v>
      </c>
    </row>
    <row r="489" spans="3:3" x14ac:dyDescent="0.4">
      <c r="C489">
        <v>300</v>
      </c>
    </row>
    <row r="490" spans="3:3" x14ac:dyDescent="0.4">
      <c r="C490">
        <v>305</v>
      </c>
    </row>
    <row r="491" spans="3:3" x14ac:dyDescent="0.4">
      <c r="C491">
        <v>310</v>
      </c>
    </row>
    <row r="492" spans="3:3" x14ac:dyDescent="0.4">
      <c r="C492">
        <v>315</v>
      </c>
    </row>
    <row r="493" spans="3:3" x14ac:dyDescent="0.4">
      <c r="C493">
        <v>320</v>
      </c>
    </row>
    <row r="494" spans="3:3" x14ac:dyDescent="0.4">
      <c r="C494">
        <v>325</v>
      </c>
    </row>
    <row r="495" spans="3:3" x14ac:dyDescent="0.4">
      <c r="C495">
        <v>330</v>
      </c>
    </row>
    <row r="496" spans="3:3" x14ac:dyDescent="0.4">
      <c r="C496">
        <v>335</v>
      </c>
    </row>
    <row r="497" spans="3:3" x14ac:dyDescent="0.4">
      <c r="C497">
        <v>340</v>
      </c>
    </row>
    <row r="498" spans="3:3" x14ac:dyDescent="0.4">
      <c r="C498">
        <v>345</v>
      </c>
    </row>
    <row r="499" spans="3:3" x14ac:dyDescent="0.4">
      <c r="C499">
        <v>350</v>
      </c>
    </row>
    <row r="500" spans="3:3" x14ac:dyDescent="0.4">
      <c r="C500">
        <v>355</v>
      </c>
    </row>
    <row r="501" spans="3:3" x14ac:dyDescent="0.4">
      <c r="C501">
        <v>360</v>
      </c>
    </row>
    <row r="502" spans="3:3" x14ac:dyDescent="0.4">
      <c r="C502">
        <v>365</v>
      </c>
    </row>
    <row r="503" spans="3:3" x14ac:dyDescent="0.4">
      <c r="C503">
        <v>370</v>
      </c>
    </row>
    <row r="504" spans="3:3" x14ac:dyDescent="0.4">
      <c r="C504">
        <v>375</v>
      </c>
    </row>
    <row r="505" spans="3:3" x14ac:dyDescent="0.4">
      <c r="C505">
        <v>380</v>
      </c>
    </row>
    <row r="506" spans="3:3" x14ac:dyDescent="0.4">
      <c r="C506">
        <v>385</v>
      </c>
    </row>
    <row r="507" spans="3:3" x14ac:dyDescent="0.4">
      <c r="C507">
        <v>390</v>
      </c>
    </row>
    <row r="508" spans="3:3" x14ac:dyDescent="0.4">
      <c r="C508">
        <v>395</v>
      </c>
    </row>
    <row r="509" spans="3:3" x14ac:dyDescent="0.4">
      <c r="C509">
        <v>400</v>
      </c>
    </row>
    <row r="510" spans="3:3" x14ac:dyDescent="0.4">
      <c r="C510">
        <v>405</v>
      </c>
    </row>
    <row r="511" spans="3:3" x14ac:dyDescent="0.4">
      <c r="C511">
        <v>410</v>
      </c>
    </row>
    <row r="512" spans="3:3" x14ac:dyDescent="0.4">
      <c r="C512">
        <v>415</v>
      </c>
    </row>
    <row r="513" spans="3:3" x14ac:dyDescent="0.4">
      <c r="C513">
        <v>420</v>
      </c>
    </row>
    <row r="514" spans="3:3" x14ac:dyDescent="0.4">
      <c r="C514">
        <v>425</v>
      </c>
    </row>
    <row r="515" spans="3:3" x14ac:dyDescent="0.4">
      <c r="C515">
        <v>430</v>
      </c>
    </row>
    <row r="516" spans="3:3" x14ac:dyDescent="0.4">
      <c r="C516">
        <v>435</v>
      </c>
    </row>
    <row r="517" spans="3:3" x14ac:dyDescent="0.4">
      <c r="C517">
        <v>440</v>
      </c>
    </row>
    <row r="518" spans="3:3" x14ac:dyDescent="0.4">
      <c r="C518">
        <v>445</v>
      </c>
    </row>
    <row r="519" spans="3:3" x14ac:dyDescent="0.4">
      <c r="C519">
        <v>450</v>
      </c>
    </row>
    <row r="520" spans="3:3" x14ac:dyDescent="0.4">
      <c r="C520">
        <v>455</v>
      </c>
    </row>
    <row r="521" spans="3:3" x14ac:dyDescent="0.4">
      <c r="C521">
        <v>460</v>
      </c>
    </row>
    <row r="522" spans="3:3" x14ac:dyDescent="0.4">
      <c r="C522">
        <v>465</v>
      </c>
    </row>
    <row r="523" spans="3:3" x14ac:dyDescent="0.4">
      <c r="C523">
        <v>470</v>
      </c>
    </row>
    <row r="524" spans="3:3" x14ac:dyDescent="0.4">
      <c r="C524">
        <v>475</v>
      </c>
    </row>
    <row r="525" spans="3:3" x14ac:dyDescent="0.4">
      <c r="C525">
        <v>480</v>
      </c>
    </row>
    <row r="526" spans="3:3" x14ac:dyDescent="0.4">
      <c r="C526">
        <v>485</v>
      </c>
    </row>
    <row r="527" spans="3:3" x14ac:dyDescent="0.4">
      <c r="C527">
        <v>490</v>
      </c>
    </row>
    <row r="528" spans="3:3" x14ac:dyDescent="0.4">
      <c r="C528">
        <v>495</v>
      </c>
    </row>
    <row r="529" spans="3:3" x14ac:dyDescent="0.4">
      <c r="C529">
        <v>500</v>
      </c>
    </row>
    <row r="530" spans="3:3" x14ac:dyDescent="0.4">
      <c r="C530">
        <v>505</v>
      </c>
    </row>
    <row r="531" spans="3:3" x14ac:dyDescent="0.4">
      <c r="C531">
        <v>510</v>
      </c>
    </row>
    <row r="532" spans="3:3" x14ac:dyDescent="0.4">
      <c r="C532">
        <v>515</v>
      </c>
    </row>
    <row r="533" spans="3:3" x14ac:dyDescent="0.4">
      <c r="C533">
        <v>520</v>
      </c>
    </row>
    <row r="534" spans="3:3" x14ac:dyDescent="0.4">
      <c r="C534">
        <v>525</v>
      </c>
    </row>
    <row r="535" spans="3:3" x14ac:dyDescent="0.4">
      <c r="C535">
        <v>530</v>
      </c>
    </row>
    <row r="536" spans="3:3" x14ac:dyDescent="0.4">
      <c r="C536">
        <v>535</v>
      </c>
    </row>
    <row r="537" spans="3:3" x14ac:dyDescent="0.4">
      <c r="C537">
        <v>540</v>
      </c>
    </row>
    <row r="538" spans="3:3" x14ac:dyDescent="0.4">
      <c r="C538">
        <v>545</v>
      </c>
    </row>
    <row r="539" spans="3:3" x14ac:dyDescent="0.4">
      <c r="C539">
        <v>550</v>
      </c>
    </row>
    <row r="540" spans="3:3" x14ac:dyDescent="0.4">
      <c r="C540">
        <v>555</v>
      </c>
    </row>
    <row r="541" spans="3:3" x14ac:dyDescent="0.4">
      <c r="C541">
        <v>560</v>
      </c>
    </row>
    <row r="542" spans="3:3" x14ac:dyDescent="0.4">
      <c r="C542">
        <v>565</v>
      </c>
    </row>
    <row r="543" spans="3:3" x14ac:dyDescent="0.4">
      <c r="C543">
        <v>570</v>
      </c>
    </row>
    <row r="544" spans="3:3" x14ac:dyDescent="0.4">
      <c r="C544">
        <v>575</v>
      </c>
    </row>
    <row r="545" spans="1:3" x14ac:dyDescent="0.4">
      <c r="C545">
        <v>580</v>
      </c>
    </row>
    <row r="546" spans="1:3" x14ac:dyDescent="0.4">
      <c r="C546">
        <v>585</v>
      </c>
    </row>
    <row r="547" spans="1:3" x14ac:dyDescent="0.4">
      <c r="C547">
        <v>590</v>
      </c>
    </row>
    <row r="548" spans="1:3" x14ac:dyDescent="0.4">
      <c r="C548">
        <v>595</v>
      </c>
    </row>
    <row r="549" spans="1:3" x14ac:dyDescent="0.4">
      <c r="C549">
        <v>600</v>
      </c>
    </row>
    <row r="550" spans="1:3" x14ac:dyDescent="0.4">
      <c r="C550">
        <v>605</v>
      </c>
    </row>
    <row r="551" spans="1:3" x14ac:dyDescent="0.4">
      <c r="C551">
        <v>610</v>
      </c>
    </row>
    <row r="552" spans="1:3" x14ac:dyDescent="0.4">
      <c r="A552" s="9" t="s">
        <v>293</v>
      </c>
    </row>
    <row r="553" spans="1:3" x14ac:dyDescent="0.4">
      <c r="A553" s="10" t="s">
        <v>3</v>
      </c>
    </row>
    <row r="554" spans="1:3" x14ac:dyDescent="0.4">
      <c r="A554" s="10" t="s">
        <v>280</v>
      </c>
    </row>
    <row r="555" spans="1:3" x14ac:dyDescent="0.4">
      <c r="A555" s="10" t="s">
        <v>281</v>
      </c>
    </row>
    <row r="556" spans="1:3" x14ac:dyDescent="0.4">
      <c r="A556" s="10" t="s">
        <v>282</v>
      </c>
    </row>
    <row r="557" spans="1:3" x14ac:dyDescent="0.4">
      <c r="A557" s="10" t="s">
        <v>283</v>
      </c>
    </row>
    <row r="558" spans="1:3" x14ac:dyDescent="0.4">
      <c r="A558" s="10" t="s">
        <v>284</v>
      </c>
    </row>
    <row r="559" spans="1:3" x14ac:dyDescent="0.4">
      <c r="A559" s="10" t="s">
        <v>285</v>
      </c>
    </row>
    <row r="560" spans="1:3" x14ac:dyDescent="0.4">
      <c r="A560" s="10" t="s">
        <v>286</v>
      </c>
    </row>
    <row r="561" spans="1:6" x14ac:dyDescent="0.4">
      <c r="A561" s="10" t="s">
        <v>287</v>
      </c>
    </row>
    <row r="562" spans="1:6" x14ac:dyDescent="0.4">
      <c r="A562" s="10" t="s">
        <v>288</v>
      </c>
    </row>
    <row r="563" spans="1:6" x14ac:dyDescent="0.4">
      <c r="A563" s="10" t="s">
        <v>101</v>
      </c>
    </row>
    <row r="564" spans="1:6" x14ac:dyDescent="0.4">
      <c r="A564" s="10" t="s">
        <v>289</v>
      </c>
    </row>
    <row r="565" spans="1:6" x14ac:dyDescent="0.4">
      <c r="A565" s="10" t="s">
        <v>290</v>
      </c>
    </row>
    <row r="566" spans="1:6" x14ac:dyDescent="0.4">
      <c r="A566" s="10" t="s">
        <v>291</v>
      </c>
    </row>
    <row r="567" spans="1:6" x14ac:dyDescent="0.4">
      <c r="A567" s="10" t="s">
        <v>292</v>
      </c>
    </row>
    <row r="569" spans="1:6" x14ac:dyDescent="0.4">
      <c r="B569">
        <v>0.5</v>
      </c>
      <c r="C569">
        <v>0.5</v>
      </c>
      <c r="D569" s="4" t="s">
        <v>225</v>
      </c>
      <c r="E569" s="4" t="s">
        <v>226</v>
      </c>
      <c r="F569" s="4">
        <f>QUARTILE(C569:C689,1)</f>
        <v>0.4</v>
      </c>
    </row>
    <row r="570" spans="1:6" x14ac:dyDescent="0.4">
      <c r="B570">
        <v>1</v>
      </c>
      <c r="C570">
        <v>1</v>
      </c>
      <c r="D570" s="4" t="s">
        <v>225</v>
      </c>
      <c r="E570" s="4" t="s">
        <v>227</v>
      </c>
      <c r="F570" s="4">
        <f>_xlfn.QUARTILE.INC(C569:C689,2)</f>
        <v>0.7</v>
      </c>
    </row>
    <row r="571" spans="1:6" x14ac:dyDescent="0.4">
      <c r="B571">
        <v>0.2</v>
      </c>
      <c r="C571">
        <v>0.2</v>
      </c>
      <c r="D571" s="4" t="s">
        <v>225</v>
      </c>
      <c r="E571" s="4" t="s">
        <v>228</v>
      </c>
      <c r="F571" s="4">
        <f>QUARTILE(C569:C689,3)</f>
        <v>0.9</v>
      </c>
    </row>
    <row r="572" spans="1:6" x14ac:dyDescent="0.4">
      <c r="B572">
        <v>0.7</v>
      </c>
      <c r="C572">
        <v>0.7</v>
      </c>
    </row>
    <row r="573" spans="1:6" x14ac:dyDescent="0.4">
      <c r="B573">
        <v>0.3</v>
      </c>
      <c r="C573">
        <v>0.3</v>
      </c>
      <c r="D573" s="4" t="s">
        <v>229</v>
      </c>
      <c r="E573" s="4" t="s">
        <v>256</v>
      </c>
      <c r="F573" s="4">
        <f>PERCENTILE(C569:C689,0.25)</f>
        <v>0.4</v>
      </c>
    </row>
    <row r="574" spans="1:6" x14ac:dyDescent="0.4">
      <c r="B574">
        <v>0.9</v>
      </c>
      <c r="C574">
        <v>0.9</v>
      </c>
      <c r="D574" s="4" t="s">
        <v>229</v>
      </c>
      <c r="E574" s="4" t="s">
        <v>256</v>
      </c>
      <c r="F574" s="4">
        <f>_xlfn.PERCENTILE.INC(C569:C689,0.5)</f>
        <v>0.7</v>
      </c>
    </row>
    <row r="575" spans="1:6" x14ac:dyDescent="0.4">
      <c r="B575">
        <v>1.2</v>
      </c>
      <c r="C575">
        <v>1.2</v>
      </c>
      <c r="D575" s="4" t="s">
        <v>229</v>
      </c>
      <c r="E575" s="4" t="s">
        <v>256</v>
      </c>
      <c r="F575" s="4">
        <f>PERCENTILE(C569:C689,0.75)</f>
        <v>0.9</v>
      </c>
    </row>
    <row r="576" spans="1:6" x14ac:dyDescent="0.4">
      <c r="B576">
        <v>0.6</v>
      </c>
      <c r="C576">
        <v>0.6</v>
      </c>
    </row>
    <row r="577" spans="2:19" x14ac:dyDescent="0.4">
      <c r="B577">
        <v>0.4</v>
      </c>
      <c r="C577">
        <v>0.4</v>
      </c>
    </row>
    <row r="578" spans="2:19" x14ac:dyDescent="0.4">
      <c r="B578">
        <v>1.1000000000000001</v>
      </c>
      <c r="C578">
        <v>1.1000000000000001</v>
      </c>
      <c r="D578" s="24" t="s">
        <v>307</v>
      </c>
      <c r="E578" s="41" t="s">
        <v>308</v>
      </c>
      <c r="F578" s="41"/>
      <c r="G578" s="41"/>
      <c r="H578" s="41"/>
      <c r="I578" s="41"/>
      <c r="J578" s="41"/>
      <c r="K578" s="41"/>
      <c r="L578" s="41"/>
      <c r="M578" s="41"/>
      <c r="N578" s="41"/>
      <c r="O578" s="41"/>
      <c r="P578" s="41"/>
    </row>
    <row r="579" spans="2:19" x14ac:dyDescent="0.4">
      <c r="B579">
        <v>0.8</v>
      </c>
      <c r="C579">
        <v>0.8</v>
      </c>
      <c r="D579" s="24" t="s">
        <v>235</v>
      </c>
      <c r="E579" s="42">
        <f>F571-F569</f>
        <v>0.5</v>
      </c>
      <c r="F579" s="41"/>
      <c r="G579" s="41"/>
      <c r="H579" s="41"/>
      <c r="I579" s="41"/>
      <c r="J579" s="41"/>
      <c r="K579" s="41"/>
      <c r="L579" s="41"/>
      <c r="M579" s="41"/>
      <c r="N579" s="41"/>
      <c r="O579" s="41"/>
      <c r="P579" s="41"/>
    </row>
    <row r="580" spans="2:19" x14ac:dyDescent="0.4">
      <c r="B580">
        <v>0.5</v>
      </c>
      <c r="C580">
        <v>0.5</v>
      </c>
      <c r="D580" s="24" t="s">
        <v>302</v>
      </c>
      <c r="E580" s="42">
        <f xml:space="preserve"> F569 - ( 1.5 * E579)</f>
        <v>-0.35</v>
      </c>
      <c r="F580" s="41"/>
      <c r="G580" s="41"/>
      <c r="H580" s="41"/>
      <c r="I580" s="41"/>
      <c r="J580" s="41"/>
      <c r="K580" s="41"/>
      <c r="L580" s="41"/>
      <c r="M580" s="41"/>
      <c r="N580" s="41"/>
      <c r="O580" s="41"/>
      <c r="P580" s="41"/>
    </row>
    <row r="581" spans="2:19" x14ac:dyDescent="0.4">
      <c r="B581">
        <v>0.3</v>
      </c>
      <c r="C581">
        <v>0.3</v>
      </c>
      <c r="D581" s="24" t="s">
        <v>303</v>
      </c>
      <c r="E581" s="42">
        <f xml:space="preserve"> F571 + (1.5 * E579)</f>
        <v>1.65</v>
      </c>
      <c r="F581" s="41"/>
      <c r="G581" s="41"/>
      <c r="H581" s="41"/>
      <c r="I581" s="41"/>
      <c r="J581" s="41"/>
      <c r="K581" s="41"/>
      <c r="L581" s="41"/>
      <c r="M581" s="41"/>
      <c r="N581" s="41"/>
      <c r="O581" s="41"/>
      <c r="P581" s="41"/>
    </row>
    <row r="582" spans="2:19" x14ac:dyDescent="0.4">
      <c r="B582">
        <v>0.6</v>
      </c>
      <c r="C582">
        <v>0.6</v>
      </c>
      <c r="D582" s="41" t="s">
        <v>309</v>
      </c>
      <c r="E582" s="41"/>
      <c r="F582" s="41"/>
      <c r="G582" s="41"/>
      <c r="H582" s="41"/>
      <c r="I582" s="41"/>
      <c r="J582" s="41"/>
      <c r="K582" s="41"/>
      <c r="L582" s="41"/>
      <c r="M582" s="41"/>
      <c r="N582" s="41"/>
      <c r="O582" s="41"/>
      <c r="P582" s="41"/>
      <c r="Q582" s="41"/>
      <c r="R582" s="41"/>
      <c r="S582" s="41"/>
    </row>
    <row r="583" spans="2:19" x14ac:dyDescent="0.4">
      <c r="B583">
        <v>1</v>
      </c>
      <c r="C583">
        <v>1</v>
      </c>
    </row>
    <row r="584" spans="2:19" x14ac:dyDescent="0.4">
      <c r="B584">
        <v>0.4</v>
      </c>
      <c r="C584">
        <v>0.4</v>
      </c>
    </row>
    <row r="585" spans="2:19" x14ac:dyDescent="0.4">
      <c r="B585">
        <v>0.5</v>
      </c>
      <c r="C585">
        <v>0.5</v>
      </c>
    </row>
    <row r="586" spans="2:19" x14ac:dyDescent="0.4">
      <c r="B586">
        <v>0.7</v>
      </c>
      <c r="C586">
        <v>0.7</v>
      </c>
    </row>
    <row r="587" spans="2:19" x14ac:dyDescent="0.4">
      <c r="B587">
        <v>0.9</v>
      </c>
      <c r="C587">
        <v>0.9</v>
      </c>
    </row>
    <row r="588" spans="2:19" x14ac:dyDescent="0.4">
      <c r="B588">
        <v>1.3</v>
      </c>
      <c r="C588">
        <v>1.3</v>
      </c>
    </row>
    <row r="589" spans="2:19" x14ac:dyDescent="0.4">
      <c r="B589">
        <v>0.8</v>
      </c>
      <c r="C589">
        <v>0.8</v>
      </c>
    </row>
    <row r="590" spans="2:19" x14ac:dyDescent="0.4">
      <c r="B590">
        <v>0.6</v>
      </c>
      <c r="C590">
        <v>0.6</v>
      </c>
    </row>
    <row r="591" spans="2:19" x14ac:dyDescent="0.4">
      <c r="B591">
        <v>0.4</v>
      </c>
      <c r="C591">
        <v>0.4</v>
      </c>
    </row>
    <row r="592" spans="2:19" x14ac:dyDescent="0.4">
      <c r="B592">
        <v>0.7</v>
      </c>
      <c r="C592">
        <v>0.7</v>
      </c>
    </row>
    <row r="593" spans="2:3" x14ac:dyDescent="0.4">
      <c r="B593">
        <v>0.9</v>
      </c>
      <c r="C593">
        <v>0.9</v>
      </c>
    </row>
    <row r="594" spans="2:3" x14ac:dyDescent="0.4">
      <c r="B594">
        <v>0</v>
      </c>
      <c r="C594">
        <v>0.5</v>
      </c>
    </row>
    <row r="595" spans="2:3" x14ac:dyDescent="0.4">
      <c r="C595">
        <v>0.2</v>
      </c>
    </row>
    <row r="596" spans="2:3" x14ac:dyDescent="0.4">
      <c r="C596">
        <v>1</v>
      </c>
    </row>
    <row r="597" spans="2:3" x14ac:dyDescent="0.4">
      <c r="C597">
        <v>0.8</v>
      </c>
    </row>
    <row r="598" spans="2:3" x14ac:dyDescent="0.4">
      <c r="C598">
        <v>0.3</v>
      </c>
    </row>
    <row r="599" spans="2:3" x14ac:dyDescent="0.4">
      <c r="C599">
        <v>0.6</v>
      </c>
    </row>
    <row r="600" spans="2:3" x14ac:dyDescent="0.4">
      <c r="C600">
        <v>0.4</v>
      </c>
    </row>
    <row r="601" spans="2:3" x14ac:dyDescent="0.4">
      <c r="C601">
        <v>0.7</v>
      </c>
    </row>
    <row r="602" spans="2:3" x14ac:dyDescent="0.4">
      <c r="C602">
        <v>0.9</v>
      </c>
    </row>
    <row r="603" spans="2:3" x14ac:dyDescent="0.4">
      <c r="C603">
        <v>1.2</v>
      </c>
    </row>
    <row r="604" spans="2:3" x14ac:dyDescent="0.4">
      <c r="C604">
        <v>0.8</v>
      </c>
    </row>
    <row r="605" spans="2:3" x14ac:dyDescent="0.4">
      <c r="C605">
        <v>0.3</v>
      </c>
    </row>
    <row r="606" spans="2:3" x14ac:dyDescent="0.4">
      <c r="C606">
        <v>0.6</v>
      </c>
    </row>
    <row r="607" spans="2:3" x14ac:dyDescent="0.4">
      <c r="C607">
        <v>0.5</v>
      </c>
    </row>
    <row r="608" spans="2:3" x14ac:dyDescent="0.4">
      <c r="C608">
        <v>0.4</v>
      </c>
    </row>
    <row r="609" spans="3:3" x14ac:dyDescent="0.4">
      <c r="C609">
        <v>0.7</v>
      </c>
    </row>
    <row r="610" spans="3:3" x14ac:dyDescent="0.4">
      <c r="C610">
        <v>0.9</v>
      </c>
    </row>
    <row r="611" spans="3:3" x14ac:dyDescent="0.4">
      <c r="C611">
        <v>1.1000000000000001</v>
      </c>
    </row>
    <row r="612" spans="3:3" x14ac:dyDescent="0.4">
      <c r="C612">
        <v>0.3</v>
      </c>
    </row>
    <row r="613" spans="3:3" x14ac:dyDescent="0.4">
      <c r="C613">
        <v>1.4</v>
      </c>
    </row>
    <row r="614" spans="3:3" x14ac:dyDescent="0.4">
      <c r="C614">
        <v>0.9</v>
      </c>
    </row>
    <row r="615" spans="3:3" x14ac:dyDescent="0.4">
      <c r="C615">
        <v>0.6</v>
      </c>
    </row>
    <row r="616" spans="3:3" x14ac:dyDescent="0.4">
      <c r="C616">
        <v>0.2</v>
      </c>
    </row>
    <row r="617" spans="3:3" x14ac:dyDescent="0.4">
      <c r="C617">
        <v>1.5</v>
      </c>
    </row>
    <row r="618" spans="3:3" x14ac:dyDescent="0.4">
      <c r="C618">
        <v>1</v>
      </c>
    </row>
    <row r="619" spans="3:3" x14ac:dyDescent="0.4">
      <c r="C619">
        <v>0.6</v>
      </c>
    </row>
    <row r="620" spans="3:3" x14ac:dyDescent="0.4">
      <c r="C620">
        <v>0.4</v>
      </c>
    </row>
    <row r="621" spans="3:3" x14ac:dyDescent="0.4">
      <c r="C621">
        <v>0.7</v>
      </c>
    </row>
    <row r="622" spans="3:3" x14ac:dyDescent="0.4">
      <c r="C622">
        <v>1</v>
      </c>
    </row>
    <row r="623" spans="3:3" x14ac:dyDescent="0.4">
      <c r="C623">
        <v>0.8</v>
      </c>
    </row>
    <row r="624" spans="3:3" x14ac:dyDescent="0.4">
      <c r="C624">
        <v>0.3</v>
      </c>
    </row>
    <row r="625" spans="3:3" x14ac:dyDescent="0.4">
      <c r="C625">
        <v>0.5</v>
      </c>
    </row>
    <row r="626" spans="3:3" x14ac:dyDescent="0.4">
      <c r="C626">
        <v>0.8</v>
      </c>
    </row>
    <row r="627" spans="3:3" x14ac:dyDescent="0.4">
      <c r="C627">
        <v>0.6</v>
      </c>
    </row>
    <row r="628" spans="3:3" x14ac:dyDescent="0.4">
      <c r="C628">
        <v>0.3</v>
      </c>
    </row>
    <row r="629" spans="3:3" x14ac:dyDescent="0.4">
      <c r="C629">
        <v>0.9</v>
      </c>
    </row>
    <row r="630" spans="3:3" x14ac:dyDescent="0.4">
      <c r="C630">
        <v>0.4</v>
      </c>
    </row>
    <row r="631" spans="3:3" x14ac:dyDescent="0.4">
      <c r="C631">
        <v>0.7</v>
      </c>
    </row>
    <row r="632" spans="3:3" x14ac:dyDescent="0.4">
      <c r="C632">
        <v>0.9</v>
      </c>
    </row>
    <row r="633" spans="3:3" x14ac:dyDescent="0.4">
      <c r="C633">
        <v>1</v>
      </c>
    </row>
    <row r="634" spans="3:3" x14ac:dyDescent="0.4">
      <c r="C634">
        <v>0.8</v>
      </c>
    </row>
    <row r="635" spans="3:3" x14ac:dyDescent="0.4">
      <c r="C635">
        <v>0.3</v>
      </c>
    </row>
    <row r="636" spans="3:3" x14ac:dyDescent="0.4">
      <c r="C636">
        <v>0.5</v>
      </c>
    </row>
    <row r="637" spans="3:3" x14ac:dyDescent="0.4">
      <c r="C637">
        <v>0.6</v>
      </c>
    </row>
    <row r="638" spans="3:3" x14ac:dyDescent="0.4">
      <c r="C638">
        <v>0.4</v>
      </c>
    </row>
    <row r="639" spans="3:3" x14ac:dyDescent="0.4">
      <c r="C639">
        <v>0.7</v>
      </c>
    </row>
    <row r="640" spans="3:3" x14ac:dyDescent="0.4">
      <c r="C640">
        <v>0.9</v>
      </c>
    </row>
    <row r="641" spans="3:3" x14ac:dyDescent="0.4">
      <c r="C641">
        <v>1.1000000000000001</v>
      </c>
    </row>
    <row r="642" spans="3:3" x14ac:dyDescent="0.4">
      <c r="C642">
        <v>0.8</v>
      </c>
    </row>
    <row r="643" spans="3:3" x14ac:dyDescent="0.4">
      <c r="C643">
        <v>0.3</v>
      </c>
    </row>
    <row r="644" spans="3:3" x14ac:dyDescent="0.4">
      <c r="C644">
        <v>0.5</v>
      </c>
    </row>
    <row r="645" spans="3:3" x14ac:dyDescent="0.4">
      <c r="C645">
        <v>0.6</v>
      </c>
    </row>
    <row r="646" spans="3:3" x14ac:dyDescent="0.4">
      <c r="C646">
        <v>0.4</v>
      </c>
    </row>
    <row r="647" spans="3:3" x14ac:dyDescent="0.4">
      <c r="C647">
        <v>0.7</v>
      </c>
    </row>
    <row r="648" spans="3:3" x14ac:dyDescent="0.4">
      <c r="C648">
        <v>0.9</v>
      </c>
    </row>
    <row r="649" spans="3:3" x14ac:dyDescent="0.4">
      <c r="C649">
        <v>1</v>
      </c>
    </row>
    <row r="650" spans="3:3" x14ac:dyDescent="0.4">
      <c r="C650">
        <v>0.8</v>
      </c>
    </row>
    <row r="651" spans="3:3" x14ac:dyDescent="0.4">
      <c r="C651">
        <v>0.3</v>
      </c>
    </row>
    <row r="652" spans="3:3" x14ac:dyDescent="0.4">
      <c r="C652">
        <v>0.5</v>
      </c>
    </row>
    <row r="653" spans="3:3" x14ac:dyDescent="0.4">
      <c r="C653">
        <v>0.6</v>
      </c>
    </row>
    <row r="654" spans="3:3" x14ac:dyDescent="0.4">
      <c r="C654">
        <v>0.4</v>
      </c>
    </row>
    <row r="655" spans="3:3" x14ac:dyDescent="0.4">
      <c r="C655">
        <v>0.7</v>
      </c>
    </row>
    <row r="656" spans="3:3" x14ac:dyDescent="0.4">
      <c r="C656">
        <v>0.9</v>
      </c>
    </row>
    <row r="657" spans="3:3" x14ac:dyDescent="0.4">
      <c r="C657">
        <v>1.1000000000000001</v>
      </c>
    </row>
    <row r="658" spans="3:3" x14ac:dyDescent="0.4">
      <c r="C658">
        <v>0.8</v>
      </c>
    </row>
    <row r="659" spans="3:3" x14ac:dyDescent="0.4">
      <c r="C659">
        <v>0.3</v>
      </c>
    </row>
    <row r="660" spans="3:3" x14ac:dyDescent="0.4">
      <c r="C660">
        <v>0.5</v>
      </c>
    </row>
    <row r="661" spans="3:3" x14ac:dyDescent="0.4">
      <c r="C661">
        <v>0.6</v>
      </c>
    </row>
    <row r="662" spans="3:3" x14ac:dyDescent="0.4">
      <c r="C662">
        <v>0.4</v>
      </c>
    </row>
    <row r="663" spans="3:3" x14ac:dyDescent="0.4">
      <c r="C663">
        <v>0.7</v>
      </c>
    </row>
    <row r="664" spans="3:3" x14ac:dyDescent="0.4">
      <c r="C664">
        <v>0.9</v>
      </c>
    </row>
    <row r="665" spans="3:3" x14ac:dyDescent="0.4">
      <c r="C665">
        <v>1</v>
      </c>
    </row>
    <row r="666" spans="3:3" x14ac:dyDescent="0.4">
      <c r="C666">
        <v>0.8</v>
      </c>
    </row>
    <row r="667" spans="3:3" x14ac:dyDescent="0.4">
      <c r="C667">
        <v>0.3</v>
      </c>
    </row>
    <row r="668" spans="3:3" x14ac:dyDescent="0.4">
      <c r="C668">
        <v>0.5</v>
      </c>
    </row>
    <row r="669" spans="3:3" x14ac:dyDescent="0.4">
      <c r="C669">
        <v>0.6</v>
      </c>
    </row>
    <row r="670" spans="3:3" x14ac:dyDescent="0.4">
      <c r="C670">
        <v>0.4</v>
      </c>
    </row>
    <row r="671" spans="3:3" x14ac:dyDescent="0.4">
      <c r="C671">
        <v>0.7</v>
      </c>
    </row>
    <row r="672" spans="3:3" x14ac:dyDescent="0.4">
      <c r="C672">
        <v>0.9</v>
      </c>
    </row>
    <row r="673" spans="3:3" x14ac:dyDescent="0.4">
      <c r="C673">
        <v>1.1000000000000001</v>
      </c>
    </row>
    <row r="674" spans="3:3" x14ac:dyDescent="0.4">
      <c r="C674">
        <v>0.8</v>
      </c>
    </row>
    <row r="675" spans="3:3" x14ac:dyDescent="0.4">
      <c r="C675">
        <v>0.3</v>
      </c>
    </row>
    <row r="676" spans="3:3" x14ac:dyDescent="0.4">
      <c r="C676">
        <v>0.5</v>
      </c>
    </row>
    <row r="677" spans="3:3" x14ac:dyDescent="0.4">
      <c r="C677">
        <v>0.6</v>
      </c>
    </row>
    <row r="678" spans="3:3" x14ac:dyDescent="0.4">
      <c r="C678">
        <v>0.4</v>
      </c>
    </row>
    <row r="679" spans="3:3" x14ac:dyDescent="0.4">
      <c r="C679">
        <v>0.7</v>
      </c>
    </row>
    <row r="680" spans="3:3" x14ac:dyDescent="0.4">
      <c r="C680">
        <v>0.9</v>
      </c>
    </row>
    <row r="681" spans="3:3" x14ac:dyDescent="0.4">
      <c r="C681">
        <v>1</v>
      </c>
    </row>
    <row r="682" spans="3:3" x14ac:dyDescent="0.4">
      <c r="C682">
        <v>0.8</v>
      </c>
    </row>
    <row r="683" spans="3:3" x14ac:dyDescent="0.4">
      <c r="C683">
        <v>0.3</v>
      </c>
    </row>
    <row r="684" spans="3:3" x14ac:dyDescent="0.4">
      <c r="C684">
        <v>0.5</v>
      </c>
    </row>
    <row r="685" spans="3:3" x14ac:dyDescent="0.4">
      <c r="C685">
        <v>0.6</v>
      </c>
    </row>
    <row r="686" spans="3:3" x14ac:dyDescent="0.4">
      <c r="C686">
        <v>0.4</v>
      </c>
    </row>
    <row r="687" spans="3:3" x14ac:dyDescent="0.4">
      <c r="C687">
        <v>0.7</v>
      </c>
    </row>
    <row r="688" spans="3:3" x14ac:dyDescent="0.4">
      <c r="C688">
        <v>0.9</v>
      </c>
    </row>
    <row r="689" spans="3:3" x14ac:dyDescent="0.4">
      <c r="C689">
        <v>1.1000000000000001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4CEC-20A9-4014-AC20-BC835DF164D3}">
  <dimension ref="A1:Y30"/>
  <sheetViews>
    <sheetView topLeftCell="A13" workbookViewId="0">
      <selection activeCell="D39" sqref="D39"/>
    </sheetView>
  </sheetViews>
  <sheetFormatPr defaultRowHeight="14.6" x14ac:dyDescent="0.4"/>
  <cols>
    <col min="1" max="1" width="15.4609375" customWidth="1"/>
  </cols>
  <sheetData>
    <row r="1" spans="1:19" x14ac:dyDescent="0.4">
      <c r="A1" s="10"/>
    </row>
    <row r="2" spans="1:19" ht="15" x14ac:dyDescent="0.4">
      <c r="A2" s="46" t="s">
        <v>310</v>
      </c>
    </row>
    <row r="3" spans="1:19" x14ac:dyDescent="0.4">
      <c r="A3" s="10"/>
    </row>
    <row r="4" spans="1:19" x14ac:dyDescent="0.4">
      <c r="A4" s="10"/>
    </row>
    <row r="5" spans="1:19" ht="15.45" x14ac:dyDescent="0.4">
      <c r="A5" s="48" t="s">
        <v>313</v>
      </c>
      <c r="B5" s="1"/>
      <c r="C5" s="1"/>
      <c r="D5" s="1"/>
      <c r="E5" s="1"/>
      <c r="F5" s="1"/>
      <c r="G5" s="1"/>
      <c r="H5" s="1"/>
      <c r="I5" s="1"/>
      <c r="J5" s="1"/>
      <c r="K5" s="1"/>
    </row>
    <row r="6" spans="1:19" ht="15.45" x14ac:dyDescent="0.4">
      <c r="A6" s="49" t="s">
        <v>311</v>
      </c>
      <c r="B6" s="1"/>
      <c r="C6" s="1"/>
      <c r="D6" s="1"/>
      <c r="E6" s="1"/>
      <c r="F6" s="1"/>
      <c r="G6" s="1"/>
      <c r="H6" s="1"/>
      <c r="I6" s="1"/>
      <c r="J6" s="1"/>
      <c r="K6" s="1"/>
    </row>
    <row r="7" spans="1:19" x14ac:dyDescent="0.4">
      <c r="A7" s="10"/>
    </row>
    <row r="8" spans="1:19" x14ac:dyDescent="0.4">
      <c r="A8" s="47" t="s">
        <v>10</v>
      </c>
      <c r="B8" s="11">
        <f>_xlfn.BINOM.DIST(5, 100, 1/6, FALSE)</f>
        <v>2.9090311057530159E-4</v>
      </c>
    </row>
    <row r="9" spans="1:19" x14ac:dyDescent="0.4">
      <c r="A9" s="10"/>
    </row>
    <row r="10" spans="1:19" x14ac:dyDescent="0.4">
      <c r="A10" s="10"/>
    </row>
    <row r="11" spans="1:19" x14ac:dyDescent="0.4">
      <c r="A11" s="1" t="s">
        <v>312</v>
      </c>
      <c r="B11" s="1"/>
      <c r="C11" s="1"/>
      <c r="D11" s="1"/>
      <c r="E11" s="1"/>
      <c r="F11" s="1"/>
      <c r="G11" s="1"/>
      <c r="H11" s="1"/>
      <c r="I11" s="1"/>
      <c r="J11" s="1"/>
      <c r="K11" s="1"/>
      <c r="L11" s="1"/>
      <c r="M11" s="1"/>
      <c r="N11" s="1"/>
      <c r="O11" s="1"/>
      <c r="P11" s="1"/>
      <c r="Q11" s="1"/>
      <c r="R11" s="1"/>
      <c r="S11" s="1"/>
    </row>
    <row r="13" spans="1:19" x14ac:dyDescent="0.4">
      <c r="A13" s="47" t="s">
        <v>10</v>
      </c>
      <c r="B13" s="11">
        <f>_xlfn.HYPGEOM.DIST(2, 5, 13, 52, FALSE)</f>
        <v>0.27427971188475386</v>
      </c>
    </row>
    <row r="19" spans="1:25" x14ac:dyDescent="0.4">
      <c r="A19" s="1" t="s">
        <v>314</v>
      </c>
      <c r="B19" s="1"/>
      <c r="C19" s="1"/>
      <c r="D19" s="1"/>
      <c r="E19" s="1"/>
      <c r="F19" s="1"/>
      <c r="G19" s="1"/>
      <c r="H19" s="1"/>
      <c r="I19" s="1"/>
      <c r="J19" s="1"/>
      <c r="K19" s="1"/>
      <c r="L19" s="1"/>
      <c r="M19" s="1"/>
      <c r="N19" s="1"/>
      <c r="O19" s="1"/>
      <c r="P19" s="1"/>
      <c r="Q19" s="1"/>
      <c r="R19" s="1"/>
      <c r="S19" s="1"/>
      <c r="T19" s="1"/>
      <c r="U19" s="1"/>
      <c r="V19" s="1"/>
      <c r="W19" s="1"/>
      <c r="X19" s="1"/>
      <c r="Y19" s="1"/>
    </row>
    <row r="22" spans="1:25" x14ac:dyDescent="0.4">
      <c r="A22" s="47" t="s">
        <v>10</v>
      </c>
      <c r="B22" s="11">
        <f>_xlfn.BINOM.DIST(8, 10, 0.25, FALSE)</f>
        <v>3.862380981445312E-4</v>
      </c>
    </row>
    <row r="24" spans="1:25" x14ac:dyDescent="0.4">
      <c r="A24" s="1" t="s">
        <v>315</v>
      </c>
      <c r="B24" s="1"/>
      <c r="C24" s="1"/>
      <c r="D24" s="1"/>
      <c r="E24" s="1"/>
      <c r="F24" s="1"/>
      <c r="G24" s="1"/>
      <c r="H24" s="1"/>
      <c r="I24" s="1"/>
      <c r="J24" s="1"/>
      <c r="K24" s="1"/>
      <c r="L24" s="1"/>
      <c r="M24" s="1"/>
      <c r="N24" s="1"/>
      <c r="O24" s="1"/>
      <c r="P24" s="1"/>
      <c r="Q24" s="1"/>
      <c r="R24" s="1"/>
      <c r="S24" s="1"/>
      <c r="T24" s="1"/>
      <c r="U24" s="1"/>
      <c r="V24" s="1"/>
    </row>
    <row r="26" spans="1:25" x14ac:dyDescent="0.4">
      <c r="A26" s="47" t="s">
        <v>10</v>
      </c>
      <c r="B26" s="11">
        <f>_xlfn.HYPGEOM.DIST(3, 3, 20, 60, FALSE)</f>
        <v>3.3313851548801864E-2</v>
      </c>
    </row>
    <row r="28" spans="1:25" s="1" customFormat="1" x14ac:dyDescent="0.4">
      <c r="A28" s="1" t="s">
        <v>316</v>
      </c>
    </row>
    <row r="30" spans="1:25" x14ac:dyDescent="0.4">
      <c r="A30" s="47" t="s">
        <v>10</v>
      </c>
      <c r="B30" s="11">
        <f>_xlfn.BINOM.DIST(3, 10, 0.3,FALSE)</f>
        <v>0.26682793200000005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2D44E-C581-4F1A-B27B-C317D74969A3}">
  <dimension ref="A2:B22"/>
  <sheetViews>
    <sheetView zoomScaleNormal="100" workbookViewId="0">
      <selection activeCell="E25" sqref="E25"/>
    </sheetView>
  </sheetViews>
  <sheetFormatPr defaultRowHeight="14.6" x14ac:dyDescent="0.4"/>
  <sheetData>
    <row r="2" spans="1:2" s="1" customFormat="1" x14ac:dyDescent="0.4">
      <c r="A2" s="1" t="s">
        <v>317</v>
      </c>
    </row>
    <row r="4" spans="1:2" x14ac:dyDescent="0.4">
      <c r="A4" s="11" t="s">
        <v>10</v>
      </c>
      <c r="B4" s="11">
        <f>1 - _xlfn.NORM.DIST(180, 165, 10, TRUE)</f>
        <v>6.6807201268858085E-2</v>
      </c>
    </row>
    <row r="6" spans="1:2" s="1" customFormat="1" x14ac:dyDescent="0.4">
      <c r="A6" s="1" t="s">
        <v>318</v>
      </c>
    </row>
    <row r="9" spans="1:2" x14ac:dyDescent="0.4">
      <c r="A9" s="11" t="s">
        <v>10</v>
      </c>
      <c r="B9" s="11">
        <f>_xlfn.EXPON.DIST(3, 1/5, TRUE)</f>
        <v>0.45118836390597356</v>
      </c>
    </row>
    <row r="11" spans="1:2" s="1" customFormat="1" x14ac:dyDescent="0.4">
      <c r="A11" s="1" t="s">
        <v>319</v>
      </c>
    </row>
    <row r="13" spans="1:2" x14ac:dyDescent="0.4">
      <c r="A13" s="11" t="s">
        <v>10</v>
      </c>
      <c r="B13" s="11">
        <f>_xlfn.NORM.DIST(1100, 1000, 100, TRUE) - _xlfn.NORM.DIST(900, 1000, 100, TRUE)</f>
        <v>0.68268949213708607</v>
      </c>
    </row>
    <row r="16" spans="1:2" x14ac:dyDescent="0.4">
      <c r="A16" s="1" t="s">
        <v>320</v>
      </c>
    </row>
    <row r="18" spans="1:2" x14ac:dyDescent="0.4">
      <c r="A18" s="11" t="s">
        <v>10</v>
      </c>
      <c r="B18" s="11">
        <f>(170 - 150)/(200 - 100)</f>
        <v>0.2</v>
      </c>
    </row>
    <row r="20" spans="1:2" s="1" customFormat="1" ht="14.15" customHeight="1" x14ac:dyDescent="0.4">
      <c r="A20" s="1" t="s">
        <v>321</v>
      </c>
    </row>
    <row r="22" spans="1:2" x14ac:dyDescent="0.4">
      <c r="A22" s="11" t="s">
        <v>10</v>
      </c>
      <c r="B22" s="11">
        <f>_xlfn.EXPON.DIST(15, 1/20, TRUE)</f>
        <v>0.52763344725898531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A1D6D-6010-4429-B8EC-0103F198E518}">
  <dimension ref="A2:U19"/>
  <sheetViews>
    <sheetView workbookViewId="0">
      <selection activeCell="H30" sqref="H30"/>
    </sheetView>
  </sheetViews>
  <sheetFormatPr defaultRowHeight="14.6" x14ac:dyDescent="0.4"/>
  <sheetData>
    <row r="2" spans="1:21" ht="15" x14ac:dyDescent="0.4">
      <c r="A2" s="64" t="s">
        <v>350</v>
      </c>
    </row>
    <row r="3" spans="1:21" ht="15" x14ac:dyDescent="0.4">
      <c r="A3" s="65" t="s">
        <v>351</v>
      </c>
    </row>
    <row r="5" spans="1:21" x14ac:dyDescent="0.4">
      <c r="A5" s="72" t="s">
        <v>352</v>
      </c>
      <c r="B5" s="11">
        <f>_xlfn.POISSON.DIST(3, 2, FALSE)</f>
        <v>0.18044704431548364</v>
      </c>
    </row>
    <row r="6" spans="1:21" x14ac:dyDescent="0.4">
      <c r="B6" s="1"/>
      <c r="C6" s="1"/>
      <c r="D6" s="1"/>
      <c r="E6" s="1"/>
      <c r="F6" s="1"/>
      <c r="G6" s="1"/>
      <c r="H6" s="1"/>
      <c r="I6" s="1"/>
      <c r="J6" s="1"/>
      <c r="K6" s="1"/>
      <c r="L6" s="1"/>
      <c r="M6" s="1"/>
      <c r="N6" s="1"/>
      <c r="O6" s="1"/>
    </row>
    <row r="7" spans="1:21" x14ac:dyDescent="0.4">
      <c r="B7" s="1"/>
      <c r="C7" s="1"/>
      <c r="D7" s="1"/>
      <c r="E7" s="1"/>
      <c r="F7" s="1"/>
      <c r="G7" s="1"/>
      <c r="H7" s="1"/>
      <c r="I7" s="1"/>
      <c r="J7" s="1"/>
      <c r="K7" s="1"/>
      <c r="L7" s="1"/>
      <c r="M7" s="1"/>
      <c r="N7" s="1"/>
      <c r="O7" s="1"/>
    </row>
    <row r="8" spans="1:21" x14ac:dyDescent="0.4">
      <c r="A8" s="68" t="s">
        <v>355</v>
      </c>
      <c r="B8" s="1"/>
      <c r="C8" s="1"/>
      <c r="D8" s="1"/>
      <c r="E8" s="1"/>
      <c r="F8" s="1"/>
      <c r="G8" s="1"/>
      <c r="H8" s="1"/>
      <c r="I8" s="1"/>
      <c r="J8" s="1"/>
      <c r="K8" s="1"/>
      <c r="L8" s="1"/>
      <c r="M8" s="1"/>
      <c r="N8" s="1"/>
      <c r="O8" s="1"/>
    </row>
    <row r="9" spans="1:21" x14ac:dyDescent="0.4">
      <c r="A9" s="69" t="s">
        <v>353</v>
      </c>
      <c r="B9" s="1"/>
      <c r="C9" s="1"/>
      <c r="D9" s="1"/>
      <c r="E9" s="1"/>
      <c r="F9" s="1"/>
      <c r="G9" s="1"/>
      <c r="H9" s="1"/>
      <c r="I9" s="1"/>
      <c r="J9" s="1"/>
      <c r="K9" s="1"/>
      <c r="L9" s="1"/>
      <c r="M9" s="1"/>
      <c r="N9" s="1"/>
      <c r="O9" s="1"/>
    </row>
    <row r="10" spans="1:21" x14ac:dyDescent="0.4">
      <c r="A10" s="68">
        <f xml:space="preserve"> 3</f>
        <v>3</v>
      </c>
      <c r="B10" s="1"/>
      <c r="C10" s="1"/>
      <c r="D10" s="1"/>
      <c r="E10" s="1"/>
      <c r="F10" s="1"/>
      <c r="G10" s="1"/>
      <c r="H10" s="1"/>
      <c r="I10" s="1"/>
      <c r="J10" s="1"/>
      <c r="K10" s="1"/>
      <c r="L10" s="1"/>
      <c r="M10" s="1"/>
      <c r="N10" s="1"/>
      <c r="O10" s="1"/>
    </row>
    <row r="11" spans="1:21" x14ac:dyDescent="0.4">
      <c r="A11" s="68" t="s">
        <v>354</v>
      </c>
      <c r="B11" s="1"/>
      <c r="C11" s="1"/>
      <c r="D11" s="1"/>
      <c r="E11" s="1"/>
      <c r="F11" s="1"/>
      <c r="G11" s="1"/>
      <c r="H11" s="1"/>
      <c r="I11" s="1"/>
      <c r="J11" s="1"/>
      <c r="K11" s="1"/>
      <c r="L11" s="1"/>
      <c r="M11" s="1"/>
      <c r="N11" s="1"/>
      <c r="O11" s="1"/>
    </row>
    <row r="12" spans="1:21" x14ac:dyDescent="0.4">
      <c r="B12" s="1"/>
      <c r="C12" s="1"/>
      <c r="D12" s="1"/>
      <c r="E12" s="1"/>
      <c r="F12" s="1"/>
      <c r="G12" s="1"/>
      <c r="H12" s="1"/>
      <c r="I12" s="1"/>
      <c r="J12" s="1"/>
      <c r="K12" s="1"/>
      <c r="L12" s="1"/>
      <c r="M12" s="1"/>
      <c r="N12" s="1"/>
      <c r="O12" s="1"/>
    </row>
    <row r="14" spans="1:21" ht="15.9" x14ac:dyDescent="0.45">
      <c r="A14" s="71" t="s">
        <v>352</v>
      </c>
      <c r="B14" s="70">
        <f>_xlfn.BINOM.DIST(3, 10, 0.3, FALSE)</f>
        <v>0.26682793200000005</v>
      </c>
      <c r="C14" s="66"/>
      <c r="D14" s="66"/>
      <c r="E14" s="66"/>
      <c r="F14" s="66"/>
      <c r="G14" s="66"/>
      <c r="H14" s="66"/>
      <c r="I14" s="66"/>
      <c r="J14" s="66"/>
      <c r="K14" s="66"/>
      <c r="L14" s="66"/>
      <c r="M14" s="66"/>
      <c r="N14" s="66"/>
      <c r="O14" s="66"/>
      <c r="P14" s="66"/>
      <c r="Q14" s="66"/>
      <c r="R14" s="66"/>
      <c r="S14" s="66"/>
      <c r="T14" s="66"/>
      <c r="U14" s="66"/>
    </row>
    <row r="15" spans="1:21" ht="15.9" x14ac:dyDescent="0.45">
      <c r="A15" s="66"/>
      <c r="B15" s="67"/>
      <c r="C15" s="67"/>
      <c r="D15" s="67"/>
      <c r="E15" s="67"/>
      <c r="F15" s="67"/>
      <c r="G15" s="67"/>
      <c r="H15" s="67"/>
      <c r="I15" s="67"/>
      <c r="J15" s="67"/>
      <c r="K15" s="67"/>
      <c r="L15" s="67"/>
      <c r="M15" s="67"/>
      <c r="N15" s="67"/>
      <c r="O15" s="67"/>
      <c r="P15" s="67"/>
      <c r="Q15" s="67"/>
      <c r="R15" s="67"/>
      <c r="S15" s="67"/>
      <c r="T15" s="67"/>
      <c r="U15" s="67"/>
    </row>
    <row r="17" spans="1:2" ht="15" x14ac:dyDescent="0.4">
      <c r="B17" s="64" t="s">
        <v>357</v>
      </c>
    </row>
    <row r="18" spans="1:2" ht="15" x14ac:dyDescent="0.4">
      <c r="B18" s="65" t="s">
        <v>356</v>
      </c>
    </row>
    <row r="19" spans="1:2" ht="15.9" x14ac:dyDescent="0.45">
      <c r="A19" s="71" t="s">
        <v>352</v>
      </c>
      <c r="B19" s="11">
        <f>1 - (5/6)^3</f>
        <v>0.42129629629629617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59D08-B952-4111-B99C-810A75465B83}">
  <dimension ref="A2:B14"/>
  <sheetViews>
    <sheetView workbookViewId="0">
      <selection activeCell="C30" sqref="C30"/>
    </sheetView>
  </sheetViews>
  <sheetFormatPr defaultRowHeight="14.6" x14ac:dyDescent="0.4"/>
  <sheetData>
    <row r="2" spans="1:2" ht="15" x14ac:dyDescent="0.4">
      <c r="A2" s="64" t="s">
        <v>358</v>
      </c>
    </row>
    <row r="3" spans="1:2" ht="15" x14ac:dyDescent="0.4">
      <c r="A3" s="65" t="s">
        <v>359</v>
      </c>
    </row>
    <row r="4" spans="1:2" ht="15" x14ac:dyDescent="0.4">
      <c r="A4" s="64" t="s">
        <v>360</v>
      </c>
    </row>
    <row r="7" spans="1:2" x14ac:dyDescent="0.4">
      <c r="A7" s="41" t="s">
        <v>106</v>
      </c>
      <c r="B7" s="11">
        <f>_xlfn.NORM.DIST(160, 150, 10, TRUE) - _xlfn.NORM.DIST(140, 150, 10, TRUE)</f>
        <v>0.68268949213708607</v>
      </c>
    </row>
    <row r="10" spans="1:2" ht="15" x14ac:dyDescent="0.4">
      <c r="A10" s="64" t="s">
        <v>362</v>
      </c>
    </row>
    <row r="11" spans="1:2" ht="15" x14ac:dyDescent="0.4">
      <c r="A11" s="65" t="s">
        <v>361</v>
      </c>
    </row>
    <row r="14" spans="1:2" x14ac:dyDescent="0.4">
      <c r="A14" s="41" t="s">
        <v>106</v>
      </c>
      <c r="B14" s="11">
        <f>EXP(-900/1000)</f>
        <v>0.40656965974059911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measure of central tendency</vt:lpstr>
      <vt:lpstr>measure of dispersion</vt:lpstr>
      <vt:lpstr>MORE STATTISTICS</vt:lpstr>
      <vt:lpstr>Questions on Measure of Skewnes</vt:lpstr>
      <vt:lpstr>Questions on Percentile and Qua</vt:lpstr>
      <vt:lpstr>Questions on discrete and con</vt:lpstr>
      <vt:lpstr>Continuous Random Variable </vt:lpstr>
      <vt:lpstr>Discrete Distribution</vt:lpstr>
      <vt:lpstr>Continuous Distribution </vt:lpstr>
      <vt:lpstr>'MORE STATTISTICS'!Extract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AKANKSHA Manral</dc:creator>
  <cp:lastModifiedBy>AKANKSHA Manral</cp:lastModifiedBy>
  <dcterms:created xsi:type="dcterms:W3CDTF">2025-07-14T08:53:56Z</dcterms:created>
  <dcterms:modified xsi:type="dcterms:W3CDTF">2025-09-04T05:30:47Z</dcterms:modified>
</cp:coreProperties>
</file>