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kankshi Mody\Desktop\UT MSBA\Marketing Analytics\Assignment 3\"/>
    </mc:Choice>
  </mc:AlternateContent>
  <xr:revisionPtr revIDLastSave="0" documentId="13_ncr:1_{822C80A0-8698-4E78-9FEB-7938690765E4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Amazon Data" sheetId="1" r:id="rId1"/>
    <sheet name="Part 1 Q1" sheetId="2" r:id="rId2"/>
    <sheet name="Part 1 Q2" sheetId="3" r:id="rId3"/>
    <sheet name="Part 1 Q3" sheetId="4" r:id="rId4"/>
    <sheet name="Part 2 Q1" sheetId="5" r:id="rId5"/>
    <sheet name="Part 2 Q2 Initial" sheetId="6" r:id="rId6"/>
    <sheet name="Part 2 Q2 Model" sheetId="8" r:id="rId7"/>
    <sheet name="Part 2 Q3" sheetId="7" r:id="rId8"/>
  </sheets>
  <definedNames>
    <definedName name="solver_adj" localSheetId="4" hidden="1">'Part 2 Q1'!$M$1</definedName>
    <definedName name="solver_adj" localSheetId="5" hidden="1">'Part 2 Q2 Initial'!$B$2:$G$2</definedName>
    <definedName name="solver_adj" localSheetId="6" hidden="1">'Part 2 Q2 Model'!$I$8:$K$8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'Part 2 Q1'!$M$1</definedName>
    <definedName name="solver_lhs1" localSheetId="5" hidden="1">'Part 2 Q2 Initial'!$H$2</definedName>
    <definedName name="solver_lhs1" localSheetId="6" hidden="1">'Part 2 Q2 Model'!$I$8:$K$8</definedName>
    <definedName name="solver_lhs2" localSheetId="4" hidden="1">'Part 2 Q1'!$M$1</definedName>
    <definedName name="solver_lhs2" localSheetId="6" hidden="1">'Part 2 Q2 Model'!$I$8:$K$8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2</definedName>
    <definedName name="solver_neg" localSheetId="6" hidden="1">2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2</definedName>
    <definedName name="solver_num" localSheetId="5" hidden="1">1</definedName>
    <definedName name="solver_num" localSheetId="6" hidden="1">2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'Part 2 Q1'!$J$1</definedName>
    <definedName name="solver_opt" localSheetId="5" hidden="1">'Part 2 Q2 Initial'!$K$5</definedName>
    <definedName name="solver_opt" localSheetId="6" hidden="1">'Part 2 Q2 Model'!$O$17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2" localSheetId="4" hidden="1">3</definedName>
    <definedName name="solver_rel2" localSheetId="6" hidden="1">3</definedName>
    <definedName name="solver_rhs1" localSheetId="4" hidden="1">1</definedName>
    <definedName name="solver_rhs1" localSheetId="5" hidden="1">0</definedName>
    <definedName name="solver_rhs1" localSheetId="6" hidden="1">1</definedName>
    <definedName name="solver_rhs2" localSheetId="4" hidden="1">0</definedName>
    <definedName name="solver_rhs2" localSheetId="6" hidden="1">0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7" l="1"/>
  <c r="C35" i="7"/>
  <c r="C34" i="7"/>
  <c r="C33" i="7"/>
  <c r="D12" i="8"/>
  <c r="D13" i="8" s="1"/>
  <c r="E13" i="8" l="1"/>
  <c r="G14" i="8" s="1"/>
  <c r="H14" i="8" s="1"/>
  <c r="I14" i="8" s="1"/>
  <c r="F13" i="8"/>
  <c r="G13" i="8"/>
  <c r="H13" i="8" s="1"/>
  <c r="I13" i="8" s="1"/>
  <c r="H12" i="6"/>
  <c r="I12" i="6" s="1"/>
  <c r="J12" i="6" s="1"/>
  <c r="H11" i="6"/>
  <c r="I11" i="6" s="1"/>
  <c r="J11" i="6" s="1"/>
  <c r="H10" i="6"/>
  <c r="I10" i="6" s="1"/>
  <c r="J10" i="6" s="1"/>
  <c r="H9" i="6"/>
  <c r="I9" i="6" s="1"/>
  <c r="J9" i="6" s="1"/>
  <c r="H8" i="6"/>
  <c r="I8" i="6" s="1"/>
  <c r="J8" i="6" s="1"/>
  <c r="H7" i="6"/>
  <c r="I7" i="6" s="1"/>
  <c r="J7" i="6" s="1"/>
  <c r="H6" i="6"/>
  <c r="I6" i="6" s="1"/>
  <c r="J6" i="6" s="1"/>
  <c r="H5" i="6"/>
  <c r="I5" i="6" s="1"/>
  <c r="J5" i="6" s="1"/>
  <c r="D14" i="8" l="1"/>
  <c r="K5" i="6"/>
  <c r="E14" i="8" l="1"/>
  <c r="D15" i="8" s="1"/>
  <c r="F15" i="8" s="1"/>
  <c r="F14" i="8"/>
  <c r="H4" i="5"/>
  <c r="G4" i="5"/>
  <c r="F5" i="5"/>
  <c r="F6" i="5" s="1"/>
  <c r="F4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E15" i="8" l="1"/>
  <c r="G16" i="8" s="1"/>
  <c r="H16" i="8" s="1"/>
  <c r="I16" i="8" s="1"/>
  <c r="G15" i="8"/>
  <c r="H15" i="8" s="1"/>
  <c r="I15" i="8" s="1"/>
  <c r="F7" i="5"/>
  <c r="G6" i="5"/>
  <c r="H6" i="5" s="1"/>
  <c r="G5" i="5"/>
  <c r="H5" i="5" s="1"/>
  <c r="M10" i="3"/>
  <c r="C10" i="3"/>
  <c r="D10" i="3" s="1"/>
  <c r="L10" i="2"/>
  <c r="C10" i="2"/>
  <c r="D10" i="2" s="1"/>
  <c r="D16" i="8" l="1"/>
  <c r="E16" i="8" s="1"/>
  <c r="G17" i="8" s="1"/>
  <c r="H17" i="8" s="1"/>
  <c r="I17" i="8" s="1"/>
  <c r="F8" i="5"/>
  <c r="G7" i="5"/>
  <c r="H7" i="5" s="1"/>
  <c r="C11" i="2"/>
  <c r="D11" i="2" s="1"/>
  <c r="M11" i="2"/>
  <c r="L11" i="2"/>
  <c r="E10" i="2"/>
  <c r="H10" i="2" s="1"/>
  <c r="C11" i="3"/>
  <c r="D11" i="3" s="1"/>
  <c r="E10" i="3"/>
  <c r="H10" i="3" s="1"/>
  <c r="M11" i="3"/>
  <c r="N11" i="3"/>
  <c r="D17" i="8" l="1"/>
  <c r="E17" i="8" s="1"/>
  <c r="D18" i="8" s="1"/>
  <c r="F16" i="8"/>
  <c r="F9" i="5"/>
  <c r="G8" i="5"/>
  <c r="H8" i="5" s="1"/>
  <c r="E11" i="2"/>
  <c r="H11" i="2" s="1"/>
  <c r="C12" i="2"/>
  <c r="D12" i="2" s="1"/>
  <c r="M12" i="2"/>
  <c r="L12" i="2"/>
  <c r="E11" i="3"/>
  <c r="H11" i="3" s="1"/>
  <c r="C12" i="3"/>
  <c r="D12" i="3" s="1"/>
  <c r="M12" i="3"/>
  <c r="N12" i="3"/>
  <c r="F17" i="8" l="1"/>
  <c r="F18" i="8"/>
  <c r="E18" i="8"/>
  <c r="D19" i="8" s="1"/>
  <c r="G18" i="8"/>
  <c r="H18" i="8" s="1"/>
  <c r="I18" i="8" s="1"/>
  <c r="F10" i="5"/>
  <c r="G9" i="5"/>
  <c r="H9" i="5" s="1"/>
  <c r="L13" i="2"/>
  <c r="M13" i="2"/>
  <c r="E12" i="2"/>
  <c r="H12" i="2" s="1"/>
  <c r="C13" i="2"/>
  <c r="D13" i="2" s="1"/>
  <c r="N13" i="3"/>
  <c r="M13" i="3"/>
  <c r="E12" i="3"/>
  <c r="H12" i="3" s="1"/>
  <c r="C13" i="3"/>
  <c r="D13" i="3" s="1"/>
  <c r="G19" i="8" l="1"/>
  <c r="H19" i="8" s="1"/>
  <c r="I19" i="8" s="1"/>
  <c r="F19" i="8"/>
  <c r="E19" i="8"/>
  <c r="G20" i="8" s="1"/>
  <c r="H20" i="8" s="1"/>
  <c r="I20" i="8" s="1"/>
  <c r="F11" i="5"/>
  <c r="G10" i="5"/>
  <c r="H10" i="5" s="1"/>
  <c r="M14" i="2"/>
  <c r="L14" i="2"/>
  <c r="E13" i="2"/>
  <c r="H13" i="2" s="1"/>
  <c r="C14" i="2"/>
  <c r="D14" i="2" s="1"/>
  <c r="N14" i="3"/>
  <c r="C14" i="3"/>
  <c r="D14" i="3" s="1"/>
  <c r="M14" i="3"/>
  <c r="E13" i="3"/>
  <c r="H13" i="3" s="1"/>
  <c r="D20" i="8" l="1"/>
  <c r="E20" i="8" s="1"/>
  <c r="G21" i="8" s="1"/>
  <c r="H21" i="8" s="1"/>
  <c r="I21" i="8" s="1"/>
  <c r="F12" i="5"/>
  <c r="G11" i="5"/>
  <c r="H11" i="5" s="1"/>
  <c r="E14" i="2"/>
  <c r="H14" i="2" s="1"/>
  <c r="L15" i="2"/>
  <c r="M15" i="2"/>
  <c r="C15" i="2"/>
  <c r="D15" i="2" s="1"/>
  <c r="C15" i="3"/>
  <c r="D15" i="3" s="1"/>
  <c r="M15" i="3"/>
  <c r="E14" i="3"/>
  <c r="H14" i="3" s="1"/>
  <c r="N15" i="3"/>
  <c r="F20" i="8" l="1"/>
  <c r="D21" i="8"/>
  <c r="F13" i="5"/>
  <c r="G12" i="5"/>
  <c r="H12" i="5" s="1"/>
  <c r="L16" i="2"/>
  <c r="E15" i="2"/>
  <c r="H15" i="2" s="1"/>
  <c r="M16" i="2"/>
  <c r="C16" i="2"/>
  <c r="D16" i="2" s="1"/>
  <c r="E15" i="3"/>
  <c r="H15" i="3" s="1"/>
  <c r="M16" i="3"/>
  <c r="C16" i="3"/>
  <c r="D16" i="3" s="1"/>
  <c r="N16" i="3"/>
  <c r="E21" i="8" l="1"/>
  <c r="D22" i="8" s="1"/>
  <c r="F21" i="8"/>
  <c r="F14" i="5"/>
  <c r="G13" i="5"/>
  <c r="H13" i="5" s="1"/>
  <c r="M17" i="2"/>
  <c r="L17" i="2"/>
  <c r="E16" i="2"/>
  <c r="H16" i="2" s="1"/>
  <c r="C17" i="2"/>
  <c r="D17" i="2" s="1"/>
  <c r="N17" i="3"/>
  <c r="M17" i="3"/>
  <c r="E16" i="3"/>
  <c r="H16" i="3" s="1"/>
  <c r="C17" i="3"/>
  <c r="D17" i="3" s="1"/>
  <c r="F22" i="8" l="1"/>
  <c r="G23" i="8"/>
  <c r="H23" i="8" s="1"/>
  <c r="I23" i="8" s="1"/>
  <c r="E22" i="8"/>
  <c r="D23" i="8" s="1"/>
  <c r="G22" i="8"/>
  <c r="H22" i="8" s="1"/>
  <c r="I22" i="8" s="1"/>
  <c r="F15" i="5"/>
  <c r="G14" i="5"/>
  <c r="H14" i="5" s="1"/>
  <c r="M18" i="2"/>
  <c r="L18" i="2"/>
  <c r="E17" i="2"/>
  <c r="H17" i="2" s="1"/>
  <c r="C18" i="2"/>
  <c r="D18" i="2" s="1"/>
  <c r="N18" i="3"/>
  <c r="M18" i="3"/>
  <c r="E17" i="3"/>
  <c r="H17" i="3" s="1"/>
  <c r="C18" i="3"/>
  <c r="D18" i="3" s="1"/>
  <c r="F23" i="8" l="1"/>
  <c r="E23" i="8"/>
  <c r="D24" i="8" s="1"/>
  <c r="F16" i="5"/>
  <c r="G15" i="5"/>
  <c r="H15" i="5" s="1"/>
  <c r="M19" i="2"/>
  <c r="L19" i="2"/>
  <c r="E18" i="2"/>
  <c r="H18" i="2" s="1"/>
  <c r="C19" i="2"/>
  <c r="D19" i="2" s="1"/>
  <c r="C19" i="3"/>
  <c r="D19" i="3" s="1"/>
  <c r="E18" i="3"/>
  <c r="H18" i="3" s="1"/>
  <c r="N19" i="3"/>
  <c r="M19" i="3"/>
  <c r="G24" i="8" l="1"/>
  <c r="H24" i="8" s="1"/>
  <c r="I24" i="8" s="1"/>
  <c r="F24" i="8"/>
  <c r="E24" i="8"/>
  <c r="G25" i="8" s="1"/>
  <c r="H25" i="8" s="1"/>
  <c r="I25" i="8" s="1"/>
  <c r="F17" i="5"/>
  <c r="G16" i="5"/>
  <c r="H16" i="5" s="1"/>
  <c r="L20" i="2"/>
  <c r="E19" i="2"/>
  <c r="H19" i="2" s="1"/>
  <c r="M20" i="2"/>
  <c r="C20" i="2"/>
  <c r="D20" i="2" s="1"/>
  <c r="M20" i="3"/>
  <c r="E19" i="3"/>
  <c r="H19" i="3" s="1"/>
  <c r="C20" i="3"/>
  <c r="D20" i="3" s="1"/>
  <c r="N20" i="3"/>
  <c r="D25" i="8" l="1"/>
  <c r="F25" i="8" s="1"/>
  <c r="F18" i="5"/>
  <c r="G17" i="5"/>
  <c r="H17" i="5" s="1"/>
  <c r="E20" i="2"/>
  <c r="H20" i="2" s="1"/>
  <c r="M21" i="2"/>
  <c r="L21" i="2"/>
  <c r="C21" i="2"/>
  <c r="D21" i="2" s="1"/>
  <c r="N21" i="3"/>
  <c r="M21" i="3"/>
  <c r="E20" i="3"/>
  <c r="H20" i="3" s="1"/>
  <c r="C21" i="3"/>
  <c r="D21" i="3" s="1"/>
  <c r="E25" i="8" l="1"/>
  <c r="D26" i="8" s="1"/>
  <c r="E26" i="8" s="1"/>
  <c r="G27" i="8" s="1"/>
  <c r="H27" i="8" s="1"/>
  <c r="I27" i="8" s="1"/>
  <c r="F19" i="5"/>
  <c r="G18" i="5"/>
  <c r="H18" i="5" s="1"/>
  <c r="M22" i="2"/>
  <c r="L22" i="2"/>
  <c r="E21" i="2"/>
  <c r="H21" i="2" s="1"/>
  <c r="C22" i="2"/>
  <c r="D22" i="2" s="1"/>
  <c r="C22" i="3"/>
  <c r="D22" i="3" s="1"/>
  <c r="N22" i="3"/>
  <c r="M22" i="3"/>
  <c r="E21" i="3"/>
  <c r="H21" i="3" s="1"/>
  <c r="G26" i="8" l="1"/>
  <c r="H26" i="8" s="1"/>
  <c r="I26" i="8" s="1"/>
  <c r="F26" i="8"/>
  <c r="D27" i="8"/>
  <c r="F20" i="5"/>
  <c r="G19" i="5"/>
  <c r="H19" i="5" s="1"/>
  <c r="E22" i="2"/>
  <c r="H22" i="2" s="1"/>
  <c r="L23" i="2"/>
  <c r="M23" i="2"/>
  <c r="C23" i="2"/>
  <c r="D23" i="2" s="1"/>
  <c r="M23" i="3"/>
  <c r="C23" i="3"/>
  <c r="D23" i="3" s="1"/>
  <c r="E22" i="3"/>
  <c r="H22" i="3" s="1"/>
  <c r="N23" i="3"/>
  <c r="F27" i="8" l="1"/>
  <c r="E27" i="8"/>
  <c r="G28" i="8" s="1"/>
  <c r="H28" i="8" s="1"/>
  <c r="I28" i="8" s="1"/>
  <c r="F21" i="5"/>
  <c r="G20" i="5"/>
  <c r="H20" i="5" s="1"/>
  <c r="E23" i="2"/>
  <c r="H23" i="2" s="1"/>
  <c r="M24" i="2"/>
  <c r="L24" i="2"/>
  <c r="C24" i="2"/>
  <c r="D24" i="2" s="1"/>
  <c r="M24" i="3"/>
  <c r="E23" i="3"/>
  <c r="H23" i="3" s="1"/>
  <c r="C24" i="3"/>
  <c r="D24" i="3" s="1"/>
  <c r="N24" i="3"/>
  <c r="D28" i="8" l="1"/>
  <c r="E28" i="8" s="1"/>
  <c r="G29" i="8" s="1"/>
  <c r="H29" i="8" s="1"/>
  <c r="I29" i="8" s="1"/>
  <c r="F28" i="8"/>
  <c r="F22" i="5"/>
  <c r="G21" i="5"/>
  <c r="H21" i="5" s="1"/>
  <c r="E24" i="2"/>
  <c r="H24" i="2" s="1"/>
  <c r="M25" i="2"/>
  <c r="L25" i="2"/>
  <c r="C25" i="2"/>
  <c r="D25" i="2" s="1"/>
  <c r="N25" i="3"/>
  <c r="M25" i="3"/>
  <c r="E24" i="3"/>
  <c r="H24" i="3" s="1"/>
  <c r="C25" i="3"/>
  <c r="D25" i="3" s="1"/>
  <c r="D29" i="8" l="1"/>
  <c r="F23" i="5"/>
  <c r="G22" i="5"/>
  <c r="H22" i="5" s="1"/>
  <c r="M26" i="2"/>
  <c r="L26" i="2"/>
  <c r="E25" i="2"/>
  <c r="H25" i="2" s="1"/>
  <c r="C26" i="2"/>
  <c r="D26" i="2" s="1"/>
  <c r="N26" i="3"/>
  <c r="M26" i="3"/>
  <c r="E25" i="3"/>
  <c r="H25" i="3" s="1"/>
  <c r="C26" i="3"/>
  <c r="D26" i="3" s="1"/>
  <c r="E29" i="8" l="1"/>
  <c r="G30" i="8" s="1"/>
  <c r="H30" i="8" s="1"/>
  <c r="I30" i="8" s="1"/>
  <c r="F29" i="8"/>
  <c r="F24" i="5"/>
  <c r="G23" i="5"/>
  <c r="H23" i="5" s="1"/>
  <c r="M27" i="2"/>
  <c r="E26" i="2"/>
  <c r="H26" i="2" s="1"/>
  <c r="L27" i="2"/>
  <c r="C27" i="2"/>
  <c r="D27" i="2" s="1"/>
  <c r="C27" i="3"/>
  <c r="D27" i="3" s="1"/>
  <c r="M27" i="3"/>
  <c r="E26" i="3"/>
  <c r="H26" i="3" s="1"/>
  <c r="N27" i="3"/>
  <c r="D30" i="8" l="1"/>
  <c r="E30" i="8" s="1"/>
  <c r="G31" i="8" s="1"/>
  <c r="H31" i="8" s="1"/>
  <c r="I31" i="8" s="1"/>
  <c r="F25" i="5"/>
  <c r="G24" i="5"/>
  <c r="H24" i="5" s="1"/>
  <c r="E27" i="2"/>
  <c r="H27" i="2" s="1"/>
  <c r="M28" i="2"/>
  <c r="L28" i="2"/>
  <c r="C28" i="2"/>
  <c r="D28" i="2" s="1"/>
  <c r="E27" i="3"/>
  <c r="H27" i="3" s="1"/>
  <c r="C28" i="3"/>
  <c r="D28" i="3" s="1"/>
  <c r="N28" i="3"/>
  <c r="M28" i="3"/>
  <c r="F30" i="8" l="1"/>
  <c r="D31" i="8"/>
  <c r="F26" i="5"/>
  <c r="G25" i="5"/>
  <c r="H25" i="5" s="1"/>
  <c r="M29" i="2"/>
  <c r="E28" i="2"/>
  <c r="H28" i="2" s="1"/>
  <c r="L29" i="2"/>
  <c r="C29" i="2"/>
  <c r="D29" i="2" s="1"/>
  <c r="E29" i="2" s="1"/>
  <c r="H29" i="2" s="1"/>
  <c r="N29" i="3"/>
  <c r="M29" i="3"/>
  <c r="E28" i="3"/>
  <c r="H28" i="3" s="1"/>
  <c r="C29" i="3"/>
  <c r="D29" i="3" s="1"/>
  <c r="E29" i="3" s="1"/>
  <c r="H29" i="3" s="1"/>
  <c r="F31" i="8" l="1"/>
  <c r="E31" i="8"/>
  <c r="G32" i="8" s="1"/>
  <c r="H32" i="8" s="1"/>
  <c r="I32" i="8" s="1"/>
  <c r="D32" i="8"/>
  <c r="F27" i="5"/>
  <c r="G26" i="5"/>
  <c r="H26" i="5" s="1"/>
  <c r="F32" i="8" l="1"/>
  <c r="E32" i="8"/>
  <c r="G33" i="8" s="1"/>
  <c r="H33" i="8" s="1"/>
  <c r="I33" i="8" s="1"/>
  <c r="F28" i="5"/>
  <c r="G27" i="5"/>
  <c r="H27" i="5" s="1"/>
  <c r="D33" i="8" l="1"/>
  <c r="F33" i="8" s="1"/>
  <c r="E33" i="8"/>
  <c r="D34" i="8" s="1"/>
  <c r="F29" i="5"/>
  <c r="G28" i="5"/>
  <c r="H28" i="5" s="1"/>
  <c r="F34" i="8" l="1"/>
  <c r="E34" i="8"/>
  <c r="G35" i="8" s="1"/>
  <c r="H35" i="8" s="1"/>
  <c r="I35" i="8" s="1"/>
  <c r="G34" i="8"/>
  <c r="H34" i="8" s="1"/>
  <c r="I34" i="8" s="1"/>
  <c r="F30" i="5"/>
  <c r="G29" i="5"/>
  <c r="H29" i="5" s="1"/>
  <c r="D35" i="8" l="1"/>
  <c r="F35" i="8"/>
  <c r="E35" i="8"/>
  <c r="G36" i="8" s="1"/>
  <c r="H36" i="8" s="1"/>
  <c r="I36" i="8" s="1"/>
  <c r="F31" i="5"/>
  <c r="G30" i="5"/>
  <c r="H30" i="5" s="1"/>
  <c r="D36" i="8" l="1"/>
  <c r="F32" i="5"/>
  <c r="G31" i="5"/>
  <c r="H31" i="5" s="1"/>
  <c r="F36" i="8" l="1"/>
  <c r="E36" i="8"/>
  <c r="D37" i="8" s="1"/>
  <c r="F33" i="5"/>
  <c r="G32" i="5"/>
  <c r="H32" i="5" s="1"/>
  <c r="E37" i="8" l="1"/>
  <c r="G38" i="8" s="1"/>
  <c r="H38" i="8" s="1"/>
  <c r="I38" i="8" s="1"/>
  <c r="F37" i="8"/>
  <c r="G37" i="8"/>
  <c r="H37" i="8" s="1"/>
  <c r="I37" i="8" s="1"/>
  <c r="F34" i="5"/>
  <c r="G33" i="5"/>
  <c r="H33" i="5" s="1"/>
  <c r="D38" i="8" l="1"/>
  <c r="E38" i="8"/>
  <c r="F38" i="8"/>
  <c r="G39" i="8"/>
  <c r="H39" i="8" s="1"/>
  <c r="I39" i="8" s="1"/>
  <c r="D39" i="8"/>
  <c r="F35" i="5"/>
  <c r="G34" i="5"/>
  <c r="H34" i="5" s="1"/>
  <c r="F39" i="8" l="1"/>
  <c r="E39" i="8"/>
  <c r="G40" i="8" s="1"/>
  <c r="H40" i="8" s="1"/>
  <c r="I40" i="8" s="1"/>
  <c r="F36" i="5"/>
  <c r="G35" i="5"/>
  <c r="H35" i="5" s="1"/>
  <c r="D40" i="8" l="1"/>
  <c r="F40" i="8"/>
  <c r="E40" i="8"/>
  <c r="G41" i="8" s="1"/>
  <c r="H41" i="8" s="1"/>
  <c r="I41" i="8" s="1"/>
  <c r="F37" i="5"/>
  <c r="G36" i="5"/>
  <c r="H36" i="5" s="1"/>
  <c r="D41" i="8" l="1"/>
  <c r="E41" i="8" s="1"/>
  <c r="G42" i="8" s="1"/>
  <c r="H42" i="8" s="1"/>
  <c r="I42" i="8" s="1"/>
  <c r="J12" i="8" s="1"/>
  <c r="F38" i="5"/>
  <c r="G37" i="5"/>
  <c r="H37" i="5" s="1"/>
  <c r="F41" i="8" l="1"/>
  <c r="D42" i="8"/>
  <c r="F39" i="5"/>
  <c r="G39" i="5" s="1"/>
  <c r="H39" i="5" s="1"/>
  <c r="G38" i="5"/>
  <c r="H38" i="5" s="1"/>
  <c r="F42" i="8" l="1"/>
  <c r="E42" i="8"/>
  <c r="J1" i="5"/>
</calcChain>
</file>

<file path=xl/sharedStrings.xml><?xml version="1.0" encoding="utf-8"?>
<sst xmlns="http://schemas.openxmlformats.org/spreadsheetml/2006/main" count="95" uniqueCount="38">
  <si>
    <t>Quarter Ending</t>
  </si>
  <si>
    <t>Sales (in million $)</t>
  </si>
  <si>
    <t>Trend</t>
  </si>
  <si>
    <t>m</t>
  </si>
  <si>
    <t>p</t>
  </si>
  <si>
    <t>q</t>
  </si>
  <si>
    <t>Year</t>
  </si>
  <si>
    <t>Market Penetration</t>
  </si>
  <si>
    <t>Source of Sales</t>
  </si>
  <si>
    <t>Adoptions</t>
  </si>
  <si>
    <t>Cumulative Adoptions</t>
  </si>
  <si>
    <t>Innovators</t>
  </si>
  <si>
    <t>Imitators</t>
  </si>
  <si>
    <t>Error</t>
  </si>
  <si>
    <t>Error^2</t>
  </si>
  <si>
    <t>SSE</t>
  </si>
  <si>
    <t>alpha</t>
  </si>
  <si>
    <t>Moving Average</t>
  </si>
  <si>
    <t>MA Forecast</t>
  </si>
  <si>
    <t>Smoothed MA forecast</t>
  </si>
  <si>
    <t>Q1</t>
  </si>
  <si>
    <t>Q2</t>
  </si>
  <si>
    <t>Q3</t>
  </si>
  <si>
    <t>Q4</t>
  </si>
  <si>
    <t>Baseline</t>
  </si>
  <si>
    <t>SUM</t>
  </si>
  <si>
    <t>Forecast</t>
  </si>
  <si>
    <t>Level</t>
  </si>
  <si>
    <t>Seasonality</t>
  </si>
  <si>
    <t>beta</t>
  </si>
  <si>
    <t>gamma</t>
  </si>
  <si>
    <t>Seasonal</t>
  </si>
  <si>
    <t>Smoothed LTS Forecast</t>
  </si>
  <si>
    <t>Period</t>
  </si>
  <si>
    <t>Date</t>
  </si>
  <si>
    <t>Answer :</t>
  </si>
  <si>
    <t>Part 1 Q1 (Calculations in hidden columns in Part1 Q1 sheet)</t>
  </si>
  <si>
    <t>Part 1 Q2 (Calculations in hidden columns in Part1 Q2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</si>
</sst>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409]d\-mmm\-yyyy;@"/>
    <numFmt numFmtId="165" formatCode="0.0"/>
    <numFmt numFmtId="166" formatCode="0.000"/>
    <numFmt numFmtId="167" formatCode="_(* #,##0_);_(* \(#,##0\);_(* &quot;-&quot;??_);_(@_)"/>
    <numFmt numFmtId="168" formatCode="0.0000"/>
    <numFmt numFmtId="169" formatCode="0.00000"/>
    <numFmt numFmtId="170" formatCode="0.00000000"/>
    <numFmt numFmtId="171" formatCode="0.000000"/>
    <numFmt numFmtId="178" formatCode="0.00000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43" fontId="0" fillId="0" borderId="0" xfId="1" applyFont="1"/>
    <xf numFmtId="166" fontId="0" fillId="2" borderId="0" xfId="0" applyNumberFormat="1" applyFill="1"/>
    <xf numFmtId="0" fontId="0" fillId="0" borderId="0" xfId="0"/>
    <xf numFmtId="43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right"/>
    </xf>
    <xf numFmtId="167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71" fontId="0" fillId="2" borderId="0" xfId="0" applyNumberFormat="1" applyFill="1"/>
    <xf numFmtId="171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78" fontId="0" fillId="0" borderId="0" xfId="0" applyNumberFormat="1"/>
    <xf numFmtId="167" fontId="0" fillId="0" borderId="0" xfId="1" applyNumberFormat="1" applyFont="1"/>
    <xf numFmtId="0" fontId="4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/>
    <xf numFmtId="0" fontId="0" fillId="0" borderId="1" xfId="0" applyBorder="1"/>
    <xf numFmtId="0" fontId="4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 and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Q1'!$E$9</c:f>
              <c:strCache>
                <c:ptCount val="1"/>
                <c:pt idx="0">
                  <c:v>Market Penetration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Q1'!$B$10:$B$29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Q1'!$E$10:$E$29</c:f>
              <c:numCache>
                <c:formatCode>0%</c:formatCode>
                <c:ptCount val="20"/>
                <c:pt idx="0">
                  <c:v>0.03</c:v>
                </c:pt>
                <c:pt idx="1">
                  <c:v>7.0739999999999997E-2</c:v>
                </c:pt>
                <c:pt idx="2">
                  <c:v>0.12491214096000001</c:v>
                </c:pt>
                <c:pt idx="3">
                  <c:v>0.19488841593151565</c:v>
                </c:pt>
                <c:pt idx="4">
                  <c:v>0.28180453196045829</c:v>
                </c:pt>
                <c:pt idx="5">
                  <c:v>0.3843066910924467</c:v>
                </c:pt>
                <c:pt idx="6">
                  <c:v>0.49742351366928184</c:v>
                </c:pt>
                <c:pt idx="7">
                  <c:v>0.61249815294647847</c:v>
                </c:pt>
                <c:pt idx="8">
                  <c:v>0.71906087459153634</c:v>
                </c:pt>
                <c:pt idx="9">
                  <c:v>0.80829398164306665</c:v>
                </c:pt>
                <c:pt idx="10">
                  <c:v>0.87602709054684047</c:v>
                </c:pt>
                <c:pt idx="11">
                  <c:v>0.92318772870038646</c:v>
                </c:pt>
                <c:pt idx="12">
                  <c:v>0.9538569553503381</c:v>
                </c:pt>
                <c:pt idx="13">
                  <c:v>0.97284679232187632</c:v>
                </c:pt>
                <c:pt idx="14">
                  <c:v>0.984227752948585</c:v>
                </c:pt>
                <c:pt idx="15">
                  <c:v>0.99091031366987314</c:v>
                </c:pt>
                <c:pt idx="16">
                  <c:v>0.99478582983279573</c:v>
                </c:pt>
                <c:pt idx="17">
                  <c:v>0.99701704797648039</c:v>
                </c:pt>
                <c:pt idx="18">
                  <c:v>0.998296158145484</c:v>
                </c:pt>
                <c:pt idx="19">
                  <c:v>0.99902764891209994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0-48A4-B6D8-A0227B31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8864"/>
        <c:axId val="705919824"/>
      </c:scatterChart>
      <c:valAx>
        <c:axId val="7059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9824"/>
        <c:crosses val="autoZero"/>
        <c:crossBetween val="midCat"/>
      </c:valAx>
      <c:valAx>
        <c:axId val="7059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Q1'!$L$9</c:f>
              <c:strCache>
                <c:ptCount val="1"/>
                <c:pt idx="0">
                  <c:v>Innovators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Q1'!$K$10:$K$29</c:f>
            </c:numRef>
          </c:xVal>
          <c:yVal>
            <c:numRef>
              <c:f>'Part 1 Q1'!$L$10:$L$29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BDB5-47CE-AA83-15D2393A5342}"/>
            </c:ext>
          </c:extLst>
        </c:ser>
        <c:ser>
          <c:idx val="1"/>
          <c:order val="1"/>
          <c:tx>
            <c:strRef>
              <c:f>'Part 1 Q1'!$M$9</c:f>
              <c:strCache>
                <c:ptCount val="1"/>
                <c:pt idx="0">
                  <c:v>Imitators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Q1'!$K$10:$K$29</c:f>
            </c:numRef>
          </c:xVal>
          <c:yVal>
            <c:numRef>
              <c:f>'Part 1 Q1'!$M$10:$M$29</c:f>
            </c:numRef>
          </c:yVal>
          <c:smooth val="0"/>
          <c:extLst>
            <c:ext xmlns:c16="http://schemas.microsoft.com/office/drawing/2014/chart" uri="{C3380CC4-5D6E-409C-BE32-E72D297353CC}">
              <c16:uniqueId val="{00000001-BDB5-47CE-AA83-15D2393A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24624"/>
        <c:axId val="705923984"/>
      </c:scatterChart>
      <c:valAx>
        <c:axId val="7059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23984"/>
        <c:crosses val="autoZero"/>
        <c:crossBetween val="midCat"/>
      </c:valAx>
      <c:valAx>
        <c:axId val="7059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2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Q2'!$E$9</c:f>
              <c:strCache>
                <c:ptCount val="1"/>
                <c:pt idx="0">
                  <c:v>Market Penetration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Q2'!$B$10:$B$29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Q2'!$E$10:$E$29</c:f>
              <c:numCache>
                <c:formatCode>0%</c:formatCode>
                <c:ptCount val="20"/>
                <c:pt idx="0">
                  <c:v>0.4</c:v>
                </c:pt>
                <c:pt idx="1">
                  <c:v>0.6472</c:v>
                </c:pt>
                <c:pt idx="2">
                  <c:v>0.79516996480000002</c:v>
                </c:pt>
                <c:pt idx="3">
                  <c:v>0.88198821963639895</c:v>
                </c:pt>
                <c:pt idx="4">
                  <c:v>0.93231548178360979</c:v>
                </c:pt>
                <c:pt idx="5">
                  <c:v>0.9612823887964721</c:v>
                </c:pt>
                <c:pt idx="6">
                  <c:v>0.97788599001146992</c:v>
                </c:pt>
                <c:pt idx="7">
                  <c:v>0.98738034342340453</c:v>
                </c:pt>
                <c:pt idx="8">
                  <c:v>0.99280201807937729</c:v>
                </c:pt>
                <c:pt idx="9">
                  <c:v>0.99589559597693311</c:v>
                </c:pt>
                <c:pt idx="10">
                  <c:v>0.99765998432288039</c:v>
                </c:pt>
                <c:pt idx="11">
                  <c:v>0.99866602679384064</c:v>
                </c:pt>
                <c:pt idx="12">
                  <c:v>0.9992395818879537</c:v>
                </c:pt>
                <c:pt idx="13">
                  <c:v>0.99956654432906245</c:v>
                </c:pt>
                <c:pt idx="14">
                  <c:v>0.99975292463105114</c:v>
                </c:pt>
                <c:pt idx="15">
                  <c:v>0.99985916520831197</c:v>
                </c:pt>
                <c:pt idx="16">
                  <c:v>0.99991972357370462</c:v>
                </c:pt>
                <c:pt idx="17">
                  <c:v>0.99995424224368257</c:v>
                </c:pt>
                <c:pt idx="18">
                  <c:v>0.99997391801608593</c:v>
                </c:pt>
                <c:pt idx="19">
                  <c:v>0.99998513324876082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B-45B6-BA29-8DB4E84F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02928"/>
        <c:axId val="458200368"/>
      </c:scatterChart>
      <c:valAx>
        <c:axId val="4582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0368"/>
        <c:crosses val="autoZero"/>
        <c:crossBetween val="midCat"/>
      </c:valAx>
      <c:valAx>
        <c:axId val="458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Q2'!$M$9</c:f>
              <c:strCache>
                <c:ptCount val="1"/>
                <c:pt idx="0">
                  <c:v>Innovators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Q2'!$L$10:$L$29</c:f>
            </c:numRef>
          </c:xVal>
          <c:yVal>
            <c:numRef>
              <c:f>'Part 1 Q2'!$M$10:$M$29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003E-4AFC-8C0A-4BCF9244D8B8}"/>
            </c:ext>
          </c:extLst>
        </c:ser>
        <c:ser>
          <c:idx val="1"/>
          <c:order val="1"/>
          <c:tx>
            <c:strRef>
              <c:f>'Part 1 Q2'!$N$9</c:f>
              <c:strCache>
                <c:ptCount val="1"/>
                <c:pt idx="0">
                  <c:v>Imitators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Q2'!$L$10:$L$29</c:f>
            </c:numRef>
          </c:xVal>
          <c:yVal>
            <c:numRef>
              <c:f>'Part 1 Q2'!$N$10:$N$29</c:f>
            </c:numRef>
          </c:yVal>
          <c:smooth val="0"/>
          <c:extLst>
            <c:ext xmlns:c16="http://schemas.microsoft.com/office/drawing/2014/chart" uri="{C3380CC4-5D6E-409C-BE32-E72D297353CC}">
              <c16:uniqueId val="{00000001-003E-4AFC-8C0A-4BCF9244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92944"/>
        <c:axId val="683290704"/>
      </c:scatterChart>
      <c:valAx>
        <c:axId val="6832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0704"/>
        <c:crosses val="autoZero"/>
        <c:crossBetween val="midCat"/>
      </c:valAx>
      <c:valAx>
        <c:axId val="6832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Q1'!$C$9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Q1'!$B$10:$B$29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Q1'!$C$10:$C$29</c:f>
              <c:numCache>
                <c:formatCode>_(* #,##0.00_);_(* \(#,##0.00\);_(* "-"??_);_(@_)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909-969A-4960E84CD4BB}"/>
            </c:ext>
          </c:extLst>
        </c:ser>
        <c:ser>
          <c:idx val="1"/>
          <c:order val="1"/>
          <c:tx>
            <c:strRef>
              <c:f>'Part 1 Q1'!$D$9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Q1'!$B$10:$B$29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Q1'!$D$10:$D$29</c:f>
              <c:numCache>
                <c:formatCode>_(* #,##0.00_);_(* \(#,##0.00\);_(* "-"??_);_(@_)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6-4909-969A-4960E84C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0864"/>
        <c:axId val="705913104"/>
      </c:scatterChart>
      <c:valAx>
        <c:axId val="705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3104"/>
        <c:crosses val="autoZero"/>
        <c:crossBetween val="midCat"/>
      </c:valAx>
      <c:valAx>
        <c:axId val="705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1 Q2'!$C$9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Q2'!$B$10:$B$29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Q2'!$C$10:$C$29</c:f>
              <c:numCache>
                <c:formatCode>_(* #,##0.00_);_(* \(#,##0.00\);_(* "-"??_);_(@_)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8-494D-94C0-C74F83F7C7C6}"/>
            </c:ext>
          </c:extLst>
        </c:ser>
        <c:ser>
          <c:idx val="1"/>
          <c:order val="1"/>
          <c:tx>
            <c:strRef>
              <c:f>'Part 1 Q2'!$D$9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Q2'!$B$10:$B$29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Q2'!$D$10:$D$29</c:f>
              <c:numCache>
                <c:formatCode>_(* #,##0.00_);_(* \(#,##0.00\);_(* "-"??_);_(@_)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8-494D-94C0-C74F83F7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43216"/>
        <c:axId val="747442896"/>
      </c:scatterChart>
      <c:valAx>
        <c:axId val="7474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2896"/>
        <c:crosses val="autoZero"/>
        <c:crossBetween val="midCat"/>
      </c:valAx>
      <c:valAx>
        <c:axId val="747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sales, MA Forecast and Smoothed MA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Q1'!$B$1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2 Q1'!$A$2:$A$39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Q1'!$B$2:$B$39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2-4258-BAFB-28B8C3280F9C}"/>
            </c:ext>
          </c:extLst>
        </c:ser>
        <c:ser>
          <c:idx val="1"/>
          <c:order val="1"/>
          <c:tx>
            <c:strRef>
              <c:f>'Part 2 Q1'!$E$1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2 Q1'!$A$2:$A$39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Q1'!$E$2:$E$39</c:f>
              <c:numCache>
                <c:formatCode>General</c:formatCode>
                <c:ptCount val="38"/>
                <c:pt idx="2" formatCode="0.0000">
                  <c:v>1.5525</c:v>
                </c:pt>
                <c:pt idx="3" formatCode="0.0000">
                  <c:v>3.2149999999999999</c:v>
                </c:pt>
                <c:pt idx="4" formatCode="0.0000">
                  <c:v>6.35</c:v>
                </c:pt>
                <c:pt idx="5" formatCode="0.0000">
                  <c:v>12.2525</c:v>
                </c:pt>
                <c:pt idx="6" formatCode="0.0000">
                  <c:v>21.93</c:v>
                </c:pt>
                <c:pt idx="7" formatCode="0.0000">
                  <c:v>32.877499999999998</c:v>
                </c:pt>
                <c:pt idx="8" formatCode="0.0000">
                  <c:v>51.97</c:v>
                </c:pt>
                <c:pt idx="9" formatCode="0.0000">
                  <c:v>76.717500000000001</c:v>
                </c:pt>
                <c:pt idx="10" formatCode="0.0000">
                  <c:v>101.7025</c:v>
                </c:pt>
                <c:pt idx="11" formatCode="0.0000">
                  <c:v>134.85499999999999</c:v>
                </c:pt>
                <c:pt idx="12" formatCode="0.0000">
                  <c:v>203.3</c:v>
                </c:pt>
                <c:pt idx="13" formatCode="0.0000">
                  <c:v>273.25</c:v>
                </c:pt>
                <c:pt idx="14" formatCode="0.0000">
                  <c:v>304</c:v>
                </c:pt>
                <c:pt idx="15" formatCode="0.0000">
                  <c:v>335.1</c:v>
                </c:pt>
                <c:pt idx="16" formatCode="0.0000">
                  <c:v>515.9</c:v>
                </c:pt>
                <c:pt idx="17" formatCode="0.0000">
                  <c:v>624.95000000000005</c:v>
                </c:pt>
                <c:pt idx="18" formatCode="0.0000">
                  <c:v>575.9</c:v>
                </c:pt>
                <c:pt idx="19" formatCode="0.0000">
                  <c:v>607.9</c:v>
                </c:pt>
                <c:pt idx="20" formatCode="0.0000">
                  <c:v>805.13</c:v>
                </c:pt>
                <c:pt idx="21" formatCode="0.0000">
                  <c:v>836.68000000000006</c:v>
                </c:pt>
                <c:pt idx="22" formatCode="0.0000">
                  <c:v>684.5</c:v>
                </c:pt>
                <c:pt idx="23" formatCode="0.0000">
                  <c:v>653.5</c:v>
                </c:pt>
                <c:pt idx="24" formatCode="0.0000">
                  <c:v>877</c:v>
                </c:pt>
                <c:pt idx="25" formatCode="0.0000">
                  <c:v>981</c:v>
                </c:pt>
                <c:pt idx="26" formatCode="0.0000">
                  <c:v>826.5</c:v>
                </c:pt>
                <c:pt idx="27" formatCode="0.0000">
                  <c:v>828.5</c:v>
                </c:pt>
                <c:pt idx="28" formatCode="0.0000">
                  <c:v>1140</c:v>
                </c:pt>
                <c:pt idx="29" formatCode="0.0000">
                  <c:v>1256.5</c:v>
                </c:pt>
                <c:pt idx="30" formatCode="0.0000">
                  <c:v>1092</c:v>
                </c:pt>
                <c:pt idx="31" formatCode="0.0000">
                  <c:v>1117</c:v>
                </c:pt>
                <c:pt idx="32" formatCode="0.0000">
                  <c:v>1540</c:v>
                </c:pt>
                <c:pt idx="33" formatCode="0.0000">
                  <c:v>1738</c:v>
                </c:pt>
                <c:pt idx="34" formatCode="0.0000">
                  <c:v>1458.5</c:v>
                </c:pt>
                <c:pt idx="35" formatCode="0.0000">
                  <c:v>1425</c:v>
                </c:pt>
                <c:pt idx="36" formatCode="0.0000">
                  <c:v>2002</c:v>
                </c:pt>
                <c:pt idx="37" formatCode="0.0000">
                  <c:v>2221.5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2-4258-BAFB-28B8C3280F9C}"/>
            </c:ext>
          </c:extLst>
        </c:ser>
        <c:ser>
          <c:idx val="2"/>
          <c:order val="2"/>
          <c:tx>
            <c:strRef>
              <c:f>'Part 2 Q1'!$F$1</c:f>
              <c:strCache>
                <c:ptCount val="1"/>
                <c:pt idx="0">
                  <c:v>Smoothed 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 2 Q1'!$A$2:$A$39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Q1'!$F$2:$F$39</c:f>
              <c:numCache>
                <c:formatCode>General</c:formatCode>
                <c:ptCount val="38"/>
                <c:pt idx="2" formatCode="0.0000">
                  <c:v>1.5525</c:v>
                </c:pt>
                <c:pt idx="3">
                  <c:v>2.8688568515085371</c:v>
                </c:pt>
                <c:pt idx="4">
                  <c:v>5.6687034484271752</c:v>
                </c:pt>
                <c:pt idx="5">
                  <c:v>10.807987597581832</c:v>
                </c:pt>
                <c:pt idx="6">
                  <c:v>19.283889986127313</c:v>
                </c:pt>
                <c:pt idx="7">
                  <c:v>28.539959472509935</c:v>
                </c:pt>
                <c:pt idx="8">
                  <c:v>47.185260805922347</c:v>
                </c:pt>
                <c:pt idx="9">
                  <c:v>67.177844634249254</c:v>
                </c:pt>
                <c:pt idx="10">
                  <c:v>91.457558435811251</c:v>
                </c:pt>
                <c:pt idx="11">
                  <c:v>122.40496708836633</c:v>
                </c:pt>
                <c:pt idx="12">
                  <c:v>187.28807593107115</c:v>
                </c:pt>
                <c:pt idx="13">
                  <c:v>240.14716172717687</c:v>
                </c:pt>
                <c:pt idx="14">
                  <c:v>277.06622967973061</c:v>
                </c:pt>
                <c:pt idx="15">
                  <c:v>316.21325064524001</c:v>
                </c:pt>
                <c:pt idx="16">
                  <c:v>495.10192018069722</c:v>
                </c:pt>
                <c:pt idx="17">
                  <c:v>534.28091631133213</c:v>
                </c:pt>
                <c:pt idx="18">
                  <c:v>555.96865178634721</c:v>
                </c:pt>
                <c:pt idx="19">
                  <c:v>596.70553245655447</c:v>
                </c:pt>
                <c:pt idx="20">
                  <c:v>783.48375045489479</c:v>
                </c:pt>
                <c:pt idx="21">
                  <c:v>742.47221124831458</c:v>
                </c:pt>
                <c:pt idx="22">
                  <c:v>705.44406940744216</c:v>
                </c:pt>
                <c:pt idx="23">
                  <c:v>672.40757988653741</c:v>
                </c:pt>
                <c:pt idx="24">
                  <c:v>892.46784981745395</c:v>
                </c:pt>
                <c:pt idx="25">
                  <c:v>869.86089396077159</c:v>
                </c:pt>
                <c:pt idx="26">
                  <c:v>838.10877864114104</c:v>
                </c:pt>
                <c:pt idx="27">
                  <c:v>844.51839056183871</c:v>
                </c:pt>
                <c:pt idx="28">
                  <c:v>1135.1270293398029</c:v>
                </c:pt>
                <c:pt idx="29">
                  <c:v>1109.7062869908973</c:v>
                </c:pt>
                <c:pt idx="30">
                  <c:v>1104.880248319254</c:v>
                </c:pt>
                <c:pt idx="31">
                  <c:v>1119.3588072009074</c:v>
                </c:pt>
                <c:pt idx="32">
                  <c:v>1530.3710065891134</c:v>
                </c:pt>
                <c:pt idx="33">
                  <c:v>1530.1865393311214</c:v>
                </c:pt>
                <c:pt idx="34">
                  <c:v>1458.9931183330787</c:v>
                </c:pt>
                <c:pt idx="35">
                  <c:v>1460.9853699423084</c:v>
                </c:pt>
                <c:pt idx="36">
                  <c:v>1997.9767421824974</c:v>
                </c:pt>
                <c:pt idx="37">
                  <c:v>1950.2563863156802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2-4258-BAFB-28B8C328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45808"/>
        <c:axId val="515746448"/>
      </c:lineChart>
      <c:dateAx>
        <c:axId val="515745808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6448"/>
        <c:crosses val="autoZero"/>
        <c:auto val="1"/>
        <c:lblOffset val="100"/>
        <c:baseTimeUnit val="months"/>
      </c:dateAx>
      <c:valAx>
        <c:axId val="5157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Q2 Model'!$N$11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2 Q2 Model'!$M$12:$M$41</c:f>
              <c:numCache>
                <c:formatCode>[$-409]d\-mmm\-yyyy;@</c:formatCode>
                <c:ptCount val="30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</c:numCache>
            </c:numRef>
          </c:cat>
          <c:val>
            <c:numRef>
              <c:f>'Part 2 Q2 Model'!$N$12:$N$41</c:f>
              <c:numCache>
                <c:formatCode>0.0</c:formatCode>
                <c:ptCount val="30"/>
                <c:pt idx="0">
                  <c:v>87.394999999999996</c:v>
                </c:pt>
                <c:pt idx="1">
                  <c:v>116.01</c:v>
                </c:pt>
                <c:pt idx="2">
                  <c:v>153.69999999999999</c:v>
                </c:pt>
                <c:pt idx="3">
                  <c:v>252.9</c:v>
                </c:pt>
                <c:pt idx="4">
                  <c:v>293.60000000000002</c:v>
                </c:pt>
                <c:pt idx="5">
                  <c:v>314.39999999999998</c:v>
                </c:pt>
                <c:pt idx="6">
                  <c:v>355.8</c:v>
                </c:pt>
                <c:pt idx="7">
                  <c:v>676</c:v>
                </c:pt>
                <c:pt idx="8">
                  <c:v>573.9</c:v>
                </c:pt>
                <c:pt idx="9">
                  <c:v>577.9</c:v>
                </c:pt>
                <c:pt idx="10">
                  <c:v>637.9</c:v>
                </c:pt>
                <c:pt idx="11">
                  <c:v>972.36</c:v>
                </c:pt>
                <c:pt idx="12">
                  <c:v>701</c:v>
                </c:pt>
                <c:pt idx="13">
                  <c:v>668</c:v>
                </c:pt>
                <c:pt idx="14">
                  <c:v>639</c:v>
                </c:pt>
                <c:pt idx="15">
                  <c:v>1115</c:v>
                </c:pt>
                <c:pt idx="16">
                  <c:v>847</c:v>
                </c:pt>
                <c:pt idx="17">
                  <c:v>806</c:v>
                </c:pt>
                <c:pt idx="18">
                  <c:v>851</c:v>
                </c:pt>
                <c:pt idx="19">
                  <c:v>1429</c:v>
                </c:pt>
                <c:pt idx="20">
                  <c:v>1084</c:v>
                </c:pt>
                <c:pt idx="21">
                  <c:v>1100</c:v>
                </c:pt>
                <c:pt idx="22">
                  <c:v>1134</c:v>
                </c:pt>
                <c:pt idx="23">
                  <c:v>1946</c:v>
                </c:pt>
                <c:pt idx="24">
                  <c:v>1530</c:v>
                </c:pt>
                <c:pt idx="25">
                  <c:v>1387</c:v>
                </c:pt>
                <c:pt idx="26">
                  <c:v>1463</c:v>
                </c:pt>
                <c:pt idx="27">
                  <c:v>2541</c:v>
                </c:pt>
                <c:pt idx="28">
                  <c:v>1902</c:v>
                </c:pt>
                <c:pt idx="29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502-94B4-36CEEBA6D6E5}"/>
            </c:ext>
          </c:extLst>
        </c:ser>
        <c:ser>
          <c:idx val="1"/>
          <c:order val="1"/>
          <c:tx>
            <c:strRef>
              <c:f>'Part 2 Q2 Model'!$O$11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2 Q2 Model'!$M$12:$M$41</c:f>
              <c:numCache>
                <c:formatCode>[$-409]d\-mmm\-yyyy;@</c:formatCode>
                <c:ptCount val="30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</c:numCache>
            </c:numRef>
          </c:cat>
          <c:val>
            <c:numRef>
              <c:f>'Part 2 Q2 Model'!$O$12:$O$41</c:f>
              <c:numCache>
                <c:formatCode>General</c:formatCode>
                <c:ptCount val="30"/>
                <c:pt idx="0">
                  <c:v>70.208682299835033</c:v>
                </c:pt>
                <c:pt idx="1">
                  <c:v>83.676657918189647</c:v>
                </c:pt>
                <c:pt idx="2">
                  <c:v>106.03327988266354</c:v>
                </c:pt>
                <c:pt idx="3">
                  <c:v>151.18585097584432</c:v>
                </c:pt>
                <c:pt idx="4">
                  <c:v>229.15206527465543</c:v>
                </c:pt>
                <c:pt idx="5">
                  <c:v>313.34930859378528</c:v>
                </c:pt>
                <c:pt idx="6">
                  <c:v>384.64779842832957</c:v>
                </c:pt>
                <c:pt idx="7">
                  <c:v>485.40635439667233</c:v>
                </c:pt>
                <c:pt idx="8">
                  <c:v>596.69155423517986</c:v>
                </c:pt>
                <c:pt idx="9">
                  <c:v>640.69358556543762</c:v>
                </c:pt>
                <c:pt idx="10">
                  <c:v>690.52547958646278</c:v>
                </c:pt>
                <c:pt idx="11">
                  <c:v>972.60839318936428</c:v>
                </c:pt>
                <c:pt idx="12">
                  <c:v>847.35567443567209</c:v>
                </c:pt>
                <c:pt idx="13">
                  <c:v>782.32941671012554</c:v>
                </c:pt>
                <c:pt idx="14">
                  <c:v>767.3754195486548</c:v>
                </c:pt>
                <c:pt idx="15">
                  <c:v>998.48416596442621</c:v>
                </c:pt>
                <c:pt idx="16">
                  <c:v>725.1920735064225</c:v>
                </c:pt>
                <c:pt idx="17">
                  <c:v>738.4824437135976</c:v>
                </c:pt>
                <c:pt idx="18">
                  <c:v>784.05613548206986</c:v>
                </c:pt>
                <c:pt idx="19">
                  <c:v>1324.6138684567736</c:v>
                </c:pt>
                <c:pt idx="20">
                  <c:v>1125.1704363893077</c:v>
                </c:pt>
                <c:pt idx="21">
                  <c:v>1101.9448832513399</c:v>
                </c:pt>
                <c:pt idx="22">
                  <c:v>1158.7944838256053</c:v>
                </c:pt>
                <c:pt idx="23">
                  <c:v>1718.2779801499821</c:v>
                </c:pt>
                <c:pt idx="24">
                  <c:v>1458.906292262355</c:v>
                </c:pt>
                <c:pt idx="25">
                  <c:v>1543.8386195002347</c:v>
                </c:pt>
                <c:pt idx="26">
                  <c:v>1574.8702213954718</c:v>
                </c:pt>
                <c:pt idx="27">
                  <c:v>2325.0544535108584</c:v>
                </c:pt>
                <c:pt idx="28">
                  <c:v>1941.6480353046627</c:v>
                </c:pt>
                <c:pt idx="29">
                  <c:v>1803.5973765934218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1-4502-94B4-36CEEBA6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64688"/>
        <c:axId val="515767888"/>
      </c:lineChart>
      <c:dateAx>
        <c:axId val="515764688"/>
        <c:scaling>
          <c:orientation val="minMax"/>
          <c:min val="35855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7888"/>
        <c:crosses val="autoZero"/>
        <c:auto val="1"/>
        <c:lblOffset val="100"/>
        <c:baseTimeUnit val="months"/>
      </c:dateAx>
      <c:valAx>
        <c:axId val="5157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3</xdr:row>
          <xdr:rowOff>107950</xdr:rowOff>
        </xdr:from>
        <xdr:to>
          <xdr:col>11</xdr:col>
          <xdr:colOff>171450</xdr:colOff>
          <xdr:row>6</xdr:row>
          <xdr:rowOff>76200</xdr:rowOff>
        </xdr:to>
        <xdr:sp macro="" textlink="">
          <xdr:nvSpPr>
            <xdr:cNvPr id="2051" name="Object 5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469900</xdr:colOff>
          <xdr:row>0</xdr:row>
          <xdr:rowOff>107950</xdr:rowOff>
        </xdr:from>
        <xdr:to>
          <xdr:col>18</xdr:col>
          <xdr:colOff>438149</xdr:colOff>
          <xdr:row>5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1026003</xdr:colOff>
      <xdr:row>31</xdr:row>
      <xdr:rowOff>133263</xdr:rowOff>
    </xdr:from>
    <xdr:to>
      <xdr:col>6</xdr:col>
      <xdr:colOff>426667</xdr:colOff>
      <xdr:row>46</xdr:row>
      <xdr:rowOff>71155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273571</xdr:colOff>
      <xdr:row>31</xdr:row>
      <xdr:rowOff>63674</xdr:rowOff>
    </xdr:from>
    <xdr:to>
      <xdr:col>16</xdr:col>
      <xdr:colOff>404921</xdr:colOff>
      <xdr:row>46</xdr:row>
      <xdr:rowOff>1566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3</xdr:row>
          <xdr:rowOff>107950</xdr:rowOff>
        </xdr:from>
        <xdr:to>
          <xdr:col>11</xdr:col>
          <xdr:colOff>171450</xdr:colOff>
          <xdr:row>6</xdr:row>
          <xdr:rowOff>76200</xdr:rowOff>
        </xdr:to>
        <xdr:sp macro="" textlink="">
          <xdr:nvSpPr>
            <xdr:cNvPr id="3073" name="Object 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469900</xdr:colOff>
          <xdr:row>0</xdr:row>
          <xdr:rowOff>107950</xdr:rowOff>
        </xdr:from>
        <xdr:to>
          <xdr:col>19</xdr:col>
          <xdr:colOff>568326</xdr:colOff>
          <xdr:row>5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102490</xdr:colOff>
      <xdr:row>30</xdr:row>
      <xdr:rowOff>179000</xdr:rowOff>
    </xdr:from>
    <xdr:to>
      <xdr:col>7</xdr:col>
      <xdr:colOff>46889</xdr:colOff>
      <xdr:row>45</xdr:row>
      <xdr:rowOff>113796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581180</xdr:colOff>
      <xdr:row>31</xdr:row>
      <xdr:rowOff>66829</xdr:rowOff>
    </xdr:from>
    <xdr:to>
      <xdr:col>16</xdr:col>
      <xdr:colOff>270649</xdr:colOff>
      <xdr:row>46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276226</xdr:colOff>
      <xdr:row>3</xdr:row>
      <xdr:rowOff>107950</xdr:rowOff>
    </xdr:from>
    <xdr:to>
      <xdr:col>10</xdr:col>
      <xdr:colOff>104776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5F79-AFC6-443A-A10D-D46D1A323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518583</xdr:colOff>
      <xdr:row>3</xdr:row>
      <xdr:rowOff>119944</xdr:rowOff>
    </xdr:from>
    <xdr:to>
      <xdr:col>20</xdr:col>
      <xdr:colOff>95250</xdr:colOff>
      <xdr:row>16</xdr:row>
      <xdr:rowOff>49387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8BBD5-980B-4C56-99B9-6C5CEDB5D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744536</xdr:colOff>
      <xdr:row>2</xdr:row>
      <xdr:rowOff>106361</xdr:rowOff>
    </xdr:from>
    <xdr:to>
      <xdr:col>16</xdr:col>
      <xdr:colOff>244474</xdr:colOff>
      <xdr:row>17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122115</xdr:colOff>
      <xdr:row>4</xdr:row>
      <xdr:rowOff>155697</xdr:rowOff>
    </xdr:from>
    <xdr:to>
      <xdr:col>15</xdr:col>
      <xdr:colOff>186941</xdr:colOff>
      <xdr:row>18</xdr:row>
      <xdr:rowOff>131274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22" workbookViewId="0">
      <selection sqref="A1:C39"/>
    </sheetView>
  </sheetViews>
  <sheetFormatPr defaultRowHeight="14.75" x14ac:dyDescent="0.75"/>
  <cols>
    <col min="1" max="1" width="13.7265625" bestFit="1" customWidth="1"/>
    <col min="2" max="2" width="16.453125" bestFit="1" customWidth="1"/>
    <col min="3" max="3" width="5.6328125" bestFit="1" customWidth="1"/>
  </cols>
  <sheetData>
    <row r="1" spans="1:3" x14ac:dyDescent="0.75">
      <c r="A1" s="1" t="s">
        <v>0</v>
      </c>
      <c r="B1" s="1" t="s">
        <v>1</v>
      </c>
      <c r="C1" s="2" t="s">
        <v>2</v>
      </c>
    </row>
    <row r="2" spans="1:3" x14ac:dyDescent="0.75">
      <c r="A2" s="3">
        <v>35155</v>
      </c>
      <c r="B2" s="4">
        <v>0.875</v>
      </c>
      <c r="C2">
        <v>1</v>
      </c>
    </row>
    <row r="3" spans="1:3" x14ac:dyDescent="0.75">
      <c r="A3" s="3">
        <v>35246</v>
      </c>
      <c r="B3" s="4">
        <v>2.23</v>
      </c>
      <c r="C3">
        <v>2</v>
      </c>
    </row>
    <row r="4" spans="1:3" x14ac:dyDescent="0.75">
      <c r="A4" s="3">
        <v>35338</v>
      </c>
      <c r="B4" s="4">
        <v>4.2</v>
      </c>
      <c r="C4">
        <v>3</v>
      </c>
    </row>
    <row r="5" spans="1:3" x14ac:dyDescent="0.75">
      <c r="A5" s="3">
        <v>35430</v>
      </c>
      <c r="B5" s="4">
        <v>8.5</v>
      </c>
      <c r="C5">
        <v>4</v>
      </c>
    </row>
    <row r="6" spans="1:3" x14ac:dyDescent="0.75">
      <c r="A6" s="3">
        <v>35520</v>
      </c>
      <c r="B6" s="4">
        <v>16.004999999999999</v>
      </c>
      <c r="C6">
        <v>5</v>
      </c>
    </row>
    <row r="7" spans="1:3" x14ac:dyDescent="0.75">
      <c r="A7" s="3">
        <v>35611</v>
      </c>
      <c r="B7" s="4">
        <v>27.855</v>
      </c>
      <c r="C7">
        <v>6</v>
      </c>
    </row>
    <row r="8" spans="1:3" x14ac:dyDescent="0.75">
      <c r="A8" s="3">
        <v>35703</v>
      </c>
      <c r="B8" s="4">
        <v>37.9</v>
      </c>
      <c r="C8">
        <v>7</v>
      </c>
    </row>
    <row r="9" spans="1:3" x14ac:dyDescent="0.75">
      <c r="A9" s="3">
        <v>35795</v>
      </c>
      <c r="B9" s="4">
        <v>66.040000000000006</v>
      </c>
      <c r="C9">
        <v>8</v>
      </c>
    </row>
    <row r="10" spans="1:3" x14ac:dyDescent="0.75">
      <c r="A10" s="3">
        <v>35885</v>
      </c>
      <c r="B10" s="4">
        <v>87.394999999999996</v>
      </c>
      <c r="C10">
        <v>9</v>
      </c>
    </row>
    <row r="11" spans="1:3" x14ac:dyDescent="0.75">
      <c r="A11" s="3">
        <v>35976</v>
      </c>
      <c r="B11" s="4">
        <v>116.01</v>
      </c>
      <c r="C11">
        <v>10</v>
      </c>
    </row>
    <row r="12" spans="1:3" x14ac:dyDescent="0.75">
      <c r="A12" s="3">
        <v>36068</v>
      </c>
      <c r="B12" s="4">
        <v>153.69999999999999</v>
      </c>
      <c r="C12">
        <v>11</v>
      </c>
    </row>
    <row r="13" spans="1:3" x14ac:dyDescent="0.75">
      <c r="A13" s="3">
        <v>36160</v>
      </c>
      <c r="B13" s="4">
        <v>252.9</v>
      </c>
      <c r="C13">
        <v>12</v>
      </c>
    </row>
    <row r="14" spans="1:3" x14ac:dyDescent="0.75">
      <c r="A14" s="3">
        <v>36250</v>
      </c>
      <c r="B14" s="4">
        <v>293.60000000000002</v>
      </c>
      <c r="C14">
        <v>13</v>
      </c>
    </row>
    <row r="15" spans="1:3" x14ac:dyDescent="0.75">
      <c r="A15" s="3">
        <v>36341</v>
      </c>
      <c r="B15" s="4">
        <v>314.39999999999998</v>
      </c>
      <c r="C15">
        <v>14</v>
      </c>
    </row>
    <row r="16" spans="1:3" x14ac:dyDescent="0.75">
      <c r="A16" s="3">
        <v>36433</v>
      </c>
      <c r="B16" s="4">
        <v>355.8</v>
      </c>
      <c r="C16">
        <v>15</v>
      </c>
    </row>
    <row r="17" spans="1:3" x14ac:dyDescent="0.75">
      <c r="A17" s="3">
        <v>36525</v>
      </c>
      <c r="B17" s="4">
        <v>676</v>
      </c>
      <c r="C17">
        <v>16</v>
      </c>
    </row>
    <row r="18" spans="1:3" x14ac:dyDescent="0.75">
      <c r="A18" s="3">
        <v>36616</v>
      </c>
      <c r="B18" s="4">
        <v>573.9</v>
      </c>
      <c r="C18">
        <v>17</v>
      </c>
    </row>
    <row r="19" spans="1:3" x14ac:dyDescent="0.75">
      <c r="A19" s="3">
        <v>36707</v>
      </c>
      <c r="B19" s="4">
        <v>577.9</v>
      </c>
      <c r="C19">
        <v>18</v>
      </c>
    </row>
    <row r="20" spans="1:3" x14ac:dyDescent="0.75">
      <c r="A20" s="3">
        <v>36799</v>
      </c>
      <c r="B20" s="4">
        <v>637.9</v>
      </c>
      <c r="C20">
        <v>19</v>
      </c>
    </row>
    <row r="21" spans="1:3" x14ac:dyDescent="0.75">
      <c r="A21" s="3">
        <v>36891</v>
      </c>
      <c r="B21" s="4">
        <v>972.36</v>
      </c>
      <c r="C21">
        <v>20</v>
      </c>
    </row>
    <row r="22" spans="1:3" x14ac:dyDescent="0.75">
      <c r="A22" s="3">
        <v>36981</v>
      </c>
      <c r="B22" s="4">
        <v>701</v>
      </c>
      <c r="C22">
        <v>21</v>
      </c>
    </row>
    <row r="23" spans="1:3" x14ac:dyDescent="0.75">
      <c r="A23" s="3">
        <v>37072</v>
      </c>
      <c r="B23" s="4">
        <v>668</v>
      </c>
      <c r="C23">
        <v>22</v>
      </c>
    </row>
    <row r="24" spans="1:3" x14ac:dyDescent="0.75">
      <c r="A24" s="3">
        <v>37164</v>
      </c>
      <c r="B24" s="4">
        <v>639</v>
      </c>
      <c r="C24">
        <v>23</v>
      </c>
    </row>
    <row r="25" spans="1:3" x14ac:dyDescent="0.75">
      <c r="A25" s="3">
        <v>37256</v>
      </c>
      <c r="B25" s="4">
        <v>1115</v>
      </c>
      <c r="C25">
        <v>24</v>
      </c>
    </row>
    <row r="26" spans="1:3" x14ac:dyDescent="0.75">
      <c r="A26" s="3">
        <v>37346</v>
      </c>
      <c r="B26" s="4">
        <v>847</v>
      </c>
      <c r="C26">
        <v>25</v>
      </c>
    </row>
    <row r="27" spans="1:3" x14ac:dyDescent="0.75">
      <c r="A27" s="3">
        <v>37437</v>
      </c>
      <c r="B27" s="4">
        <v>806</v>
      </c>
      <c r="C27">
        <v>26</v>
      </c>
    </row>
    <row r="28" spans="1:3" x14ac:dyDescent="0.75">
      <c r="A28" s="3">
        <v>37529</v>
      </c>
      <c r="B28" s="4">
        <v>851</v>
      </c>
      <c r="C28">
        <v>27</v>
      </c>
    </row>
    <row r="29" spans="1:3" x14ac:dyDescent="0.75">
      <c r="A29" s="3">
        <v>37621</v>
      </c>
      <c r="B29" s="4">
        <v>1429</v>
      </c>
      <c r="C29">
        <v>28</v>
      </c>
    </row>
    <row r="30" spans="1:3" x14ac:dyDescent="0.75">
      <c r="A30" s="3">
        <v>37711</v>
      </c>
      <c r="B30" s="4">
        <v>1084</v>
      </c>
      <c r="C30">
        <v>29</v>
      </c>
    </row>
    <row r="31" spans="1:3" x14ac:dyDescent="0.75">
      <c r="A31" s="3">
        <v>37802</v>
      </c>
      <c r="B31" s="4">
        <v>1100</v>
      </c>
      <c r="C31">
        <v>30</v>
      </c>
    </row>
    <row r="32" spans="1:3" x14ac:dyDescent="0.75">
      <c r="A32" s="3">
        <v>37894</v>
      </c>
      <c r="B32" s="4">
        <v>1134</v>
      </c>
      <c r="C32">
        <v>31</v>
      </c>
    </row>
    <row r="33" spans="1:3" x14ac:dyDescent="0.75">
      <c r="A33" s="3">
        <v>37986</v>
      </c>
      <c r="B33" s="4">
        <v>1946</v>
      </c>
      <c r="C33">
        <v>32</v>
      </c>
    </row>
    <row r="34" spans="1:3" x14ac:dyDescent="0.75">
      <c r="A34" s="3">
        <v>38077</v>
      </c>
      <c r="B34" s="4">
        <v>1530</v>
      </c>
      <c r="C34">
        <v>33</v>
      </c>
    </row>
    <row r="35" spans="1:3" x14ac:dyDescent="0.75">
      <c r="A35" s="3">
        <v>38168</v>
      </c>
      <c r="B35" s="4">
        <v>1387</v>
      </c>
      <c r="C35">
        <v>34</v>
      </c>
    </row>
    <row r="36" spans="1:3" x14ac:dyDescent="0.75">
      <c r="A36" s="3">
        <v>38260</v>
      </c>
      <c r="B36" s="4">
        <v>1463</v>
      </c>
      <c r="C36">
        <v>35</v>
      </c>
    </row>
    <row r="37" spans="1:3" x14ac:dyDescent="0.75">
      <c r="A37" s="3">
        <v>38352</v>
      </c>
      <c r="B37" s="4">
        <v>2541</v>
      </c>
      <c r="C37">
        <v>36</v>
      </c>
    </row>
    <row r="38" spans="1:3" x14ac:dyDescent="0.75">
      <c r="A38" s="3">
        <v>38442</v>
      </c>
      <c r="B38" s="4">
        <v>1902</v>
      </c>
      <c r="C38">
        <v>37</v>
      </c>
    </row>
    <row r="39" spans="1:3" x14ac:dyDescent="0.75">
      <c r="A39" s="3">
        <v>38533</v>
      </c>
      <c r="B39" s="4">
        <v>1753</v>
      </c>
      <c r="C39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868B-4D2E-4D75-AABB-70C0EC8F00B0}">
  <dimension ref="B1:U30"/>
  <sheetViews>
    <sheetView zoomScale="90" zoomScaleNormal="90" workbookViewId="0">
      <selection activeCell="K1" sqref="K1:M1048576"/>
    </sheetView>
  </sheetViews>
  <sheetFormatPr defaultRowHeight="14.75" x14ac:dyDescent="0.75"/>
  <cols>
    <col min="2" max="2" width="17.04296875" style="7" bestFit="1" customWidth="1"/>
    <col min="3" max="3" width="12.90625" style="7" bestFit="1" customWidth="1"/>
    <col min="4" max="4" width="19.1796875" style="7" bestFit="1" customWidth="1"/>
    <col min="5" max="5" width="16.86328125" style="7" bestFit="1" customWidth="1"/>
    <col min="6" max="6" width="8.7265625" style="7"/>
    <col min="7" max="7" width="8.76953125" style="7" bestFit="1" customWidth="1"/>
    <col min="8" max="8" width="19.1796875" style="7" bestFit="1" customWidth="1"/>
    <col min="9" max="10" width="8.7265625" style="7"/>
    <col min="11" max="11" width="8.76953125" style="7" hidden="1" customWidth="1"/>
    <col min="12" max="12" width="11.36328125" style="7" hidden="1" customWidth="1"/>
    <col min="13" max="13" width="12.90625" style="7" hidden="1" customWidth="1"/>
    <col min="14" max="15" width="8.7265625" style="7"/>
    <col min="16" max="16" width="11.26953125" style="7" customWidth="1"/>
    <col min="17" max="17" width="12.40625" style="7" customWidth="1"/>
    <col min="18" max="21" width="8.7265625" style="7"/>
  </cols>
  <sheetData>
    <row r="1" spans="2:21" x14ac:dyDescent="0.75">
      <c r="C1" s="8"/>
    </row>
    <row r="2" spans="2:21" x14ac:dyDescent="0.75">
      <c r="C2" s="8"/>
    </row>
    <row r="3" spans="2:21" x14ac:dyDescent="0.75">
      <c r="C3" s="8"/>
    </row>
    <row r="4" spans="2:21" x14ac:dyDescent="0.75">
      <c r="C4" s="9"/>
      <c r="D4" s="9"/>
    </row>
    <row r="5" spans="2:21" x14ac:dyDescent="0.75">
      <c r="C5" s="9"/>
      <c r="D5" s="9"/>
    </row>
    <row r="6" spans="2:21" x14ac:dyDescent="0.75">
      <c r="C6" s="10" t="s">
        <v>4</v>
      </c>
      <c r="D6" s="10" t="s">
        <v>5</v>
      </c>
      <c r="E6" s="10" t="s">
        <v>3</v>
      </c>
    </row>
    <row r="7" spans="2:21" x14ac:dyDescent="0.75">
      <c r="C7" s="6">
        <v>0.03</v>
      </c>
      <c r="D7" s="6">
        <v>0.4</v>
      </c>
      <c r="E7" s="11">
        <v>25000000</v>
      </c>
    </row>
    <row r="8" spans="2:21" x14ac:dyDescent="0.75">
      <c r="G8" s="12" t="s">
        <v>6</v>
      </c>
      <c r="H8" s="13" t="s">
        <v>7</v>
      </c>
      <c r="L8" s="30" t="s">
        <v>8</v>
      </c>
      <c r="M8" s="30"/>
      <c r="R8"/>
      <c r="S8"/>
      <c r="T8"/>
      <c r="U8"/>
    </row>
    <row r="9" spans="2:21" x14ac:dyDescent="0.75">
      <c r="B9" s="12" t="s">
        <v>6</v>
      </c>
      <c r="C9" s="12" t="s">
        <v>9</v>
      </c>
      <c r="D9" s="12" t="s">
        <v>10</v>
      </c>
      <c r="E9" s="12" t="s">
        <v>7</v>
      </c>
      <c r="G9" s="12">
        <v>0</v>
      </c>
      <c r="H9" s="7">
        <v>0</v>
      </c>
      <c r="I9" s="12"/>
      <c r="K9" s="12" t="s">
        <v>6</v>
      </c>
      <c r="L9" s="7" t="s">
        <v>11</v>
      </c>
      <c r="M9" s="7" t="s">
        <v>12</v>
      </c>
      <c r="R9"/>
      <c r="S9"/>
      <c r="T9"/>
      <c r="U9"/>
    </row>
    <row r="10" spans="2:21" x14ac:dyDescent="0.75">
      <c r="B10" s="12">
        <v>1</v>
      </c>
      <c r="C10" s="5">
        <f>$E$7*$C$7</f>
        <v>750000</v>
      </c>
      <c r="D10" s="8">
        <f>C10</f>
        <v>750000</v>
      </c>
      <c r="E10" s="14">
        <f>D10/$E$7</f>
        <v>0.03</v>
      </c>
      <c r="G10" s="12">
        <v>1</v>
      </c>
      <c r="H10" s="15">
        <f>E10</f>
        <v>0.03</v>
      </c>
      <c r="K10" s="12">
        <v>1</v>
      </c>
      <c r="L10" s="8">
        <f>$C$7*$E$7</f>
        <v>750000</v>
      </c>
      <c r="M10" s="7">
        <v>0</v>
      </c>
      <c r="R10"/>
      <c r="S10"/>
      <c r="T10"/>
      <c r="U10"/>
    </row>
    <row r="11" spans="2:21" x14ac:dyDescent="0.75">
      <c r="B11" s="12">
        <v>2</v>
      </c>
      <c r="C11" s="8">
        <f>($C$7*$E$7) + (($D$7-$C$7)*D10) - (($D$7/$E$7)*D10^2)</f>
        <v>1018500</v>
      </c>
      <c r="D11" s="8">
        <f>D10+C11</f>
        <v>1768500</v>
      </c>
      <c r="E11" s="14">
        <f t="shared" ref="E11:E29" si="0">D11/$E$7</f>
        <v>7.0739999999999997E-2</v>
      </c>
      <c r="G11" s="12">
        <v>2</v>
      </c>
      <c r="H11" s="15">
        <f t="shared" ref="H11:H29" si="1">E11</f>
        <v>7.0739999999999997E-2</v>
      </c>
      <c r="K11" s="12">
        <v>2</v>
      </c>
      <c r="L11" s="8">
        <f>$C$7*($E$7-D10)</f>
        <v>727500</v>
      </c>
      <c r="M11" s="8">
        <f>($D$7*(D10/$E$7))*($E$7-D10)</f>
        <v>291000</v>
      </c>
      <c r="R11"/>
      <c r="S11"/>
      <c r="T11"/>
      <c r="U11"/>
    </row>
    <row r="12" spans="2:21" x14ac:dyDescent="0.75">
      <c r="B12" s="12">
        <v>3</v>
      </c>
      <c r="C12" s="8">
        <f t="shared" ref="C12:C29" si="2">($C$7*$E$7) + (($D$7-$C$7)*D11) - (($D$7/$E$7)*D11^2)</f>
        <v>1354303.524</v>
      </c>
      <c r="D12" s="8">
        <f t="shared" ref="D12:D29" si="3">D11+C12</f>
        <v>3122803.5240000002</v>
      </c>
      <c r="E12" s="14">
        <f t="shared" si="0"/>
        <v>0.12491214096000001</v>
      </c>
      <c r="G12" s="12">
        <v>3</v>
      </c>
      <c r="H12" s="15">
        <f t="shared" si="1"/>
        <v>0.12491214096000001</v>
      </c>
      <c r="K12" s="12">
        <v>3</v>
      </c>
      <c r="L12" s="8">
        <f t="shared" ref="L12:L29" si="4">$C$7*($E$7-D11)</f>
        <v>696945</v>
      </c>
      <c r="M12" s="8">
        <f t="shared" ref="M12:M29" si="5">($D$7*(D11/$E$7))*($E$7-D11)</f>
        <v>657358.52400000009</v>
      </c>
      <c r="R12"/>
      <c r="S12"/>
      <c r="T12"/>
      <c r="U12"/>
    </row>
    <row r="13" spans="2:21" x14ac:dyDescent="0.75">
      <c r="B13" s="12">
        <v>4</v>
      </c>
      <c r="C13" s="8">
        <f t="shared" si="2"/>
        <v>1749406.874287891</v>
      </c>
      <c r="D13" s="8">
        <f t="shared" si="3"/>
        <v>4872210.3982878914</v>
      </c>
      <c r="E13" s="14">
        <f t="shared" si="0"/>
        <v>0.19488841593151565</v>
      </c>
      <c r="G13" s="12">
        <v>4</v>
      </c>
      <c r="H13" s="15">
        <f t="shared" si="1"/>
        <v>0.19488841593151565</v>
      </c>
      <c r="K13" s="12">
        <v>4</v>
      </c>
      <c r="L13" s="8">
        <f t="shared" si="4"/>
        <v>656315.89428000001</v>
      </c>
      <c r="M13" s="8">
        <f t="shared" si="5"/>
        <v>1093090.9800078911</v>
      </c>
      <c r="R13"/>
      <c r="S13"/>
      <c r="T13"/>
      <c r="U13"/>
    </row>
    <row r="14" spans="2:21" x14ac:dyDescent="0.75">
      <c r="B14" s="12">
        <v>5</v>
      </c>
      <c r="C14" s="8">
        <f t="shared" si="2"/>
        <v>2172902.9007235654</v>
      </c>
      <c r="D14" s="8">
        <f t="shared" si="3"/>
        <v>7045113.2990114568</v>
      </c>
      <c r="E14" s="14">
        <f t="shared" si="0"/>
        <v>0.28180453196045829</v>
      </c>
      <c r="G14" s="12">
        <v>5</v>
      </c>
      <c r="H14" s="15">
        <f t="shared" si="1"/>
        <v>0.28180453196045829</v>
      </c>
      <c r="K14" s="12">
        <v>5</v>
      </c>
      <c r="L14" s="8">
        <f t="shared" si="4"/>
        <v>603833.68805136322</v>
      </c>
      <c r="M14" s="8">
        <f t="shared" si="5"/>
        <v>1569069.2126722021</v>
      </c>
      <c r="R14"/>
      <c r="S14"/>
      <c r="T14"/>
      <c r="U14"/>
    </row>
    <row r="15" spans="2:21" x14ac:dyDescent="0.75">
      <c r="B15" s="12">
        <v>6</v>
      </c>
      <c r="C15" s="8">
        <f t="shared" si="2"/>
        <v>2562553.9782997095</v>
      </c>
      <c r="D15" s="8">
        <f t="shared" si="3"/>
        <v>9607667.2773111667</v>
      </c>
      <c r="E15" s="14">
        <f t="shared" si="0"/>
        <v>0.3843066910924467</v>
      </c>
      <c r="G15" s="12">
        <v>6</v>
      </c>
      <c r="H15" s="15">
        <f t="shared" si="1"/>
        <v>0.3843066910924467</v>
      </c>
      <c r="K15" s="12">
        <v>6</v>
      </c>
      <c r="L15" s="8">
        <f t="shared" si="4"/>
        <v>538646.60102965625</v>
      </c>
      <c r="M15" s="8">
        <f t="shared" si="5"/>
        <v>2023907.3772700534</v>
      </c>
      <c r="R15"/>
      <c r="S15"/>
      <c r="T15"/>
      <c r="U15"/>
    </row>
    <row r="16" spans="2:21" x14ac:dyDescent="0.75">
      <c r="B16" s="12">
        <v>7</v>
      </c>
      <c r="C16" s="8">
        <f t="shared" si="2"/>
        <v>2827920.5644208789</v>
      </c>
      <c r="D16" s="8">
        <f t="shared" si="3"/>
        <v>12435587.841732046</v>
      </c>
      <c r="E16" s="14">
        <f t="shared" si="0"/>
        <v>0.49742351366928184</v>
      </c>
      <c r="G16" s="12">
        <v>7</v>
      </c>
      <c r="H16" s="15">
        <f t="shared" si="1"/>
        <v>0.49742351366928184</v>
      </c>
      <c r="K16" s="12">
        <v>7</v>
      </c>
      <c r="L16" s="8">
        <f t="shared" si="4"/>
        <v>461769.98168066499</v>
      </c>
      <c r="M16" s="8">
        <f t="shared" si="5"/>
        <v>2366150.5827402147</v>
      </c>
      <c r="R16"/>
      <c r="S16"/>
      <c r="T16"/>
      <c r="U16"/>
    </row>
    <row r="17" spans="2:21" x14ac:dyDescent="0.75">
      <c r="B17" s="12">
        <v>8</v>
      </c>
      <c r="C17" s="8">
        <f t="shared" si="2"/>
        <v>2876865.9819299146</v>
      </c>
      <c r="D17" s="8">
        <f t="shared" si="3"/>
        <v>15312453.823661961</v>
      </c>
      <c r="E17" s="14">
        <f t="shared" si="0"/>
        <v>0.61249815294647847</v>
      </c>
      <c r="G17" s="12">
        <v>8</v>
      </c>
      <c r="H17" s="15">
        <f t="shared" si="1"/>
        <v>0.61249815294647847</v>
      </c>
      <c r="K17" s="12">
        <v>8</v>
      </c>
      <c r="L17" s="8">
        <f t="shared" si="4"/>
        <v>376932.36474803864</v>
      </c>
      <c r="M17" s="8">
        <f t="shared" si="5"/>
        <v>2499933.6171818762</v>
      </c>
      <c r="R17"/>
      <c r="S17"/>
      <c r="T17"/>
      <c r="U17"/>
    </row>
    <row r="18" spans="2:21" x14ac:dyDescent="0.75">
      <c r="B18" s="12">
        <v>9</v>
      </c>
      <c r="C18" s="8">
        <f t="shared" si="2"/>
        <v>2664068.0411264482</v>
      </c>
      <c r="D18" s="8">
        <f t="shared" si="3"/>
        <v>17976521.864788409</v>
      </c>
      <c r="E18" s="14">
        <f t="shared" si="0"/>
        <v>0.71906087459153634</v>
      </c>
      <c r="G18" s="12">
        <v>9</v>
      </c>
      <c r="H18" s="15">
        <f t="shared" si="1"/>
        <v>0.71906087459153634</v>
      </c>
      <c r="K18" s="12">
        <v>9</v>
      </c>
      <c r="L18" s="8">
        <f t="shared" si="4"/>
        <v>290626.38529014116</v>
      </c>
      <c r="M18" s="8">
        <f t="shared" si="5"/>
        <v>2373441.6558363074</v>
      </c>
      <c r="R18"/>
      <c r="S18"/>
      <c r="T18"/>
      <c r="U18"/>
    </row>
    <row r="19" spans="2:21" x14ac:dyDescent="0.75">
      <c r="B19" s="12">
        <v>10</v>
      </c>
      <c r="C19" s="8">
        <f t="shared" si="2"/>
        <v>2230827.6762882583</v>
      </c>
      <c r="D19" s="8">
        <f t="shared" si="3"/>
        <v>20207349.541076668</v>
      </c>
      <c r="E19" s="14">
        <f t="shared" si="0"/>
        <v>0.80829398164306665</v>
      </c>
      <c r="G19" s="12">
        <v>10</v>
      </c>
      <c r="H19" s="15">
        <f t="shared" si="1"/>
        <v>0.80829398164306665</v>
      </c>
      <c r="K19" s="12">
        <v>10</v>
      </c>
      <c r="L19" s="8">
        <f t="shared" si="4"/>
        <v>210704.34405634771</v>
      </c>
      <c r="M19" s="8">
        <f t="shared" si="5"/>
        <v>2020123.3322319118</v>
      </c>
      <c r="R19"/>
      <c r="S19"/>
      <c r="T19"/>
      <c r="U19"/>
    </row>
    <row r="20" spans="2:21" x14ac:dyDescent="0.75">
      <c r="B20" s="12">
        <v>11</v>
      </c>
      <c r="C20" s="8">
        <f t="shared" si="2"/>
        <v>1693327.7225943441</v>
      </c>
      <c r="D20" s="8">
        <f t="shared" si="3"/>
        <v>21900677.263671011</v>
      </c>
      <c r="E20" s="14">
        <f t="shared" si="0"/>
        <v>0.87602709054684047</v>
      </c>
      <c r="G20" s="12">
        <v>11</v>
      </c>
      <c r="H20" s="15">
        <f t="shared" si="1"/>
        <v>0.87602709054684047</v>
      </c>
      <c r="K20" s="12">
        <v>11</v>
      </c>
      <c r="L20" s="8">
        <f t="shared" si="4"/>
        <v>143779.51376769997</v>
      </c>
      <c r="M20" s="8">
        <f t="shared" si="5"/>
        <v>1549548.2088266446</v>
      </c>
      <c r="R20"/>
      <c r="S20"/>
      <c r="T20"/>
      <c r="U20"/>
    </row>
    <row r="21" spans="2:21" x14ac:dyDescent="0.75">
      <c r="B21" s="12">
        <v>12</v>
      </c>
      <c r="C21" s="8">
        <f t="shared" si="2"/>
        <v>1179015.9538386511</v>
      </c>
      <c r="D21" s="8">
        <f t="shared" si="3"/>
        <v>23079693.217509661</v>
      </c>
      <c r="E21" s="14">
        <f t="shared" si="0"/>
        <v>0.92318772870038646</v>
      </c>
      <c r="G21" s="12">
        <v>12</v>
      </c>
      <c r="H21" s="15">
        <f t="shared" si="1"/>
        <v>0.92318772870038646</v>
      </c>
      <c r="K21" s="12">
        <v>12</v>
      </c>
      <c r="L21" s="8">
        <f t="shared" si="4"/>
        <v>92979.682089869675</v>
      </c>
      <c r="M21" s="8">
        <f t="shared" si="5"/>
        <v>1086036.2717487828</v>
      </c>
      <c r="R21"/>
      <c r="S21"/>
      <c r="T21"/>
      <c r="U21"/>
    </row>
    <row r="22" spans="2:21" x14ac:dyDescent="0.75">
      <c r="B22" s="12">
        <v>13</v>
      </c>
      <c r="C22" s="8">
        <f t="shared" si="2"/>
        <v>766730.66624879092</v>
      </c>
      <c r="D22" s="8">
        <f t="shared" si="3"/>
        <v>23846423.883758452</v>
      </c>
      <c r="E22" s="14">
        <f t="shared" si="0"/>
        <v>0.9538569553503381</v>
      </c>
      <c r="G22" s="12">
        <v>13</v>
      </c>
      <c r="H22" s="15">
        <f t="shared" si="1"/>
        <v>0.9538569553503381</v>
      </c>
      <c r="K22" s="12">
        <v>13</v>
      </c>
      <c r="L22" s="8">
        <f t="shared" si="4"/>
        <v>57609.203474710172</v>
      </c>
      <c r="M22" s="8">
        <f t="shared" si="5"/>
        <v>709121.46277408127</v>
      </c>
      <c r="R22"/>
      <c r="S22"/>
      <c r="T22"/>
      <c r="U22"/>
    </row>
    <row r="23" spans="2:21" x14ac:dyDescent="0.75">
      <c r="B23" s="12">
        <v>14</v>
      </c>
      <c r="C23" s="8">
        <f t="shared" si="2"/>
        <v>474745.92428845726</v>
      </c>
      <c r="D23" s="8">
        <f t="shared" si="3"/>
        <v>24321169.808046907</v>
      </c>
      <c r="E23" s="14">
        <f t="shared" si="0"/>
        <v>0.97284679232187632</v>
      </c>
      <c r="G23" s="12">
        <v>14</v>
      </c>
      <c r="H23" s="15">
        <f t="shared" si="1"/>
        <v>0.97284679232187632</v>
      </c>
      <c r="K23" s="12">
        <v>14</v>
      </c>
      <c r="L23" s="8">
        <f t="shared" si="4"/>
        <v>34607.283487246445</v>
      </c>
      <c r="M23" s="8">
        <f t="shared" si="5"/>
        <v>440138.6408012124</v>
      </c>
      <c r="R23"/>
      <c r="S23"/>
      <c r="T23"/>
      <c r="U23"/>
    </row>
    <row r="24" spans="2:21" x14ac:dyDescent="0.75">
      <c r="B24" s="12">
        <v>15</v>
      </c>
      <c r="C24" s="8">
        <f t="shared" si="2"/>
        <v>284524.0156677179</v>
      </c>
      <c r="D24" s="8">
        <f t="shared" si="3"/>
        <v>24605693.823714625</v>
      </c>
      <c r="E24" s="14">
        <f t="shared" si="0"/>
        <v>0.984227752948585</v>
      </c>
      <c r="G24" s="12">
        <v>15</v>
      </c>
      <c r="H24" s="15">
        <f t="shared" si="1"/>
        <v>0.984227752948585</v>
      </c>
      <c r="K24" s="12">
        <v>15</v>
      </c>
      <c r="L24" s="8">
        <f t="shared" si="4"/>
        <v>20364.905758592784</v>
      </c>
      <c r="M24" s="8">
        <f t="shared" si="5"/>
        <v>264159.10990912397</v>
      </c>
      <c r="R24"/>
      <c r="S24"/>
      <c r="T24"/>
      <c r="U24"/>
    </row>
    <row r="25" spans="2:21" x14ac:dyDescent="0.75">
      <c r="B25" s="12">
        <v>16</v>
      </c>
      <c r="C25" s="8">
        <f t="shared" si="2"/>
        <v>167064.0180322025</v>
      </c>
      <c r="D25" s="8">
        <f t="shared" si="3"/>
        <v>24772757.841746829</v>
      </c>
      <c r="E25" s="14">
        <f t="shared" si="0"/>
        <v>0.99091031366987314</v>
      </c>
      <c r="G25" s="12">
        <v>16</v>
      </c>
      <c r="H25" s="15">
        <f t="shared" si="1"/>
        <v>0.99091031366987314</v>
      </c>
      <c r="K25" s="12">
        <v>16</v>
      </c>
      <c r="L25" s="8">
        <f t="shared" si="4"/>
        <v>11829.185288561246</v>
      </c>
      <c r="M25" s="8">
        <f t="shared" si="5"/>
        <v>155234.83274364128</v>
      </c>
      <c r="R25"/>
      <c r="S25"/>
      <c r="T25"/>
      <c r="U25"/>
    </row>
    <row r="26" spans="2:21" x14ac:dyDescent="0.75">
      <c r="B26" s="12">
        <v>17</v>
      </c>
      <c r="C26" s="8">
        <f t="shared" si="2"/>
        <v>96887.904073063284</v>
      </c>
      <c r="D26" s="8">
        <f t="shared" si="3"/>
        <v>24869645.745819893</v>
      </c>
      <c r="E26" s="14">
        <f t="shared" si="0"/>
        <v>0.99478582983279573</v>
      </c>
      <c r="G26" s="12">
        <v>17</v>
      </c>
      <c r="H26" s="15">
        <f t="shared" si="1"/>
        <v>0.99478582983279573</v>
      </c>
      <c r="K26" s="12">
        <v>17</v>
      </c>
      <c r="L26" s="8">
        <f t="shared" si="4"/>
        <v>6817.2647475951162</v>
      </c>
      <c r="M26" s="8">
        <f t="shared" si="5"/>
        <v>90070.639325467288</v>
      </c>
      <c r="R26"/>
      <c r="S26"/>
      <c r="T26"/>
      <c r="U26"/>
    </row>
    <row r="27" spans="2:21" x14ac:dyDescent="0.75">
      <c r="B27" s="12">
        <v>18</v>
      </c>
      <c r="C27" s="8">
        <f t="shared" si="2"/>
        <v>55780.453592119738</v>
      </c>
      <c r="D27" s="8">
        <f t="shared" si="3"/>
        <v>24925426.199412011</v>
      </c>
      <c r="E27" s="14">
        <f t="shared" si="0"/>
        <v>0.99701704797648039</v>
      </c>
      <c r="G27" s="12">
        <v>18</v>
      </c>
      <c r="H27" s="15">
        <f t="shared" si="1"/>
        <v>0.99701704797648039</v>
      </c>
      <c r="K27" s="12">
        <v>18</v>
      </c>
      <c r="L27" s="8">
        <f t="shared" si="4"/>
        <v>3910.6276254032177</v>
      </c>
      <c r="M27" s="8">
        <f t="shared" si="5"/>
        <v>51869.825966717275</v>
      </c>
      <c r="R27"/>
      <c r="S27"/>
      <c r="T27"/>
      <c r="U27"/>
    </row>
    <row r="28" spans="2:21" x14ac:dyDescent="0.75">
      <c r="B28" s="12">
        <v>19</v>
      </c>
      <c r="C28" s="8">
        <f t="shared" si="2"/>
        <v>31977.754225088283</v>
      </c>
      <c r="D28" s="8">
        <f t="shared" si="3"/>
        <v>24957403.953637101</v>
      </c>
      <c r="E28" s="14">
        <f t="shared" si="0"/>
        <v>0.998296158145484</v>
      </c>
      <c r="G28" s="12">
        <v>19</v>
      </c>
      <c r="H28" s="15">
        <f t="shared" si="1"/>
        <v>0.998296158145484</v>
      </c>
      <c r="K28" s="12">
        <v>19</v>
      </c>
      <c r="L28" s="8">
        <f t="shared" si="4"/>
        <v>2237.2140176396815</v>
      </c>
      <c r="M28" s="8">
        <f t="shared" si="5"/>
        <v>29740.540207449561</v>
      </c>
      <c r="R28"/>
      <c r="S28"/>
      <c r="T28"/>
      <c r="U28"/>
    </row>
    <row r="29" spans="2:21" x14ac:dyDescent="0.75">
      <c r="B29" s="12">
        <v>20</v>
      </c>
      <c r="C29" s="8">
        <f t="shared" si="2"/>
        <v>18287.269165394828</v>
      </c>
      <c r="D29" s="8">
        <f t="shared" si="3"/>
        <v>24975691.222802497</v>
      </c>
      <c r="E29" s="14">
        <f t="shared" si="0"/>
        <v>0.99902764891209994</v>
      </c>
      <c r="G29" s="12">
        <v>20</v>
      </c>
      <c r="H29" s="15">
        <f t="shared" si="1"/>
        <v>0.99902764891209994</v>
      </c>
      <c r="K29" s="12">
        <v>20</v>
      </c>
      <c r="L29" s="8">
        <f t="shared" si="4"/>
        <v>1277.8813908869772</v>
      </c>
      <c r="M29" s="8">
        <f t="shared" si="5"/>
        <v>17009.387774507693</v>
      </c>
      <c r="R29"/>
      <c r="S29"/>
      <c r="T29"/>
      <c r="U29"/>
    </row>
    <row r="30" spans="2:21" x14ac:dyDescent="0.75">
      <c r="R30"/>
      <c r="S30"/>
      <c r="T30"/>
      <c r="U30"/>
    </row>
  </sheetData>
  <mergeCells count="1">
    <mergeCell ref="L8:M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1" r:id="rId3">
          <objectPr defaultSize="0" autoPict="0" r:id="rId4">
            <anchor moveWithCells="1" sizeWithCells="1">
              <from>
                <xdr:col>7</xdr:col>
                <xdr:colOff>38100</xdr:colOff>
                <xdr:row>3</xdr:row>
                <xdr:rowOff>107950</xdr:rowOff>
              </from>
              <to>
                <xdr:col>11</xdr:col>
                <xdr:colOff>171450</xdr:colOff>
                <xdr:row>6</xdr:row>
                <xdr:rowOff>76200</xdr:rowOff>
              </to>
            </anchor>
          </objectPr>
        </oleObject>
      </mc:Choice>
      <mc:Fallback>
        <oleObject progId="Equation.DSMT4" shapeId="2051" r:id="rId3"/>
      </mc:Fallback>
    </mc:AlternateContent>
    <mc:AlternateContent xmlns:mc="http://schemas.openxmlformats.org/markup-compatibility/2006">
      <mc:Choice Requires="x14">
        <oleObject progId="Equation.DSMT4" shapeId="2052" r:id="rId5">
          <objectPr defaultSize="0" autoPict="0" r:id="rId6">
            <anchor moveWithCells="1">
              <from>
                <xdr:col>13</xdr:col>
                <xdr:colOff>469900</xdr:colOff>
                <xdr:row>0</xdr:row>
                <xdr:rowOff>107950</xdr:rowOff>
              </from>
              <to>
                <xdr:col>18</xdr:col>
                <xdr:colOff>438150</xdr:colOff>
                <xdr:row>5</xdr:row>
                <xdr:rowOff>0</xdr:rowOff>
              </to>
            </anchor>
          </objectPr>
        </oleObject>
      </mc:Choice>
      <mc:Fallback>
        <oleObject progId="Equation.DSMT4" shapeId="2052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296E-F01D-4BFA-A1DA-8BC422519932}">
  <dimension ref="B1:T31"/>
  <sheetViews>
    <sheetView zoomScale="90" zoomScaleNormal="90" workbookViewId="0">
      <selection activeCell="L1" sqref="L1:N1048576"/>
    </sheetView>
  </sheetViews>
  <sheetFormatPr defaultRowHeight="14.75" x14ac:dyDescent="0.75"/>
  <cols>
    <col min="2" max="2" width="4.26953125" bestFit="1" customWidth="1"/>
    <col min="3" max="3" width="13.40625" bestFit="1" customWidth="1"/>
    <col min="4" max="4" width="18.6796875" bestFit="1" customWidth="1"/>
    <col min="5" max="5" width="16.81640625" bestFit="1" customWidth="1"/>
    <col min="7" max="7" width="4.26953125" bestFit="1" customWidth="1"/>
    <col min="8" max="8" width="15.81640625" bestFit="1" customWidth="1"/>
    <col min="12" max="12" width="4.36328125" hidden="1" customWidth="1"/>
    <col min="13" max="13" width="13.453125" hidden="1" customWidth="1"/>
    <col min="14" max="14" width="10.90625" hidden="1" customWidth="1"/>
    <col min="15" max="15" width="4.26953125" bestFit="1" customWidth="1"/>
    <col min="16" max="16" width="13.40625" bestFit="1" customWidth="1"/>
    <col min="17" max="17" width="12.36328125" bestFit="1" customWidth="1"/>
  </cols>
  <sheetData>
    <row r="1" spans="2:20" x14ac:dyDescent="0.75"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2:20" x14ac:dyDescent="0.75"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75">
      <c r="B3" s="7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2:20" x14ac:dyDescent="0.75">
      <c r="B4" s="7"/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2:20" x14ac:dyDescent="0.75">
      <c r="B5" s="7"/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0" x14ac:dyDescent="0.75">
      <c r="B6" s="7"/>
      <c r="C6" s="10" t="s">
        <v>4</v>
      </c>
      <c r="D6" s="10" t="s">
        <v>5</v>
      </c>
      <c r="E6" s="10" t="s"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0" x14ac:dyDescent="0.75">
      <c r="B7" s="7"/>
      <c r="C7" s="6">
        <v>0.4</v>
      </c>
      <c r="D7" s="6">
        <v>0.03</v>
      </c>
      <c r="E7" s="11">
        <v>25000000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x14ac:dyDescent="0.75">
      <c r="B8" s="7"/>
      <c r="C8" s="7"/>
      <c r="D8" s="7"/>
      <c r="E8" s="7"/>
      <c r="F8" s="7"/>
      <c r="G8" s="12" t="s">
        <v>6</v>
      </c>
      <c r="H8" s="13" t="s">
        <v>7</v>
      </c>
      <c r="I8" s="7"/>
      <c r="J8" s="7"/>
      <c r="K8" s="7"/>
      <c r="L8" s="7"/>
      <c r="M8" s="30" t="s">
        <v>8</v>
      </c>
      <c r="N8" s="30"/>
      <c r="O8" s="7"/>
      <c r="P8" s="7"/>
      <c r="Q8" s="7"/>
    </row>
    <row r="9" spans="2:20" x14ac:dyDescent="0.75">
      <c r="B9" s="12" t="s">
        <v>6</v>
      </c>
      <c r="C9" s="12" t="s">
        <v>9</v>
      </c>
      <c r="D9" s="12" t="s">
        <v>10</v>
      </c>
      <c r="E9" s="12" t="s">
        <v>7</v>
      </c>
      <c r="F9" s="7"/>
      <c r="G9" s="12">
        <v>0</v>
      </c>
      <c r="H9" s="7">
        <v>0</v>
      </c>
      <c r="I9" s="12"/>
      <c r="J9" s="7"/>
      <c r="K9" s="7"/>
      <c r="L9" s="12" t="s">
        <v>6</v>
      </c>
      <c r="M9" s="7" t="s">
        <v>11</v>
      </c>
      <c r="N9" s="7" t="s">
        <v>12</v>
      </c>
      <c r="O9" s="7"/>
      <c r="P9" s="7"/>
      <c r="Q9" s="7"/>
    </row>
    <row r="10" spans="2:20" x14ac:dyDescent="0.75">
      <c r="B10" s="12">
        <v>1</v>
      </c>
      <c r="C10" s="5">
        <f>$E$7*$C$7</f>
        <v>10000000</v>
      </c>
      <c r="D10" s="8">
        <f>C10</f>
        <v>10000000</v>
      </c>
      <c r="E10" s="14">
        <f>D10/$E$7</f>
        <v>0.4</v>
      </c>
      <c r="F10" s="7"/>
      <c r="G10" s="12">
        <v>1</v>
      </c>
      <c r="H10" s="15">
        <f>E10</f>
        <v>0.4</v>
      </c>
      <c r="I10" s="7"/>
      <c r="J10" s="7"/>
      <c r="K10" s="7"/>
      <c r="L10" s="12">
        <v>1</v>
      </c>
      <c r="M10" s="8">
        <f>$C$7*$E$7</f>
        <v>10000000</v>
      </c>
      <c r="N10" s="7">
        <v>0</v>
      </c>
      <c r="O10" s="7"/>
      <c r="P10" s="7"/>
      <c r="Q10" s="7"/>
    </row>
    <row r="11" spans="2:20" x14ac:dyDescent="0.75">
      <c r="B11" s="12">
        <v>2</v>
      </c>
      <c r="C11" s="8">
        <f>($C$7*$E$7) + (($D$7-$C$7)*D10) - (($D$7/$E$7)*D10^2)</f>
        <v>6180000</v>
      </c>
      <c r="D11" s="8">
        <f>D10+C11</f>
        <v>16180000</v>
      </c>
      <c r="E11" s="14">
        <f t="shared" ref="E11:E29" si="0">D11/$E$7</f>
        <v>0.6472</v>
      </c>
      <c r="F11" s="7"/>
      <c r="G11" s="12">
        <v>2</v>
      </c>
      <c r="H11" s="15">
        <f t="shared" ref="H11:H29" si="1">E11</f>
        <v>0.6472</v>
      </c>
      <c r="I11" s="7"/>
      <c r="J11" s="7"/>
      <c r="K11" s="7"/>
      <c r="L11" s="12">
        <v>2</v>
      </c>
      <c r="M11" s="8">
        <f>$C$7*($E$7-D10)</f>
        <v>6000000</v>
      </c>
      <c r="N11" s="8">
        <f>($D$7*(D10/$E$7))*($E$7-D10)</f>
        <v>180000</v>
      </c>
      <c r="O11" s="7"/>
      <c r="P11" s="7"/>
      <c r="Q11" s="7"/>
    </row>
    <row r="12" spans="2:20" x14ac:dyDescent="0.75">
      <c r="B12" s="12">
        <v>3</v>
      </c>
      <c r="C12" s="8">
        <f t="shared" ref="C12:C29" si="2">($C$7*$E$7) + (($D$7-$C$7)*D11) - (($D$7/$E$7)*D11^2)</f>
        <v>3699249.12</v>
      </c>
      <c r="D12" s="8">
        <f t="shared" ref="D12:D29" si="3">D11+C12</f>
        <v>19879249.120000001</v>
      </c>
      <c r="E12" s="14">
        <f t="shared" si="0"/>
        <v>0.79516996480000002</v>
      </c>
      <c r="F12" s="7"/>
      <c r="G12" s="12">
        <v>3</v>
      </c>
      <c r="H12" s="15">
        <f t="shared" si="1"/>
        <v>0.79516996480000002</v>
      </c>
      <c r="I12" s="7"/>
      <c r="J12" s="7"/>
      <c r="K12" s="7"/>
      <c r="L12" s="12">
        <v>3</v>
      </c>
      <c r="M12" s="8">
        <f t="shared" ref="M12:M29" si="4">$C$7*($E$7-D11)</f>
        <v>3528000</v>
      </c>
      <c r="N12" s="8">
        <f t="shared" ref="N12:N29" si="5">($D$7*(D11/$E$7))*($E$7-D11)</f>
        <v>171249.12</v>
      </c>
      <c r="O12" s="7"/>
      <c r="P12" s="7"/>
      <c r="Q12" s="7"/>
    </row>
    <row r="13" spans="2:20" x14ac:dyDescent="0.75">
      <c r="B13" s="12">
        <v>4</v>
      </c>
      <c r="C13" s="8">
        <f t="shared" si="2"/>
        <v>2170456.3709099749</v>
      </c>
      <c r="D13" s="8">
        <f t="shared" si="3"/>
        <v>22049705.490909975</v>
      </c>
      <c r="E13" s="14">
        <f t="shared" si="0"/>
        <v>0.88198821963639895</v>
      </c>
      <c r="F13" s="7"/>
      <c r="G13" s="12">
        <v>4</v>
      </c>
      <c r="H13" s="15">
        <f t="shared" si="1"/>
        <v>0.88198821963639895</v>
      </c>
      <c r="I13" s="7"/>
      <c r="J13" s="7"/>
      <c r="K13" s="7"/>
      <c r="L13" s="12">
        <v>4</v>
      </c>
      <c r="M13" s="8">
        <f t="shared" si="4"/>
        <v>2048300.3519999997</v>
      </c>
      <c r="N13" s="8">
        <f t="shared" si="5"/>
        <v>122156.01890997506</v>
      </c>
      <c r="O13" s="7"/>
      <c r="P13" s="7"/>
      <c r="Q13" s="7"/>
    </row>
    <row r="14" spans="2:20" x14ac:dyDescent="0.75">
      <c r="B14" s="12">
        <v>5</v>
      </c>
      <c r="C14" s="8">
        <f t="shared" si="2"/>
        <v>1258181.5536802707</v>
      </c>
      <c r="D14" s="8">
        <f t="shared" si="3"/>
        <v>23307887.044590246</v>
      </c>
      <c r="E14" s="14">
        <f t="shared" si="0"/>
        <v>0.93231548178360979</v>
      </c>
      <c r="F14" s="7"/>
      <c r="G14" s="12">
        <v>5</v>
      </c>
      <c r="H14" s="15">
        <f t="shared" si="1"/>
        <v>0.93231548178360979</v>
      </c>
      <c r="I14" s="7"/>
      <c r="J14" s="7"/>
      <c r="K14" s="7"/>
      <c r="L14" s="12">
        <v>5</v>
      </c>
      <c r="M14" s="8">
        <f t="shared" si="4"/>
        <v>1180117.80363601</v>
      </c>
      <c r="N14" s="8">
        <f t="shared" si="5"/>
        <v>78063.75004426064</v>
      </c>
      <c r="O14" s="7"/>
      <c r="P14" s="7"/>
      <c r="Q14" s="7"/>
    </row>
    <row r="15" spans="2:20" x14ac:dyDescent="0.75">
      <c r="B15" s="12">
        <v>6</v>
      </c>
      <c r="C15" s="8">
        <f t="shared" si="2"/>
        <v>724172.67532155651</v>
      </c>
      <c r="D15" s="8">
        <f t="shared" si="3"/>
        <v>24032059.719911803</v>
      </c>
      <c r="E15" s="14">
        <f t="shared" si="0"/>
        <v>0.9612823887964721</v>
      </c>
      <c r="F15" s="7"/>
      <c r="G15" s="12">
        <v>6</v>
      </c>
      <c r="H15" s="15">
        <f t="shared" si="1"/>
        <v>0.9612823887964721</v>
      </c>
      <c r="I15" s="7"/>
      <c r="J15" s="7"/>
      <c r="K15" s="7"/>
      <c r="L15" s="12">
        <v>6</v>
      </c>
      <c r="M15" s="8">
        <f t="shared" si="4"/>
        <v>676845.18216390163</v>
      </c>
      <c r="N15" s="8">
        <f t="shared" si="5"/>
        <v>47327.493157653982</v>
      </c>
      <c r="O15" s="7"/>
      <c r="P15" s="7"/>
      <c r="Q15" s="7"/>
    </row>
    <row r="16" spans="2:20" x14ac:dyDescent="0.75">
      <c r="B16" s="12">
        <v>7</v>
      </c>
      <c r="C16" s="8">
        <f t="shared" si="2"/>
        <v>415090.03037494456</v>
      </c>
      <c r="D16" s="8">
        <f t="shared" si="3"/>
        <v>24447149.750286747</v>
      </c>
      <c r="E16" s="14">
        <f t="shared" si="0"/>
        <v>0.97788599001146992</v>
      </c>
      <c r="F16" s="7"/>
      <c r="G16" s="12">
        <v>7</v>
      </c>
      <c r="H16" s="15">
        <f t="shared" si="1"/>
        <v>0.97788599001146992</v>
      </c>
      <c r="I16" s="7"/>
      <c r="J16" s="7"/>
      <c r="K16" s="7"/>
      <c r="L16" s="12">
        <v>7</v>
      </c>
      <c r="M16" s="8">
        <f t="shared" si="4"/>
        <v>387176.11203527899</v>
      </c>
      <c r="N16" s="8">
        <f t="shared" si="5"/>
        <v>27913.918339665262</v>
      </c>
      <c r="O16" s="7"/>
      <c r="P16" s="7"/>
      <c r="Q16" s="7"/>
    </row>
    <row r="17" spans="2:20" x14ac:dyDescent="0.75">
      <c r="B17" s="12">
        <v>8</v>
      </c>
      <c r="C17" s="8">
        <f t="shared" si="2"/>
        <v>237358.83529836859</v>
      </c>
      <c r="D17" s="8">
        <f t="shared" si="3"/>
        <v>24684508.585585114</v>
      </c>
      <c r="E17" s="14">
        <f t="shared" si="0"/>
        <v>0.98738034342340453</v>
      </c>
      <c r="F17" s="7"/>
      <c r="G17" s="12">
        <v>8</v>
      </c>
      <c r="H17" s="15">
        <f t="shared" si="1"/>
        <v>0.98738034342340453</v>
      </c>
      <c r="I17" s="7"/>
      <c r="J17" s="7"/>
      <c r="K17" s="7"/>
      <c r="L17" s="12">
        <v>8</v>
      </c>
      <c r="M17" s="8">
        <f t="shared" si="4"/>
        <v>221140.09988530132</v>
      </c>
      <c r="N17" s="8">
        <f t="shared" si="5"/>
        <v>16218.735413067989</v>
      </c>
      <c r="O17" s="7"/>
      <c r="P17" s="7"/>
      <c r="Q17" s="7"/>
    </row>
    <row r="18" spans="2:20" x14ac:dyDescent="0.75">
      <c r="B18" s="12">
        <v>9</v>
      </c>
      <c r="C18" s="8">
        <f t="shared" si="2"/>
        <v>135541.86639931728</v>
      </c>
      <c r="D18" s="8">
        <f t="shared" si="3"/>
        <v>24820050.451984432</v>
      </c>
      <c r="E18" s="14">
        <f t="shared" si="0"/>
        <v>0.99280201807937729</v>
      </c>
      <c r="F18" s="7"/>
      <c r="G18" s="12">
        <v>9</v>
      </c>
      <c r="H18" s="15">
        <f t="shared" si="1"/>
        <v>0.99280201807937729</v>
      </c>
      <c r="I18" s="7"/>
      <c r="J18" s="7"/>
      <c r="K18" s="7"/>
      <c r="L18" s="12">
        <v>9</v>
      </c>
      <c r="M18" s="8">
        <f t="shared" si="4"/>
        <v>126196.56576595455</v>
      </c>
      <c r="N18" s="8">
        <f t="shared" si="5"/>
        <v>9345.3006333631838</v>
      </c>
      <c r="O18" s="7"/>
      <c r="P18" s="7"/>
      <c r="Q18" s="7"/>
    </row>
    <row r="19" spans="2:20" x14ac:dyDescent="0.75">
      <c r="B19" s="12">
        <v>10</v>
      </c>
      <c r="C19" s="8">
        <f t="shared" si="2"/>
        <v>77339.44743889675</v>
      </c>
      <c r="D19" s="8">
        <f t="shared" si="3"/>
        <v>24897389.899423327</v>
      </c>
      <c r="E19" s="14">
        <f t="shared" si="0"/>
        <v>0.99589559597693311</v>
      </c>
      <c r="F19" s="7"/>
      <c r="G19" s="12">
        <v>10</v>
      </c>
      <c r="H19" s="15">
        <f t="shared" si="1"/>
        <v>0.99589559597693311</v>
      </c>
      <c r="I19" s="7"/>
      <c r="J19" s="7"/>
      <c r="K19" s="7"/>
      <c r="L19" s="12">
        <v>10</v>
      </c>
      <c r="M19" s="8">
        <f t="shared" si="4"/>
        <v>71979.819206227359</v>
      </c>
      <c r="N19" s="8">
        <f t="shared" si="5"/>
        <v>5359.6282326698438</v>
      </c>
      <c r="O19" s="7"/>
      <c r="P19" s="7"/>
      <c r="Q19" s="7"/>
    </row>
    <row r="20" spans="2:20" x14ac:dyDescent="0.75">
      <c r="B20" s="12">
        <v>11</v>
      </c>
      <c r="C20" s="8">
        <f t="shared" si="2"/>
        <v>44109.708648681408</v>
      </c>
      <c r="D20" s="8">
        <f t="shared" si="3"/>
        <v>24941499.608072009</v>
      </c>
      <c r="E20" s="14">
        <f t="shared" si="0"/>
        <v>0.99765998432288039</v>
      </c>
      <c r="F20" s="7"/>
      <c r="G20" s="12">
        <v>11</v>
      </c>
      <c r="H20" s="15">
        <f t="shared" si="1"/>
        <v>0.99765998432288039</v>
      </c>
      <c r="I20" s="7"/>
      <c r="J20" s="7"/>
      <c r="K20" s="7"/>
      <c r="L20" s="12">
        <v>11</v>
      </c>
      <c r="M20" s="8">
        <f t="shared" si="4"/>
        <v>41044.040230669081</v>
      </c>
      <c r="N20" s="8">
        <f t="shared" si="5"/>
        <v>3065.668418011755</v>
      </c>
      <c r="O20" s="7"/>
      <c r="P20" s="7"/>
      <c r="Q20" s="7"/>
    </row>
    <row r="21" spans="2:20" x14ac:dyDescent="0.75">
      <c r="B21" s="12">
        <v>12</v>
      </c>
      <c r="C21" s="8">
        <f t="shared" si="2"/>
        <v>25151.061774009257</v>
      </c>
      <c r="D21" s="8">
        <f t="shared" si="3"/>
        <v>24966650.669846017</v>
      </c>
      <c r="E21" s="14">
        <f t="shared" si="0"/>
        <v>0.99866602679384064</v>
      </c>
      <c r="F21" s="7"/>
      <c r="G21" s="12">
        <v>12</v>
      </c>
      <c r="H21" s="15">
        <f t="shared" si="1"/>
        <v>0.99866602679384064</v>
      </c>
      <c r="I21" s="7"/>
      <c r="J21" s="7"/>
      <c r="K21" s="7"/>
      <c r="L21" s="12">
        <v>12</v>
      </c>
      <c r="M21" s="8">
        <f t="shared" si="4"/>
        <v>23400.156771196427</v>
      </c>
      <c r="N21" s="8">
        <f t="shared" si="5"/>
        <v>1750.9050028128574</v>
      </c>
      <c r="O21" s="7"/>
      <c r="P21" s="7"/>
      <c r="Q21" s="7"/>
    </row>
    <row r="22" spans="2:20" x14ac:dyDescent="0.75">
      <c r="B22" s="12">
        <v>13</v>
      </c>
      <c r="C22" s="8">
        <f t="shared" si="2"/>
        <v>14338.877352827578</v>
      </c>
      <c r="D22" s="8">
        <f t="shared" si="3"/>
        <v>24980989.547198843</v>
      </c>
      <c r="E22" s="14">
        <f t="shared" si="0"/>
        <v>0.9992395818879537</v>
      </c>
      <c r="F22" s="7"/>
      <c r="G22" s="12">
        <v>13</v>
      </c>
      <c r="H22" s="15">
        <f t="shared" si="1"/>
        <v>0.9992395818879537</v>
      </c>
      <c r="I22" s="7"/>
      <c r="J22" s="7"/>
      <c r="K22" s="7"/>
      <c r="L22" s="12">
        <v>13</v>
      </c>
      <c r="M22" s="8">
        <f t="shared" si="4"/>
        <v>13339.732061593235</v>
      </c>
      <c r="N22" s="8">
        <f t="shared" si="5"/>
        <v>999.14529123342936</v>
      </c>
      <c r="O22" s="7"/>
      <c r="P22" s="7"/>
      <c r="Q22" s="7"/>
    </row>
    <row r="23" spans="2:20" x14ac:dyDescent="0.75">
      <c r="B23" s="12">
        <v>14</v>
      </c>
      <c r="C23" s="8">
        <f t="shared" si="2"/>
        <v>8174.0610277180094</v>
      </c>
      <c r="D23" s="8">
        <f t="shared" si="3"/>
        <v>24989163.60822656</v>
      </c>
      <c r="E23" s="14">
        <f t="shared" si="0"/>
        <v>0.99956654432906245</v>
      </c>
      <c r="F23" s="7"/>
      <c r="G23" s="12">
        <v>14</v>
      </c>
      <c r="H23" s="15">
        <f t="shared" si="1"/>
        <v>0.99956654432906245</v>
      </c>
      <c r="I23" s="7"/>
      <c r="J23" s="7"/>
      <c r="K23" s="7"/>
      <c r="L23" s="12">
        <v>14</v>
      </c>
      <c r="M23" s="8">
        <f t="shared" si="4"/>
        <v>7604.1811204627156</v>
      </c>
      <c r="N23" s="8">
        <f t="shared" si="5"/>
        <v>569.87990725585769</v>
      </c>
      <c r="O23" s="7"/>
      <c r="P23" s="7"/>
      <c r="Q23" s="7"/>
    </row>
    <row r="24" spans="2:20" x14ac:dyDescent="0.75">
      <c r="B24" s="12">
        <v>15</v>
      </c>
      <c r="C24" s="8">
        <f t="shared" si="2"/>
        <v>4659.5075497161597</v>
      </c>
      <c r="D24" s="8">
        <f t="shared" si="3"/>
        <v>24993823.115776278</v>
      </c>
      <c r="E24" s="14">
        <f t="shared" si="0"/>
        <v>0.99975292463105114</v>
      </c>
      <c r="F24" s="7"/>
      <c r="G24" s="12">
        <v>15</v>
      </c>
      <c r="H24" s="15">
        <f t="shared" si="1"/>
        <v>0.99975292463105114</v>
      </c>
      <c r="I24" s="7"/>
      <c r="J24" s="7"/>
      <c r="K24" s="7"/>
      <c r="L24" s="12">
        <v>15</v>
      </c>
      <c r="M24" s="8">
        <f t="shared" si="4"/>
        <v>4334.5567093759773</v>
      </c>
      <c r="N24" s="8">
        <f t="shared" si="5"/>
        <v>324.95084033919733</v>
      </c>
      <c r="O24" s="7"/>
      <c r="P24" s="7"/>
      <c r="Q24" s="7"/>
    </row>
    <row r="25" spans="2:20" x14ac:dyDescent="0.75">
      <c r="B25" s="12">
        <v>16</v>
      </c>
      <c r="C25" s="8">
        <f t="shared" si="2"/>
        <v>2656.014431521995</v>
      </c>
      <c r="D25" s="8">
        <f t="shared" si="3"/>
        <v>24996479.130207799</v>
      </c>
      <c r="E25" s="14">
        <f t="shared" si="0"/>
        <v>0.99985916520831197</v>
      </c>
      <c r="F25" s="7"/>
      <c r="G25" s="12">
        <v>16</v>
      </c>
      <c r="H25" s="15">
        <f t="shared" si="1"/>
        <v>0.99985916520831197</v>
      </c>
      <c r="I25" s="7"/>
      <c r="J25" s="7"/>
      <c r="K25" s="7"/>
      <c r="L25" s="12">
        <v>16</v>
      </c>
      <c r="M25" s="8">
        <f t="shared" si="4"/>
        <v>2470.7536894887689</v>
      </c>
      <c r="N25" s="8">
        <f t="shared" si="5"/>
        <v>185.26074203320172</v>
      </c>
      <c r="O25" s="7"/>
      <c r="P25" s="7"/>
      <c r="Q25" s="7"/>
    </row>
    <row r="26" spans="2:20" x14ac:dyDescent="0.75">
      <c r="B26" s="12">
        <v>17</v>
      </c>
      <c r="C26" s="8">
        <f t="shared" si="2"/>
        <v>1513.9591348180547</v>
      </c>
      <c r="D26" s="8">
        <f t="shared" si="3"/>
        <v>24997993.089342616</v>
      </c>
      <c r="E26" s="14">
        <f t="shared" si="0"/>
        <v>0.99991972357370462</v>
      </c>
      <c r="F26" s="7"/>
      <c r="G26" s="12">
        <v>17</v>
      </c>
      <c r="H26" s="15">
        <f t="shared" si="1"/>
        <v>0.99991972357370462</v>
      </c>
      <c r="I26" s="7"/>
      <c r="J26" s="7"/>
      <c r="K26" s="7"/>
      <c r="L26" s="12">
        <v>17</v>
      </c>
      <c r="M26" s="8">
        <f t="shared" si="4"/>
        <v>1408.3479168802501</v>
      </c>
      <c r="N26" s="8">
        <f t="shared" si="5"/>
        <v>105.61121793710639</v>
      </c>
      <c r="O26" s="7"/>
      <c r="P26" s="7"/>
      <c r="Q26" s="7"/>
    </row>
    <row r="27" spans="2:20" x14ac:dyDescent="0.75">
      <c r="B27" s="12">
        <v>18</v>
      </c>
      <c r="C27" s="8">
        <f t="shared" si="2"/>
        <v>862.9667494466994</v>
      </c>
      <c r="D27" s="8">
        <f t="shared" si="3"/>
        <v>24998856.056092065</v>
      </c>
      <c r="E27" s="14">
        <f t="shared" si="0"/>
        <v>0.99995424224368257</v>
      </c>
      <c r="F27" s="7"/>
      <c r="G27" s="12">
        <v>18</v>
      </c>
      <c r="H27" s="15">
        <f t="shared" si="1"/>
        <v>0.99995424224368257</v>
      </c>
      <c r="I27" s="7"/>
      <c r="J27" s="7"/>
      <c r="K27" s="7"/>
      <c r="L27" s="12">
        <v>18</v>
      </c>
      <c r="M27" s="8">
        <f t="shared" si="4"/>
        <v>802.7642629534007</v>
      </c>
      <c r="N27" s="8">
        <f t="shared" si="5"/>
        <v>60.202486493040979</v>
      </c>
      <c r="O27" s="7"/>
      <c r="P27" s="7"/>
      <c r="Q27" s="7"/>
    </row>
    <row r="28" spans="2:20" x14ac:dyDescent="0.75">
      <c r="B28" s="12">
        <v>19</v>
      </c>
      <c r="C28" s="8">
        <f t="shared" si="2"/>
        <v>491.89431008277461</v>
      </c>
      <c r="D28" s="8">
        <f t="shared" si="3"/>
        <v>24999347.950402148</v>
      </c>
      <c r="E28" s="14">
        <f t="shared" si="0"/>
        <v>0.99997391801608593</v>
      </c>
      <c r="F28" s="7"/>
      <c r="G28" s="12">
        <v>19</v>
      </c>
      <c r="H28" s="15">
        <f t="shared" si="1"/>
        <v>0.99997391801608593</v>
      </c>
      <c r="I28" s="7"/>
      <c r="J28" s="7"/>
      <c r="K28" s="7"/>
      <c r="L28" s="12">
        <v>19</v>
      </c>
      <c r="M28" s="8">
        <f t="shared" si="4"/>
        <v>457.57756317406893</v>
      </c>
      <c r="N28" s="8">
        <f t="shared" si="5"/>
        <v>34.316746908857766</v>
      </c>
      <c r="O28" s="7"/>
      <c r="P28" s="7"/>
      <c r="Q28" s="7"/>
    </row>
    <row r="29" spans="2:20" x14ac:dyDescent="0.75">
      <c r="B29" s="12">
        <v>20</v>
      </c>
      <c r="C29" s="8">
        <f t="shared" si="2"/>
        <v>280.38081687362865</v>
      </c>
      <c r="D29" s="8">
        <f t="shared" si="3"/>
        <v>24999628.331219021</v>
      </c>
      <c r="E29" s="14">
        <f t="shared" si="0"/>
        <v>0.99998513324876082</v>
      </c>
      <c r="F29" s="7"/>
      <c r="G29" s="12">
        <v>20</v>
      </c>
      <c r="H29" s="15">
        <f t="shared" si="1"/>
        <v>0.99998513324876082</v>
      </c>
      <c r="I29" s="7"/>
      <c r="J29" s="7"/>
      <c r="K29" s="7"/>
      <c r="L29" s="12">
        <v>20</v>
      </c>
      <c r="M29" s="8">
        <f t="shared" si="4"/>
        <v>260.81983914077284</v>
      </c>
      <c r="N29" s="8">
        <f t="shared" si="5"/>
        <v>19.560977733144291</v>
      </c>
      <c r="O29" s="7"/>
      <c r="P29" s="7"/>
      <c r="Q29" s="7"/>
    </row>
    <row r="30" spans="2:20" x14ac:dyDescent="0.7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x14ac:dyDescent="0.7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</sheetData>
  <mergeCells count="1">
    <mergeCell ref="M8:N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7</xdr:col>
                <xdr:colOff>38100</xdr:colOff>
                <xdr:row>3</xdr:row>
                <xdr:rowOff>107950</xdr:rowOff>
              </from>
              <to>
                <xdr:col>11</xdr:col>
                <xdr:colOff>171450</xdr:colOff>
                <xdr:row>6</xdr:row>
                <xdr:rowOff>76200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>
              <from>
                <xdr:col>13</xdr:col>
                <xdr:colOff>469900</xdr:colOff>
                <xdr:row>0</xdr:row>
                <xdr:rowOff>107950</xdr:rowOff>
              </from>
              <to>
                <xdr:col>19</xdr:col>
                <xdr:colOff>568325</xdr:colOff>
                <xdr:row>5</xdr:row>
                <xdr:rowOff>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354E-B9C0-44CB-9EB5-9E2F4E87B4C1}">
  <dimension ref="B2:N25"/>
  <sheetViews>
    <sheetView showGridLines="0" zoomScale="90" zoomScaleNormal="90" workbookViewId="0">
      <selection activeCell="L2" sqref="L2"/>
    </sheetView>
  </sheetViews>
  <sheetFormatPr defaultRowHeight="14.75" x14ac:dyDescent="0.75"/>
  <cols>
    <col min="2" max="2" width="4.31640625" bestFit="1" customWidth="1"/>
    <col min="3" max="3" width="13.04296875" bestFit="1" customWidth="1"/>
    <col min="4" max="4" width="11.76953125" bestFit="1" customWidth="1"/>
    <col min="12" max="12" width="4.31640625" bestFit="1" customWidth="1"/>
    <col min="13" max="13" width="13.04296875" bestFit="1" customWidth="1"/>
    <col min="14" max="14" width="11.76953125" bestFit="1" customWidth="1"/>
  </cols>
  <sheetData>
    <row r="2" spans="2:14" x14ac:dyDescent="0.75">
      <c r="C2" s="19" t="s">
        <v>36</v>
      </c>
      <c r="L2" s="19" t="s">
        <v>37</v>
      </c>
    </row>
    <row r="3" spans="2:14" ht="15.5" thickBot="1" x14ac:dyDescent="0.9"/>
    <row r="4" spans="2:14" x14ac:dyDescent="0.75">
      <c r="B4" s="51"/>
      <c r="C4" s="52" t="s">
        <v>8</v>
      </c>
      <c r="D4" s="53"/>
      <c r="L4" s="51"/>
      <c r="M4" s="52" t="s">
        <v>8</v>
      </c>
      <c r="N4" s="53"/>
    </row>
    <row r="5" spans="2:14" x14ac:dyDescent="0.75">
      <c r="B5" s="54" t="s">
        <v>6</v>
      </c>
      <c r="C5" s="39" t="s">
        <v>11</v>
      </c>
      <c r="D5" s="55" t="s">
        <v>12</v>
      </c>
      <c r="L5" s="54" t="s">
        <v>6</v>
      </c>
      <c r="M5" s="39" t="s">
        <v>11</v>
      </c>
      <c r="N5" s="55" t="s">
        <v>12</v>
      </c>
    </row>
    <row r="6" spans="2:14" x14ac:dyDescent="0.75">
      <c r="B6" s="54">
        <v>1</v>
      </c>
      <c r="C6" s="39">
        <v>750000</v>
      </c>
      <c r="D6" s="55">
        <v>0</v>
      </c>
      <c r="L6" s="54">
        <v>1</v>
      </c>
      <c r="M6" s="39">
        <v>10000000</v>
      </c>
      <c r="N6" s="55">
        <v>0</v>
      </c>
    </row>
    <row r="7" spans="2:14" x14ac:dyDescent="0.75">
      <c r="B7" s="54">
        <v>2</v>
      </c>
      <c r="C7" s="39">
        <v>727500</v>
      </c>
      <c r="D7" s="55">
        <v>291000</v>
      </c>
      <c r="L7" s="54">
        <v>2</v>
      </c>
      <c r="M7" s="39">
        <v>6000000</v>
      </c>
      <c r="N7" s="55">
        <v>180000</v>
      </c>
    </row>
    <row r="8" spans="2:14" x14ac:dyDescent="0.75">
      <c r="B8" s="54">
        <v>3</v>
      </c>
      <c r="C8" s="39">
        <v>696945</v>
      </c>
      <c r="D8" s="55">
        <v>657358.52400000009</v>
      </c>
      <c r="L8" s="54">
        <v>3</v>
      </c>
      <c r="M8" s="39">
        <v>3528000</v>
      </c>
      <c r="N8" s="55">
        <v>171249.12</v>
      </c>
    </row>
    <row r="9" spans="2:14" x14ac:dyDescent="0.75">
      <c r="B9" s="54">
        <v>4</v>
      </c>
      <c r="C9" s="39">
        <v>656315.89428000001</v>
      </c>
      <c r="D9" s="55">
        <v>1093090.9800078911</v>
      </c>
      <c r="L9" s="54">
        <v>4</v>
      </c>
      <c r="M9" s="39">
        <v>2048300.3519999997</v>
      </c>
      <c r="N9" s="55">
        <v>122156.01890997506</v>
      </c>
    </row>
    <row r="10" spans="2:14" x14ac:dyDescent="0.75">
      <c r="B10" s="54">
        <v>5</v>
      </c>
      <c r="C10" s="39">
        <v>603833.68805136322</v>
      </c>
      <c r="D10" s="55">
        <v>1569069.2126722021</v>
      </c>
      <c r="L10" s="54">
        <v>5</v>
      </c>
      <c r="M10" s="39">
        <v>1180117.80363601</v>
      </c>
      <c r="N10" s="55">
        <v>78063.75004426064</v>
      </c>
    </row>
    <row r="11" spans="2:14" x14ac:dyDescent="0.75">
      <c r="B11" s="54">
        <v>6</v>
      </c>
      <c r="C11" s="39">
        <v>538646.60102965625</v>
      </c>
      <c r="D11" s="55">
        <v>2023907.3772700534</v>
      </c>
      <c r="L11" s="54">
        <v>6</v>
      </c>
      <c r="M11" s="39">
        <v>676845.18216390163</v>
      </c>
      <c r="N11" s="55">
        <v>47327.493157653982</v>
      </c>
    </row>
    <row r="12" spans="2:14" x14ac:dyDescent="0.75">
      <c r="B12" s="54">
        <v>7</v>
      </c>
      <c r="C12" s="39">
        <v>461769.98168066499</v>
      </c>
      <c r="D12" s="55">
        <v>2366150.5827402147</v>
      </c>
      <c r="L12" s="54">
        <v>7</v>
      </c>
      <c r="M12" s="39">
        <v>387176.11203527899</v>
      </c>
      <c r="N12" s="55">
        <v>27913.918339665262</v>
      </c>
    </row>
    <row r="13" spans="2:14" x14ac:dyDescent="0.75">
      <c r="B13" s="54">
        <v>8</v>
      </c>
      <c r="C13" s="39">
        <v>376932.36474803864</v>
      </c>
      <c r="D13" s="55">
        <v>2499933.6171818762</v>
      </c>
      <c r="L13" s="54">
        <v>8</v>
      </c>
      <c r="M13" s="39">
        <v>221140.09988530132</v>
      </c>
      <c r="N13" s="55">
        <v>16218.735413067989</v>
      </c>
    </row>
    <row r="14" spans="2:14" x14ac:dyDescent="0.75">
      <c r="B14" s="54">
        <v>9</v>
      </c>
      <c r="C14" s="39">
        <v>290626.38529014116</v>
      </c>
      <c r="D14" s="55">
        <v>2373441.6558363074</v>
      </c>
      <c r="L14" s="54">
        <v>9</v>
      </c>
      <c r="M14" s="39">
        <v>126196.56576595455</v>
      </c>
      <c r="N14" s="55">
        <v>9345.3006333631838</v>
      </c>
    </row>
    <row r="15" spans="2:14" x14ac:dyDescent="0.75">
      <c r="B15" s="54">
        <v>10</v>
      </c>
      <c r="C15" s="39">
        <v>210704.34405634771</v>
      </c>
      <c r="D15" s="55">
        <v>2020123.3322319118</v>
      </c>
      <c r="L15" s="54">
        <v>10</v>
      </c>
      <c r="M15" s="39">
        <v>71979.819206227359</v>
      </c>
      <c r="N15" s="55">
        <v>5359.6282326698438</v>
      </c>
    </row>
    <row r="16" spans="2:14" x14ac:dyDescent="0.75">
      <c r="B16" s="54">
        <v>11</v>
      </c>
      <c r="C16" s="39">
        <v>143779.51376769997</v>
      </c>
      <c r="D16" s="55">
        <v>1549548.2088266446</v>
      </c>
      <c r="L16" s="54">
        <v>11</v>
      </c>
      <c r="M16" s="39">
        <v>41044.040230669081</v>
      </c>
      <c r="N16" s="55">
        <v>3065.668418011755</v>
      </c>
    </row>
    <row r="17" spans="2:14" x14ac:dyDescent="0.75">
      <c r="B17" s="54">
        <v>12</v>
      </c>
      <c r="C17" s="39">
        <v>92979.682089869675</v>
      </c>
      <c r="D17" s="55">
        <v>1086036.2717487828</v>
      </c>
      <c r="L17" s="54">
        <v>12</v>
      </c>
      <c r="M17" s="39">
        <v>23400.156771196427</v>
      </c>
      <c r="N17" s="55">
        <v>1750.9050028128574</v>
      </c>
    </row>
    <row r="18" spans="2:14" x14ac:dyDescent="0.75">
      <c r="B18" s="54">
        <v>13</v>
      </c>
      <c r="C18" s="39">
        <v>57609.203474710172</v>
      </c>
      <c r="D18" s="55">
        <v>709121.46277408127</v>
      </c>
      <c r="L18" s="54">
        <v>13</v>
      </c>
      <c r="M18" s="39">
        <v>13339.732061593235</v>
      </c>
      <c r="N18" s="55">
        <v>999.14529123342936</v>
      </c>
    </row>
    <row r="19" spans="2:14" x14ac:dyDescent="0.75">
      <c r="B19" s="54">
        <v>14</v>
      </c>
      <c r="C19" s="39">
        <v>34607.283487246445</v>
      </c>
      <c r="D19" s="55">
        <v>440138.6408012124</v>
      </c>
      <c r="L19" s="54">
        <v>14</v>
      </c>
      <c r="M19" s="39">
        <v>7604.1811204627156</v>
      </c>
      <c r="N19" s="55">
        <v>569.87990725585769</v>
      </c>
    </row>
    <row r="20" spans="2:14" x14ac:dyDescent="0.75">
      <c r="B20" s="54">
        <v>15</v>
      </c>
      <c r="C20" s="39">
        <v>20364.905758592784</v>
      </c>
      <c r="D20" s="55">
        <v>264159.10990912397</v>
      </c>
      <c r="L20" s="54">
        <v>15</v>
      </c>
      <c r="M20" s="39">
        <v>4334.5567093759773</v>
      </c>
      <c r="N20" s="55">
        <v>324.95084033919733</v>
      </c>
    </row>
    <row r="21" spans="2:14" x14ac:dyDescent="0.75">
      <c r="B21" s="54">
        <v>16</v>
      </c>
      <c r="C21" s="39">
        <v>11829.185288561246</v>
      </c>
      <c r="D21" s="55">
        <v>155234.83274364128</v>
      </c>
      <c r="L21" s="54">
        <v>16</v>
      </c>
      <c r="M21" s="39">
        <v>2470.7536894887689</v>
      </c>
      <c r="N21" s="55">
        <v>185.26074203320172</v>
      </c>
    </row>
    <row r="22" spans="2:14" x14ac:dyDescent="0.75">
      <c r="B22" s="54">
        <v>17</v>
      </c>
      <c r="C22" s="39">
        <v>6817.2647475951162</v>
      </c>
      <c r="D22" s="55">
        <v>90070.639325467288</v>
      </c>
      <c r="L22" s="54">
        <v>17</v>
      </c>
      <c r="M22" s="39">
        <v>1408.3479168802501</v>
      </c>
      <c r="N22" s="55">
        <v>105.61121793710639</v>
      </c>
    </row>
    <row r="23" spans="2:14" x14ac:dyDescent="0.75">
      <c r="B23" s="54">
        <v>18</v>
      </c>
      <c r="C23" s="39">
        <v>3910.6276254032177</v>
      </c>
      <c r="D23" s="55">
        <v>51869.825966717275</v>
      </c>
      <c r="L23" s="54">
        <v>18</v>
      </c>
      <c r="M23" s="39">
        <v>802.7642629534007</v>
      </c>
      <c r="N23" s="55">
        <v>60.202486493040979</v>
      </c>
    </row>
    <row r="24" spans="2:14" x14ac:dyDescent="0.75">
      <c r="B24" s="54">
        <v>19</v>
      </c>
      <c r="C24" s="39">
        <v>2237.2140176396815</v>
      </c>
      <c r="D24" s="55">
        <v>29740.540207449561</v>
      </c>
      <c r="L24" s="54">
        <v>19</v>
      </c>
      <c r="M24" s="39">
        <v>457.57756317406893</v>
      </c>
      <c r="N24" s="55">
        <v>34.316746908857766</v>
      </c>
    </row>
    <row r="25" spans="2:14" ht="15.5" thickBot="1" x14ac:dyDescent="0.9">
      <c r="B25" s="56">
        <v>20</v>
      </c>
      <c r="C25" s="57">
        <v>1277.8813908869772</v>
      </c>
      <c r="D25" s="58">
        <v>17009.387774507693</v>
      </c>
      <c r="L25" s="56">
        <v>20</v>
      </c>
      <c r="M25" s="57">
        <v>260.81983914077284</v>
      </c>
      <c r="N25" s="58">
        <v>19.560977733144291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1EA-698E-4426-AD69-3591EBAEAE2D}">
  <dimension ref="A1:M39"/>
  <sheetViews>
    <sheetView zoomScale="90" zoomScaleNormal="90" workbookViewId="0">
      <selection activeCell="R4" sqref="R4"/>
    </sheetView>
  </sheetViews>
  <sheetFormatPr defaultRowHeight="14.75" x14ac:dyDescent="0.75"/>
  <cols>
    <col min="1" max="1" width="13.7265625" bestFit="1" customWidth="1"/>
    <col min="2" max="2" width="16.453125" bestFit="1" customWidth="1"/>
    <col min="3" max="3" width="5.6328125" bestFit="1" customWidth="1"/>
    <col min="4" max="4" width="9.1796875" bestFit="1" customWidth="1"/>
    <col min="5" max="5" width="11.1328125" bestFit="1" customWidth="1"/>
    <col min="6" max="6" width="11.6796875" bestFit="1" customWidth="1"/>
    <col min="7" max="7" width="9.1796875" bestFit="1" customWidth="1"/>
    <col min="8" max="9" width="16.2265625" bestFit="1" customWidth="1"/>
    <col min="10" max="10" width="17.26953125" bestFit="1" customWidth="1"/>
    <col min="12" max="12" width="5.36328125" bestFit="1" customWidth="1"/>
    <col min="13" max="13" width="8.1796875" bestFit="1" customWidth="1"/>
  </cols>
  <sheetData>
    <row r="1" spans="1:13" ht="29.5" x14ac:dyDescent="0.75">
      <c r="A1" s="16" t="s">
        <v>0</v>
      </c>
      <c r="B1" s="16" t="s">
        <v>1</v>
      </c>
      <c r="C1" s="2" t="s">
        <v>2</v>
      </c>
      <c r="D1" s="18" t="s">
        <v>17</v>
      </c>
      <c r="E1" s="19" t="s">
        <v>18</v>
      </c>
      <c r="F1" s="20" t="s">
        <v>19</v>
      </c>
      <c r="G1" s="19" t="s">
        <v>13</v>
      </c>
      <c r="H1" s="19" t="s">
        <v>14</v>
      </c>
      <c r="I1" s="19" t="s">
        <v>15</v>
      </c>
      <c r="J1" s="25">
        <f>SUM(H4:H39)</f>
        <v>2818042.0775532243</v>
      </c>
      <c r="K1" s="7"/>
      <c r="L1" s="19" t="s">
        <v>16</v>
      </c>
      <c r="M1" s="28">
        <v>0.49720749820907911</v>
      </c>
    </row>
    <row r="2" spans="1:13" x14ac:dyDescent="0.75">
      <c r="A2" s="3">
        <v>35155</v>
      </c>
      <c r="B2" s="4">
        <v>0.875</v>
      </c>
      <c r="C2" s="7">
        <v>1</v>
      </c>
    </row>
    <row r="3" spans="1:13" x14ac:dyDescent="0.75">
      <c r="A3" s="3">
        <v>35246</v>
      </c>
      <c r="B3" s="4">
        <v>2.23</v>
      </c>
      <c r="C3" s="7">
        <v>2</v>
      </c>
      <c r="D3" s="22">
        <f>AVERAGE(B2:B3)</f>
        <v>1.5525</v>
      </c>
    </row>
    <row r="4" spans="1:13" x14ac:dyDescent="0.75">
      <c r="A4" s="3">
        <v>35338</v>
      </c>
      <c r="B4" s="4">
        <v>4.2</v>
      </c>
      <c r="C4" s="7">
        <v>3</v>
      </c>
      <c r="D4" s="22">
        <f t="shared" ref="D4:D39" si="0">AVERAGE(B3:B4)</f>
        <v>3.2149999999999999</v>
      </c>
      <c r="E4" s="22">
        <f>D3</f>
        <v>1.5525</v>
      </c>
      <c r="F4" s="22">
        <f>E4</f>
        <v>1.5525</v>
      </c>
      <c r="G4" s="22">
        <f>B4-F4</f>
        <v>2.6475</v>
      </c>
      <c r="H4" s="24">
        <f>G4^2</f>
        <v>7.00925625</v>
      </c>
    </row>
    <row r="5" spans="1:13" x14ac:dyDescent="0.75">
      <c r="A5" s="3">
        <v>35430</v>
      </c>
      <c r="B5" s="4">
        <v>8.5</v>
      </c>
      <c r="C5" s="7">
        <v>4</v>
      </c>
      <c r="D5" s="22">
        <f t="shared" si="0"/>
        <v>6.35</v>
      </c>
      <c r="E5" s="22">
        <f t="shared" ref="E5:E39" si="1">D4</f>
        <v>3.2149999999999999</v>
      </c>
      <c r="F5">
        <f>($M$1*B4) + ((1-$M$1)*F4)</f>
        <v>2.8688568515085371</v>
      </c>
      <c r="G5" s="22">
        <f t="shared" ref="G5:G39" si="2">B5-F5</f>
        <v>5.6311431484914625</v>
      </c>
      <c r="H5" s="24">
        <f t="shared" ref="H5:H39" si="3">G5^2</f>
        <v>31.709773158802342</v>
      </c>
    </row>
    <row r="6" spans="1:13" x14ac:dyDescent="0.75">
      <c r="A6" s="3">
        <v>35520</v>
      </c>
      <c r="B6" s="4">
        <v>16.004999999999999</v>
      </c>
      <c r="C6" s="7">
        <v>5</v>
      </c>
      <c r="D6" s="22">
        <f t="shared" si="0"/>
        <v>12.2525</v>
      </c>
      <c r="E6" s="22">
        <f t="shared" si="1"/>
        <v>6.35</v>
      </c>
      <c r="F6" s="7">
        <f t="shared" ref="F6:F39" si="4">($M$1*B5) + ((1-$M$1)*F5)</f>
        <v>5.6687034484271752</v>
      </c>
      <c r="G6" s="22">
        <f t="shared" si="2"/>
        <v>10.336296551572824</v>
      </c>
      <c r="H6" s="24">
        <f t="shared" si="3"/>
        <v>106.83902640205625</v>
      </c>
    </row>
    <row r="7" spans="1:13" x14ac:dyDescent="0.75">
      <c r="A7" s="3">
        <v>35611</v>
      </c>
      <c r="B7" s="4">
        <v>27.855</v>
      </c>
      <c r="C7" s="7">
        <v>6</v>
      </c>
      <c r="D7" s="22">
        <f t="shared" si="0"/>
        <v>21.93</v>
      </c>
      <c r="E7" s="22">
        <f t="shared" si="1"/>
        <v>12.2525</v>
      </c>
      <c r="F7" s="7">
        <f t="shared" si="4"/>
        <v>10.807987597581832</v>
      </c>
      <c r="G7" s="22">
        <f t="shared" si="2"/>
        <v>17.047012402418169</v>
      </c>
      <c r="H7" s="24">
        <f t="shared" si="3"/>
        <v>290.60063184819887</v>
      </c>
    </row>
    <row r="8" spans="1:13" x14ac:dyDescent="0.75">
      <c r="A8" s="3">
        <v>35703</v>
      </c>
      <c r="B8" s="4">
        <v>37.9</v>
      </c>
      <c r="C8" s="7">
        <v>7</v>
      </c>
      <c r="D8" s="22">
        <f t="shared" si="0"/>
        <v>32.877499999999998</v>
      </c>
      <c r="E8" s="22">
        <f t="shared" si="1"/>
        <v>21.93</v>
      </c>
      <c r="F8" s="7">
        <f t="shared" si="4"/>
        <v>19.283889986127313</v>
      </c>
      <c r="G8" s="22">
        <f t="shared" si="2"/>
        <v>18.616110013872685</v>
      </c>
      <c r="H8" s="24">
        <f t="shared" si="3"/>
        <v>346.55955204861084</v>
      </c>
    </row>
    <row r="9" spans="1:13" x14ac:dyDescent="0.75">
      <c r="A9" s="3">
        <v>35795</v>
      </c>
      <c r="B9" s="4">
        <v>66.040000000000006</v>
      </c>
      <c r="C9" s="7">
        <v>8</v>
      </c>
      <c r="D9" s="22">
        <f t="shared" si="0"/>
        <v>51.97</v>
      </c>
      <c r="E9" s="22">
        <f t="shared" si="1"/>
        <v>32.877499999999998</v>
      </c>
      <c r="F9" s="7">
        <f t="shared" si="4"/>
        <v>28.539959472509935</v>
      </c>
      <c r="G9" s="22">
        <f t="shared" si="2"/>
        <v>37.500040527490071</v>
      </c>
      <c r="H9" s="24">
        <f t="shared" si="3"/>
        <v>1406.2530395633978</v>
      </c>
    </row>
    <row r="10" spans="1:13" x14ac:dyDescent="0.75">
      <c r="A10" s="3">
        <v>35885</v>
      </c>
      <c r="B10" s="4">
        <v>87.394999999999996</v>
      </c>
      <c r="C10" s="7">
        <v>9</v>
      </c>
      <c r="D10" s="22">
        <f t="shared" si="0"/>
        <v>76.717500000000001</v>
      </c>
      <c r="E10" s="22">
        <f t="shared" si="1"/>
        <v>51.97</v>
      </c>
      <c r="F10" s="7">
        <f t="shared" si="4"/>
        <v>47.185260805922347</v>
      </c>
      <c r="G10" s="22">
        <f t="shared" si="2"/>
        <v>40.209739194077649</v>
      </c>
      <c r="H10" s="24">
        <f t="shared" si="3"/>
        <v>1616.8231260557443</v>
      </c>
    </row>
    <row r="11" spans="1:13" x14ac:dyDescent="0.75">
      <c r="A11" s="3">
        <v>35976</v>
      </c>
      <c r="B11" s="4">
        <v>116.01</v>
      </c>
      <c r="C11" s="7">
        <v>10</v>
      </c>
      <c r="D11" s="22">
        <f t="shared" si="0"/>
        <v>101.7025</v>
      </c>
      <c r="E11" s="22">
        <f t="shared" si="1"/>
        <v>76.717500000000001</v>
      </c>
      <c r="F11" s="7">
        <f t="shared" si="4"/>
        <v>67.177844634249254</v>
      </c>
      <c r="G11" s="22">
        <f t="shared" si="2"/>
        <v>48.832155365750751</v>
      </c>
      <c r="H11" s="24">
        <f t="shared" si="3"/>
        <v>2384.5793976648197</v>
      </c>
    </row>
    <row r="12" spans="1:13" x14ac:dyDescent="0.75">
      <c r="A12" s="3">
        <v>36068</v>
      </c>
      <c r="B12" s="4">
        <v>153.69999999999999</v>
      </c>
      <c r="C12" s="7">
        <v>11</v>
      </c>
      <c r="D12" s="22">
        <f t="shared" si="0"/>
        <v>134.85499999999999</v>
      </c>
      <c r="E12" s="22">
        <f t="shared" si="1"/>
        <v>101.7025</v>
      </c>
      <c r="F12" s="7">
        <f t="shared" si="4"/>
        <v>91.457558435811251</v>
      </c>
      <c r="G12" s="22">
        <f t="shared" si="2"/>
        <v>62.242441564188738</v>
      </c>
      <c r="H12" s="24">
        <f t="shared" si="3"/>
        <v>3874.1215318714499</v>
      </c>
    </row>
    <row r="13" spans="1:13" x14ac:dyDescent="0.75">
      <c r="A13" s="3">
        <v>36160</v>
      </c>
      <c r="B13" s="4">
        <v>252.9</v>
      </c>
      <c r="C13" s="7">
        <v>12</v>
      </c>
      <c r="D13" s="22">
        <f t="shared" si="0"/>
        <v>203.3</v>
      </c>
      <c r="E13" s="22">
        <f t="shared" si="1"/>
        <v>134.85499999999999</v>
      </c>
      <c r="F13" s="7">
        <f t="shared" si="4"/>
        <v>122.40496708836633</v>
      </c>
      <c r="G13" s="22">
        <f t="shared" si="2"/>
        <v>130.49503291163367</v>
      </c>
      <c r="H13" s="24">
        <f t="shared" si="3"/>
        <v>17028.953614608356</v>
      </c>
    </row>
    <row r="14" spans="1:13" x14ac:dyDescent="0.75">
      <c r="A14" s="3">
        <v>36250</v>
      </c>
      <c r="B14" s="4">
        <v>293.60000000000002</v>
      </c>
      <c r="C14" s="7">
        <v>13</v>
      </c>
      <c r="D14" s="22">
        <f t="shared" si="0"/>
        <v>273.25</v>
      </c>
      <c r="E14" s="22">
        <f t="shared" si="1"/>
        <v>203.3</v>
      </c>
      <c r="F14" s="7">
        <f t="shared" si="4"/>
        <v>187.28807593107115</v>
      </c>
      <c r="G14" s="22">
        <f t="shared" si="2"/>
        <v>106.31192406892887</v>
      </c>
      <c r="H14" s="24">
        <f t="shared" si="3"/>
        <v>11302.225199237699</v>
      </c>
    </row>
    <row r="15" spans="1:13" x14ac:dyDescent="0.75">
      <c r="A15" s="3">
        <v>36341</v>
      </c>
      <c r="B15" s="4">
        <v>314.39999999999998</v>
      </c>
      <c r="C15" s="7">
        <v>14</v>
      </c>
      <c r="D15" s="22">
        <f t="shared" si="0"/>
        <v>304</v>
      </c>
      <c r="E15" s="22">
        <f t="shared" si="1"/>
        <v>273.25</v>
      </c>
      <c r="F15" s="7">
        <f t="shared" si="4"/>
        <v>240.14716172717687</v>
      </c>
      <c r="G15" s="22">
        <f t="shared" si="2"/>
        <v>74.252838272823112</v>
      </c>
      <c r="H15" s="24">
        <f t="shared" si="3"/>
        <v>5513.483991570025</v>
      </c>
    </row>
    <row r="16" spans="1:13" x14ac:dyDescent="0.75">
      <c r="A16" s="3">
        <v>36433</v>
      </c>
      <c r="B16" s="4">
        <v>355.8</v>
      </c>
      <c r="C16" s="7">
        <v>15</v>
      </c>
      <c r="D16" s="22">
        <f t="shared" si="0"/>
        <v>335.1</v>
      </c>
      <c r="E16" s="22">
        <f t="shared" si="1"/>
        <v>304</v>
      </c>
      <c r="F16" s="7">
        <f t="shared" si="4"/>
        <v>277.06622967973061</v>
      </c>
      <c r="G16" s="22">
        <f t="shared" si="2"/>
        <v>78.7337703202694</v>
      </c>
      <c r="H16" s="24">
        <f t="shared" si="3"/>
        <v>6199.0065888449344</v>
      </c>
    </row>
    <row r="17" spans="1:8" x14ac:dyDescent="0.75">
      <c r="A17" s="3">
        <v>36525</v>
      </c>
      <c r="B17" s="4">
        <v>676</v>
      </c>
      <c r="C17" s="7">
        <v>16</v>
      </c>
      <c r="D17" s="22">
        <f t="shared" si="0"/>
        <v>515.9</v>
      </c>
      <c r="E17" s="22">
        <f t="shared" si="1"/>
        <v>335.1</v>
      </c>
      <c r="F17" s="7">
        <f t="shared" si="4"/>
        <v>316.21325064524001</v>
      </c>
      <c r="G17" s="22">
        <f t="shared" si="2"/>
        <v>359.78674935475999</v>
      </c>
      <c r="H17" s="24">
        <f t="shared" si="3"/>
        <v>129446.50501126489</v>
      </c>
    </row>
    <row r="18" spans="1:8" x14ac:dyDescent="0.75">
      <c r="A18" s="3">
        <v>36616</v>
      </c>
      <c r="B18" s="4">
        <v>573.9</v>
      </c>
      <c r="C18" s="7">
        <v>17</v>
      </c>
      <c r="D18" s="22">
        <f t="shared" si="0"/>
        <v>624.95000000000005</v>
      </c>
      <c r="E18" s="22">
        <f t="shared" si="1"/>
        <v>515.9</v>
      </c>
      <c r="F18" s="7">
        <f t="shared" si="4"/>
        <v>495.10192018069722</v>
      </c>
      <c r="G18" s="22">
        <f t="shared" si="2"/>
        <v>78.798079819302757</v>
      </c>
      <c r="H18" s="24">
        <f t="shared" si="3"/>
        <v>6209.1373832092086</v>
      </c>
    </row>
    <row r="19" spans="1:8" x14ac:dyDescent="0.75">
      <c r="A19" s="3">
        <v>36707</v>
      </c>
      <c r="B19" s="4">
        <v>577.9</v>
      </c>
      <c r="C19" s="7">
        <v>18</v>
      </c>
      <c r="D19" s="22">
        <f t="shared" si="0"/>
        <v>575.9</v>
      </c>
      <c r="E19" s="22">
        <f t="shared" si="1"/>
        <v>624.95000000000005</v>
      </c>
      <c r="F19" s="7">
        <f t="shared" si="4"/>
        <v>534.28091631133213</v>
      </c>
      <c r="G19" s="22">
        <f t="shared" si="2"/>
        <v>43.619083688667843</v>
      </c>
      <c r="H19" s="24">
        <f t="shared" si="3"/>
        <v>1902.624461839009</v>
      </c>
    </row>
    <row r="20" spans="1:8" x14ac:dyDescent="0.75">
      <c r="A20" s="3">
        <v>36799</v>
      </c>
      <c r="B20" s="4">
        <v>637.9</v>
      </c>
      <c r="C20" s="7">
        <v>19</v>
      </c>
      <c r="D20" s="22">
        <f t="shared" si="0"/>
        <v>607.9</v>
      </c>
      <c r="E20" s="22">
        <f t="shared" si="1"/>
        <v>575.9</v>
      </c>
      <c r="F20" s="7">
        <f t="shared" si="4"/>
        <v>555.96865178634721</v>
      </c>
      <c r="G20" s="22">
        <f t="shared" si="2"/>
        <v>81.931348213652768</v>
      </c>
      <c r="H20" s="24">
        <f t="shared" si="3"/>
        <v>6712.745820106823</v>
      </c>
    </row>
    <row r="21" spans="1:8" x14ac:dyDescent="0.75">
      <c r="A21" s="3">
        <v>36891</v>
      </c>
      <c r="B21" s="4">
        <v>972.36</v>
      </c>
      <c r="C21" s="7">
        <v>20</v>
      </c>
      <c r="D21" s="22">
        <f t="shared" si="0"/>
        <v>805.13</v>
      </c>
      <c r="E21" s="22">
        <f t="shared" si="1"/>
        <v>607.9</v>
      </c>
      <c r="F21" s="7">
        <f t="shared" si="4"/>
        <v>596.70553245655447</v>
      </c>
      <c r="G21" s="22">
        <f t="shared" si="2"/>
        <v>375.65446754344555</v>
      </c>
      <c r="H21" s="24">
        <f t="shared" si="3"/>
        <v>141116.27898534958</v>
      </c>
    </row>
    <row r="22" spans="1:8" x14ac:dyDescent="0.75">
      <c r="A22" s="3">
        <v>36981</v>
      </c>
      <c r="B22" s="4">
        <v>701</v>
      </c>
      <c r="C22" s="7">
        <v>21</v>
      </c>
      <c r="D22" s="22">
        <f t="shared" si="0"/>
        <v>836.68000000000006</v>
      </c>
      <c r="E22" s="22">
        <f t="shared" si="1"/>
        <v>805.13</v>
      </c>
      <c r="F22" s="7">
        <f t="shared" si="4"/>
        <v>783.48375045489479</v>
      </c>
      <c r="G22" s="22">
        <f t="shared" si="2"/>
        <v>-82.483750454894789</v>
      </c>
      <c r="H22" s="24">
        <f t="shared" si="3"/>
        <v>6803.5690891053564</v>
      </c>
    </row>
    <row r="23" spans="1:8" x14ac:dyDescent="0.75">
      <c r="A23" s="3">
        <v>37072</v>
      </c>
      <c r="B23" s="4">
        <v>668</v>
      </c>
      <c r="C23" s="7">
        <v>22</v>
      </c>
      <c r="D23" s="22">
        <f t="shared" si="0"/>
        <v>684.5</v>
      </c>
      <c r="E23" s="22">
        <f t="shared" si="1"/>
        <v>836.68000000000006</v>
      </c>
      <c r="F23" s="7">
        <f t="shared" si="4"/>
        <v>742.47221124831458</v>
      </c>
      <c r="G23" s="22">
        <f t="shared" si="2"/>
        <v>-74.472211248314579</v>
      </c>
      <c r="H23" s="24">
        <f t="shared" si="3"/>
        <v>5546.110248213593</v>
      </c>
    </row>
    <row r="24" spans="1:8" x14ac:dyDescent="0.75">
      <c r="A24" s="3">
        <v>37164</v>
      </c>
      <c r="B24" s="4">
        <v>639</v>
      </c>
      <c r="C24" s="7">
        <v>23</v>
      </c>
      <c r="D24" s="22">
        <f t="shared" si="0"/>
        <v>653.5</v>
      </c>
      <c r="E24" s="22">
        <f t="shared" si="1"/>
        <v>684.5</v>
      </c>
      <c r="F24" s="7">
        <f t="shared" si="4"/>
        <v>705.44406940744216</v>
      </c>
      <c r="G24" s="22">
        <f t="shared" si="2"/>
        <v>-66.444069407442157</v>
      </c>
      <c r="H24" s="24">
        <f t="shared" si="3"/>
        <v>4414.8143594209905</v>
      </c>
    </row>
    <row r="25" spans="1:8" x14ac:dyDescent="0.75">
      <c r="A25" s="3">
        <v>37256</v>
      </c>
      <c r="B25" s="4">
        <v>1115</v>
      </c>
      <c r="C25" s="7">
        <v>24</v>
      </c>
      <c r="D25" s="22">
        <f t="shared" si="0"/>
        <v>877</v>
      </c>
      <c r="E25" s="22">
        <f t="shared" si="1"/>
        <v>653.5</v>
      </c>
      <c r="F25" s="7">
        <f t="shared" si="4"/>
        <v>672.40757988653741</v>
      </c>
      <c r="G25" s="22">
        <f t="shared" si="2"/>
        <v>442.59242011346259</v>
      </c>
      <c r="H25" s="24">
        <f t="shared" si="3"/>
        <v>195888.05034189177</v>
      </c>
    </row>
    <row r="26" spans="1:8" x14ac:dyDescent="0.75">
      <c r="A26" s="3">
        <v>37346</v>
      </c>
      <c r="B26" s="4">
        <v>847</v>
      </c>
      <c r="C26" s="7">
        <v>25</v>
      </c>
      <c r="D26" s="22">
        <f t="shared" si="0"/>
        <v>981</v>
      </c>
      <c r="E26" s="22">
        <f t="shared" si="1"/>
        <v>877</v>
      </c>
      <c r="F26" s="7">
        <f t="shared" si="4"/>
        <v>892.46784981745395</v>
      </c>
      <c r="G26" s="22">
        <f t="shared" si="2"/>
        <v>-45.467849817453953</v>
      </c>
      <c r="H26" s="24">
        <f t="shared" si="3"/>
        <v>2067.3253670225477</v>
      </c>
    </row>
    <row r="27" spans="1:8" x14ac:dyDescent="0.75">
      <c r="A27" s="3">
        <v>37437</v>
      </c>
      <c r="B27" s="4">
        <v>806</v>
      </c>
      <c r="C27" s="7">
        <v>26</v>
      </c>
      <c r="D27" s="22">
        <f t="shared" si="0"/>
        <v>826.5</v>
      </c>
      <c r="E27" s="22">
        <f t="shared" si="1"/>
        <v>981</v>
      </c>
      <c r="F27" s="7">
        <f t="shared" si="4"/>
        <v>869.86089396077159</v>
      </c>
      <c r="G27" s="22">
        <f t="shared" si="2"/>
        <v>-63.860893960771591</v>
      </c>
      <c r="H27" s="24">
        <f t="shared" si="3"/>
        <v>4078.2137774689136</v>
      </c>
    </row>
    <row r="28" spans="1:8" x14ac:dyDescent="0.75">
      <c r="A28" s="3">
        <v>37529</v>
      </c>
      <c r="B28" s="4">
        <v>851</v>
      </c>
      <c r="C28" s="7">
        <v>27</v>
      </c>
      <c r="D28" s="22">
        <f t="shared" si="0"/>
        <v>828.5</v>
      </c>
      <c r="E28" s="22">
        <f t="shared" si="1"/>
        <v>826.5</v>
      </c>
      <c r="F28" s="7">
        <f t="shared" si="4"/>
        <v>838.10877864114104</v>
      </c>
      <c r="G28" s="22">
        <f t="shared" si="2"/>
        <v>12.891221358858957</v>
      </c>
      <c r="H28" s="24">
        <f t="shared" si="3"/>
        <v>166.18358812310137</v>
      </c>
    </row>
    <row r="29" spans="1:8" x14ac:dyDescent="0.75">
      <c r="A29" s="3">
        <v>37621</v>
      </c>
      <c r="B29" s="4">
        <v>1429</v>
      </c>
      <c r="C29" s="7">
        <v>28</v>
      </c>
      <c r="D29" s="22">
        <f t="shared" si="0"/>
        <v>1140</v>
      </c>
      <c r="E29" s="22">
        <f t="shared" si="1"/>
        <v>828.5</v>
      </c>
      <c r="F29" s="7">
        <f t="shared" si="4"/>
        <v>844.51839056183871</v>
      </c>
      <c r="G29" s="22">
        <f t="shared" si="2"/>
        <v>584.48160943816129</v>
      </c>
      <c r="H29" s="24">
        <f t="shared" si="3"/>
        <v>341618.75177142333</v>
      </c>
    </row>
    <row r="30" spans="1:8" x14ac:dyDescent="0.75">
      <c r="A30" s="3">
        <v>37711</v>
      </c>
      <c r="B30" s="4">
        <v>1084</v>
      </c>
      <c r="C30" s="7">
        <v>29</v>
      </c>
      <c r="D30" s="22">
        <f t="shared" si="0"/>
        <v>1256.5</v>
      </c>
      <c r="E30" s="22">
        <f t="shared" si="1"/>
        <v>1140</v>
      </c>
      <c r="F30" s="7">
        <f t="shared" si="4"/>
        <v>1135.1270293398029</v>
      </c>
      <c r="G30" s="22">
        <f t="shared" si="2"/>
        <v>-51.127029339802903</v>
      </c>
      <c r="H30" s="24">
        <f t="shared" si="3"/>
        <v>2613.973129113067</v>
      </c>
    </row>
    <row r="31" spans="1:8" x14ac:dyDescent="0.75">
      <c r="A31" s="3">
        <v>37802</v>
      </c>
      <c r="B31" s="4">
        <v>1100</v>
      </c>
      <c r="C31" s="7">
        <v>30</v>
      </c>
      <c r="D31" s="22">
        <f t="shared" si="0"/>
        <v>1092</v>
      </c>
      <c r="E31" s="22">
        <f t="shared" si="1"/>
        <v>1256.5</v>
      </c>
      <c r="F31" s="7">
        <f t="shared" si="4"/>
        <v>1109.7062869908973</v>
      </c>
      <c r="G31" s="22">
        <f t="shared" si="2"/>
        <v>-9.7062869908972971</v>
      </c>
      <c r="H31" s="24">
        <f t="shared" si="3"/>
        <v>94.212007149662099</v>
      </c>
    </row>
    <row r="32" spans="1:8" x14ac:dyDescent="0.75">
      <c r="A32" s="3">
        <v>37894</v>
      </c>
      <c r="B32" s="4">
        <v>1134</v>
      </c>
      <c r="C32" s="7">
        <v>31</v>
      </c>
      <c r="D32" s="22">
        <f t="shared" si="0"/>
        <v>1117</v>
      </c>
      <c r="E32" s="22">
        <f t="shared" si="1"/>
        <v>1092</v>
      </c>
      <c r="F32" s="7">
        <f t="shared" si="4"/>
        <v>1104.880248319254</v>
      </c>
      <c r="G32" s="22">
        <f t="shared" si="2"/>
        <v>29.119751680746049</v>
      </c>
      <c r="H32" s="24">
        <f t="shared" si="3"/>
        <v>847.95993794831236</v>
      </c>
    </row>
    <row r="33" spans="1:8" x14ac:dyDescent="0.75">
      <c r="A33" s="3">
        <v>37986</v>
      </c>
      <c r="B33" s="4">
        <v>1946</v>
      </c>
      <c r="C33" s="7">
        <v>32</v>
      </c>
      <c r="D33" s="22">
        <f t="shared" si="0"/>
        <v>1540</v>
      </c>
      <c r="E33" s="22">
        <f t="shared" si="1"/>
        <v>1117</v>
      </c>
      <c r="F33" s="7">
        <f t="shared" si="4"/>
        <v>1119.3588072009074</v>
      </c>
      <c r="G33" s="22">
        <f t="shared" si="2"/>
        <v>826.64119279909255</v>
      </c>
      <c r="H33" s="24">
        <f t="shared" si="3"/>
        <v>683335.66163230652</v>
      </c>
    </row>
    <row r="34" spans="1:8" x14ac:dyDescent="0.75">
      <c r="A34" s="3">
        <v>38077</v>
      </c>
      <c r="B34" s="4">
        <v>1530</v>
      </c>
      <c r="C34" s="7">
        <v>33</v>
      </c>
      <c r="D34" s="22">
        <f t="shared" si="0"/>
        <v>1738</v>
      </c>
      <c r="E34" s="22">
        <f t="shared" si="1"/>
        <v>1540</v>
      </c>
      <c r="F34" s="7">
        <f t="shared" si="4"/>
        <v>1530.3710065891134</v>
      </c>
      <c r="G34" s="22">
        <f t="shared" si="2"/>
        <v>-0.37100658911344908</v>
      </c>
      <c r="H34" s="24">
        <f t="shared" si="3"/>
        <v>0.13764588916559564</v>
      </c>
    </row>
    <row r="35" spans="1:8" x14ac:dyDescent="0.75">
      <c r="A35" s="3">
        <v>38168</v>
      </c>
      <c r="B35" s="4">
        <v>1387</v>
      </c>
      <c r="C35" s="7">
        <v>34</v>
      </c>
      <c r="D35" s="22">
        <f t="shared" si="0"/>
        <v>1458.5</v>
      </c>
      <c r="E35" s="22">
        <f t="shared" si="1"/>
        <v>1738</v>
      </c>
      <c r="F35" s="7">
        <f t="shared" si="4"/>
        <v>1530.1865393311214</v>
      </c>
      <c r="G35" s="22">
        <f t="shared" si="2"/>
        <v>-143.18653933112137</v>
      </c>
      <c r="H35" s="24">
        <f t="shared" si="3"/>
        <v>20502.385045622766</v>
      </c>
    </row>
    <row r="36" spans="1:8" x14ac:dyDescent="0.75">
      <c r="A36" s="3">
        <v>38260</v>
      </c>
      <c r="B36" s="4">
        <v>1463</v>
      </c>
      <c r="C36" s="7">
        <v>35</v>
      </c>
      <c r="D36" s="22">
        <f t="shared" si="0"/>
        <v>1425</v>
      </c>
      <c r="E36" s="22">
        <f t="shared" si="1"/>
        <v>1458.5</v>
      </c>
      <c r="F36" s="7">
        <f t="shared" si="4"/>
        <v>1458.9931183330787</v>
      </c>
      <c r="G36" s="22">
        <f t="shared" si="2"/>
        <v>4.0068816669213447</v>
      </c>
      <c r="H36" s="24">
        <f t="shared" si="3"/>
        <v>16.055100692710376</v>
      </c>
    </row>
    <row r="37" spans="1:8" x14ac:dyDescent="0.75">
      <c r="A37" s="3">
        <v>38352</v>
      </c>
      <c r="B37" s="4">
        <v>2541</v>
      </c>
      <c r="C37" s="7">
        <v>36</v>
      </c>
      <c r="D37" s="22">
        <f t="shared" si="0"/>
        <v>2002</v>
      </c>
      <c r="E37" s="22">
        <f t="shared" si="1"/>
        <v>1425</v>
      </c>
      <c r="F37" s="7">
        <f t="shared" si="4"/>
        <v>1460.9853699423084</v>
      </c>
      <c r="G37" s="22">
        <f t="shared" si="2"/>
        <v>1080.0146300576916</v>
      </c>
      <c r="H37" s="24">
        <f t="shared" si="3"/>
        <v>1166431.6011386525</v>
      </c>
    </row>
    <row r="38" spans="1:8" x14ac:dyDescent="0.75">
      <c r="A38" s="3">
        <v>38442</v>
      </c>
      <c r="B38" s="4">
        <v>1902</v>
      </c>
      <c r="C38" s="7">
        <v>37</v>
      </c>
      <c r="D38" s="22">
        <f t="shared" si="0"/>
        <v>2221.5</v>
      </c>
      <c r="E38" s="22">
        <f t="shared" si="1"/>
        <v>2002</v>
      </c>
      <c r="F38" s="7">
        <f t="shared" si="4"/>
        <v>1997.9767421824974</v>
      </c>
      <c r="G38" s="22">
        <f t="shared" si="2"/>
        <v>-95.976742182497446</v>
      </c>
      <c r="H38" s="24">
        <f t="shared" si="3"/>
        <v>9211.5350399655854</v>
      </c>
    </row>
    <row r="39" spans="1:8" x14ac:dyDescent="0.75">
      <c r="A39" s="3">
        <v>38533</v>
      </c>
      <c r="B39" s="4">
        <v>1753</v>
      </c>
      <c r="C39" s="7">
        <v>38</v>
      </c>
      <c r="D39" s="22">
        <f t="shared" si="0"/>
        <v>1827.5</v>
      </c>
      <c r="E39" s="22">
        <f t="shared" si="1"/>
        <v>2221.5</v>
      </c>
      <c r="F39" s="7">
        <f t="shared" si="4"/>
        <v>1950.2563863156802</v>
      </c>
      <c r="G39" s="22">
        <f t="shared" si="2"/>
        <v>-197.25638631568017</v>
      </c>
      <c r="H39" s="24">
        <f t="shared" si="3"/>
        <v>38910.08194232086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14C2-6B7B-4837-A9D4-767C2DE90E75}">
  <dimension ref="A1:K12"/>
  <sheetViews>
    <sheetView zoomScale="90" zoomScaleNormal="90" workbookViewId="0">
      <selection activeCell="C4" sqref="C4"/>
    </sheetView>
  </sheetViews>
  <sheetFormatPr defaultRowHeight="14.75" x14ac:dyDescent="0.75"/>
  <cols>
    <col min="1" max="1" width="13.7265625" bestFit="1" customWidth="1"/>
    <col min="2" max="2" width="12.26953125" bestFit="1" customWidth="1"/>
    <col min="3" max="4" width="11.6796875" bestFit="1" customWidth="1"/>
    <col min="5" max="6" width="12.26953125" bestFit="1" customWidth="1"/>
    <col min="7" max="7" width="10.6796875" bestFit="1" customWidth="1"/>
    <col min="8" max="8" width="7.76953125" bestFit="1" customWidth="1"/>
    <col min="9" max="9" width="7.1796875" bestFit="1" customWidth="1"/>
    <col min="10" max="11" width="11.1796875" bestFit="1" customWidth="1"/>
  </cols>
  <sheetData>
    <row r="1" spans="1:11" s="7" customFormat="1" x14ac:dyDescent="0.75">
      <c r="B1" s="7" t="s">
        <v>24</v>
      </c>
      <c r="C1" s="7" t="s">
        <v>2</v>
      </c>
      <c r="D1" s="31" t="s">
        <v>20</v>
      </c>
      <c r="E1" s="31" t="s">
        <v>21</v>
      </c>
      <c r="F1" s="31" t="s">
        <v>22</v>
      </c>
      <c r="G1" s="31" t="s">
        <v>23</v>
      </c>
      <c r="H1" s="19" t="s">
        <v>25</v>
      </c>
    </row>
    <row r="2" spans="1:11" s="7" customFormat="1" x14ac:dyDescent="0.75">
      <c r="B2" s="7">
        <v>-16.67289352647034</v>
      </c>
      <c r="C2" s="7">
        <v>8.2496724840166546</v>
      </c>
      <c r="D2" s="7">
        <v>0.3638864595007984</v>
      </c>
      <c r="E2" s="7">
        <v>-1.2833076590263244</v>
      </c>
      <c r="F2" s="7">
        <v>-3.5254554441568993</v>
      </c>
      <c r="G2" s="7">
        <v>4.4448766436824263</v>
      </c>
      <c r="H2" s="7">
        <v>0</v>
      </c>
    </row>
    <row r="3" spans="1:11" s="7" customFormat="1" x14ac:dyDescent="0.75"/>
    <row r="4" spans="1:11" x14ac:dyDescent="0.75">
      <c r="A4" s="16" t="s">
        <v>0</v>
      </c>
      <c r="B4" s="16" t="s">
        <v>1</v>
      </c>
      <c r="C4" s="2" t="s">
        <v>2</v>
      </c>
      <c r="D4" t="s">
        <v>20</v>
      </c>
      <c r="E4" t="s">
        <v>21</v>
      </c>
      <c r="F4" t="s">
        <v>22</v>
      </c>
      <c r="G4" t="s">
        <v>23</v>
      </c>
      <c r="H4" t="s">
        <v>26</v>
      </c>
      <c r="I4" t="s">
        <v>13</v>
      </c>
      <c r="J4" t="s">
        <v>14</v>
      </c>
      <c r="K4" t="s">
        <v>15</v>
      </c>
    </row>
    <row r="5" spans="1:11" x14ac:dyDescent="0.75">
      <c r="A5" s="3">
        <v>35155</v>
      </c>
      <c r="B5" s="4">
        <v>0.875</v>
      </c>
      <c r="C5" s="7">
        <v>1</v>
      </c>
      <c r="D5">
        <v>1</v>
      </c>
      <c r="E5">
        <v>0</v>
      </c>
      <c r="F5">
        <v>0</v>
      </c>
      <c r="G5">
        <v>0</v>
      </c>
      <c r="H5" s="23">
        <f>$B$2+$C$2*C5+SUMPRODUCT($D$2:$G$2,D5:G5)</f>
        <v>-8.0593345829528857</v>
      </c>
      <c r="I5" s="23">
        <f>B5-H5</f>
        <v>8.9343345829528857</v>
      </c>
      <c r="J5" s="29">
        <f>I5^2</f>
        <v>79.822334440147912</v>
      </c>
      <c r="K5" s="29">
        <f>SUM(J5:J12)</f>
        <v>488.21455938369564</v>
      </c>
    </row>
    <row r="6" spans="1:11" x14ac:dyDescent="0.75">
      <c r="A6" s="3">
        <v>35246</v>
      </c>
      <c r="B6" s="4">
        <v>2.23</v>
      </c>
      <c r="C6" s="7">
        <v>2</v>
      </c>
      <c r="D6">
        <v>0</v>
      </c>
      <c r="E6">
        <v>1</v>
      </c>
      <c r="F6">
        <v>0</v>
      </c>
      <c r="G6">
        <v>0</v>
      </c>
      <c r="H6" s="7">
        <f t="shared" ref="H6:H12" si="0">$B$2+$C$2*C6+SUMPRODUCT($D$2:$G$2,D6:G6)</f>
        <v>-1.4568562174633546</v>
      </c>
      <c r="I6" s="21">
        <f t="shared" ref="I6:I12" si="1">B6-H6</f>
        <v>3.6868562174633546</v>
      </c>
      <c r="J6" s="29">
        <f t="shared" ref="J6:J12" si="2">I6^2</f>
        <v>13.592908768248195</v>
      </c>
    </row>
    <row r="7" spans="1:11" x14ac:dyDescent="0.75">
      <c r="A7" s="3">
        <v>35338</v>
      </c>
      <c r="B7" s="4">
        <v>4.2</v>
      </c>
      <c r="C7" s="7">
        <v>3</v>
      </c>
      <c r="D7">
        <v>0</v>
      </c>
      <c r="E7">
        <v>0</v>
      </c>
      <c r="F7">
        <v>1</v>
      </c>
      <c r="G7">
        <v>0</v>
      </c>
      <c r="H7" s="7">
        <f t="shared" si="0"/>
        <v>4.5506684814227238</v>
      </c>
      <c r="I7" s="21">
        <f t="shared" si="1"/>
        <v>-0.35066848142272367</v>
      </c>
      <c r="J7" s="29">
        <f t="shared" si="2"/>
        <v>0.1229683838633191</v>
      </c>
    </row>
    <row r="8" spans="1:11" x14ac:dyDescent="0.75">
      <c r="A8" s="3">
        <v>35430</v>
      </c>
      <c r="B8" s="4">
        <v>8.5</v>
      </c>
      <c r="C8" s="7">
        <v>4</v>
      </c>
      <c r="D8">
        <v>0</v>
      </c>
      <c r="E8">
        <v>0</v>
      </c>
      <c r="F8">
        <v>0</v>
      </c>
      <c r="G8">
        <v>1</v>
      </c>
      <c r="H8" s="7">
        <f t="shared" si="0"/>
        <v>20.770673053278706</v>
      </c>
      <c r="I8" s="21">
        <f t="shared" si="1"/>
        <v>-12.270673053278706</v>
      </c>
      <c r="J8" s="29">
        <f t="shared" si="2"/>
        <v>150.56941718046016</v>
      </c>
    </row>
    <row r="9" spans="1:11" x14ac:dyDescent="0.75">
      <c r="A9" s="3">
        <v>35520</v>
      </c>
      <c r="B9" s="4">
        <v>16.004999999999999</v>
      </c>
      <c r="C9" s="7">
        <v>5</v>
      </c>
      <c r="D9">
        <v>1</v>
      </c>
      <c r="E9">
        <v>0</v>
      </c>
      <c r="F9">
        <v>0</v>
      </c>
      <c r="G9">
        <v>0</v>
      </c>
      <c r="H9" s="7">
        <f t="shared" si="0"/>
        <v>24.939355353113733</v>
      </c>
      <c r="I9" s="21">
        <f t="shared" si="1"/>
        <v>-8.9343553531137339</v>
      </c>
      <c r="J9" s="29">
        <f t="shared" si="2"/>
        <v>79.822705575712035</v>
      </c>
    </row>
    <row r="10" spans="1:11" x14ac:dyDescent="0.75">
      <c r="A10" s="3">
        <v>35611</v>
      </c>
      <c r="B10" s="4">
        <v>27.855</v>
      </c>
      <c r="C10" s="7">
        <v>6</v>
      </c>
      <c r="D10">
        <v>0</v>
      </c>
      <c r="E10">
        <v>1</v>
      </c>
      <c r="F10">
        <v>0</v>
      </c>
      <c r="G10">
        <v>0</v>
      </c>
      <c r="H10" s="7">
        <f t="shared" si="0"/>
        <v>31.541833718603261</v>
      </c>
      <c r="I10" s="21">
        <f t="shared" si="1"/>
        <v>-3.6868337186032605</v>
      </c>
      <c r="J10" s="29">
        <f t="shared" si="2"/>
        <v>13.592742868629946</v>
      </c>
    </row>
    <row r="11" spans="1:11" x14ac:dyDescent="0.75">
      <c r="A11" s="3">
        <v>35703</v>
      </c>
      <c r="B11" s="4">
        <v>37.9</v>
      </c>
      <c r="C11" s="7">
        <v>7</v>
      </c>
      <c r="D11">
        <v>0</v>
      </c>
      <c r="E11">
        <v>0</v>
      </c>
      <c r="F11">
        <v>1</v>
      </c>
      <c r="G11">
        <v>0</v>
      </c>
      <c r="H11" s="7">
        <f t="shared" si="0"/>
        <v>37.549358417489344</v>
      </c>
      <c r="I11" s="21">
        <f t="shared" si="1"/>
        <v>0.35064158251065436</v>
      </c>
      <c r="J11" s="29">
        <f t="shared" si="2"/>
        <v>0.12294951938557602</v>
      </c>
    </row>
    <row r="12" spans="1:11" x14ac:dyDescent="0.75">
      <c r="A12" s="3">
        <v>35795</v>
      </c>
      <c r="B12" s="4">
        <v>66.040000000000006</v>
      </c>
      <c r="C12" s="7">
        <v>8</v>
      </c>
      <c r="D12">
        <v>0</v>
      </c>
      <c r="E12">
        <v>0</v>
      </c>
      <c r="F12">
        <v>0</v>
      </c>
      <c r="G12">
        <v>1</v>
      </c>
      <c r="H12" s="7">
        <f t="shared" si="0"/>
        <v>53.769362989345325</v>
      </c>
      <c r="I12" s="21">
        <f t="shared" si="1"/>
        <v>12.270637010654681</v>
      </c>
      <c r="J12" s="29">
        <f t="shared" si="2"/>
        <v>150.56853264724845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55F6-066E-4167-BABC-A5041D729E13}">
  <dimension ref="A1:O42"/>
  <sheetViews>
    <sheetView zoomScale="90" zoomScaleNormal="90" workbookViewId="0">
      <selection activeCell="I7" sqref="I7"/>
    </sheetView>
  </sheetViews>
  <sheetFormatPr defaultRowHeight="14.75" x14ac:dyDescent="0.75"/>
  <cols>
    <col min="1" max="1" width="14.26953125" bestFit="1" customWidth="1"/>
    <col min="2" max="2" width="17.36328125" bestFit="1" customWidth="1"/>
    <col min="3" max="3" width="16.453125" bestFit="1" customWidth="1"/>
    <col min="4" max="4" width="6.2265625" bestFit="1" customWidth="1"/>
    <col min="5" max="6" width="12.31640625" bestFit="1" customWidth="1"/>
    <col min="7" max="7" width="7.76953125" bestFit="1" customWidth="1"/>
    <col min="8" max="8" width="5.86328125" bestFit="1" customWidth="1"/>
    <col min="9" max="9" width="17.31640625" bestFit="1" customWidth="1"/>
    <col min="10" max="10" width="8.36328125" bestFit="1" customWidth="1"/>
    <col min="11" max="11" width="12.26953125" bestFit="1" customWidth="1"/>
    <col min="12" max="12" width="7.7265625" bestFit="1" customWidth="1"/>
    <col min="13" max="13" width="14.26953125" customWidth="1"/>
    <col min="14" max="14" width="17.36328125" customWidth="1"/>
    <col min="15" max="15" width="11.6796875" customWidth="1"/>
  </cols>
  <sheetData>
    <row r="1" spans="1:15" x14ac:dyDescent="0.75">
      <c r="A1" s="7"/>
      <c r="B1" s="7"/>
      <c r="C1" s="7"/>
      <c r="D1" s="7"/>
      <c r="E1" s="19" t="s">
        <v>16</v>
      </c>
      <c r="F1" s="19" t="s">
        <v>29</v>
      </c>
      <c r="G1" s="19" t="s">
        <v>30</v>
      </c>
      <c r="H1" s="7"/>
      <c r="I1" s="7"/>
      <c r="J1" s="7"/>
    </row>
    <row r="2" spans="1:15" x14ac:dyDescent="0.75">
      <c r="A2" s="7"/>
      <c r="B2" s="7"/>
      <c r="C2" s="7"/>
      <c r="D2" s="7"/>
      <c r="E2" s="7">
        <v>0.19973729604681903</v>
      </c>
      <c r="F2" s="7">
        <v>1</v>
      </c>
      <c r="G2" s="7">
        <v>1</v>
      </c>
      <c r="H2" s="7"/>
      <c r="I2" s="7"/>
      <c r="J2" s="7"/>
    </row>
    <row r="3" spans="1:15" x14ac:dyDescent="0.7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 x14ac:dyDescent="0.75">
      <c r="A4" s="17" t="s">
        <v>0</v>
      </c>
      <c r="B4" s="17" t="s">
        <v>1</v>
      </c>
      <c r="C4" s="2"/>
      <c r="D4" s="7"/>
      <c r="E4" s="7"/>
      <c r="F4" s="19" t="s">
        <v>31</v>
      </c>
      <c r="G4" s="7"/>
      <c r="H4" s="7"/>
      <c r="I4" s="7"/>
      <c r="J4" s="7"/>
    </row>
    <row r="5" spans="1:15" x14ac:dyDescent="0.75">
      <c r="A5" s="3">
        <v>35155</v>
      </c>
      <c r="B5" s="4">
        <v>0.875</v>
      </c>
      <c r="C5" s="7"/>
      <c r="D5" s="7"/>
      <c r="E5" s="7"/>
      <c r="F5" s="26">
        <v>0.3638864595007984</v>
      </c>
      <c r="G5" s="7"/>
      <c r="H5" s="7"/>
      <c r="I5" s="7"/>
      <c r="J5" s="7"/>
    </row>
    <row r="6" spans="1:15" x14ac:dyDescent="0.75">
      <c r="A6" s="3">
        <v>35246</v>
      </c>
      <c r="B6" s="4">
        <v>2.23</v>
      </c>
      <c r="C6" s="7"/>
      <c r="D6" s="21"/>
      <c r="E6" s="7"/>
      <c r="F6" s="26">
        <v>-1.2833076590263244</v>
      </c>
      <c r="G6" s="7"/>
      <c r="H6" s="7"/>
      <c r="I6" s="7"/>
      <c r="J6" s="7"/>
    </row>
    <row r="7" spans="1:15" x14ac:dyDescent="0.75">
      <c r="A7" s="3">
        <v>35338</v>
      </c>
      <c r="B7" s="4">
        <v>4.2</v>
      </c>
      <c r="C7" s="7"/>
      <c r="D7" s="7"/>
      <c r="E7" s="7"/>
      <c r="F7" s="26">
        <v>-3.5254554441568993</v>
      </c>
      <c r="G7" s="7"/>
      <c r="H7" s="7"/>
      <c r="I7" s="7"/>
      <c r="J7" s="7"/>
    </row>
    <row r="8" spans="1:15" x14ac:dyDescent="0.75">
      <c r="A8" s="3">
        <v>35430</v>
      </c>
      <c r="B8" s="4">
        <v>8.5</v>
      </c>
      <c r="C8" s="7"/>
      <c r="D8" s="7"/>
      <c r="E8" s="7"/>
      <c r="F8" s="26">
        <v>4.4448766436824263</v>
      </c>
      <c r="G8" s="7"/>
      <c r="H8" s="7"/>
      <c r="I8" s="7"/>
      <c r="J8" s="7"/>
    </row>
    <row r="9" spans="1:15" x14ac:dyDescent="0.75">
      <c r="A9" s="3">
        <v>35520</v>
      </c>
      <c r="B9" s="4">
        <v>16.004999999999999</v>
      </c>
      <c r="C9" s="7"/>
      <c r="D9" s="7"/>
      <c r="E9" s="7"/>
      <c r="F9" s="26">
        <v>0.3638864595007984</v>
      </c>
      <c r="G9" s="7"/>
      <c r="H9" s="7"/>
      <c r="I9" s="7"/>
      <c r="J9" s="7"/>
    </row>
    <row r="10" spans="1:15" x14ac:dyDescent="0.75">
      <c r="A10" s="3">
        <v>35611</v>
      </c>
      <c r="B10" s="4">
        <v>27.855</v>
      </c>
      <c r="C10" s="7"/>
      <c r="D10" s="7"/>
      <c r="E10" s="7"/>
      <c r="F10" s="26">
        <v>-1.2833076590263244</v>
      </c>
      <c r="G10" s="7"/>
      <c r="H10" s="7"/>
      <c r="I10" s="7"/>
      <c r="J10" s="7"/>
    </row>
    <row r="11" spans="1:15" x14ac:dyDescent="0.75">
      <c r="A11" s="3">
        <v>35703</v>
      </c>
      <c r="B11" s="4">
        <v>37.9</v>
      </c>
      <c r="C11" s="7"/>
      <c r="D11" s="19" t="s">
        <v>27</v>
      </c>
      <c r="E11" s="19" t="s">
        <v>2</v>
      </c>
      <c r="F11" s="26">
        <v>-3.5254554441568993</v>
      </c>
      <c r="G11" s="19" t="s">
        <v>26</v>
      </c>
      <c r="H11" s="19" t="s">
        <v>13</v>
      </c>
      <c r="I11" s="19" t="s">
        <v>14</v>
      </c>
      <c r="J11" s="19" t="s">
        <v>15</v>
      </c>
      <c r="M11" s="17" t="s">
        <v>0</v>
      </c>
      <c r="N11" s="17" t="s">
        <v>1</v>
      </c>
      <c r="O11" t="s">
        <v>26</v>
      </c>
    </row>
    <row r="12" spans="1:15" x14ac:dyDescent="0.75">
      <c r="A12" s="3">
        <v>35795</v>
      </c>
      <c r="B12" s="4">
        <v>66.040000000000006</v>
      </c>
      <c r="C12" s="7"/>
      <c r="D12" s="27">
        <f>B12-F8</f>
        <v>61.595123356317579</v>
      </c>
      <c r="E12" s="26">
        <v>8.2496724840166546</v>
      </c>
      <c r="F12" s="26">
        <v>4.4448766436824263</v>
      </c>
      <c r="G12" s="7"/>
      <c r="H12" s="7"/>
      <c r="I12" s="7"/>
      <c r="J12" s="33">
        <f>SUM(I13:I42)</f>
        <v>308927.61485629401</v>
      </c>
      <c r="M12" s="3">
        <v>35885</v>
      </c>
      <c r="N12" s="4">
        <v>87.394999999999996</v>
      </c>
      <c r="O12">
        <v>70.208682299835033</v>
      </c>
    </row>
    <row r="13" spans="1:15" x14ac:dyDescent="0.75">
      <c r="A13" s="3">
        <v>35885</v>
      </c>
      <c r="B13" s="4">
        <v>87.394999999999996</v>
      </c>
      <c r="C13" s="7"/>
      <c r="D13" s="21">
        <f>$E$2*(B13-F9)+(1-$E$2)*(D12+E12)</f>
        <v>73.27754446676677</v>
      </c>
      <c r="E13" s="7">
        <f>$F$2*(D13-D12)+(1-$F$2)*E12</f>
        <v>11.682421110449191</v>
      </c>
      <c r="F13" s="7">
        <f>$G$2*(B13-D13)+(1-$G$2)*F9</f>
        <v>14.117455533233226</v>
      </c>
      <c r="G13" s="21">
        <f>D12+E12+F9</f>
        <v>70.208682299835033</v>
      </c>
      <c r="H13" s="21">
        <f>B13-G13</f>
        <v>17.186317700164963</v>
      </c>
      <c r="I13" s="32">
        <f>H13^2</f>
        <v>295.3695160910035</v>
      </c>
      <c r="J13" s="7"/>
      <c r="M13" s="3">
        <v>35976</v>
      </c>
      <c r="N13" s="4">
        <v>116.01</v>
      </c>
      <c r="O13">
        <v>83.676657918189647</v>
      </c>
    </row>
    <row r="14" spans="1:15" x14ac:dyDescent="0.75">
      <c r="A14" s="3">
        <v>35976</v>
      </c>
      <c r="B14" s="4">
        <v>116.01</v>
      </c>
      <c r="C14" s="7"/>
      <c r="D14" s="21">
        <f t="shared" ref="D14:D42" si="0">$E$2*(B14-F10)+(1-$E$2)*(D13+E13)</f>
        <v>91.418139896793605</v>
      </c>
      <c r="E14" s="7">
        <f t="shared" ref="E14:E42" si="1">$F$2*(D14-D13)+(1-$F$2)*E13</f>
        <v>18.140595430026835</v>
      </c>
      <c r="F14" s="7">
        <f t="shared" ref="F14:F42" si="2">$G$2*(B14-D14)+(1-$G$2)*F10</f>
        <v>24.5918601032064</v>
      </c>
      <c r="G14" s="21">
        <f t="shared" ref="G14:G42" si="3">D13+E13+F10</f>
        <v>83.676657918189647</v>
      </c>
      <c r="H14" s="21">
        <f t="shared" ref="H14:H42" si="4">B14-G14</f>
        <v>32.333342081810358</v>
      </c>
      <c r="I14" s="32">
        <f t="shared" ref="I14:I42" si="5">H14^2</f>
        <v>1045.4450101793686</v>
      </c>
      <c r="J14" s="7"/>
      <c r="M14" s="3">
        <v>36068</v>
      </c>
      <c r="N14" s="4">
        <v>153.69999999999999</v>
      </c>
      <c r="O14">
        <v>106.03327988266354</v>
      </c>
    </row>
    <row r="15" spans="1:15" x14ac:dyDescent="0.75">
      <c r="A15" s="3">
        <v>36068</v>
      </c>
      <c r="B15" s="4">
        <v>153.69999999999999</v>
      </c>
      <c r="C15" s="7"/>
      <c r="D15" s="21">
        <f t="shared" si="0"/>
        <v>119.07955711447775</v>
      </c>
      <c r="E15" s="7">
        <f t="shared" si="1"/>
        <v>27.661417217684146</v>
      </c>
      <c r="F15" s="7">
        <f t="shared" si="2"/>
        <v>34.620442885522237</v>
      </c>
      <c r="G15" s="21">
        <f t="shared" si="3"/>
        <v>106.03327988266354</v>
      </c>
      <c r="H15" s="21">
        <f t="shared" si="4"/>
        <v>47.666720117336453</v>
      </c>
      <c r="I15" s="32">
        <f t="shared" si="5"/>
        <v>2272.116206744488</v>
      </c>
      <c r="J15" s="7"/>
      <c r="M15" s="3">
        <v>36160</v>
      </c>
      <c r="N15" s="4">
        <v>252.9</v>
      </c>
      <c r="O15">
        <v>151.18585097584432</v>
      </c>
    </row>
    <row r="16" spans="1:15" x14ac:dyDescent="0.75">
      <c r="A16" s="3">
        <v>36160</v>
      </c>
      <c r="B16" s="4">
        <v>252.9</v>
      </c>
      <c r="C16" s="7"/>
      <c r="D16" s="21">
        <f t="shared" si="0"/>
        <v>167.05708342794998</v>
      </c>
      <c r="E16" s="7">
        <f t="shared" si="1"/>
        <v>47.977526313472225</v>
      </c>
      <c r="F16" s="7">
        <f t="shared" si="2"/>
        <v>85.842916572050029</v>
      </c>
      <c r="G16" s="21">
        <f t="shared" si="3"/>
        <v>151.18585097584432</v>
      </c>
      <c r="H16" s="21">
        <f t="shared" si="4"/>
        <v>101.71414902415569</v>
      </c>
      <c r="I16" s="32">
        <f t="shared" si="5"/>
        <v>10345.768111708152</v>
      </c>
      <c r="J16" s="7"/>
      <c r="M16" s="3">
        <v>36250</v>
      </c>
      <c r="N16" s="4">
        <v>293.60000000000002</v>
      </c>
      <c r="O16">
        <v>229.15206527465543</v>
      </c>
    </row>
    <row r="17" spans="1:15" x14ac:dyDescent="0.75">
      <c r="A17" s="3">
        <v>36250</v>
      </c>
      <c r="B17" s="4">
        <v>293.60000000000002</v>
      </c>
      <c r="C17" s="7"/>
      <c r="D17" s="21">
        <f t="shared" si="0"/>
        <v>227.90726595926444</v>
      </c>
      <c r="E17" s="7">
        <f t="shared" si="1"/>
        <v>60.850182531314459</v>
      </c>
      <c r="F17" s="7">
        <f t="shared" si="2"/>
        <v>65.692734040735587</v>
      </c>
      <c r="G17" s="21">
        <f t="shared" si="3"/>
        <v>229.15206527465543</v>
      </c>
      <c r="H17" s="21">
        <f t="shared" si="4"/>
        <v>64.447934725344595</v>
      </c>
      <c r="I17" s="32">
        <f t="shared" si="5"/>
        <v>4153.5362903622781</v>
      </c>
      <c r="J17" s="7"/>
      <c r="M17" s="3">
        <v>36341</v>
      </c>
      <c r="N17" s="4">
        <v>314.39999999999998</v>
      </c>
      <c r="O17">
        <v>313.34930859378528</v>
      </c>
    </row>
    <row r="18" spans="1:15" x14ac:dyDescent="0.75">
      <c r="A18" s="3">
        <v>36341</v>
      </c>
      <c r="B18" s="4">
        <v>314.39999999999998</v>
      </c>
      <c r="C18" s="7"/>
      <c r="D18" s="21">
        <f t="shared" si="0"/>
        <v>288.96731075103588</v>
      </c>
      <c r="E18" s="7">
        <f t="shared" si="1"/>
        <v>61.060044791771446</v>
      </c>
      <c r="F18" s="7">
        <f t="shared" si="2"/>
        <v>25.432689248964095</v>
      </c>
      <c r="G18" s="21">
        <f t="shared" si="3"/>
        <v>313.34930859378528</v>
      </c>
      <c r="H18" s="21">
        <f t="shared" si="4"/>
        <v>1.0506914062146961</v>
      </c>
      <c r="I18" s="32">
        <f t="shared" si="5"/>
        <v>1.1039524310934157</v>
      </c>
      <c r="J18" s="7"/>
      <c r="M18" s="3">
        <v>36433</v>
      </c>
      <c r="N18" s="4">
        <v>355.8</v>
      </c>
      <c r="O18">
        <v>384.64779842832957</v>
      </c>
    </row>
    <row r="19" spans="1:15" x14ac:dyDescent="0.75">
      <c r="A19" s="3">
        <v>36433</v>
      </c>
      <c r="B19" s="4">
        <v>355.8</v>
      </c>
      <c r="C19" s="7"/>
      <c r="D19" s="21">
        <f t="shared" si="0"/>
        <v>344.2653742878291</v>
      </c>
      <c r="E19" s="7">
        <f t="shared" si="1"/>
        <v>55.298063536793222</v>
      </c>
      <c r="F19" s="7">
        <f t="shared" si="2"/>
        <v>11.534625712170907</v>
      </c>
      <c r="G19" s="21">
        <f t="shared" si="3"/>
        <v>384.64779842832957</v>
      </c>
      <c r="H19" s="21">
        <f t="shared" si="4"/>
        <v>-28.847798428329554</v>
      </c>
      <c r="I19" s="32">
        <f t="shared" si="5"/>
        <v>832.19547416153307</v>
      </c>
      <c r="J19" s="7"/>
      <c r="M19" s="3">
        <v>36525</v>
      </c>
      <c r="N19" s="4">
        <v>676</v>
      </c>
      <c r="O19">
        <v>485.40635439667233</v>
      </c>
    </row>
    <row r="20" spans="1:15" x14ac:dyDescent="0.75">
      <c r="A20" s="3">
        <v>36525</v>
      </c>
      <c r="B20" s="4">
        <v>676</v>
      </c>
      <c r="C20" s="7"/>
      <c r="D20" s="21">
        <f t="shared" si="0"/>
        <v>437.63209724113671</v>
      </c>
      <c r="E20" s="7">
        <f t="shared" si="1"/>
        <v>93.366722953307601</v>
      </c>
      <c r="F20" s="7">
        <f t="shared" si="2"/>
        <v>238.36790275886329</v>
      </c>
      <c r="G20" s="21">
        <f t="shared" si="3"/>
        <v>485.40635439667233</v>
      </c>
      <c r="H20" s="21">
        <f t="shared" si="4"/>
        <v>190.59364560332767</v>
      </c>
      <c r="I20" s="32">
        <f t="shared" si="5"/>
        <v>36325.937744366864</v>
      </c>
      <c r="J20" s="7"/>
      <c r="M20" s="3">
        <v>36616</v>
      </c>
      <c r="N20" s="4">
        <v>573.9</v>
      </c>
      <c r="O20">
        <v>596.69155423517986</v>
      </c>
    </row>
    <row r="21" spans="1:15" x14ac:dyDescent="0.75">
      <c r="A21" s="3">
        <v>36616</v>
      </c>
      <c r="B21" s="4">
        <v>573.9</v>
      </c>
      <c r="C21" s="7"/>
      <c r="D21" s="21">
        <f t="shared" si="0"/>
        <v>526.44649677880511</v>
      </c>
      <c r="E21" s="7">
        <f t="shared" si="1"/>
        <v>88.814399537668407</v>
      </c>
      <c r="F21" s="7">
        <f t="shared" si="2"/>
        <v>47.453503221194865</v>
      </c>
      <c r="G21" s="21">
        <f t="shared" si="3"/>
        <v>596.69155423517986</v>
      </c>
      <c r="H21" s="21">
        <f t="shared" si="4"/>
        <v>-22.791554235179888</v>
      </c>
      <c r="I21" s="32">
        <f t="shared" si="5"/>
        <v>519.45494445514623</v>
      </c>
      <c r="J21" s="7"/>
      <c r="M21" s="3">
        <v>36707</v>
      </c>
      <c r="N21" s="4">
        <v>577.9</v>
      </c>
      <c r="O21">
        <v>640.69358556543762</v>
      </c>
    </row>
    <row r="22" spans="1:15" x14ac:dyDescent="0.75">
      <c r="A22" s="3">
        <v>36707</v>
      </c>
      <c r="B22" s="4">
        <v>577.9</v>
      </c>
      <c r="C22" s="7"/>
      <c r="D22" s="21">
        <f t="shared" si="0"/>
        <v>602.71867532654846</v>
      </c>
      <c r="E22" s="7">
        <f t="shared" si="1"/>
        <v>76.272178547743351</v>
      </c>
      <c r="F22" s="7">
        <f t="shared" si="2"/>
        <v>-24.818675326548487</v>
      </c>
      <c r="G22" s="21">
        <f t="shared" si="3"/>
        <v>640.69358556543762</v>
      </c>
      <c r="H22" s="21">
        <f t="shared" si="4"/>
        <v>-62.793585565437638</v>
      </c>
      <c r="I22" s="32">
        <f t="shared" si="5"/>
        <v>3943.0343881639383</v>
      </c>
      <c r="J22" s="7"/>
      <c r="M22" s="3">
        <v>36799</v>
      </c>
      <c r="N22" s="4">
        <v>637.9</v>
      </c>
      <c r="O22">
        <v>690.52547958646278</v>
      </c>
    </row>
    <row r="23" spans="1:15" x14ac:dyDescent="0.75">
      <c r="A23" s="3">
        <v>36799</v>
      </c>
      <c r="B23" s="4">
        <v>637.9</v>
      </c>
      <c r="C23" s="7"/>
      <c r="D23" s="21">
        <f t="shared" si="0"/>
        <v>668.47958287852475</v>
      </c>
      <c r="E23" s="7">
        <f t="shared" si="1"/>
        <v>65.760907551976288</v>
      </c>
      <c r="F23" s="7">
        <f t="shared" si="2"/>
        <v>-30.579582878524775</v>
      </c>
      <c r="G23" s="21">
        <f t="shared" si="3"/>
        <v>690.52547958646278</v>
      </c>
      <c r="H23" s="21">
        <f t="shared" si="4"/>
        <v>-52.625479586462802</v>
      </c>
      <c r="I23" s="32">
        <f t="shared" si="5"/>
        <v>2769.441101705213</v>
      </c>
      <c r="J23" s="7"/>
      <c r="M23" s="3">
        <v>36891</v>
      </c>
      <c r="N23" s="4">
        <v>972.36</v>
      </c>
      <c r="O23">
        <v>972.60839318936428</v>
      </c>
    </row>
    <row r="24" spans="1:15" x14ac:dyDescent="0.75">
      <c r="A24" s="3">
        <v>36891</v>
      </c>
      <c r="B24" s="4">
        <v>972.36</v>
      </c>
      <c r="C24" s="7"/>
      <c r="D24" s="21">
        <f t="shared" si="0"/>
        <v>734.19087704650099</v>
      </c>
      <c r="E24" s="7">
        <f t="shared" si="1"/>
        <v>65.711294167976234</v>
      </c>
      <c r="F24" s="7">
        <f t="shared" si="2"/>
        <v>238.16912295349903</v>
      </c>
      <c r="G24" s="21">
        <f t="shared" si="3"/>
        <v>972.60839318936428</v>
      </c>
      <c r="H24" s="21">
        <f t="shared" si="4"/>
        <v>-0.2483931893642648</v>
      </c>
      <c r="I24" s="32">
        <f t="shared" si="5"/>
        <v>6.169917652255151E-2</v>
      </c>
      <c r="J24" s="7"/>
      <c r="M24" s="3">
        <v>36981</v>
      </c>
      <c r="N24" s="4">
        <v>701</v>
      </c>
      <c r="O24">
        <v>847.35567443567209</v>
      </c>
    </row>
    <row r="25" spans="1:15" x14ac:dyDescent="0.75">
      <c r="A25" s="3">
        <v>36981</v>
      </c>
      <c r="B25" s="4">
        <v>701</v>
      </c>
      <c r="C25" s="7"/>
      <c r="D25" s="21">
        <f t="shared" si="0"/>
        <v>770.66948454158751</v>
      </c>
      <c r="E25" s="7">
        <f t="shared" si="1"/>
        <v>36.478607495086521</v>
      </c>
      <c r="F25" s="7">
        <f t="shared" si="2"/>
        <v>-69.669484541587508</v>
      </c>
      <c r="G25" s="21">
        <f t="shared" si="3"/>
        <v>847.35567443567209</v>
      </c>
      <c r="H25" s="21">
        <f t="shared" si="4"/>
        <v>-146.35567443567209</v>
      </c>
      <c r="I25" s="32">
        <f t="shared" si="5"/>
        <v>21419.983439520438</v>
      </c>
      <c r="J25" s="7"/>
      <c r="M25" s="3">
        <v>37072</v>
      </c>
      <c r="N25" s="4">
        <v>668</v>
      </c>
      <c r="O25">
        <v>782.32941671012554</v>
      </c>
    </row>
    <row r="26" spans="1:15" x14ac:dyDescent="0.75">
      <c r="A26" s="3">
        <v>37072</v>
      </c>
      <c r="B26" s="4">
        <v>668</v>
      </c>
      <c r="C26" s="7"/>
      <c r="D26" s="21">
        <f t="shared" si="0"/>
        <v>784.31224348438354</v>
      </c>
      <c r="E26" s="7">
        <f t="shared" si="1"/>
        <v>13.642758942796036</v>
      </c>
      <c r="F26" s="7">
        <f t="shared" si="2"/>
        <v>-116.31224348438354</v>
      </c>
      <c r="G26" s="21">
        <f t="shared" si="3"/>
        <v>782.32941671012554</v>
      </c>
      <c r="H26" s="21">
        <f t="shared" si="4"/>
        <v>-114.32941671012554</v>
      </c>
      <c r="I26" s="32">
        <f t="shared" si="5"/>
        <v>13071.215525277534</v>
      </c>
      <c r="J26" s="7"/>
      <c r="M26" s="3">
        <v>37164</v>
      </c>
      <c r="N26" s="4">
        <v>639</v>
      </c>
      <c r="O26">
        <v>767.3754195486548</v>
      </c>
    </row>
    <row r="27" spans="1:15" x14ac:dyDescent="0.75">
      <c r="A27" s="3">
        <v>37164</v>
      </c>
      <c r="B27" s="4">
        <v>639</v>
      </c>
      <c r="C27" s="7"/>
      <c r="D27" s="21">
        <f t="shared" si="0"/>
        <v>772.31364324765536</v>
      </c>
      <c r="E27" s="7">
        <f t="shared" si="1"/>
        <v>-11.99860023672818</v>
      </c>
      <c r="F27" s="7">
        <f t="shared" si="2"/>
        <v>-133.31364324765536</v>
      </c>
      <c r="G27" s="21">
        <f t="shared" si="3"/>
        <v>767.3754195486548</v>
      </c>
      <c r="H27" s="21">
        <f t="shared" si="4"/>
        <v>-128.3754195486548</v>
      </c>
      <c r="I27" s="32">
        <f t="shared" si="5"/>
        <v>16480.248344293141</v>
      </c>
      <c r="J27" s="7"/>
      <c r="M27" s="3">
        <v>37256</v>
      </c>
      <c r="N27" s="4">
        <v>1115</v>
      </c>
      <c r="O27">
        <v>998.48416596442621</v>
      </c>
    </row>
    <row r="28" spans="1:15" x14ac:dyDescent="0.75">
      <c r="A28" s="3">
        <v>37256</v>
      </c>
      <c r="B28" s="4">
        <v>1115</v>
      </c>
      <c r="C28" s="7"/>
      <c r="D28" s="21">
        <f t="shared" si="0"/>
        <v>783.58760064783269</v>
      </c>
      <c r="E28" s="7">
        <f t="shared" si="1"/>
        <v>11.273957400177324</v>
      </c>
      <c r="F28" s="7">
        <f t="shared" si="2"/>
        <v>331.41239935216731</v>
      </c>
      <c r="G28" s="21">
        <f t="shared" si="3"/>
        <v>998.48416596442621</v>
      </c>
      <c r="H28" s="21">
        <f t="shared" si="4"/>
        <v>116.51583403557379</v>
      </c>
      <c r="I28" s="32">
        <f t="shared" si="5"/>
        <v>13575.939581005376</v>
      </c>
      <c r="J28" s="7"/>
      <c r="M28" s="3">
        <v>37346</v>
      </c>
      <c r="N28" s="4">
        <v>847</v>
      </c>
      <c r="O28">
        <v>725.1920735064225</v>
      </c>
    </row>
    <row r="29" spans="1:15" x14ac:dyDescent="0.75">
      <c r="A29" s="3">
        <v>37346</v>
      </c>
      <c r="B29" s="4">
        <v>847</v>
      </c>
      <c r="C29" s="7"/>
      <c r="D29" s="21">
        <f t="shared" si="0"/>
        <v>819.19114392290692</v>
      </c>
      <c r="E29" s="7">
        <f t="shared" si="1"/>
        <v>35.60354327507423</v>
      </c>
      <c r="F29" s="7">
        <f t="shared" si="2"/>
        <v>27.808856077093083</v>
      </c>
      <c r="G29" s="21">
        <f t="shared" si="3"/>
        <v>725.1920735064225</v>
      </c>
      <c r="H29" s="21">
        <f t="shared" si="4"/>
        <v>121.8079264935775</v>
      </c>
      <c r="I29" s="32">
        <f t="shared" si="5"/>
        <v>14837.170956664779</v>
      </c>
      <c r="J29" s="7"/>
      <c r="M29" s="3">
        <v>37437</v>
      </c>
      <c r="N29" s="4">
        <v>806</v>
      </c>
      <c r="O29">
        <v>738.4824437135976</v>
      </c>
    </row>
    <row r="30" spans="1:15" x14ac:dyDescent="0.75">
      <c r="A30" s="3">
        <v>37437</v>
      </c>
      <c r="B30" s="4">
        <v>806</v>
      </c>
      <c r="C30" s="7"/>
      <c r="D30" s="21">
        <f t="shared" si="0"/>
        <v>868.28046132631607</v>
      </c>
      <c r="E30" s="7">
        <f t="shared" si="1"/>
        <v>49.089317403409154</v>
      </c>
      <c r="F30" s="7">
        <f t="shared" si="2"/>
        <v>-62.280461326316072</v>
      </c>
      <c r="G30" s="21">
        <f t="shared" si="3"/>
        <v>738.4824437135976</v>
      </c>
      <c r="H30" s="21">
        <f t="shared" si="4"/>
        <v>67.517556286402396</v>
      </c>
      <c r="I30" s="32">
        <f t="shared" si="5"/>
        <v>4558.6204068875159</v>
      </c>
      <c r="J30" s="7"/>
      <c r="M30" s="3">
        <v>37529</v>
      </c>
      <c r="N30" s="4">
        <v>851</v>
      </c>
      <c r="O30">
        <v>784.05613548206986</v>
      </c>
    </row>
    <row r="31" spans="1:15" x14ac:dyDescent="0.75">
      <c r="A31" s="3">
        <v>37529</v>
      </c>
      <c r="B31" s="4">
        <v>851</v>
      </c>
      <c r="C31" s="7"/>
      <c r="D31" s="21">
        <f t="shared" si="0"/>
        <v>930.74096521546119</v>
      </c>
      <c r="E31" s="7">
        <f t="shared" si="1"/>
        <v>62.460503889145116</v>
      </c>
      <c r="F31" s="7">
        <f t="shared" si="2"/>
        <v>-79.740965215461188</v>
      </c>
      <c r="G31" s="21">
        <f t="shared" si="3"/>
        <v>784.05613548206986</v>
      </c>
      <c r="H31" s="21">
        <f t="shared" si="4"/>
        <v>66.943864517930137</v>
      </c>
      <c r="I31" s="32">
        <f t="shared" si="5"/>
        <v>4481.4809965949853</v>
      </c>
      <c r="J31" s="7"/>
      <c r="M31" s="3">
        <v>37621</v>
      </c>
      <c r="N31" s="4">
        <v>1429</v>
      </c>
      <c r="O31">
        <v>1324.6138684567736</v>
      </c>
    </row>
    <row r="32" spans="1:15" x14ac:dyDescent="0.75">
      <c r="A32" s="3">
        <v>37621</v>
      </c>
      <c r="B32" s="4">
        <v>1429</v>
      </c>
      <c r="C32" s="7"/>
      <c r="D32" s="21">
        <f t="shared" si="0"/>
        <v>1014.0512727638379</v>
      </c>
      <c r="E32" s="7">
        <f t="shared" si="1"/>
        <v>83.310307548376727</v>
      </c>
      <c r="F32" s="7">
        <f t="shared" si="2"/>
        <v>414.94872723616209</v>
      </c>
      <c r="G32" s="21">
        <f t="shared" si="3"/>
        <v>1324.6138684567736</v>
      </c>
      <c r="H32" s="21">
        <f t="shared" si="4"/>
        <v>104.38613154322638</v>
      </c>
      <c r="I32" s="32">
        <f t="shared" si="5"/>
        <v>10896.464458559762</v>
      </c>
      <c r="J32" s="7"/>
      <c r="M32" s="3">
        <v>37711</v>
      </c>
      <c r="N32" s="4">
        <v>1084</v>
      </c>
      <c r="O32">
        <v>1125.1704363893077</v>
      </c>
    </row>
    <row r="33" spans="1:15" x14ac:dyDescent="0.75">
      <c r="A33" s="3">
        <v>37711</v>
      </c>
      <c r="B33" s="4">
        <v>1084</v>
      </c>
      <c r="C33" s="7"/>
      <c r="D33" s="21">
        <f t="shared" si="0"/>
        <v>1089.1383086707469</v>
      </c>
      <c r="E33" s="7">
        <f t="shared" si="1"/>
        <v>75.087035906909023</v>
      </c>
      <c r="F33" s="7">
        <f t="shared" si="2"/>
        <v>-5.1383086707469374</v>
      </c>
      <c r="G33" s="21">
        <f t="shared" si="3"/>
        <v>1125.1704363893077</v>
      </c>
      <c r="H33" s="21">
        <f t="shared" si="4"/>
        <v>-41.170436389307724</v>
      </c>
      <c r="I33" s="32">
        <f t="shared" si="5"/>
        <v>1695.0048324860336</v>
      </c>
      <c r="J33" s="7"/>
      <c r="M33" s="3">
        <v>37802</v>
      </c>
      <c r="N33" s="4">
        <v>1100</v>
      </c>
      <c r="O33">
        <v>1101.9448832513399</v>
      </c>
    </row>
    <row r="34" spans="1:15" x14ac:dyDescent="0.75">
      <c r="A34" s="3">
        <v>37802</v>
      </c>
      <c r="B34" s="4">
        <v>1100</v>
      </c>
      <c r="C34" s="7"/>
      <c r="D34" s="21">
        <f t="shared" si="0"/>
        <v>1163.8368788559067</v>
      </c>
      <c r="E34" s="7">
        <f t="shared" si="1"/>
        <v>74.698570185159724</v>
      </c>
      <c r="F34" s="7">
        <f t="shared" si="2"/>
        <v>-63.836878855906662</v>
      </c>
      <c r="G34" s="21">
        <f t="shared" si="3"/>
        <v>1101.9448832513399</v>
      </c>
      <c r="H34" s="21">
        <f t="shared" si="4"/>
        <v>-1.9448832513398884</v>
      </c>
      <c r="I34" s="32">
        <f t="shared" si="5"/>
        <v>3.7825708613424154</v>
      </c>
      <c r="J34" s="7"/>
      <c r="M34" s="3">
        <v>37894</v>
      </c>
      <c r="N34" s="4">
        <v>1134</v>
      </c>
      <c r="O34">
        <v>1158.7944838256053</v>
      </c>
    </row>
    <row r="35" spans="1:15" x14ac:dyDescent="0.75">
      <c r="A35" s="3">
        <v>37894</v>
      </c>
      <c r="B35" s="4">
        <v>1134</v>
      </c>
      <c r="C35" s="7"/>
      <c r="D35" s="21">
        <f t="shared" si="0"/>
        <v>1233.5830658848633</v>
      </c>
      <c r="E35" s="7">
        <f t="shared" si="1"/>
        <v>69.746187028956683</v>
      </c>
      <c r="F35" s="7">
        <f t="shared" si="2"/>
        <v>-99.583065884863345</v>
      </c>
      <c r="G35" s="21">
        <f t="shared" si="3"/>
        <v>1158.7944838256053</v>
      </c>
      <c r="H35" s="21">
        <f t="shared" si="4"/>
        <v>-24.794483825605312</v>
      </c>
      <c r="I35" s="32">
        <f t="shared" si="5"/>
        <v>614.76642817820345</v>
      </c>
      <c r="J35" s="7"/>
      <c r="M35" s="3">
        <v>37986</v>
      </c>
      <c r="N35" s="4">
        <v>1946</v>
      </c>
      <c r="O35">
        <v>1718.2779801499821</v>
      </c>
    </row>
    <row r="36" spans="1:15" x14ac:dyDescent="0.75">
      <c r="A36" s="3">
        <v>37986</v>
      </c>
      <c r="B36" s="4">
        <v>1946</v>
      </c>
      <c r="C36" s="7"/>
      <c r="D36" s="21">
        <f t="shared" si="0"/>
        <v>1348.8138334089826</v>
      </c>
      <c r="E36" s="7">
        <f t="shared" si="1"/>
        <v>115.2307675241193</v>
      </c>
      <c r="F36" s="7">
        <f t="shared" si="2"/>
        <v>597.18616659101735</v>
      </c>
      <c r="G36" s="21">
        <f t="shared" si="3"/>
        <v>1718.2779801499821</v>
      </c>
      <c r="H36" s="21">
        <f t="shared" si="4"/>
        <v>227.72201985001789</v>
      </c>
      <c r="I36" s="32">
        <f t="shared" si="5"/>
        <v>51857.318324571941</v>
      </c>
      <c r="J36" s="7"/>
      <c r="M36" s="3">
        <v>38077</v>
      </c>
      <c r="N36" s="4">
        <v>1530</v>
      </c>
      <c r="O36">
        <v>1458.906292262355</v>
      </c>
    </row>
    <row r="37" spans="1:15" x14ac:dyDescent="0.75">
      <c r="A37" s="3">
        <v>38077</v>
      </c>
      <c r="B37" s="4">
        <v>1530</v>
      </c>
      <c r="C37" s="7"/>
      <c r="D37" s="21">
        <f t="shared" si="0"/>
        <v>1478.244665882562</v>
      </c>
      <c r="E37" s="7">
        <f t="shared" si="1"/>
        <v>129.43083247357936</v>
      </c>
      <c r="F37" s="7">
        <f t="shared" si="2"/>
        <v>51.755334117437997</v>
      </c>
      <c r="G37" s="21">
        <f t="shared" si="3"/>
        <v>1458.906292262355</v>
      </c>
      <c r="H37" s="21">
        <f t="shared" si="4"/>
        <v>71.093707737644991</v>
      </c>
      <c r="I37" s="32">
        <f t="shared" si="5"/>
        <v>5054.3152798856836</v>
      </c>
      <c r="J37" s="7"/>
      <c r="M37" s="3">
        <v>38168</v>
      </c>
      <c r="N37" s="4">
        <v>1387</v>
      </c>
      <c r="O37">
        <v>1543.8386195002347</v>
      </c>
    </row>
    <row r="38" spans="1:15" x14ac:dyDescent="0.75">
      <c r="A38" s="3">
        <v>38168</v>
      </c>
      <c r="B38" s="4">
        <v>1387</v>
      </c>
      <c r="C38" s="7"/>
      <c r="D38" s="21">
        <f t="shared" si="0"/>
        <v>1576.3489765814486</v>
      </c>
      <c r="E38" s="7">
        <f t="shared" si="1"/>
        <v>98.104310698886593</v>
      </c>
      <c r="F38" s="7">
        <f t="shared" si="2"/>
        <v>-189.3489765814486</v>
      </c>
      <c r="G38" s="21">
        <f t="shared" si="3"/>
        <v>1543.8386195002347</v>
      </c>
      <c r="H38" s="21">
        <f t="shared" si="4"/>
        <v>-156.8386195002347</v>
      </c>
      <c r="I38" s="32">
        <f t="shared" si="5"/>
        <v>24598.352566739399</v>
      </c>
      <c r="J38" s="7"/>
      <c r="M38" s="3">
        <v>38260</v>
      </c>
      <c r="N38" s="4">
        <v>1463</v>
      </c>
      <c r="O38">
        <v>1574.8702213954718</v>
      </c>
    </row>
    <row r="39" spans="1:15" x14ac:dyDescent="0.75">
      <c r="A39" s="3">
        <v>38260</v>
      </c>
      <c r="B39" s="4">
        <v>1463</v>
      </c>
      <c r="C39" s="7"/>
      <c r="D39" s="21">
        <f t="shared" si="0"/>
        <v>1652.1086317506447</v>
      </c>
      <c r="E39" s="7">
        <f t="shared" si="1"/>
        <v>75.759655169196094</v>
      </c>
      <c r="F39" s="7">
        <f t="shared" si="2"/>
        <v>-189.10863175064469</v>
      </c>
      <c r="G39" s="21">
        <f t="shared" si="3"/>
        <v>1574.8702213954718</v>
      </c>
      <c r="H39" s="21">
        <f t="shared" si="4"/>
        <v>-111.87022139547184</v>
      </c>
      <c r="I39" s="32">
        <f t="shared" si="5"/>
        <v>12514.946435071886</v>
      </c>
      <c r="J39" s="7"/>
      <c r="M39" s="3">
        <v>38352</v>
      </c>
      <c r="N39" s="4">
        <v>2541</v>
      </c>
      <c r="O39">
        <v>2325.0544535108584</v>
      </c>
    </row>
    <row r="40" spans="1:15" x14ac:dyDescent="0.75">
      <c r="A40" s="3">
        <v>38352</v>
      </c>
      <c r="B40" s="4">
        <v>2541</v>
      </c>
      <c r="C40" s="7"/>
      <c r="D40" s="21">
        <f t="shared" si="0"/>
        <v>1771.0006664689347</v>
      </c>
      <c r="E40" s="7">
        <f t="shared" si="1"/>
        <v>118.89203471829001</v>
      </c>
      <c r="F40" s="7">
        <f t="shared" si="2"/>
        <v>769.9993335310653</v>
      </c>
      <c r="G40" s="21">
        <f t="shared" si="3"/>
        <v>2325.0544535108584</v>
      </c>
      <c r="H40" s="21">
        <f t="shared" si="4"/>
        <v>215.94554648914163</v>
      </c>
      <c r="I40" s="32">
        <f t="shared" si="5"/>
        <v>46632.479048494031</v>
      </c>
      <c r="J40" s="7"/>
      <c r="M40" s="3">
        <v>38442</v>
      </c>
      <c r="N40" s="4">
        <v>1902</v>
      </c>
      <c r="O40">
        <v>1941.6480353046627</v>
      </c>
    </row>
    <row r="41" spans="1:15" x14ac:dyDescent="0.75">
      <c r="A41" s="3">
        <v>38442</v>
      </c>
      <c r="B41" s="4">
        <v>1902</v>
      </c>
      <c r="C41" s="7"/>
      <c r="D41" s="21">
        <f t="shared" si="0"/>
        <v>1881.9735098219026</v>
      </c>
      <c r="E41" s="7">
        <f t="shared" si="1"/>
        <v>110.97284335296786</v>
      </c>
      <c r="F41" s="7">
        <f t="shared" si="2"/>
        <v>20.026490178097447</v>
      </c>
      <c r="G41" s="21">
        <f t="shared" si="3"/>
        <v>1941.6480353046627</v>
      </c>
      <c r="H41" s="21">
        <f t="shared" si="4"/>
        <v>-39.648035304662699</v>
      </c>
      <c r="I41" s="32">
        <f t="shared" si="5"/>
        <v>1571.9667035197797</v>
      </c>
      <c r="J41" s="7"/>
      <c r="M41" s="3">
        <v>38533</v>
      </c>
      <c r="N41" s="4">
        <v>1753</v>
      </c>
      <c r="O41">
        <v>1803.5973765934218</v>
      </c>
    </row>
    <row r="42" spans="1:15" x14ac:dyDescent="0.75">
      <c r="A42" s="3">
        <v>38533</v>
      </c>
      <c r="B42" s="4">
        <v>1753</v>
      </c>
      <c r="C42" s="7"/>
      <c r="D42" s="21">
        <f t="shared" si="0"/>
        <v>1982.8401699870376</v>
      </c>
      <c r="E42" s="7">
        <f t="shared" si="1"/>
        <v>100.86666016513504</v>
      </c>
      <c r="F42" s="7">
        <f t="shared" si="2"/>
        <v>-229.8401699870376</v>
      </c>
      <c r="G42" s="21">
        <f t="shared" si="3"/>
        <v>1803.5973765934218</v>
      </c>
      <c r="H42" s="21">
        <f t="shared" si="4"/>
        <v>-50.597376593421814</v>
      </c>
      <c r="I42" s="32">
        <f t="shared" si="5"/>
        <v>2560.0945181365496</v>
      </c>
      <c r="J42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F5A7-4EFB-4FF9-B75D-98D1AE036BB3}">
  <dimension ref="A1:L36"/>
  <sheetViews>
    <sheetView showGridLines="0" zoomScale="90" zoomScaleNormal="90" workbookViewId="0">
      <selection activeCell="E16" sqref="E16"/>
    </sheetView>
  </sheetViews>
  <sheetFormatPr defaultRowHeight="14.75" x14ac:dyDescent="0.75"/>
  <cols>
    <col min="1" max="1" width="13.453125" bestFit="1" customWidth="1"/>
    <col min="2" max="2" width="16.04296875" bestFit="1" customWidth="1"/>
    <col min="3" max="3" width="20.1796875" bestFit="1" customWidth="1"/>
    <col min="4" max="4" width="11.6796875" bestFit="1" customWidth="1"/>
    <col min="5" max="6" width="12.26953125" bestFit="1" customWidth="1"/>
    <col min="7" max="7" width="11.6796875" bestFit="1" customWidth="1"/>
  </cols>
  <sheetData>
    <row r="1" spans="1:12" x14ac:dyDescent="0.75">
      <c r="A1" s="19" t="s">
        <v>0</v>
      </c>
      <c r="B1" s="19" t="s">
        <v>1</v>
      </c>
      <c r="C1" s="19" t="s">
        <v>32</v>
      </c>
      <c r="D1" s="19" t="s">
        <v>27</v>
      </c>
      <c r="E1" s="19" t="s">
        <v>2</v>
      </c>
      <c r="F1" s="19" t="s">
        <v>28</v>
      </c>
      <c r="H1" s="42"/>
      <c r="I1" s="43"/>
      <c r="J1" s="43"/>
      <c r="K1" s="43"/>
      <c r="L1" s="44"/>
    </row>
    <row r="2" spans="1:12" x14ac:dyDescent="0.75">
      <c r="A2" s="3">
        <v>35885</v>
      </c>
      <c r="B2" s="7">
        <v>87.394999999999996</v>
      </c>
      <c r="C2" s="7">
        <v>70.208682299835033</v>
      </c>
      <c r="D2" s="7">
        <v>73.27754446676677</v>
      </c>
      <c r="E2" s="7">
        <v>11.682421110449191</v>
      </c>
      <c r="F2" s="7">
        <v>14.117455533233226</v>
      </c>
      <c r="H2" s="45"/>
      <c r="I2" s="46" t="s">
        <v>35</v>
      </c>
      <c r="J2" s="46"/>
      <c r="K2" s="46"/>
      <c r="L2" s="47"/>
    </row>
    <row r="3" spans="1:12" x14ac:dyDescent="0.75">
      <c r="A3" s="3">
        <v>35976</v>
      </c>
      <c r="B3" s="7">
        <v>116.01</v>
      </c>
      <c r="C3" s="7">
        <v>83.676657918189647</v>
      </c>
      <c r="D3" s="7">
        <v>91.418139896793605</v>
      </c>
      <c r="E3" s="7">
        <v>18.140595430026835</v>
      </c>
      <c r="F3" s="7">
        <v>24.5918601032064</v>
      </c>
      <c r="H3" s="45"/>
      <c r="I3" s="46"/>
      <c r="J3" s="46"/>
      <c r="K3" s="46"/>
      <c r="L3" s="47"/>
    </row>
    <row r="4" spans="1:12" x14ac:dyDescent="0.75">
      <c r="A4" s="3">
        <v>36068</v>
      </c>
      <c r="B4" s="7">
        <v>153.69999999999999</v>
      </c>
      <c r="C4" s="7">
        <v>106.03327988266354</v>
      </c>
      <c r="D4" s="7">
        <v>119.07955711447775</v>
      </c>
      <c r="E4" s="7">
        <v>27.661417217684146</v>
      </c>
      <c r="F4" s="7">
        <v>34.620442885522237</v>
      </c>
      <c r="H4" s="45"/>
      <c r="I4" s="40" t="s">
        <v>33</v>
      </c>
      <c r="J4" s="40" t="s">
        <v>34</v>
      </c>
      <c r="K4" s="40" t="s">
        <v>26</v>
      </c>
      <c r="L4" s="47"/>
    </row>
    <row r="5" spans="1:12" x14ac:dyDescent="0.75">
      <c r="A5" s="3">
        <v>36160</v>
      </c>
      <c r="B5" s="7">
        <v>252.9</v>
      </c>
      <c r="C5" s="7">
        <v>151.18585097584432</v>
      </c>
      <c r="D5" s="7">
        <v>167.05708342794998</v>
      </c>
      <c r="E5" s="7">
        <v>47.977526313472225</v>
      </c>
      <c r="F5" s="7">
        <v>85.842916572050029</v>
      </c>
      <c r="H5" s="45"/>
      <c r="I5" s="41">
        <v>1</v>
      </c>
      <c r="J5" s="41">
        <v>38625</v>
      </c>
      <c r="K5" s="41">
        <v>1894.598198401528</v>
      </c>
      <c r="L5" s="47"/>
    </row>
    <row r="6" spans="1:12" x14ac:dyDescent="0.75">
      <c r="A6" s="3">
        <v>36250</v>
      </c>
      <c r="B6" s="7">
        <v>293.60000000000002</v>
      </c>
      <c r="C6" s="7">
        <v>229.15206527465543</v>
      </c>
      <c r="D6" s="7">
        <v>227.90726595926444</v>
      </c>
      <c r="E6" s="7">
        <v>60.850182531314459</v>
      </c>
      <c r="F6" s="7">
        <v>65.692734040735587</v>
      </c>
      <c r="H6" s="45"/>
      <c r="I6" s="41">
        <v>2</v>
      </c>
      <c r="J6" s="41">
        <v>38717</v>
      </c>
      <c r="K6" s="41">
        <v>2954.5728238483734</v>
      </c>
      <c r="L6" s="47"/>
    </row>
    <row r="7" spans="1:12" x14ac:dyDescent="0.75">
      <c r="A7" s="3">
        <v>36341</v>
      </c>
      <c r="B7" s="7">
        <v>314.39999999999998</v>
      </c>
      <c r="C7" s="7">
        <v>313.34930859378528</v>
      </c>
      <c r="D7" s="7">
        <v>288.96731075103588</v>
      </c>
      <c r="E7" s="7">
        <v>61.060044791771446</v>
      </c>
      <c r="F7" s="7">
        <v>25.432689248964095</v>
      </c>
      <c r="H7" s="45"/>
      <c r="I7" s="41">
        <v>3</v>
      </c>
      <c r="J7" s="41">
        <v>38807</v>
      </c>
      <c r="K7" s="41">
        <v>2305.4666406605402</v>
      </c>
      <c r="L7" s="47"/>
    </row>
    <row r="8" spans="1:12" x14ac:dyDescent="0.75">
      <c r="A8" s="3">
        <v>36433</v>
      </c>
      <c r="B8" s="7">
        <v>355.8</v>
      </c>
      <c r="C8" s="7">
        <v>384.64779842832957</v>
      </c>
      <c r="D8" s="7">
        <v>344.2653742878291</v>
      </c>
      <c r="E8" s="7">
        <v>55.298063536793222</v>
      </c>
      <c r="F8" s="7">
        <v>11.534625712170907</v>
      </c>
      <c r="H8" s="45"/>
      <c r="I8" s="41">
        <v>4</v>
      </c>
      <c r="J8" s="41">
        <v>38898</v>
      </c>
      <c r="K8" s="41">
        <v>2156.4666406605402</v>
      </c>
      <c r="L8" s="47"/>
    </row>
    <row r="9" spans="1:12" x14ac:dyDescent="0.75">
      <c r="A9" s="3">
        <v>36525</v>
      </c>
      <c r="B9" s="7">
        <v>676</v>
      </c>
      <c r="C9" s="7">
        <v>485.40635439667233</v>
      </c>
      <c r="D9" s="7">
        <v>437.63209724113671</v>
      </c>
      <c r="E9" s="7">
        <v>93.366722953307601</v>
      </c>
      <c r="F9" s="7">
        <v>238.36790275886329</v>
      </c>
      <c r="H9" s="45"/>
      <c r="I9" s="46"/>
      <c r="J9" s="46"/>
      <c r="K9" s="46"/>
      <c r="L9" s="47"/>
    </row>
    <row r="10" spans="1:12" ht="15.5" thickBot="1" x14ac:dyDescent="0.9">
      <c r="A10" s="3">
        <v>36616</v>
      </c>
      <c r="B10" s="7">
        <v>573.9</v>
      </c>
      <c r="C10" s="7">
        <v>596.69155423517986</v>
      </c>
      <c r="D10" s="7">
        <v>526.44649677880511</v>
      </c>
      <c r="E10" s="7">
        <v>88.814399537668407</v>
      </c>
      <c r="F10" s="7">
        <v>47.453503221194865</v>
      </c>
      <c r="H10" s="48"/>
      <c r="I10" s="49"/>
      <c r="J10" s="49"/>
      <c r="K10" s="49"/>
      <c r="L10" s="50"/>
    </row>
    <row r="11" spans="1:12" x14ac:dyDescent="0.75">
      <c r="A11" s="3">
        <v>36707</v>
      </c>
      <c r="B11" s="7">
        <v>577.9</v>
      </c>
      <c r="C11" s="7">
        <v>640.69358556543762</v>
      </c>
      <c r="D11" s="7">
        <v>602.71867532654846</v>
      </c>
      <c r="E11" s="7">
        <v>76.272178547743351</v>
      </c>
      <c r="F11" s="7">
        <v>-24.818675326548487</v>
      </c>
    </row>
    <row r="12" spans="1:12" x14ac:dyDescent="0.75">
      <c r="A12" s="3">
        <v>36799</v>
      </c>
      <c r="B12" s="7">
        <v>637.9</v>
      </c>
      <c r="C12" s="7">
        <v>690.52547958646278</v>
      </c>
      <c r="D12" s="7">
        <v>668.47958287852475</v>
      </c>
      <c r="E12" s="7">
        <v>65.760907551976288</v>
      </c>
      <c r="F12" s="7">
        <v>-30.579582878524775</v>
      </c>
    </row>
    <row r="13" spans="1:12" x14ac:dyDescent="0.75">
      <c r="A13" s="3">
        <v>36891</v>
      </c>
      <c r="B13" s="7">
        <v>972.36</v>
      </c>
      <c r="C13" s="7">
        <v>972.60839318936428</v>
      </c>
      <c r="D13" s="7">
        <v>734.19087704650099</v>
      </c>
      <c r="E13" s="7">
        <v>65.711294167976234</v>
      </c>
      <c r="F13" s="7">
        <v>238.16912295349903</v>
      </c>
    </row>
    <row r="14" spans="1:12" x14ac:dyDescent="0.75">
      <c r="A14" s="3">
        <v>36981</v>
      </c>
      <c r="B14" s="7">
        <v>701</v>
      </c>
      <c r="C14" s="7">
        <v>847.35567443567209</v>
      </c>
      <c r="D14" s="7">
        <v>770.66948454158751</v>
      </c>
      <c r="E14" s="7">
        <v>36.478607495086521</v>
      </c>
      <c r="F14" s="7">
        <v>-69.669484541587508</v>
      </c>
    </row>
    <row r="15" spans="1:12" x14ac:dyDescent="0.75">
      <c r="A15" s="3">
        <v>37072</v>
      </c>
      <c r="B15" s="7">
        <v>668</v>
      </c>
      <c r="C15" s="7">
        <v>782.32941671012554</v>
      </c>
      <c r="D15" s="7">
        <v>784.31224348438354</v>
      </c>
      <c r="E15" s="7">
        <v>13.642758942796036</v>
      </c>
      <c r="F15" s="7">
        <v>-116.31224348438354</v>
      </c>
    </row>
    <row r="16" spans="1:12" x14ac:dyDescent="0.75">
      <c r="A16" s="3">
        <v>37164</v>
      </c>
      <c r="B16" s="7">
        <v>639</v>
      </c>
      <c r="C16" s="7">
        <v>767.3754195486548</v>
      </c>
      <c r="D16" s="7">
        <v>772.31364324765536</v>
      </c>
      <c r="E16" s="7">
        <v>-11.99860023672818</v>
      </c>
      <c r="F16" s="7">
        <v>-133.31364324765536</v>
      </c>
    </row>
    <row r="17" spans="1:6" x14ac:dyDescent="0.75">
      <c r="A17" s="3">
        <v>37256</v>
      </c>
      <c r="B17" s="7">
        <v>1115</v>
      </c>
      <c r="C17" s="7">
        <v>998.48416596442621</v>
      </c>
      <c r="D17" s="7">
        <v>783.58760064783269</v>
      </c>
      <c r="E17" s="7">
        <v>11.273957400177324</v>
      </c>
      <c r="F17" s="7">
        <v>331.41239935216731</v>
      </c>
    </row>
    <row r="18" spans="1:6" x14ac:dyDescent="0.75">
      <c r="A18" s="3">
        <v>37346</v>
      </c>
      <c r="B18" s="7">
        <v>847</v>
      </c>
      <c r="C18" s="7">
        <v>725.1920735064225</v>
      </c>
      <c r="D18" s="7">
        <v>819.19114392290692</v>
      </c>
      <c r="E18" s="7">
        <v>35.60354327507423</v>
      </c>
      <c r="F18" s="7">
        <v>27.808856077093083</v>
      </c>
    </row>
    <row r="19" spans="1:6" x14ac:dyDescent="0.75">
      <c r="A19" s="3">
        <v>37437</v>
      </c>
      <c r="B19" s="7">
        <v>806</v>
      </c>
      <c r="C19" s="7">
        <v>738.4824437135976</v>
      </c>
      <c r="D19" s="7">
        <v>868.28046132631607</v>
      </c>
      <c r="E19" s="7">
        <v>49.089317403409154</v>
      </c>
      <c r="F19" s="7">
        <v>-62.280461326316072</v>
      </c>
    </row>
    <row r="20" spans="1:6" x14ac:dyDescent="0.75">
      <c r="A20" s="3">
        <v>37529</v>
      </c>
      <c r="B20" s="7">
        <v>851</v>
      </c>
      <c r="C20" s="7">
        <v>784.05613548206986</v>
      </c>
      <c r="D20" s="7">
        <v>930.74096521546119</v>
      </c>
      <c r="E20" s="7">
        <v>62.460503889145116</v>
      </c>
      <c r="F20" s="7">
        <v>-79.740965215461188</v>
      </c>
    </row>
    <row r="21" spans="1:6" x14ac:dyDescent="0.75">
      <c r="A21" s="3">
        <v>37621</v>
      </c>
      <c r="B21" s="7">
        <v>1429</v>
      </c>
      <c r="C21" s="7">
        <v>1324.6138684567736</v>
      </c>
      <c r="D21" s="7">
        <v>1014.0512727638379</v>
      </c>
      <c r="E21" s="7">
        <v>83.310307548376727</v>
      </c>
      <c r="F21" s="7">
        <v>414.94872723616209</v>
      </c>
    </row>
    <row r="22" spans="1:6" x14ac:dyDescent="0.75">
      <c r="A22" s="3">
        <v>37711</v>
      </c>
      <c r="B22" s="7">
        <v>1084</v>
      </c>
      <c r="C22" s="7">
        <v>1125.1704363893077</v>
      </c>
      <c r="D22" s="7">
        <v>1089.1383086707469</v>
      </c>
      <c r="E22" s="7">
        <v>75.087035906909023</v>
      </c>
      <c r="F22" s="7">
        <v>-5.1383086707469374</v>
      </c>
    </row>
    <row r="23" spans="1:6" x14ac:dyDescent="0.75">
      <c r="A23" s="3">
        <v>37802</v>
      </c>
      <c r="B23" s="7">
        <v>1100</v>
      </c>
      <c r="C23" s="7">
        <v>1101.9448832513399</v>
      </c>
      <c r="D23" s="7">
        <v>1163.8368788559067</v>
      </c>
      <c r="E23" s="7">
        <v>74.698570185159724</v>
      </c>
      <c r="F23" s="7">
        <v>-63.836878855906662</v>
      </c>
    </row>
    <row r="24" spans="1:6" x14ac:dyDescent="0.75">
      <c r="A24" s="3">
        <v>37894</v>
      </c>
      <c r="B24" s="7">
        <v>1134</v>
      </c>
      <c r="C24" s="7">
        <v>1158.7944838256053</v>
      </c>
      <c r="D24" s="7">
        <v>1233.5830658848633</v>
      </c>
      <c r="E24" s="7">
        <v>69.746187028956683</v>
      </c>
      <c r="F24" s="7">
        <v>-99.583065884863345</v>
      </c>
    </row>
    <row r="25" spans="1:6" x14ac:dyDescent="0.75">
      <c r="A25" s="3">
        <v>37986</v>
      </c>
      <c r="B25" s="7">
        <v>1946</v>
      </c>
      <c r="C25" s="7">
        <v>1718.2779801499821</v>
      </c>
      <c r="D25" s="7">
        <v>1348.8138334089826</v>
      </c>
      <c r="E25" s="7">
        <v>115.2307675241193</v>
      </c>
      <c r="F25" s="7">
        <v>597.18616659101735</v>
      </c>
    </row>
    <row r="26" spans="1:6" x14ac:dyDescent="0.75">
      <c r="A26" s="3">
        <v>38077</v>
      </c>
      <c r="B26" s="7">
        <v>1530</v>
      </c>
      <c r="C26" s="7">
        <v>1458.906292262355</v>
      </c>
      <c r="D26" s="7">
        <v>1478.244665882562</v>
      </c>
      <c r="E26" s="7">
        <v>129.43083247357936</v>
      </c>
      <c r="F26" s="7">
        <v>51.755334117437997</v>
      </c>
    </row>
    <row r="27" spans="1:6" x14ac:dyDescent="0.75">
      <c r="A27" s="3">
        <v>38168</v>
      </c>
      <c r="B27" s="7">
        <v>1387</v>
      </c>
      <c r="C27" s="7">
        <v>1543.8386195002347</v>
      </c>
      <c r="D27" s="7">
        <v>1576.3489765814486</v>
      </c>
      <c r="E27" s="7">
        <v>98.104310698886593</v>
      </c>
      <c r="F27" s="7">
        <v>-189.3489765814486</v>
      </c>
    </row>
    <row r="28" spans="1:6" x14ac:dyDescent="0.75">
      <c r="A28" s="3">
        <v>38260</v>
      </c>
      <c r="B28" s="7">
        <v>1463</v>
      </c>
      <c r="C28" s="7">
        <v>1574.8702213954718</v>
      </c>
      <c r="D28" s="7">
        <v>1652.1086317506447</v>
      </c>
      <c r="E28" s="7">
        <v>75.759655169196094</v>
      </c>
      <c r="F28" s="7">
        <v>-189.10863175064469</v>
      </c>
    </row>
    <row r="29" spans="1:6" x14ac:dyDescent="0.75">
      <c r="A29" s="3">
        <v>38352</v>
      </c>
      <c r="B29" s="7">
        <v>2541</v>
      </c>
      <c r="C29" s="7">
        <v>2325.0544535108584</v>
      </c>
      <c r="D29" s="7">
        <v>1771.0006664689347</v>
      </c>
      <c r="E29" s="7">
        <v>118.89203471829001</v>
      </c>
      <c r="F29" s="7">
        <v>769.9993335310653</v>
      </c>
    </row>
    <row r="30" spans="1:6" x14ac:dyDescent="0.75">
      <c r="A30" s="3">
        <v>38442</v>
      </c>
      <c r="B30" s="7">
        <v>1902</v>
      </c>
      <c r="C30" s="7">
        <v>1941.6480353046627</v>
      </c>
      <c r="D30" s="7">
        <v>1881.9735098219026</v>
      </c>
      <c r="E30" s="7">
        <v>110.97284335296786</v>
      </c>
      <c r="F30" s="7">
        <v>20.026490178097447</v>
      </c>
    </row>
    <row r="31" spans="1:6" x14ac:dyDescent="0.75">
      <c r="A31" s="3">
        <v>38533</v>
      </c>
      <c r="B31" s="7">
        <v>1753</v>
      </c>
      <c r="C31" s="7">
        <v>1803.5973765934218</v>
      </c>
      <c r="D31" s="7">
        <v>1982.8401699870376</v>
      </c>
      <c r="E31" s="7">
        <v>100.86666016513504</v>
      </c>
      <c r="F31" s="7">
        <v>-229.8401699870376</v>
      </c>
    </row>
    <row r="32" spans="1:6" x14ac:dyDescent="0.75">
      <c r="A32" s="34" t="s">
        <v>33</v>
      </c>
      <c r="B32" s="34" t="s">
        <v>34</v>
      </c>
      <c r="C32" s="34" t="s">
        <v>26</v>
      </c>
      <c r="D32" s="7"/>
      <c r="E32" s="7"/>
      <c r="F32" s="7"/>
    </row>
    <row r="33" spans="1:6" x14ac:dyDescent="0.75">
      <c r="A33" s="35">
        <v>1</v>
      </c>
      <c r="B33" s="36">
        <v>38625</v>
      </c>
      <c r="C33" s="37">
        <f>$D$31+$E$31*A33+F28</f>
        <v>1894.598198401528</v>
      </c>
      <c r="D33" s="7"/>
      <c r="E33" s="7"/>
      <c r="F33" s="7"/>
    </row>
    <row r="34" spans="1:6" x14ac:dyDescent="0.75">
      <c r="A34" s="35">
        <v>2</v>
      </c>
      <c r="B34" s="36">
        <v>38717</v>
      </c>
      <c r="C34" s="37">
        <f t="shared" ref="C34:C36" si="0">$D$31+$E$31*A34+F29</f>
        <v>2954.5728238483734</v>
      </c>
      <c r="D34" s="7"/>
      <c r="E34" s="7"/>
      <c r="F34" s="7"/>
    </row>
    <row r="35" spans="1:6" x14ac:dyDescent="0.75">
      <c r="A35" s="35">
        <v>3</v>
      </c>
      <c r="B35" s="38">
        <v>38807</v>
      </c>
      <c r="C35" s="37">
        <f t="shared" si="0"/>
        <v>2305.4666406605402</v>
      </c>
      <c r="D35" s="7"/>
      <c r="E35" s="7"/>
      <c r="F35" s="7"/>
    </row>
    <row r="36" spans="1:6" x14ac:dyDescent="0.75">
      <c r="A36" s="35">
        <v>4</v>
      </c>
      <c r="B36" s="38">
        <v>38898</v>
      </c>
      <c r="C36" s="37">
        <f t="shared" si="0"/>
        <v>2156.4666406605402</v>
      </c>
      <c r="D36" s="7"/>
      <c r="E36" s="7"/>
      <c r="F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Amazon Data</vt:lpstr>
      <vt:lpstr>Part 1 Q1</vt:lpstr>
      <vt:lpstr>Part 1 Q2</vt:lpstr>
      <vt:lpstr>Part 1 Q3</vt:lpstr>
      <vt:lpstr>Part 2 Q1</vt:lpstr>
      <vt:lpstr>Part 2 Q2 Initial</vt:lpstr>
      <vt:lpstr>Part 2 Q2 Model</vt:lpstr>
      <vt:lpstr>Part 2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Akankshi Mody</cp:lastModifiedBy>
  <dcterms:created xsi:type="dcterms:W3CDTF">2018-02-07T18:34:42Z</dcterms:created>
  <dcterms:modified xsi:type="dcterms:W3CDTF">2019-10-31T06:49:34Z</dcterms:modified>
</cp:coreProperties>
</file>