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" documentId="13_ncr:1_{2746FEE7-A3C6-4DB5-9E5F-4DC79C17220F}" xr6:coauthVersionLast="47" xr6:coauthVersionMax="47" xr10:uidLastSave="{257044EB-B74A-43C2-B1F5-90B567BA56B4}"/>
  <bookViews>
    <workbookView xWindow="-110" yWindow="-110" windowWidth="19420" windowHeight="12220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I10" i="9"/>
  <c r="J10" i="9" s="1"/>
  <c r="I6" i="9"/>
  <c r="K6" i="9" s="1"/>
  <c r="I5" i="9"/>
  <c r="K5" i="9" s="1"/>
  <c r="F8" i="9"/>
  <c r="F6" i="9"/>
  <c r="F5" i="9"/>
  <c r="K19" i="2"/>
  <c r="I19" i="2"/>
  <c r="K18" i="2"/>
  <c r="I18" i="2"/>
  <c r="I8" i="9" l="1"/>
  <c r="J5" i="9"/>
  <c r="L5" i="9" s="1"/>
  <c r="J6" i="9"/>
  <c r="L6" i="9" s="1"/>
  <c r="K10" i="9"/>
  <c r="L10" i="9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L20" i="1" s="1"/>
  <c r="J22" i="1"/>
  <c r="L22" i="1" s="1"/>
  <c r="J19" i="1"/>
  <c r="L19" i="1" s="1"/>
  <c r="K12" i="2"/>
  <c r="K11" i="2"/>
  <c r="K9" i="2"/>
  <c r="G9" i="2"/>
  <c r="K8" i="2"/>
  <c r="K7" i="2"/>
  <c r="K6" i="2"/>
  <c r="K5" i="2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  <c r="K8" i="9" l="1"/>
  <c r="J8" i="9"/>
  <c r="L8" i="9" s="1"/>
  <c r="K14" i="1"/>
  <c r="L14" i="1"/>
  <c r="M14" i="1" s="1"/>
  <c r="K16" i="1"/>
  <c r="L16" i="1"/>
  <c r="M16" i="1" s="1"/>
  <c r="K5" i="1"/>
  <c r="K24" i="1" s="1"/>
  <c r="L5" i="1"/>
  <c r="K9" i="1"/>
  <c r="L9" i="1"/>
  <c r="M9" i="1" s="1"/>
  <c r="K7" i="1"/>
  <c r="K27" i="1" s="1"/>
  <c r="L7" i="1"/>
  <c r="M7" i="1" s="1"/>
  <c r="M27" i="1" s="1"/>
  <c r="K15" i="1"/>
  <c r="L15" i="1"/>
  <c r="M15" i="1" s="1"/>
  <c r="K10" i="1"/>
  <c r="L10" i="1"/>
  <c r="M10" i="1" s="1"/>
  <c r="K13" i="1"/>
  <c r="L13" i="1"/>
  <c r="M13" i="1" s="1"/>
  <c r="K6" i="1"/>
  <c r="K25" i="1" s="1"/>
  <c r="L6" i="1"/>
  <c r="M6" i="1" s="1"/>
  <c r="M25" i="1" s="1"/>
  <c r="K17" i="1"/>
  <c r="K19" i="1" s="1"/>
  <c r="K20" i="1" s="1"/>
  <c r="K22" i="1" s="1"/>
  <c r="L17" i="1"/>
  <c r="M17" i="1" s="1"/>
  <c r="M19" i="1" s="1"/>
  <c r="M20" i="1" s="1"/>
  <c r="M22" i="1" s="1"/>
  <c r="K12" i="1"/>
  <c r="L12" i="1"/>
  <c r="M12" i="1" s="1"/>
  <c r="K8" i="1"/>
  <c r="L8" i="1"/>
  <c r="M8" i="1" s="1"/>
  <c r="K18" i="1"/>
  <c r="L18" i="1"/>
  <c r="M18" i="1" s="1"/>
  <c r="K11" i="1"/>
  <c r="L11" i="1"/>
  <c r="M11" i="1" s="1"/>
  <c r="M5" i="1"/>
  <c r="M24" i="1" s="1"/>
  <c r="J24" i="1"/>
  <c r="J25" i="1" l="1"/>
  <c r="L24" i="1"/>
  <c r="J27" i="1" l="1"/>
  <c r="L27" i="1" s="1"/>
  <c r="L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<sst xmlns="http://schemas.openxmlformats.org/spreadsheetml/2006/main" count="2488" uniqueCount="543">
  <si>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</si>
  <si>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</si>
  <si>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</si>
  <si>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</si>
  <si>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</si>
  <si>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</si>
  <si>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</si>
  <si>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</si>
  <si>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</si>
  <si>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</si>
  <si>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</si>
  <si>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</si>
  <si>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</si>
  <si>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</si>
  <si>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</si>
  <si>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</si>
  <si>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</si>
  <si>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</si>
  <si>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</si>
  <si>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</si>
  <si>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</si>
  <si>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</si>
  <si>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</si>
  <si>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</si>
  <si>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</si>
  <si>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</si>
  <si>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</si>
  <si>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</si>
  <si>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</si>
  <si>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</si>
  <si>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</si>
  <si>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</si>
  <si>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</si>
  <si>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</si>
  <si>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</si>
  <si>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</si>
  <si>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</si>
  <si>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</si>
  <si>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</si>
  <si>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</si>
  <si>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</si>
  <si>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</si>
  <si>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</si>
  <si>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</si>
  <si>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</si>
  <si>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</si>
  <si>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</si>
  <si>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</si>
  <si>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</si>
  <si>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</si>
  <si>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</si>
  <si>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</si>
  <si>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</si>
  <si>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</si>
  <si>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</si>
  <si>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</si>
  <si>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</si>
  <si>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</si>
  <si>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</si>
  <si>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</si>
  <si>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</si>
  <si>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</si>
  <si>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</si>
  <si>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</si>
  <si>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</si>
  <si>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</si>
  <si>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</si>
  <si>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</si>
  <si>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</si>
  <si>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</si>
  <si>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</si>
  <si>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</si>
  <si>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</si>
  <si>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</si>
  <si>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</si>
  <si>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</si>
  <si>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</si>
  <si>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</si>
  <si>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</si>
  <si>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</si>
  <si>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</si>
  <si>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</si>
  <si>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</si>
  <si>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</si>
  <si>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</si>
  <si>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</si>
  <si>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</si>
  <si>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</si>
  <si>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</si>
  <si>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</si>
  <si>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</si>
  <si>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</si>
  <si>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</si>
  <si>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</si>
  <si>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</si>
  <si>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</si>
  <si>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</si>
  <si>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</si>
  <si>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</si>
  <si>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</si>
  <si>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</si>
  <si>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</si>
  <si>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</si>
  <si>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</si>
  <si>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</si>
  <si>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</si>
  <si>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</si>
  <si>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</si>
  <si>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</si>
  <si>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</si>
  <si>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</si>
  <si>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</si>
  <si>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</si>
  <si>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</si>
  <si>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</si>
  <si>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</si>
  <si>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</si>
  <si>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</si>
  <si>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</si>
  <si>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</si>
  <si>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</si>
  <si>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</si>
  <si>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</si>
  <si>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</si>
  <si>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</si>
  <si>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</si>
  <si>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</si>
  <si>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</si>
  <si>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</si>
  <si>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</si>
  <si>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</si>
  <si>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</si>
  <si>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</si>
  <si>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</si>
  <si>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</si>
  <si>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</si>
  <si>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</si>
  <si>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</si>
  <si>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</si>
  <si>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</si>
  <si>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</si>
  <si>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</si>
  <si>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</si>
  <si>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</si>
  <si>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</si>
  <si>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</si>
  <si>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</si>
  <si>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</si>
  <si>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</si>
  <si>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</si>
  <si>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</si>
  <si>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</si>
  <si>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</si>
  <si>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</si>
  <si>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</si>
  <si>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</si>
  <si>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</si>
  <si>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</si>
  <si>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</si>
  <si>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</si>
  <si>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</si>
  <si>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</si>
  <si>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</si>
  <si>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</si>
  <si>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</si>
  <si>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</si>
  <si>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</si>
  <si>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</si>
  <si>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</si>
  <si>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</si>
  <si>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</si>
  <si>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</si>
  <si>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</si>
  <si>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</si>
  <si>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</si>
  <si>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</si>
  <si>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</si>
  <si>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</si>
  <si>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</si>
  <si>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</si>
  <si>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</si>
  <si>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</si>
  <si>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</si>
  <si>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</si>
  <si>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</si>
  <si>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</si>
  <si>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</si>
  <si>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</si>
  <si>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</si>
  <si>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</si>
  <si>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</si>
  <si>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</si>
  <si>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</si>
  <si>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</si>
  <si>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</si>
  <si>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</si>
  <si>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</si>
  <si>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</si>
  <si>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</si>
  <si>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</si>
  <si>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</si>
  <si>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</si>
  <si>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</si>
  <si>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</si>
  <si>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</si>
  <si>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</si>
  <si>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</si>
  <si>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</si>
  <si>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</si>
  <si>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</si>
  <si>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</si>
  <si>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</si>
  <si>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</si>
  <si>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</si>
  <si>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</si>
  <si>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</si>
  <si>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</si>
  <si>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</si>
  <si>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</si>
  <si>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</si>
  <si>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</si>
  <si>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</si>
  <si>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</si>
  <si>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</si>
  <si>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</si>
  <si>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</si>
  <si>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</si>
  <si>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</si>
  <si>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</si>
  <si>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</si>
  <si>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</si>
  <si>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</si>
  <si>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</si>
  <si>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</si>
  <si>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</si>
  <si>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</si>
  <si>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</si>
  <si>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</si>
  <si>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</si>
  <si>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</si>
  <si>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</si>
  <si>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</si>
  <si>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</si>
  <si>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</si>
  <si>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</si>
  <si>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</si>
  <si>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</si>
  <si>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</si>
  <si>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</si>
  <si>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</si>
  <si>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</si>
  <si>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</si>
  <si>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</si>
  <si>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</si>
  <si>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</si>
  <si>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</si>
  <si>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</si>
  <si>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</si>
  <si>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</si>
  <si>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</si>
  <si>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</si>
  <si>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</si>
  <si>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</si>
  <si>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</si>
  <si>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</si>
  <si>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</si>
  <si>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</si>
  <si>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</si>
  <si>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</si>
  <si>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</si>
  <si>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</si>
  <si>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</si>
  <si>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</si>
  <si>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</si>
  <si>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</si>
  <si>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</si>
  <si>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</si>
  <si>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</si>
  <si>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</si>
  <si>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</si>
  <si>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</si>
  <si>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</si>
  <si>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</si>
  <si>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</si>
  <si>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</si>
  <si>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</si>
  <si>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</si>
  <si>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</si>
  <si>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</si>
  <si>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</si>
  <si>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</si>
  <si>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</si>
  <si>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</si>
  <si>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</si>
  <si>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</si>
  <si>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</si>
  <si>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</si>
  <si>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</si>
  <si>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</si>
  <si>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</si>
  <si>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</si>
  <si>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</si>
  <si>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</si>
  <si>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</si>
  <si>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</si>
  <si>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</si>
  <si>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</si>
  <si>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</si>
  <si>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</si>
  <si>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</si>
  <si>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</si>
  <si>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</si>
  <si>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</si>
  <si>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</si>
  <si>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</si>
  <si>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</si>
  <si>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</si>
  <si>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</si>
  <si>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</si>
  <si>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</si>
  <si>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</si>
  <si>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</si>
  <si>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</si>
  <si>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</si>
  <si>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</si>
  <si>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</si>
  <si>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</si>
  <si>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</si>
  <si>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</si>
  <si>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</si>
  <si>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</si>
  <si>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</si>
  <si>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</si>
  <si>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</si>
  <si>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</si>
  <si>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</si>
  <si>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</si>
  <si>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</si>
  <si>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</si>
  <si>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</si>
  <si>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</si>
  <si>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</si>
  <si>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</si>
  <si>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</si>
  <si>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</si>
  <si>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</si>
  <si>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</si>
  <si>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</si>
  <si>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</si>
  <si>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</si>
  <si>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</si>
  <si>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</si>
  <si>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</si>
  <si>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</si>
  <si>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</si>
  <si>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</si>
  <si>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</si>
  <si>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</si>
  <si>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</si>
  <si>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</si>
  <si>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</si>
  <si>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</si>
  <si>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</si>
  <si>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</si>
  <si>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</si>
  <si>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</si>
  <si>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</si>
  <si>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</si>
  <si>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</si>
  <si>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</si>
  <si>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</si>
  <si>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</si>
  <si>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</si>
  <si>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</si>
  <si>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</si>
  <si>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</si>
  <si>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</si>
  <si>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</si>
  <si>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</si>
  <si>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</si>
  <si>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</si>
  <si>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</si>
  <si>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</si>
  <si>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</si>
  <si>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</si>
  <si>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</si>
  <si>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</si>
  <si>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</si>
  <si>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</si>
  <si>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</si>
  <si>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</si>
  <si>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</si>
  <si>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</si>
  <si>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</si>
  <si>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</si>
  <si>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</si>
  <si>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</si>
  <si>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</si>
  <si>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</si>
  <si>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</si>
  <si>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</si>
  <si>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</si>
  <si>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</si>
  <si>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</si>
  <si>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</si>
  <si>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</si>
  <si>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</si>
  <si>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</si>
  <si>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</si>
  <si>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</si>
  <si>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</si>
  <si>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</si>
  <si>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</si>
  <si>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</si>
  <si>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</si>
  <si>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</si>
  <si>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</si>
  <si>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</si>
  <si>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</si>
  <si>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</si>
  <si>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</si>
  <si>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</si>
  <si>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</si>
  <si>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</si>
  <si>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</si>
  <si>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</si>
  <si>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</si>
  <si>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</si>
  <si>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</si>
  <si>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</si>
  <si>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</si>
  <si>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</si>
  <si>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</si>
  <si>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</si>
  <si>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</si>
  <si>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</si>
  <si>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</si>
  <si>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</si>
  <si>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</si>
  <si>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</si>
  <si>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</si>
  <si>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</si>
  <si>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</si>
  <si>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</si>
  <si>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</si>
  <si>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</si>
  <si>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</si>
  <si>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</si>
  <si>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</si>
  <si>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</si>
  <si>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</si>
  <si>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</si>
  <si>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</si>
  <si>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</si>
  <si>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</si>
  <si>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</si>
  <si>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</si>
  <si>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</si>
  <si>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</si>
  <si>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</si>
  <si>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</si>
  <si>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</si>
  <si>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</si>
  <si>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</si>
  <si>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</si>
  <si>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</si>
  <si>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</si>
  <si>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</si>
  <si>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</si>
  <si>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</si>
  <si>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</si>
  <si>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</si>
  <si>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</si>
  <si>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</si>
  <si>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</si>
  <si>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</si>
  <si>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</si>
  <si>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</si>
  <si>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</si>
  <si>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</si>
  <si>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</si>
  <si>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</si>
  <si>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</si>
  <si>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</si>
  <si>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</si>
  <si>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</si>
  <si>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</si>
  <si>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</si>
  <si>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</si>
  <si>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</si>
  <si>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</si>
  <si>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</si>
  <si>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</si>
  <si>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</si>
  <si>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</si>
  <si>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</si>
  <si>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</si>
  <si>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</si>
  <si>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</si>
  <si>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</si>
  <si>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</si>
  <si>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</si>
  <si>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</si>
  <si>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</si>
  <si>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</si>
  <si>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</si>
  <si>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</si>
  <si>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</si>
  <si>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</si>
  <si>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</si>
  <si>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</si>
  <si>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</si>
  <si>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</si>
  <si>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</si>
  <si>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</si>
  <si>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</si>
  <si>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</si>
  <si>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AT</t>
  </si>
  <si>
    <t>QU</t>
  </si>
  <si>
    <t>ON</t>
  </si>
  <si>
    <t>MA</t>
  </si>
  <si>
    <t>SA</t>
  </si>
  <si>
    <t>AL</t>
  </si>
  <si>
    <t>BC</t>
  </si>
  <si>
    <t>*The new technology of electricity-rail and electricity-buss will appear in 2025, because the 2020 energy consumption data shows that there is no ele-rail or ele-bus in canada</t>
  </si>
  <si>
    <t>TRA_Rai_Pas-ELC01</t>
  </si>
  <si>
    <t>TRA_Rai_Frt-ELC01</t>
  </si>
  <si>
    <t>btkm</t>
  </si>
  <si>
    <t>btkm-yr</t>
  </si>
  <si>
    <t>bpkm</t>
  </si>
  <si>
    <t>bpkm-yr</t>
  </si>
  <si>
    <t>Rail Freight - ELC</t>
  </si>
  <si>
    <t>Conventional passenger trains - ELC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</si>
  <si>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</si>
  <si>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</si>
  <si>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SHARE-I~LO</t>
  </si>
  <si>
    <t>TRA_Mot_ELC1</t>
  </si>
  <si>
    <t>TRA_Bus_HEV01</t>
  </si>
  <si>
    <t>TRA_Bus_PHEV01</t>
  </si>
  <si>
    <t>TRA_Bus_BEV01</t>
  </si>
  <si>
    <t>BVkm</t>
  </si>
  <si>
    <t>000Veh</t>
  </si>
  <si>
    <t>*For a new tech, there shouldn't be regional difference for a specific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</si>
</sst>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5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  <xf numFmtId="164" fontId="1" fillId="0" borderId="0" xfId="231" applyNumberFormat="1"/>
    <xf numFmtId="0" fontId="6" fillId="4" borderId="1" xfId="231" applyFont="1" applyFill="1" applyBorder="1" applyAlignment="1">
      <alignment vertical="center"/>
    </xf>
    <xf numFmtId="0" fontId="1" fillId="0" borderId="0" xfId="231"/>
    <xf numFmtId="0" fontId="0" fillId="78" borderId="0" xfId="0" applyFill="1"/>
    <xf numFmtId="0" fontId="9" fillId="78" borderId="0" xfId="4" applyFont="1" applyFill="1" applyAlignment="1">
      <alignment horizontal="left"/>
    </xf>
    <xf numFmtId="164" fontId="9" fillId="78" borderId="0" xfId="0" applyNumberFormat="1" applyFont="1" applyFill="1"/>
    <xf numFmtId="164" fontId="0" fillId="78" borderId="0" xfId="0" applyNumberFormat="1" applyFill="1"/>
    <xf numFmtId="0" fontId="6" fillId="78" borderId="1" xfId="3" applyFont="1" applyFill="1" applyBorder="1" applyAlignment="1">
      <alignment vertical="center"/>
    </xf>
    <xf numFmtId="0" fontId="7" fillId="78" borderId="2" xfId="4" applyFont="1" applyFill="1" applyBorder="1" applyAlignment="1">
      <alignment horizontal="left" vertical="center"/>
    </xf>
    <xf numFmtId="0" fontId="7" fillId="78" borderId="2" xfId="4" applyFont="1" applyFill="1" applyBorder="1" applyAlignment="1">
      <alignment horizontal="right" vertical="center"/>
    </xf>
    <xf numFmtId="0" fontId="7" fillId="78" borderId="2" xfId="4" applyFont="1" applyFill="1" applyBorder="1" applyAlignment="1">
      <alignment horizontal="right" vertical="center" wrapText="1"/>
    </xf>
    <xf numFmtId="164" fontId="7" fillId="78" borderId="2" xfId="0" applyNumberFormat="1" applyFont="1" applyFill="1" applyBorder="1" applyAlignment="1">
      <alignment horizontal="left"/>
    </xf>
    <xf numFmtId="164" fontId="7" fillId="78" borderId="3" xfId="0" applyNumberFormat="1" applyFont="1" applyFill="1" applyBorder="1" applyAlignment="1">
      <alignment horizontal="left"/>
    </xf>
    <xf numFmtId="0" fontId="1" fillId="78" borderId="0" xfId="3" applyFill="1"/>
    <xf numFmtId="2" fontId="2" fillId="78" borderId="0" xfId="3" applyNumberFormat="1" applyFont="1" applyFill="1"/>
    <xf numFmtId="0" fontId="8" fillId="78" borderId="0" xfId="0" applyFont="1" applyFill="1"/>
    <xf numFmtId="164" fontId="10" fillId="78" borderId="1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right" wrapText="1"/>
    </xf>
    <xf numFmtId="164" fontId="5" fillId="78" borderId="0" xfId="0" applyNumberFormat="1" applyFont="1" applyFill="1"/>
    <xf numFmtId="164" fontId="0" fillId="78" borderId="5" xfId="0" applyNumberFormat="1" applyFill="1" applyBorder="1"/>
    <xf numFmtId="164" fontId="5" fillId="78" borderId="5" xfId="0" applyNumberFormat="1" applyFont="1" applyFill="1" applyBorder="1"/>
    <xf numFmtId="0" fontId="0" fillId="79" borderId="0" xfId="0" applyFill="1"/>
    <xf numFmtId="0" fontId="64" fillId="79" borderId="0" xfId="0" applyFont="1" applyFill="1"/>
    <xf numFmtId="0" fontId="109" fillId="79" borderId="0" xfId="0" applyFont="1" applyFill="1"/>
    <xf numFmtId="164" fontId="1" fillId="0" borderId="0" xfId="3" applyNumberFormat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1"/>
  <sheetViews>
    <sheetView tabSelected="1" topLeftCell="G1" zoomScale="73" workbookViewId="0">
      <selection activeCell="T29" sqref="T29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6" max="16" width="12" bestFit="1" customWidth="1"/>
    <col min="20" max="20" width="18" bestFit="1" customWidth="1"/>
  </cols>
  <sheetData>
    <row r="2" spans="3:26" ht="15.5">
      <c r="L2" s="82" t="s">
        <v>516</v>
      </c>
    </row>
    <row r="3" spans="3:26">
      <c r="E3" s="10" t="s">
        <v>31</v>
      </c>
      <c r="R3" s="11" t="s">
        <v>32</v>
      </c>
      <c r="S3" s="11"/>
      <c r="T3" s="12"/>
      <c r="U3" s="12"/>
      <c r="V3" s="12"/>
      <c r="W3" s="12"/>
      <c r="X3" s="12"/>
      <c r="Y3" s="12"/>
      <c r="Z3" s="12"/>
    </row>
    <row r="4" spans="3:26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514</v>
      </c>
      <c r="M4" s="5" t="s">
        <v>515</v>
      </c>
      <c r="N4" s="26" t="s">
        <v>30</v>
      </c>
      <c r="O4" s="26" t="s">
        <v>29</v>
      </c>
      <c r="P4" s="26" t="s">
        <v>535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7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R7" s="18" t="s">
        <v>51</v>
      </c>
      <c r="S7" s="12"/>
      <c r="T7" s="1" t="s">
        <v>0</v>
      </c>
      <c r="U7" s="18"/>
      <c r="V7" s="12" t="s">
        <v>501</v>
      </c>
      <c r="W7" s="12" t="s">
        <v>53</v>
      </c>
      <c r="X7" s="12"/>
      <c r="Y7" s="12" t="s">
        <v>54</v>
      </c>
      <c r="Z7" s="12"/>
    </row>
    <row r="8" spans="3:26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R8" s="12"/>
      <c r="S8" s="12"/>
      <c r="T8" s="1" t="s">
        <v>8</v>
      </c>
      <c r="U8" s="18"/>
      <c r="V8" s="12" t="s">
        <v>501</v>
      </c>
      <c r="W8" s="12" t="s">
        <v>53</v>
      </c>
      <c r="X8" s="12"/>
      <c r="Y8" s="12" t="s">
        <v>54</v>
      </c>
      <c r="Z8" s="12"/>
    </row>
    <row r="9" spans="3:26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R9" s="12"/>
      <c r="S9" s="12"/>
      <c r="T9" s="1" t="s">
        <v>1</v>
      </c>
      <c r="U9" s="18"/>
      <c r="V9" s="12" t="s">
        <v>501</v>
      </c>
      <c r="W9" s="12" t="s">
        <v>53</v>
      </c>
      <c r="X9" s="12"/>
      <c r="Y9" s="12" t="s">
        <v>54</v>
      </c>
      <c r="Z9" s="12"/>
    </row>
    <row r="10" spans="3:26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R10" s="12"/>
      <c r="S10" s="12"/>
      <c r="T10" s="1" t="s">
        <v>2</v>
      </c>
      <c r="U10" s="18"/>
      <c r="V10" s="12" t="s">
        <v>501</v>
      </c>
      <c r="W10" s="12" t="s">
        <v>53</v>
      </c>
      <c r="X10" s="12"/>
      <c r="Y10" s="12" t="s">
        <v>54</v>
      </c>
      <c r="Z10" s="12"/>
    </row>
    <row r="11" spans="3:26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R11" s="12"/>
      <c r="S11" s="12"/>
      <c r="T11" s="1" t="s">
        <v>9</v>
      </c>
      <c r="U11" s="18"/>
      <c r="V11" s="12" t="s">
        <v>501</v>
      </c>
      <c r="W11" s="12" t="s">
        <v>53</v>
      </c>
      <c r="X11" s="12"/>
      <c r="Y11" s="12" t="s">
        <v>54</v>
      </c>
      <c r="Z11" s="12"/>
    </row>
    <row r="12" spans="3:26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R12" s="19"/>
      <c r="S12" s="19"/>
      <c r="T12" s="1" t="s">
        <v>3</v>
      </c>
      <c r="U12" s="20"/>
      <c r="V12" s="19" t="s">
        <v>52</v>
      </c>
      <c r="W12" s="19" t="s">
        <v>53</v>
      </c>
      <c r="X12" s="19"/>
      <c r="Y12" s="19" t="s">
        <v>54</v>
      </c>
      <c r="Z12" s="19"/>
    </row>
    <row r="13" spans="3:26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R13" s="12"/>
      <c r="S13" s="12"/>
      <c r="T13" s="1" t="s">
        <v>10</v>
      </c>
      <c r="U13" s="18"/>
      <c r="V13" s="12" t="s">
        <v>52</v>
      </c>
      <c r="W13" s="12" t="s">
        <v>53</v>
      </c>
      <c r="X13" s="12"/>
      <c r="Y13" s="12" t="s">
        <v>54</v>
      </c>
      <c r="Z13" s="12"/>
    </row>
    <row r="14" spans="3:26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R14" s="12"/>
      <c r="S14" s="12"/>
      <c r="T14" s="1" t="s">
        <v>4</v>
      </c>
      <c r="U14" s="18"/>
      <c r="V14" s="12" t="s">
        <v>52</v>
      </c>
      <c r="W14" s="12" t="s">
        <v>53</v>
      </c>
      <c r="X14" s="12"/>
      <c r="Y14" s="12" t="s">
        <v>54</v>
      </c>
      <c r="Z14" s="12"/>
    </row>
    <row r="15" spans="3:26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R15" s="12"/>
      <c r="S15" s="12"/>
      <c r="T15" s="1" t="s">
        <v>11</v>
      </c>
      <c r="U15" s="18"/>
      <c r="V15" s="12" t="s">
        <v>52</v>
      </c>
      <c r="W15" s="12" t="s">
        <v>53</v>
      </c>
      <c r="X15" s="12"/>
      <c r="Y15" s="12" t="s">
        <v>54</v>
      </c>
      <c r="Z15" s="12"/>
    </row>
    <row r="16" spans="3:26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R16" s="12"/>
      <c r="S16" s="12"/>
      <c r="T16" s="1" t="s">
        <v>5</v>
      </c>
      <c r="U16" s="18"/>
      <c r="V16" s="12" t="s">
        <v>52</v>
      </c>
      <c r="W16" s="12" t="s">
        <v>53</v>
      </c>
      <c r="X16" s="12"/>
      <c r="Y16" s="12" t="s">
        <v>54</v>
      </c>
      <c r="Z16" s="12"/>
    </row>
    <row r="17" spans="3:26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R17" s="12"/>
      <c r="S17" s="12"/>
      <c r="T17" s="1" t="s">
        <v>12</v>
      </c>
      <c r="U17" s="18"/>
      <c r="V17" s="12" t="s">
        <v>52</v>
      </c>
      <c r="W17" s="12" t="s">
        <v>53</v>
      </c>
      <c r="X17" s="12"/>
      <c r="Y17" s="12" t="s">
        <v>54</v>
      </c>
      <c r="Z17" s="12"/>
    </row>
    <row r="18" spans="3:26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R18" s="12"/>
      <c r="S18" s="12"/>
      <c r="T18" s="1" t="s">
        <v>6</v>
      </c>
      <c r="U18" s="18"/>
      <c r="V18" s="12" t="s">
        <v>52</v>
      </c>
      <c r="W18" s="12" t="s">
        <v>53</v>
      </c>
      <c r="X18" s="12"/>
      <c r="Y18" s="12" t="s">
        <v>54</v>
      </c>
      <c r="Z18" s="12"/>
    </row>
    <row r="19" spans="3:26">
      <c r="C19" s="52" t="s">
        <v>502</v>
      </c>
      <c r="D19" s="51" t="s">
        <v>508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P19" s="27">
        <v>1</v>
      </c>
      <c r="T19" s="1" t="s">
        <v>7</v>
      </c>
      <c r="V19" s="12" t="s">
        <v>52</v>
      </c>
      <c r="W19" s="12" t="s">
        <v>53</v>
      </c>
      <c r="Y19" s="12" t="s">
        <v>54</v>
      </c>
    </row>
    <row r="20" spans="3:26">
      <c r="C20" s="52" t="s">
        <v>503</v>
      </c>
      <c r="D20" s="51" t="s">
        <v>508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2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P20" s="27">
        <v>0.9</v>
      </c>
      <c r="T20" s="1" t="s">
        <v>13</v>
      </c>
      <c r="V20" s="12" t="s">
        <v>52</v>
      </c>
      <c r="W20" s="12" t="s">
        <v>53</v>
      </c>
      <c r="Y20" s="12" t="s">
        <v>54</v>
      </c>
    </row>
    <row r="21" spans="3:26">
      <c r="C21" s="52"/>
      <c r="D21" s="51" t="s">
        <v>14</v>
      </c>
      <c r="E21" s="51"/>
      <c r="G21" s="53"/>
      <c r="K21" s="9"/>
      <c r="L21" s="9"/>
      <c r="M21" s="9"/>
      <c r="P21" s="27">
        <v>0.1</v>
      </c>
      <c r="T21" s="52" t="s">
        <v>502</v>
      </c>
      <c r="V21" s="12" t="s">
        <v>52</v>
      </c>
      <c r="W21" s="12" t="s">
        <v>53</v>
      </c>
      <c r="Y21" s="12" t="s">
        <v>54</v>
      </c>
    </row>
    <row r="22" spans="3:26">
      <c r="C22" s="52" t="s">
        <v>504</v>
      </c>
      <c r="D22" s="51" t="s">
        <v>508</v>
      </c>
      <c r="E22" s="51" t="s">
        <v>19</v>
      </c>
      <c r="F22">
        <v>2021</v>
      </c>
      <c r="G22" s="53">
        <v>1.9469999999999998</v>
      </c>
      <c r="H22">
        <v>19.982046670009744</v>
      </c>
      <c r="I22">
        <v>1.58</v>
      </c>
      <c r="J22">
        <f t="shared" si="4"/>
        <v>51.300000000000004</v>
      </c>
      <c r="K22" s="9">
        <f>K20</f>
        <v>0.2175</v>
      </c>
      <c r="L22" s="9">
        <f t="shared" si="2"/>
        <v>46.17</v>
      </c>
      <c r="M22" s="9">
        <f>M20</f>
        <v>0.19574999999999998</v>
      </c>
      <c r="N22">
        <v>1E-3</v>
      </c>
      <c r="O22">
        <v>12</v>
      </c>
      <c r="P22" s="27">
        <v>0.5</v>
      </c>
      <c r="T22" s="52" t="s">
        <v>503</v>
      </c>
      <c r="V22" s="12" t="s">
        <v>52</v>
      </c>
      <c r="W22" s="12" t="s">
        <v>53</v>
      </c>
      <c r="Y22" s="12" t="s">
        <v>54</v>
      </c>
    </row>
    <row r="23" spans="3:26">
      <c r="C23" s="52"/>
      <c r="D23" s="51" t="s">
        <v>14</v>
      </c>
      <c r="E23" s="51"/>
      <c r="G23" s="53"/>
      <c r="K23" s="9"/>
      <c r="L23" s="9"/>
      <c r="M23" s="9"/>
      <c r="P23" s="27">
        <v>0.5</v>
      </c>
      <c r="T23" s="52" t="s">
        <v>504</v>
      </c>
      <c r="V23" s="12" t="s">
        <v>52</v>
      </c>
      <c r="W23" s="12" t="s">
        <v>53</v>
      </c>
      <c r="Y23" s="12" t="s">
        <v>54</v>
      </c>
    </row>
    <row r="24" spans="3:26">
      <c r="C24" s="52" t="s">
        <v>505</v>
      </c>
      <c r="D24" s="51" t="s">
        <v>508</v>
      </c>
      <c r="E24" s="51" t="s">
        <v>15</v>
      </c>
      <c r="F24">
        <v>2021</v>
      </c>
      <c r="G24" s="53">
        <v>0.44799999999999995</v>
      </c>
      <c r="H24">
        <v>21.646726853878867</v>
      </c>
      <c r="I24">
        <v>5.78</v>
      </c>
      <c r="J24">
        <f>J5*J19/J17</f>
        <v>92.34</v>
      </c>
      <c r="K24">
        <f>K5</f>
        <v>0.39149999999999996</v>
      </c>
      <c r="L24" s="9">
        <f t="shared" si="2"/>
        <v>83.106000000000009</v>
      </c>
      <c r="M24">
        <f>M5</f>
        <v>0.35235</v>
      </c>
      <c r="N24">
        <v>1E-3</v>
      </c>
      <c r="O24">
        <v>15</v>
      </c>
      <c r="P24" s="27">
        <v>1</v>
      </c>
      <c r="T24" s="52" t="s">
        <v>505</v>
      </c>
      <c r="V24" s="12" t="s">
        <v>501</v>
      </c>
      <c r="W24" s="12" t="s">
        <v>53</v>
      </c>
      <c r="Y24" s="12" t="s">
        <v>54</v>
      </c>
    </row>
    <row r="25" spans="3:26">
      <c r="C25" s="52" t="s">
        <v>506</v>
      </c>
      <c r="D25" s="51" t="s">
        <v>508</v>
      </c>
      <c r="E25" s="51" t="s">
        <v>15</v>
      </c>
      <c r="F25">
        <v>2021</v>
      </c>
      <c r="G25" s="53">
        <v>0.44799999999999995</v>
      </c>
      <c r="H25">
        <v>21.646726853878867</v>
      </c>
      <c r="I25">
        <v>5.78</v>
      </c>
      <c r="J25">
        <f>J24</f>
        <v>92.34</v>
      </c>
      <c r="K25">
        <f t="shared" ref="K25:M25" si="5">K6</f>
        <v>0.39149999999999996</v>
      </c>
      <c r="L25" s="9">
        <f t="shared" si="2"/>
        <v>83.106000000000009</v>
      </c>
      <c r="M25">
        <f t="shared" si="5"/>
        <v>0.35235</v>
      </c>
      <c r="N25">
        <v>1E-3</v>
      </c>
      <c r="O25">
        <v>15</v>
      </c>
      <c r="P25" s="27">
        <v>0.9</v>
      </c>
      <c r="T25" s="52" t="s">
        <v>506</v>
      </c>
      <c r="V25" s="12" t="s">
        <v>501</v>
      </c>
      <c r="W25" s="12" t="s">
        <v>53</v>
      </c>
      <c r="Y25" s="12" t="s">
        <v>54</v>
      </c>
    </row>
    <row r="26" spans="3:26">
      <c r="C26" s="52"/>
      <c r="D26" s="51" t="s">
        <v>14</v>
      </c>
      <c r="E26" s="51"/>
      <c r="G26" s="53"/>
      <c r="L26" s="9"/>
      <c r="P26" s="27">
        <v>0.1</v>
      </c>
      <c r="T26" s="52" t="s">
        <v>507</v>
      </c>
      <c r="V26" s="12" t="s">
        <v>501</v>
      </c>
      <c r="W26" s="12" t="s">
        <v>53</v>
      </c>
      <c r="Y26" s="12" t="s">
        <v>54</v>
      </c>
    </row>
    <row r="27" spans="3:26">
      <c r="C27" s="52" t="s">
        <v>507</v>
      </c>
      <c r="D27" s="51" t="s">
        <v>508</v>
      </c>
      <c r="E27" s="51" t="s">
        <v>15</v>
      </c>
      <c r="F27">
        <v>2021</v>
      </c>
      <c r="G27" s="53">
        <v>0.26400000000000001</v>
      </c>
      <c r="H27">
        <v>21.646726853878867</v>
      </c>
      <c r="I27">
        <v>5.78</v>
      </c>
      <c r="J27">
        <f>J25</f>
        <v>92.34</v>
      </c>
      <c r="K27">
        <f>K7</f>
        <v>0.39149999999999996</v>
      </c>
      <c r="L27" s="9">
        <f t="shared" si="2"/>
        <v>83.106000000000009</v>
      </c>
      <c r="M27">
        <f>M7</f>
        <v>0.35235</v>
      </c>
      <c r="N27">
        <v>1E-3</v>
      </c>
      <c r="O27">
        <v>15</v>
      </c>
      <c r="P27" s="27">
        <v>0.5</v>
      </c>
    </row>
    <row r="28" spans="3:26">
      <c r="D28" s="51" t="s">
        <v>14</v>
      </c>
      <c r="P28" s="27">
        <v>0.5</v>
      </c>
      <c r="T28" s="50"/>
    </row>
    <row r="29" spans="3:26">
      <c r="G29" s="53"/>
    </row>
    <row r="30" spans="3:26">
      <c r="J30" t="s">
        <v>509</v>
      </c>
    </row>
    <row r="31" spans="3:26">
      <c r="J31" t="s">
        <v>510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33"/>
  <sheetViews>
    <sheetView topLeftCell="A3" workbookViewId="0">
      <selection activeCell="E23" sqref="E23"/>
    </sheetView>
  </sheetViews>
  <sheetFormatPr defaultRowHeight="14.5"/>
  <cols>
    <col min="3" max="3" width="24.54296875" bestFit="1" customWidth="1"/>
    <col min="4" max="4" width="17" bestFit="1" customWidth="1"/>
    <col min="5" max="5" width="19.1796875" bestFit="1" customWidth="1"/>
    <col min="7" max="7" width="12" bestFit="1" customWidth="1"/>
    <col min="9" max="9" width="14.7265625" bestFit="1" customWidth="1"/>
    <col min="10" max="10" width="14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E2" t="s">
        <v>524</v>
      </c>
      <c r="H2" t="s">
        <v>73</v>
      </c>
    </row>
    <row r="3" spans="3:26" s="62" customFormat="1">
      <c r="E3" s="63" t="s">
        <v>512</v>
      </c>
      <c r="R3" s="64" t="s">
        <v>513</v>
      </c>
      <c r="S3" s="64"/>
      <c r="T3" s="65"/>
      <c r="U3" s="65"/>
      <c r="V3" s="65"/>
      <c r="W3" s="65"/>
      <c r="X3" s="65"/>
      <c r="Y3" s="65"/>
      <c r="Z3" s="65"/>
    </row>
    <row r="4" spans="3:26" s="62" customFormat="1" ht="26.5" thickBot="1">
      <c r="C4" s="66" t="s">
        <v>20</v>
      </c>
      <c r="D4" s="66" t="s">
        <v>21</v>
      </c>
      <c r="E4" s="66" t="s">
        <v>22</v>
      </c>
      <c r="F4" s="67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514</v>
      </c>
      <c r="M4" s="68" t="s">
        <v>515</v>
      </c>
      <c r="N4" s="69" t="s">
        <v>29</v>
      </c>
      <c r="O4" s="69" t="s">
        <v>30</v>
      </c>
      <c r="R4" s="70" t="s">
        <v>33</v>
      </c>
      <c r="S4" s="71" t="s">
        <v>34</v>
      </c>
      <c r="T4" s="70" t="s">
        <v>20</v>
      </c>
      <c r="U4" s="70" t="s">
        <v>35</v>
      </c>
      <c r="V4" s="70" t="s">
        <v>36</v>
      </c>
      <c r="W4" s="70" t="s">
        <v>37</v>
      </c>
      <c r="X4" s="70" t="s">
        <v>38</v>
      </c>
      <c r="Y4" s="70" t="s">
        <v>39</v>
      </c>
      <c r="Z4" s="70" t="s">
        <v>40</v>
      </c>
    </row>
    <row r="5" spans="3:26" s="62" customFormat="1" ht="42" thickBot="1">
      <c r="C5" s="72" t="s">
        <v>55</v>
      </c>
      <c r="D5" s="72" t="s">
        <v>14</v>
      </c>
      <c r="E5" s="72" t="s">
        <v>56</v>
      </c>
      <c r="F5" s="62">
        <v>2021</v>
      </c>
      <c r="G5" s="73">
        <v>0.16919999999999999</v>
      </c>
      <c r="H5" s="62">
        <v>1</v>
      </c>
      <c r="I5" s="62">
        <v>1</v>
      </c>
      <c r="J5" s="74">
        <v>4000</v>
      </c>
      <c r="K5" s="74">
        <f>J5/100</f>
        <v>40</v>
      </c>
      <c r="L5" s="74">
        <v>4000</v>
      </c>
      <c r="M5" s="74">
        <f>L5/100</f>
        <v>40</v>
      </c>
      <c r="N5" s="74">
        <v>30</v>
      </c>
      <c r="O5" s="62">
        <v>1</v>
      </c>
      <c r="R5" s="75" t="s">
        <v>41</v>
      </c>
      <c r="S5" s="75" t="s">
        <v>42</v>
      </c>
      <c r="T5" s="75" t="s">
        <v>43</v>
      </c>
      <c r="U5" s="75" t="s">
        <v>44</v>
      </c>
      <c r="V5" s="75" t="s">
        <v>45</v>
      </c>
      <c r="W5" s="75" t="s">
        <v>46</v>
      </c>
      <c r="X5" s="75" t="s">
        <v>47</v>
      </c>
      <c r="Y5" s="75" t="s">
        <v>48</v>
      </c>
      <c r="Z5" s="75" t="s">
        <v>49</v>
      </c>
    </row>
    <row r="6" spans="3:26" s="62" customFormat="1">
      <c r="C6" s="72" t="s">
        <v>57</v>
      </c>
      <c r="D6" s="72" t="s">
        <v>58</v>
      </c>
      <c r="E6" s="72" t="s">
        <v>59</v>
      </c>
      <c r="F6" s="62">
        <v>2021</v>
      </c>
      <c r="G6" s="73">
        <v>0.16919999999999999</v>
      </c>
      <c r="H6" s="62">
        <v>1</v>
      </c>
      <c r="I6" s="62">
        <v>1</v>
      </c>
      <c r="J6" s="74">
        <v>4000</v>
      </c>
      <c r="K6" s="74">
        <f t="shared" ref="K6:K12" si="0">J6/100</f>
        <v>40</v>
      </c>
      <c r="L6" s="74">
        <v>4000</v>
      </c>
      <c r="M6" s="74">
        <f t="shared" ref="M6:M9" si="1">L6/100</f>
        <v>40</v>
      </c>
      <c r="N6" s="74">
        <v>30</v>
      </c>
      <c r="O6" s="62">
        <v>1</v>
      </c>
      <c r="R6" s="76" t="s">
        <v>50</v>
      </c>
      <c r="S6" s="77"/>
      <c r="T6" s="77"/>
      <c r="U6" s="77"/>
      <c r="V6" s="77"/>
      <c r="W6" s="77"/>
      <c r="X6" s="77"/>
      <c r="Y6" s="77"/>
      <c r="Z6" s="77"/>
    </row>
    <row r="7" spans="3:26" s="62" customFormat="1">
      <c r="C7" s="72" t="s">
        <v>60</v>
      </c>
      <c r="D7" s="72" t="s">
        <v>14</v>
      </c>
      <c r="E7" s="72" t="s">
        <v>61</v>
      </c>
      <c r="F7" s="62">
        <v>2021</v>
      </c>
      <c r="G7" s="73">
        <v>0.62509999999999999</v>
      </c>
      <c r="H7" s="62">
        <v>1</v>
      </c>
      <c r="I7" s="62">
        <v>1</v>
      </c>
      <c r="J7" s="74">
        <v>4000</v>
      </c>
      <c r="K7" s="74">
        <f t="shared" si="0"/>
        <v>40</v>
      </c>
      <c r="L7" s="74">
        <v>4000</v>
      </c>
      <c r="M7" s="74">
        <f t="shared" si="1"/>
        <v>40</v>
      </c>
      <c r="N7" s="74">
        <v>30</v>
      </c>
      <c r="O7" s="62">
        <v>1</v>
      </c>
      <c r="R7" s="78" t="s">
        <v>51</v>
      </c>
      <c r="S7" s="65"/>
      <c r="T7" s="72" t="s">
        <v>55</v>
      </c>
      <c r="U7" s="78"/>
      <c r="V7" s="65" t="s">
        <v>501</v>
      </c>
      <c r="W7" s="65" t="s">
        <v>511</v>
      </c>
      <c r="X7" s="65"/>
      <c r="Y7" s="65" t="s">
        <v>54</v>
      </c>
      <c r="Z7" s="65"/>
    </row>
    <row r="8" spans="3:26" s="62" customFormat="1">
      <c r="C8" s="72" t="s">
        <v>62</v>
      </c>
      <c r="D8" s="72" t="s">
        <v>58</v>
      </c>
      <c r="E8" s="72" t="s">
        <v>63</v>
      </c>
      <c r="F8" s="62">
        <v>2021</v>
      </c>
      <c r="G8" s="73">
        <v>0.62509999999999999</v>
      </c>
      <c r="H8" s="62">
        <v>1</v>
      </c>
      <c r="I8" s="62">
        <v>1</v>
      </c>
      <c r="J8" s="74">
        <v>4000</v>
      </c>
      <c r="K8" s="74">
        <f t="shared" si="0"/>
        <v>40</v>
      </c>
      <c r="L8" s="74">
        <v>4000</v>
      </c>
      <c r="M8" s="74">
        <f t="shared" si="1"/>
        <v>40</v>
      </c>
      <c r="N8" s="74">
        <v>30</v>
      </c>
      <c r="O8" s="62">
        <v>1</v>
      </c>
      <c r="R8" s="65"/>
      <c r="S8" s="65"/>
      <c r="T8" s="72" t="s">
        <v>57</v>
      </c>
      <c r="U8" s="78"/>
      <c r="V8" s="65" t="s">
        <v>501</v>
      </c>
      <c r="W8" s="65" t="s">
        <v>511</v>
      </c>
      <c r="X8" s="65"/>
      <c r="Y8" s="65" t="s">
        <v>54</v>
      </c>
      <c r="Z8" s="65"/>
    </row>
    <row r="9" spans="3:26" s="62" customFormat="1">
      <c r="C9" s="72" t="s">
        <v>66</v>
      </c>
      <c r="D9" s="72" t="s">
        <v>16</v>
      </c>
      <c r="E9" s="72" t="s">
        <v>67</v>
      </c>
      <c r="F9" s="62">
        <v>2021</v>
      </c>
      <c r="G9" s="62">
        <f>1/0.31</f>
        <v>3.2258064516129035</v>
      </c>
      <c r="H9" s="62">
        <v>1</v>
      </c>
      <c r="I9" s="62">
        <v>1</v>
      </c>
      <c r="J9" s="74">
        <v>4000</v>
      </c>
      <c r="K9" s="74">
        <f t="shared" si="0"/>
        <v>40</v>
      </c>
      <c r="L9" s="74">
        <v>4000</v>
      </c>
      <c r="M9" s="74">
        <f t="shared" si="1"/>
        <v>40</v>
      </c>
      <c r="N9" s="74">
        <v>30</v>
      </c>
      <c r="O9" s="62">
        <v>1</v>
      </c>
      <c r="R9" s="65"/>
      <c r="S9" s="65"/>
      <c r="T9" s="72" t="s">
        <v>60</v>
      </c>
      <c r="U9" s="78"/>
      <c r="V9" s="65" t="s">
        <v>52</v>
      </c>
      <c r="W9" s="65" t="s">
        <v>65</v>
      </c>
      <c r="X9" s="65"/>
      <c r="Y9" s="65" t="s">
        <v>54</v>
      </c>
      <c r="Z9" s="65"/>
    </row>
    <row r="10" spans="3:26" s="62" customFormat="1">
      <c r="C10" s="72"/>
      <c r="D10" s="72" t="s">
        <v>68</v>
      </c>
      <c r="E10" s="72"/>
      <c r="J10" s="74"/>
      <c r="K10" s="74"/>
      <c r="L10" s="74"/>
      <c r="M10" s="74"/>
      <c r="N10" s="74"/>
      <c r="R10" s="65"/>
      <c r="S10" s="65"/>
      <c r="T10" s="72" t="s">
        <v>62</v>
      </c>
      <c r="U10" s="78"/>
      <c r="V10" s="65" t="s">
        <v>52</v>
      </c>
      <c r="W10" s="65" t="s">
        <v>65</v>
      </c>
      <c r="X10" s="65"/>
      <c r="Y10" s="65" t="s">
        <v>54</v>
      </c>
      <c r="Z10" s="65"/>
    </row>
    <row r="11" spans="3:26" s="62" customFormat="1">
      <c r="C11" s="72" t="s">
        <v>69</v>
      </c>
      <c r="D11" s="72" t="s">
        <v>16</v>
      </c>
      <c r="E11" s="72" t="s">
        <v>70</v>
      </c>
      <c r="F11" s="62">
        <v>2021</v>
      </c>
      <c r="G11" s="73">
        <v>0.04</v>
      </c>
      <c r="H11" s="62">
        <v>1</v>
      </c>
      <c r="I11" s="62">
        <v>1</v>
      </c>
      <c r="J11" s="74">
        <v>4000</v>
      </c>
      <c r="K11" s="74">
        <f t="shared" si="0"/>
        <v>40</v>
      </c>
      <c r="L11" s="74">
        <v>4000</v>
      </c>
      <c r="M11" s="74">
        <f t="shared" ref="M11:M12" si="2">L11/100</f>
        <v>40</v>
      </c>
      <c r="N11" s="74">
        <v>30</v>
      </c>
      <c r="O11" s="62">
        <v>1</v>
      </c>
      <c r="R11" s="65"/>
      <c r="S11" s="65"/>
      <c r="T11" s="72" t="s">
        <v>66</v>
      </c>
      <c r="U11" s="78"/>
      <c r="V11" s="65" t="s">
        <v>52</v>
      </c>
      <c r="W11" s="65" t="s">
        <v>65</v>
      </c>
      <c r="X11" s="65"/>
      <c r="Y11" s="65" t="s">
        <v>54</v>
      </c>
      <c r="Z11" s="65"/>
    </row>
    <row r="12" spans="3:26" s="62" customFormat="1">
      <c r="C12" s="72" t="s">
        <v>71</v>
      </c>
      <c r="D12" s="72" t="s">
        <v>16</v>
      </c>
      <c r="E12" s="72" t="s">
        <v>72</v>
      </c>
      <c r="F12" s="62">
        <v>2021</v>
      </c>
      <c r="G12" s="73">
        <v>0.12</v>
      </c>
      <c r="H12" s="62">
        <v>1</v>
      </c>
      <c r="I12" s="62">
        <v>1</v>
      </c>
      <c r="J12" s="74">
        <v>4000</v>
      </c>
      <c r="K12" s="74">
        <f t="shared" si="0"/>
        <v>40</v>
      </c>
      <c r="L12" s="74">
        <v>4000</v>
      </c>
      <c r="M12" s="74">
        <f t="shared" si="2"/>
        <v>40</v>
      </c>
      <c r="N12" s="74">
        <v>30</v>
      </c>
      <c r="O12" s="62">
        <v>1</v>
      </c>
      <c r="R12" s="79"/>
      <c r="S12" s="79"/>
      <c r="T12" s="72" t="s">
        <v>69</v>
      </c>
      <c r="U12" s="80"/>
      <c r="V12" s="65" t="s">
        <v>52</v>
      </c>
      <c r="W12" s="65" t="s">
        <v>65</v>
      </c>
      <c r="X12" s="65"/>
      <c r="Y12" s="65" t="s">
        <v>54</v>
      </c>
      <c r="Z12" s="7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501</v>
      </c>
      <c r="W13" s="12" t="s">
        <v>511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E16" s="10" t="s">
        <v>31</v>
      </c>
      <c r="S16" s="1"/>
      <c r="T16" s="1"/>
      <c r="U16" s="18"/>
      <c r="V16" s="12"/>
      <c r="W16" s="12"/>
      <c r="X16" s="12"/>
      <c r="Y16" s="12"/>
      <c r="Z16" s="12"/>
    </row>
    <row r="17" spans="3:25" ht="26.5" thickBot="1">
      <c r="C17" s="3" t="s">
        <v>20</v>
      </c>
      <c r="D17" s="3" t="s">
        <v>21</v>
      </c>
      <c r="E17" s="3" t="s">
        <v>22</v>
      </c>
      <c r="F17" s="4" t="s">
        <v>23</v>
      </c>
      <c r="G17" s="5" t="s">
        <v>24</v>
      </c>
      <c r="H17" s="5" t="s">
        <v>27</v>
      </c>
      <c r="I17" s="5" t="s">
        <v>28</v>
      </c>
      <c r="J17" s="5" t="s">
        <v>514</v>
      </c>
      <c r="K17" s="5" t="s">
        <v>515</v>
      </c>
      <c r="L17" s="6" t="s">
        <v>29</v>
      </c>
      <c r="M17" s="6" t="s">
        <v>30</v>
      </c>
      <c r="P17" s="12"/>
      <c r="Q17" s="12"/>
      <c r="R17" s="1"/>
      <c r="S17" s="18"/>
      <c r="T17" s="12"/>
      <c r="U17" s="12"/>
      <c r="V17" s="12"/>
      <c r="W17" s="12"/>
      <c r="X17" s="12"/>
    </row>
    <row r="18" spans="3:25">
      <c r="C18" s="51" t="s">
        <v>525</v>
      </c>
      <c r="D18" s="51" t="s">
        <v>508</v>
      </c>
      <c r="E18" s="51" t="s">
        <v>70</v>
      </c>
      <c r="F18">
        <v>2020</v>
      </c>
      <c r="G18" s="22">
        <v>0.04</v>
      </c>
      <c r="H18" s="9">
        <v>4000</v>
      </c>
      <c r="I18" s="9">
        <f>H18/100</f>
        <v>40</v>
      </c>
      <c r="J18" s="9">
        <v>4000</v>
      </c>
      <c r="K18" s="9">
        <f t="shared" ref="K18:K19" si="3">J18/100</f>
        <v>40</v>
      </c>
      <c r="L18" s="9">
        <v>30</v>
      </c>
      <c r="M18">
        <v>1</v>
      </c>
    </row>
    <row r="19" spans="3:25">
      <c r="C19" s="51" t="s">
        <v>526</v>
      </c>
      <c r="D19" s="51" t="s">
        <v>508</v>
      </c>
      <c r="E19" s="51" t="s">
        <v>72</v>
      </c>
      <c r="F19">
        <v>2020</v>
      </c>
      <c r="G19" s="22">
        <v>0.12</v>
      </c>
      <c r="H19" s="9">
        <v>4000</v>
      </c>
      <c r="I19" s="9">
        <f>H19/100</f>
        <v>40</v>
      </c>
      <c r="J19" s="9">
        <v>4000</v>
      </c>
      <c r="K19" s="9">
        <f t="shared" si="3"/>
        <v>40</v>
      </c>
      <c r="L19" s="9">
        <v>30</v>
      </c>
      <c r="M19">
        <v>1</v>
      </c>
    </row>
    <row r="20" spans="3:25">
      <c r="C20" s="51"/>
      <c r="D20" s="51"/>
      <c r="E20" s="51"/>
      <c r="G20" s="21"/>
      <c r="J20" s="9"/>
      <c r="K20" s="9"/>
      <c r="L20" s="9"/>
      <c r="M20" s="9"/>
      <c r="N20" s="9"/>
      <c r="T20" s="1"/>
      <c r="V20" s="12"/>
      <c r="W20" s="12"/>
      <c r="Y20" s="12"/>
    </row>
    <row r="21" spans="3:25">
      <c r="C21" s="51"/>
      <c r="D21" s="51"/>
      <c r="E21" s="51"/>
      <c r="G21" s="21"/>
      <c r="J21" s="9"/>
      <c r="K21" s="9"/>
      <c r="L21" s="9"/>
      <c r="M21" s="9"/>
      <c r="N21" s="9"/>
    </row>
    <row r="22" spans="3:25">
      <c r="C22" s="51"/>
      <c r="D22" s="51"/>
      <c r="E22" s="51"/>
      <c r="J22" s="9"/>
      <c r="K22" s="9"/>
      <c r="L22" s="9"/>
      <c r="M22" s="9"/>
      <c r="N22" s="9"/>
    </row>
    <row r="23" spans="3:25">
      <c r="C23" s="51"/>
      <c r="D23" s="51"/>
      <c r="E23" s="51"/>
      <c r="J23" s="9"/>
      <c r="K23" s="9"/>
      <c r="L23" s="9"/>
      <c r="M23" s="9"/>
      <c r="N23" s="9"/>
    </row>
    <row r="26" spans="3:25">
      <c r="C26" s="51"/>
      <c r="D26" s="51"/>
      <c r="H26" s="7"/>
      <c r="J26" s="9"/>
      <c r="K26" s="9"/>
      <c r="L26" s="9"/>
      <c r="M26" s="9"/>
      <c r="N26" s="9"/>
    </row>
    <row r="30" spans="3:25">
      <c r="C30" s="54" t="s">
        <v>32</v>
      </c>
      <c r="D30" s="28"/>
      <c r="E30" s="59"/>
      <c r="F30" s="59"/>
      <c r="G30" s="59"/>
      <c r="H30" s="59"/>
      <c r="I30" s="59"/>
    </row>
    <row r="31" spans="3:25" ht="15" thickBot="1">
      <c r="C31" s="60" t="s">
        <v>33</v>
      </c>
      <c r="D31" s="60" t="s">
        <v>20</v>
      </c>
      <c r="E31" s="60" t="s">
        <v>35</v>
      </c>
      <c r="F31" s="60" t="s">
        <v>36</v>
      </c>
      <c r="G31" s="60" t="s">
        <v>37</v>
      </c>
      <c r="H31" s="60" t="s">
        <v>38</v>
      </c>
      <c r="I31" s="60" t="s">
        <v>39</v>
      </c>
    </row>
    <row r="32" spans="3:25">
      <c r="C32" s="61" t="s">
        <v>51</v>
      </c>
      <c r="D32" s="51" t="s">
        <v>526</v>
      </c>
      <c r="E32" s="61" t="s">
        <v>531</v>
      </c>
      <c r="F32" s="61" t="s">
        <v>527</v>
      </c>
      <c r="G32" s="61" t="s">
        <v>528</v>
      </c>
      <c r="H32" s="61"/>
      <c r="I32" s="61"/>
    </row>
    <row r="33" spans="3:9">
      <c r="C33" s="61"/>
      <c r="D33" s="51" t="s">
        <v>525</v>
      </c>
      <c r="E33" s="61" t="s">
        <v>532</v>
      </c>
      <c r="F33" s="61" t="s">
        <v>529</v>
      </c>
      <c r="G33" s="61" t="s">
        <v>530</v>
      </c>
      <c r="H33" s="61"/>
      <c r="I33" s="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B28E-206D-4971-B856-25379445FECC}">
  <dimension ref="B1:N21"/>
  <sheetViews>
    <sheetView workbookViewId="0">
      <selection activeCell="D14" sqref="D14"/>
    </sheetView>
  </sheetViews>
  <sheetFormatPr defaultRowHeight="14.5"/>
  <cols>
    <col min="2" max="3" width="15.36328125" bestFit="1" customWidth="1"/>
    <col min="8" max="8" width="14.7265625" bestFit="1" customWidth="1"/>
    <col min="10" max="10" width="6.54296875" bestFit="1" customWidth="1"/>
    <col min="11" max="11" width="14" bestFit="1" customWidth="1"/>
    <col min="12" max="12" width="11.6328125" bestFit="1" customWidth="1"/>
    <col min="14" max="14" width="16.1796875" bestFit="1" customWidth="1"/>
  </cols>
  <sheetData>
    <row r="1" spans="2:14" ht="21">
      <c r="E1" s="83" t="s">
        <v>533</v>
      </c>
    </row>
    <row r="2" spans="2:14">
      <c r="E2" s="81" t="s">
        <v>534</v>
      </c>
    </row>
    <row r="3" spans="2:14">
      <c r="D3" s="10" t="s">
        <v>31</v>
      </c>
    </row>
    <row r="4" spans="2:14" ht="15" thickBot="1">
      <c r="B4" s="3" t="s">
        <v>20</v>
      </c>
      <c r="C4" s="3" t="s">
        <v>21</v>
      </c>
      <c r="D4" s="3" t="s">
        <v>22</v>
      </c>
      <c r="E4" s="4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514</v>
      </c>
      <c r="L4" s="5" t="s">
        <v>515</v>
      </c>
      <c r="M4" s="26" t="s">
        <v>30</v>
      </c>
      <c r="N4" s="26" t="s">
        <v>535</v>
      </c>
    </row>
    <row r="5" spans="2:14">
      <c r="B5" s="51" t="s">
        <v>539</v>
      </c>
      <c r="C5" t="s">
        <v>508</v>
      </c>
      <c r="D5" t="s">
        <v>18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1708.7062652563059</v>
      </c>
      <c r="J5">
        <f>I5/100</f>
        <v>17.087062652563059</v>
      </c>
      <c r="K5">
        <f>I5*90%</f>
        <v>1537.8356387306753</v>
      </c>
      <c r="L5">
        <f>J5*90%</f>
        <v>15.378356387306754</v>
      </c>
      <c r="M5">
        <v>1E-3</v>
      </c>
    </row>
    <row r="6" spans="2:14">
      <c r="B6" s="51" t="s">
        <v>538</v>
      </c>
      <c r="C6" t="s">
        <v>508</v>
      </c>
      <c r="D6" t="s">
        <v>18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1708.7062652563059</v>
      </c>
      <c r="J6">
        <f>I6/100</f>
        <v>17.087062652563059</v>
      </c>
      <c r="K6">
        <f t="shared" ref="K6:K8" si="1">I6*90%</f>
        <v>1537.8356387306753</v>
      </c>
      <c r="L6">
        <f t="shared" ref="L6:L8" si="2">J6*90%</f>
        <v>15.378356387306754</v>
      </c>
      <c r="M6">
        <v>1E-3</v>
      </c>
      <c r="N6" s="27">
        <v>0.9</v>
      </c>
    </row>
    <row r="7" spans="2:14">
      <c r="B7" s="51"/>
      <c r="C7" t="s">
        <v>14</v>
      </c>
    </row>
    <row r="8" spans="2:14">
      <c r="B8" s="51" t="s">
        <v>537</v>
      </c>
      <c r="C8" t="s">
        <v>508</v>
      </c>
      <c r="D8" t="s">
        <v>18</v>
      </c>
      <c r="E8">
        <v>2020</v>
      </c>
      <c r="F8">
        <f>0.15*3.3</f>
        <v>0.49499999999999994</v>
      </c>
      <c r="G8">
        <v>55</v>
      </c>
      <c r="H8">
        <v>19.78</v>
      </c>
      <c r="I8">
        <f>I6</f>
        <v>1708.7062652563059</v>
      </c>
      <c r="J8">
        <f>I8/100</f>
        <v>17.087062652563059</v>
      </c>
      <c r="K8">
        <f t="shared" si="1"/>
        <v>1537.8356387306753</v>
      </c>
      <c r="L8">
        <f t="shared" si="2"/>
        <v>15.378356387306754</v>
      </c>
      <c r="M8">
        <v>1E-3</v>
      </c>
      <c r="N8" s="27">
        <v>0.5</v>
      </c>
    </row>
    <row r="9" spans="2:14">
      <c r="C9" t="s">
        <v>14</v>
      </c>
    </row>
    <row r="10" spans="2:14">
      <c r="B10" s="51" t="s">
        <v>536</v>
      </c>
      <c r="C10" t="s">
        <v>508</v>
      </c>
      <c r="D10" s="2" t="s">
        <v>17</v>
      </c>
      <c r="E10">
        <v>2020</v>
      </c>
      <c r="F10">
        <f>5.6*0.114900266568618</f>
        <v>0.64344149278426077</v>
      </c>
      <c r="G10">
        <v>5.3377367314123427</v>
      </c>
      <c r="H10">
        <v>1.1000000000000001</v>
      </c>
      <c r="I10" s="9">
        <f>14.5</f>
        <v>14.5</v>
      </c>
      <c r="J10" s="9">
        <f t="shared" ref="J10" si="3">I10/100</f>
        <v>0.14499999999999999</v>
      </c>
      <c r="K10" s="9">
        <f t="shared" ref="K10" si="4">I10*90%</f>
        <v>13.05</v>
      </c>
      <c r="L10" s="9">
        <f t="shared" ref="L10" si="5">K10/100</f>
        <v>0.1305</v>
      </c>
      <c r="M10">
        <v>1E-3</v>
      </c>
    </row>
    <row r="16" spans="2:14">
      <c r="B16" s="54" t="s">
        <v>32</v>
      </c>
      <c r="C16" s="28"/>
      <c r="D16" s="59"/>
      <c r="E16" s="59"/>
      <c r="F16" s="59"/>
      <c r="G16" s="59"/>
      <c r="H16" s="59"/>
    </row>
    <row r="17" spans="2:8" ht="15" thickBot="1">
      <c r="B17" s="60" t="s">
        <v>33</v>
      </c>
      <c r="C17" s="60" t="s">
        <v>20</v>
      </c>
      <c r="D17" s="60" t="s">
        <v>35</v>
      </c>
      <c r="E17" s="60" t="s">
        <v>36</v>
      </c>
      <c r="F17" s="60" t="s">
        <v>37</v>
      </c>
      <c r="G17" s="60" t="s">
        <v>38</v>
      </c>
      <c r="H17" s="60" t="s">
        <v>39</v>
      </c>
    </row>
    <row r="18" spans="2:8">
      <c r="B18" s="61" t="s">
        <v>51</v>
      </c>
      <c r="C18" s="51" t="s">
        <v>539</v>
      </c>
      <c r="D18" s="84"/>
      <c r="E18" s="84" t="s">
        <v>540</v>
      </c>
      <c r="F18" s="84" t="s">
        <v>541</v>
      </c>
      <c r="G18" s="61"/>
      <c r="H18" s="61"/>
    </row>
    <row r="19" spans="2:8">
      <c r="B19" s="61"/>
      <c r="C19" s="51" t="s">
        <v>538</v>
      </c>
      <c r="D19" s="84"/>
      <c r="E19" s="84" t="s">
        <v>540</v>
      </c>
      <c r="F19" s="84" t="s">
        <v>541</v>
      </c>
      <c r="G19" s="61"/>
      <c r="H19" s="61"/>
    </row>
    <row r="20" spans="2:8">
      <c r="C20" s="51" t="s">
        <v>537</v>
      </c>
      <c r="D20" s="84"/>
      <c r="E20" s="84" t="s">
        <v>540</v>
      </c>
      <c r="F20" s="84" t="s">
        <v>541</v>
      </c>
    </row>
    <row r="21" spans="2:8">
      <c r="C21" s="51" t="s">
        <v>536</v>
      </c>
      <c r="E21" s="84" t="s">
        <v>540</v>
      </c>
      <c r="F21" s="84" t="s">
        <v>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C1" workbookViewId="0">
      <pane ySplit="5" topLeftCell="A6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514</v>
      </c>
      <c r="L5" s="5" t="s">
        <v>515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497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497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498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498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499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499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500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500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D3" sqref="D3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514</v>
      </c>
      <c r="K5" s="5" t="s">
        <v>515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zoomScale="34" zoomScaleNormal="70" workbookViewId="0">
      <selection activeCell="H18" sqref="H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/>
    </row>
    <row r="3" spans="3:25">
      <c r="E3" s="10"/>
      <c r="Q3" s="11"/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514</v>
      </c>
      <c r="L4" s="5" t="s">
        <v>515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493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493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494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494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 ht="15.5">
      <c r="C21" s="39"/>
      <c r="D21" s="39"/>
      <c r="E21" s="54"/>
      <c r="F21" s="39"/>
      <c r="G21" s="39"/>
      <c r="H21" s="39"/>
      <c r="I21" s="39"/>
      <c r="J21" s="39"/>
      <c r="K21" s="39"/>
      <c r="L21" s="39"/>
      <c r="M21" s="39"/>
      <c r="O21" s="82" t="s">
        <v>542</v>
      </c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517</v>
      </c>
      <c r="G22" s="56" t="s">
        <v>518</v>
      </c>
      <c r="H22" s="56" t="s">
        <v>519</v>
      </c>
      <c r="I22" s="56" t="s">
        <v>520</v>
      </c>
      <c r="J22" s="56" t="s">
        <v>521</v>
      </c>
      <c r="K22" s="56" t="s">
        <v>522</v>
      </c>
      <c r="L22" s="56" t="s">
        <v>523</v>
      </c>
      <c r="M22" s="57"/>
    </row>
    <row r="23" spans="3:25">
      <c r="C23" s="41" t="s">
        <v>493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494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J7" sqref="J7"/>
    </sheetView>
  </sheetViews>
  <sheetFormatPr defaultRowHeight="14.5"/>
  <sheetData>
    <row r="9" spans="5:5">
      <c r="E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2024-04-11T00:48:15Z</dcterms:modified>
</cp:coreProperties>
</file>