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 Copy/"/>
    </mc:Choice>
  </mc:AlternateContent>
  <xr:revisionPtr revIDLastSave="6" documentId="11_11E339F46A19EC701F17FE38BDCF904FC13006B8" xr6:coauthVersionLast="47" xr6:coauthVersionMax="47" xr10:uidLastSave="{35B761CB-EEFB-4BCF-90E2-FD655447AF7C}"/>
  <bookViews>
    <workbookView xWindow="-110" yWindow="-110" windowWidth="19420" windowHeight="12220" activeTab="3" xr2:uid="{00000000-000D-0000-FFFF-FFFF00000000}"/>
  </bookViews>
  <sheets>
    <sheet name="TimeSlices" sheetId="21" r:id="rId1"/>
    <sheet name="Data Rules" sheetId="22" r:id="rId2"/>
    <sheet name="Trans-EFF and Cost" sheetId="23" r:id="rId3"/>
    <sheet name="SolWin-AF and STOCK" sheetId="24" r:id="rId4"/>
    <sheet name="HYDRO_CAP_ACTBND" sheetId="25" r:id="rId5"/>
    <sheet name="attached_Hydro-QC" sheetId="26" r:id="rId6"/>
    <sheet name="attached_Hydro-ON" sheetId="28" r:id="rId7"/>
  </sheets>
  <externalReferences>
    <externalReference r:id="rId8"/>
  </externalReferences>
  <definedNames>
    <definedName name="_xlnm._FilterDatabase" localSheetId="5" hidden="1">'attached_Hydro-QC'!$D$1:$D$63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26" l="1"/>
  <c r="J2" i="26"/>
  <c r="O78" i="25"/>
  <c r="N74" i="25"/>
  <c r="M74" i="25"/>
  <c r="L74" i="25"/>
  <c r="K74" i="25"/>
  <c r="J74" i="25"/>
  <c r="I74" i="25"/>
  <c r="H74" i="25"/>
  <c r="G74" i="25"/>
  <c r="F74" i="25"/>
  <c r="E74" i="25"/>
  <c r="M63" i="25"/>
  <c r="L63" i="25"/>
  <c r="K63" i="25"/>
  <c r="J63" i="25"/>
  <c r="I63" i="25"/>
  <c r="G63" i="25"/>
  <c r="M62" i="25"/>
  <c r="L62" i="25"/>
  <c r="K62" i="25"/>
  <c r="J62" i="25"/>
  <c r="I62" i="25"/>
  <c r="G62" i="25"/>
  <c r="M61" i="25"/>
  <c r="L61" i="25"/>
  <c r="K61" i="25"/>
  <c r="J61" i="25"/>
  <c r="I61" i="25"/>
  <c r="G61" i="25"/>
  <c r="M60" i="25"/>
  <c r="L60" i="25"/>
  <c r="K60" i="25"/>
  <c r="J60" i="25"/>
  <c r="I60" i="25"/>
  <c r="G60" i="25"/>
  <c r="M59" i="25"/>
  <c r="L59" i="25"/>
  <c r="K59" i="25"/>
  <c r="J59" i="25"/>
  <c r="I59" i="25"/>
  <c r="G59" i="25"/>
  <c r="M58" i="25"/>
  <c r="L58" i="25"/>
  <c r="K58" i="25"/>
  <c r="J58" i="25"/>
  <c r="I58" i="25"/>
  <c r="G58" i="25"/>
  <c r="M57" i="25"/>
  <c r="L57" i="25"/>
  <c r="K57" i="25"/>
  <c r="J57" i="25"/>
  <c r="I57" i="25"/>
  <c r="G57" i="25"/>
  <c r="M56" i="25"/>
  <c r="L56" i="25"/>
  <c r="K56" i="25"/>
  <c r="J56" i="25"/>
  <c r="I56" i="25"/>
  <c r="G56" i="25"/>
  <c r="M55" i="25"/>
  <c r="L55" i="25"/>
  <c r="K55" i="25"/>
  <c r="J55" i="25"/>
  <c r="I55" i="25"/>
  <c r="G55" i="25"/>
  <c r="M54" i="25"/>
  <c r="L54" i="25"/>
  <c r="K54" i="25"/>
  <c r="J54" i="25"/>
  <c r="I54" i="25"/>
  <c r="G54" i="25"/>
  <c r="M53" i="25"/>
  <c r="L53" i="25"/>
  <c r="K53" i="25"/>
  <c r="J53" i="25"/>
  <c r="I53" i="25"/>
  <c r="G53" i="25"/>
  <c r="M52" i="25"/>
  <c r="L52" i="25"/>
  <c r="K52" i="25"/>
  <c r="J52" i="25"/>
  <c r="I52" i="25"/>
  <c r="G52" i="25"/>
  <c r="H19" i="25"/>
  <c r="N17" i="25"/>
  <c r="M17" i="25"/>
  <c r="L17" i="25"/>
  <c r="K17" i="25"/>
  <c r="J17" i="25"/>
  <c r="H17" i="25"/>
  <c r="P16" i="25"/>
  <c r="N16" i="25"/>
  <c r="M16" i="25"/>
  <c r="L16" i="25"/>
  <c r="K16" i="25"/>
  <c r="J16" i="25"/>
  <c r="H16" i="25"/>
  <c r="R15" i="25"/>
  <c r="Q15" i="25"/>
  <c r="N15" i="25"/>
  <c r="M15" i="25"/>
  <c r="L15" i="25"/>
  <c r="K15" i="25"/>
  <c r="J15" i="25"/>
  <c r="H15" i="25"/>
  <c r="R14" i="25"/>
  <c r="Q14" i="25"/>
  <c r="N14" i="25"/>
  <c r="M14" i="25"/>
  <c r="L14" i="25"/>
  <c r="K14" i="25"/>
  <c r="J14" i="25"/>
  <c r="H14" i="25"/>
  <c r="R13" i="25"/>
  <c r="Q13" i="25"/>
  <c r="N13" i="25"/>
  <c r="M13" i="25"/>
  <c r="L13" i="25"/>
  <c r="K13" i="25"/>
  <c r="J13" i="25"/>
  <c r="H13" i="25"/>
  <c r="R12" i="25"/>
  <c r="Q12" i="25"/>
  <c r="N12" i="25"/>
  <c r="M12" i="25"/>
  <c r="L12" i="25"/>
  <c r="K12" i="25"/>
  <c r="J12" i="25"/>
  <c r="H12" i="25"/>
  <c r="N11" i="25"/>
  <c r="L11" i="25"/>
  <c r="K11" i="25"/>
  <c r="J11" i="25"/>
  <c r="H11" i="25"/>
  <c r="N10" i="25"/>
  <c r="M10" i="25"/>
  <c r="L10" i="25"/>
  <c r="K10" i="25"/>
  <c r="J10" i="25"/>
  <c r="H10" i="25"/>
  <c r="N9" i="25"/>
  <c r="M9" i="25"/>
  <c r="L9" i="25"/>
  <c r="K9" i="25"/>
  <c r="J9" i="25"/>
  <c r="H9" i="25"/>
  <c r="N8" i="25"/>
  <c r="M8" i="25"/>
  <c r="L8" i="25"/>
  <c r="K8" i="25"/>
  <c r="J8" i="25"/>
  <c r="H8" i="25"/>
  <c r="N7" i="25"/>
  <c r="M7" i="25"/>
  <c r="L7" i="25"/>
  <c r="K7" i="25"/>
  <c r="J7" i="25"/>
  <c r="H7" i="25"/>
  <c r="N6" i="25"/>
  <c r="M6" i="25"/>
  <c r="L6" i="25"/>
  <c r="K6" i="25"/>
  <c r="J6" i="25"/>
  <c r="H6" i="25"/>
  <c r="N5" i="25"/>
  <c r="M5" i="25"/>
  <c r="L5" i="25"/>
  <c r="K5" i="25"/>
  <c r="J5" i="25"/>
  <c r="H5" i="25"/>
  <c r="N4" i="25"/>
  <c r="L4" i="25"/>
  <c r="K4" i="25"/>
  <c r="J4" i="25"/>
  <c r="H4" i="25"/>
  <c r="M88" i="24"/>
  <c r="L88" i="24"/>
  <c r="H88" i="24"/>
  <c r="G88" i="24"/>
  <c r="M87" i="24"/>
  <c r="L87" i="24"/>
  <c r="H87" i="24"/>
  <c r="G87" i="24"/>
  <c r="M86" i="24"/>
  <c r="L86" i="24"/>
  <c r="H86" i="24"/>
  <c r="G86" i="24"/>
  <c r="M85" i="24"/>
  <c r="L85" i="24"/>
  <c r="H85" i="24"/>
  <c r="G85" i="24"/>
  <c r="M84" i="24"/>
  <c r="L84" i="24"/>
  <c r="H84" i="24"/>
  <c r="G84" i="24"/>
  <c r="M83" i="24"/>
  <c r="L83" i="24"/>
  <c r="H83" i="24"/>
  <c r="G83" i="24"/>
  <c r="M82" i="24"/>
  <c r="L82" i="24"/>
  <c r="H82" i="24"/>
  <c r="G82" i="24"/>
  <c r="M81" i="24"/>
  <c r="L81" i="24"/>
  <c r="H81" i="24"/>
  <c r="G81" i="24"/>
  <c r="F37" i="21"/>
  <c r="F36" i="21"/>
  <c r="F35" i="21"/>
  <c r="F34" i="21"/>
  <c r="D30" i="21"/>
  <c r="C30" i="21"/>
  <c r="D29" i="21"/>
  <c r="D28" i="21"/>
  <c r="D27" i="21"/>
  <c r="D26" i="21"/>
  <c r="N21" i="21"/>
  <c r="M21" i="21"/>
  <c r="L21" i="21"/>
  <c r="K21" i="21"/>
  <c r="J21" i="21"/>
  <c r="I21" i="21"/>
  <c r="H21" i="21"/>
  <c r="G21" i="21"/>
  <c r="F21" i="21"/>
  <c r="E21" i="21"/>
  <c r="D21" i="21"/>
  <c r="C21" i="21"/>
  <c r="F15" i="21"/>
  <c r="F14" i="21"/>
  <c r="F13" i="21"/>
  <c r="F12" i="21"/>
  <c r="F11" i="21"/>
  <c r="F10" i="21"/>
  <c r="F9" i="21"/>
  <c r="F8" i="21"/>
  <c r="F7" i="21"/>
  <c r="F6" i="21"/>
  <c r="F5" i="21"/>
  <c r="F4"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KanORS</author>
  </authors>
  <commentList>
    <comment ref="B33" authorId="0" shapeId="0" xr:uid="{00000000-0006-0000-0000-000001000000}">
      <text>
        <r>
          <rPr>
            <b/>
            <sz val="8"/>
            <rFont val="Tahoma"/>
            <charset val="134"/>
          </rPr>
          <t>KanORS:</t>
        </r>
        <r>
          <rPr>
            <sz val="8"/>
            <rFont val="Tahoma"/>
            <charset val="134"/>
          </rPr>
          <t xml:space="preserve">
While the definition of seasons is fixed for all countries, the beginning and the end for time of the day (day, night, peak) remain flexible for the different countries.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Gary Goldstein</author>
  </authors>
  <commentList>
    <comment ref="A3" authorId="0" shapeId="0" xr:uid="{00000000-0006-0000-0100-000001000000}">
      <text>
        <r>
          <rPr>
            <sz val="8"/>
            <rFont val="Tahoma"/>
            <charset val="134"/>
          </rPr>
          <t>Assign an absolute value for BASE or this Scenario/SubRES.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F64" authorId="0" shapeId="0" xr:uid="{00000000-0006-0000-0300-000001000000}">
      <text>
        <r>
          <rPr>
            <b/>
            <sz val="8"/>
            <rFont val="Tahoma"/>
            <charset val="134"/>
          </rPr>
          <t>Amit Kanudia:</t>
        </r>
        <r>
          <rPr>
            <sz val="8"/>
            <rFont val="Tahoma"/>
            <charset val="134"/>
          </rPr>
          <t xml:space="preserve">
10/12/2015
default value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Maurizio Gargiulo</author>
    <author>Amit Kanudia</author>
    <author>ese-veda01</author>
  </authors>
  <commentList>
    <comment ref="B2" authorId="0" shapeId="0" xr:uid="{00000000-0006-0000-0400-000001000000}">
      <text>
        <r>
          <rPr>
            <b/>
            <sz val="8"/>
            <rFont val="Tahoma"/>
            <charset val="134"/>
          </rPr>
          <t>Insert Table</t>
        </r>
      </text>
    </comment>
    <comment ref="D2" authorId="0" shapeId="0" xr:uid="{00000000-0006-0000-0400-000002000000}">
      <text>
        <r>
          <rPr>
            <b/>
            <sz val="8"/>
            <rFont val="Tahoma"/>
            <charset val="134"/>
          </rPr>
          <t>Insert Table</t>
        </r>
      </text>
    </comment>
    <comment ref="G3" authorId="1" shapeId="0" xr:uid="{00000000-0006-0000-0400-000003000000}">
      <text>
        <r>
          <rPr>
            <b/>
            <sz val="8"/>
            <rFont val="Tahoma"/>
            <charset val="134"/>
          </rPr>
          <t>Amit Kanudia:</t>
        </r>
        <r>
          <rPr>
            <sz val="8"/>
            <rFont val="Tahoma"/>
            <charset val="134"/>
          </rPr>
          <t xml:space="preserve">
10/12/2015
default value
</t>
        </r>
      </text>
    </comment>
    <comment ref="AI3" authorId="1" shapeId="0" xr:uid="{00000000-0006-0000-0400-000004000000}">
      <text>
        <r>
          <rPr>
            <b/>
            <sz val="8"/>
            <rFont val="Tahoma"/>
            <charset val="134"/>
          </rPr>
          <t>Amit Kanudia:</t>
        </r>
        <r>
          <rPr>
            <sz val="8"/>
            <rFont val="Tahoma"/>
            <charset val="134"/>
          </rPr>
          <t xml:space="preserve">
10/12/2015
default value
</t>
        </r>
      </text>
    </comment>
    <comment ref="A36" authorId="0" shapeId="0" xr:uid="{00000000-0006-0000-0400-000005000000}">
      <text>
        <r>
          <rPr>
            <b/>
            <sz val="8"/>
            <rFont val="Tahoma"/>
            <charset val="134"/>
          </rPr>
          <t>Insert Table</t>
        </r>
      </text>
    </comment>
    <comment ref="B46" authorId="2" shapeId="0" xr:uid="{00000000-0006-0000-0400-000006000000}">
      <text>
        <r>
          <rPr>
            <b/>
            <sz val="9"/>
            <rFont val="Tahoma"/>
            <charset val="134"/>
          </rPr>
          <t>ese-veda01:</t>
        </r>
        <r>
          <rPr>
            <sz val="9"/>
            <rFont val="Tahoma"/>
            <charset val="134"/>
          </rPr>
          <t xml:space="preserve">
WN: inserted zero availability in WP for reserve capacity.</t>
        </r>
      </text>
    </comment>
  </commentList>
</comments>
</file>

<file path=xl/sharedStrings.xml><?xml version="1.0" encoding="utf-8"?>
<sst xmlns="http://schemas.openxmlformats.org/spreadsheetml/2006/main" count="2038" uniqueCount="313">
  <si>
    <t>~TFM_INS</t>
  </si>
  <si>
    <t>TimeSlice</t>
  </si>
  <si>
    <t>LimType</t>
  </si>
  <si>
    <t>Attribute</t>
  </si>
  <si>
    <t>Year</t>
  </si>
  <si>
    <t>AllRegions</t>
  </si>
  <si>
    <t>RD</t>
  </si>
  <si>
    <t>G_YRFR</t>
  </si>
  <si>
    <t>RN</t>
  </si>
  <si>
    <t>RP</t>
  </si>
  <si>
    <t>SD</t>
  </si>
  <si>
    <t>SN</t>
  </si>
  <si>
    <t>SP</t>
  </si>
  <si>
    <t>FD</t>
  </si>
  <si>
    <t>FN</t>
  </si>
  <si>
    <t>FP</t>
  </si>
  <si>
    <t>WD</t>
  </si>
  <si>
    <t>WN</t>
  </si>
  <si>
    <t>WP</t>
  </si>
  <si>
    <t>Time slices</t>
  </si>
  <si>
    <t>YRFR</t>
  </si>
  <si>
    <t>Seasons</t>
  </si>
  <si>
    <t>N. of Days</t>
  </si>
  <si>
    <t>Fraction</t>
  </si>
  <si>
    <t>DD/MM</t>
  </si>
  <si>
    <t>R</t>
  </si>
  <si>
    <t>15/03-31/05</t>
  </si>
  <si>
    <t>S</t>
  </si>
  <si>
    <t>01/06-30/08</t>
  </si>
  <si>
    <t>F</t>
  </si>
  <si>
    <t>31/08-15/11</t>
  </si>
  <si>
    <t xml:space="preserve">W </t>
  </si>
  <si>
    <t>16/11-14/03</t>
  </si>
  <si>
    <t>Time of day</t>
  </si>
  <si>
    <t>D</t>
  </si>
  <si>
    <t>N</t>
  </si>
  <si>
    <t>P</t>
  </si>
  <si>
    <t>Attrib_Cond</t>
  </si>
  <si>
    <t>Pset_Set</t>
  </si>
  <si>
    <t>Pset_PN</t>
  </si>
  <si>
    <t>CSET_CN</t>
  </si>
  <si>
    <t>CSET_SET</t>
  </si>
  <si>
    <t>PSET_CO</t>
  </si>
  <si>
    <t>PSET_CI</t>
  </si>
  <si>
    <t>FX</t>
  </si>
  <si>
    <t>LIFE</t>
  </si>
  <si>
    <t>DMD</t>
  </si>
  <si>
    <t>TRA_Car</t>
  </si>
  <si>
    <t>TRA_Bus</t>
  </si>
  <si>
    <t>TRA_Tru</t>
  </si>
  <si>
    <t>TRA_Mot</t>
  </si>
  <si>
    <t>R[_]ES*WatHeat</t>
  </si>
  <si>
    <t>R[_]ES*SpHeat</t>
  </si>
  <si>
    <t>R[_]ES*SpCool</t>
  </si>
  <si>
    <t>FLO_COST</t>
  </si>
  <si>
    <t>SSCDRFLX00</t>
  </si>
  <si>
    <t>OILDST</t>
  </si>
  <si>
    <t>OILGSL</t>
  </si>
  <si>
    <t>OILHFO</t>
  </si>
  <si>
    <t>OILKER</t>
  </si>
  <si>
    <t>OILLPG</t>
  </si>
  <si>
    <t>attribute</t>
  </si>
  <si>
    <t>attrib_cond</t>
  </si>
  <si>
    <t>pset_pn</t>
  </si>
  <si>
    <t>year</t>
  </si>
  <si>
    <t>value</t>
  </si>
  <si>
    <t>limtype</t>
  </si>
  <si>
    <t>NCAP_BND</t>
  </si>
  <si>
    <t>RESID</t>
  </si>
  <si>
    <t>*</t>
  </si>
  <si>
    <t>UP</t>
  </si>
  <si>
    <t>*These EFF regarding ELC sector referes to EU-TIMES</t>
  </si>
  <si>
    <t>CAP2ACT</t>
  </si>
  <si>
    <t>EL*</t>
  </si>
  <si>
    <t>*It seems that defination from EU-TIMES is wrong because ELEHYD0 should be 1, so we deleted it</t>
  </si>
  <si>
    <t>PSET_PN</t>
  </si>
  <si>
    <t>PSET_PD</t>
  </si>
  <si>
    <t>PSET_SET</t>
  </si>
  <si>
    <t>EFF</t>
  </si>
  <si>
    <t>*HFO*,*LFO*,*GAS*,-*CCGT</t>
  </si>
  <si>
    <t>Existing Elec*, Planned Elec*</t>
  </si>
  <si>
    <t>Existing CHP*, Planned CHP*</t>
  </si>
  <si>
    <t>ACT_COST</t>
  </si>
  <si>
    <t>Existing*,Planned*</t>
  </si>
  <si>
    <t>ELE,CHP</t>
  </si>
  <si>
    <t>*coal*,*lignite*,*biomass*</t>
  </si>
  <si>
    <t>*CCGT</t>
  </si>
  <si>
    <t>*we considered the available factor for onshore/offshore wind same, following the value opened of natem</t>
  </si>
  <si>
    <t>*why is there no stock for wind/PV, compared with hydropower in EU? We completed it here</t>
  </si>
  <si>
    <t>AT</t>
  </si>
  <si>
    <t>QU</t>
  </si>
  <si>
    <t>ON</t>
  </si>
  <si>
    <t>MA</t>
  </si>
  <si>
    <t>SA</t>
  </si>
  <si>
    <t>AL</t>
  </si>
  <si>
    <t>BC</t>
  </si>
  <si>
    <t>NCAP_AF</t>
  </si>
  <si>
    <t>2020,2100</t>
  </si>
  <si>
    <t>EEPP_WindON</t>
  </si>
  <si>
    <t>*NATEM uses the data made available by the Canadian Wind Energy Association (CanWEA) in their Pan-Canadian wind integration study [5]. The data includes projections of wind production per hour for 4984 sites in Canada, 1382 in Quebec. Different sites are used to evaluate various levels of wind power penetration. For consistency, we used just the sites included in the 35% wind power penetration scenario, which was chosen as maximum yearly penetration leve</t>
  </si>
  <si>
    <t>EEPP_WindOFF</t>
  </si>
  <si>
    <t>EEPP_PV</t>
  </si>
  <si>
    <t>TFM_INS</t>
  </si>
  <si>
    <t>FD,FN,FP</t>
  </si>
  <si>
    <t>EEPP_OCE</t>
  </si>
  <si>
    <t>RD,RN,RP</t>
  </si>
  <si>
    <t>SD,SN,SP</t>
  </si>
  <si>
    <t>WD,WN</t>
  </si>
  <si>
    <t>*PV stock is from https://www.statista.com/statistics/472761/capacity-solar-pv-energy-in-canada-by-province/</t>
  </si>
  <si>
    <t>*onshore provincial wind capacity is from 2021 dat, mapped in https://www.sciencedirect.com/science/article/pii/S1364032122005792#fig1</t>
  </si>
  <si>
    <t>STOCK</t>
  </si>
  <si>
    <t>Trans - Insert</t>
  </si>
  <si>
    <t>*Unit: GW</t>
  </si>
  <si>
    <t>*Access quebec hydro from https://www.hydroquebec.com/generation/generating-stations.html and https://github.com/mfastudillo/NATEM_Applied_Energy2017</t>
  </si>
  <si>
    <t>*ON province data is from https://data.ontario.ca/dataset/ontario-energy-report-supporting-data/resource/ca5f6da8-68da-47c0-954c-e6d27c77a575, and assuming the proportion for conventional and run-of-river capacity same with QU</t>
  </si>
  <si>
    <t>EUHYDDAM00</t>
  </si>
  <si>
    <t>*MA province-6100MW in total is from https://www.cer-rec.gc.ca/en/data-analysis/energy-markets/provincial-territorial-energy-profiles/provincial-territorial-energy-profiles-manitoba.html#:~:text=Manitoba%20has%20an%20estimated%20generating%20capacity%20of%206,of%20which%20are%20located%20along%20the%20Nelson%20River.</t>
  </si>
  <si>
    <t>EUHYDRUN00</t>
  </si>
  <si>
    <t>*SA: 890MW, from https://www.cer-rec.gc.ca/en/data-analysis/energy-markets/provincial-territorial-energy-profiles/provincial-territorial-energy-profiles-saskatchewan.html</t>
  </si>
  <si>
    <t>*AB's data sourced from https://doi.org/10.1016/j.renene.2022.07.033</t>
  </si>
  <si>
    <t>*BC: 16017MW sourced from https://www.cer-rec.gc.ca/en/data-analysis/energy-commodities/electricity/report/canadas-renewable-power/provinces/renewable-power-canada-british-columbia.html</t>
  </si>
  <si>
    <t>*Assuming the existing hydropower stock doesn't shrink/decommissioned during 2020-2050, following the rule of EU-TIMES</t>
  </si>
  <si>
    <t>DAM</t>
  </si>
  <si>
    <t>RUN-OF-RIVER</t>
  </si>
  <si>
    <t>*Nova Scotia: 400MW, from https://www.cer-rec.gc.ca/en/data-analysis/energy-markets/provincial-territorial-energy-profiles/provincial-territorial-energy-profiles-nova-scotia.html#:~:text=Nova%20Scotia%20Power%2C%20a%20subsidiary%20of%20Emera%2C%20generates,Nova%20Scotia%2C%20totaling%20400%20MW%20of%20generation%20capacity.</t>
  </si>
  <si>
    <t>*NB: Hydropower capacity totals up tp 3130*22/(30+22)=1324MW; 30% from fossil-fuel, while 22% generations were from hydropower; NB Power operates a total of 13 hydro, coal, oil, and diesel-powered stations with a combined capacity of 3 130 MW. From https://www.cer-rec.gc.ca/en/data-analysis/energy-markets/provincial-territorial-energy-profiles/provincial-territorial-energy-profiles-new-brunswick.html</t>
  </si>
  <si>
    <t>*PEL: Roughly 99% of power generation on PEI is from wind farms. So the hydropower was neglected there. From https://www.cer-rec.gc.ca/en/data-analysis/energy-markets/provincial-territorial-energy-profiles/provincial-territorial-energy-profiles-prince-edward-island.html</t>
  </si>
  <si>
    <t>*NFL: 7267.4MW, from the main hydro generator https://nlhydro.com/operations/hydro-generation/</t>
  </si>
  <si>
    <t>*following the rules of EU-TIMES, it shows that original hydropower capacity could live long to 2100</t>
  </si>
  <si>
    <t>*THE AFA ALL FROM the Quebec case study from NATEM, opened in https://www.sciencedirect.com/science/article/pii/S0306261917310036?via%3Dihub#s0215</t>
  </si>
  <si>
    <t>ETDB version available June 2012 shows an average from 3100 up to 3700 hours</t>
  </si>
  <si>
    <t>%</t>
  </si>
  <si>
    <t>Dam</t>
  </si>
  <si>
    <t>RoR</t>
  </si>
  <si>
    <t>ratio compared to RD</t>
  </si>
  <si>
    <t>Fall Day</t>
  </si>
  <si>
    <t>Fall Night</t>
  </si>
  <si>
    <t>Fall Peak</t>
  </si>
  <si>
    <t>Spring Day</t>
  </si>
  <si>
    <t>Spring Night</t>
  </si>
  <si>
    <t>Spring Peak</t>
  </si>
  <si>
    <t>Summer Day</t>
  </si>
  <si>
    <t>Summer Night</t>
  </si>
  <si>
    <t>Summer Peak</t>
  </si>
  <si>
    <t>Winter Day</t>
  </si>
  <si>
    <t>Winter Night</t>
  </si>
  <si>
    <t>SI</t>
  </si>
  <si>
    <t>SK</t>
  </si>
  <si>
    <t>UK</t>
  </si>
  <si>
    <t>NO</t>
  </si>
  <si>
    <t>Winter Peak</t>
  </si>
  <si>
    <t>EEPP_HYDPS</t>
  </si>
  <si>
    <t>This is now in UC_Storage without using EEPP_HYDPS</t>
  </si>
  <si>
    <t>PASTI</t>
  </si>
  <si>
    <t>LT</t>
  </si>
  <si>
    <t>LU</t>
  </si>
  <si>
    <t>LV</t>
  </si>
  <si>
    <t>MT</t>
  </si>
  <si>
    <t>NL</t>
  </si>
  <si>
    <t>PL</t>
  </si>
  <si>
    <t>PT</t>
  </si>
  <si>
    <t>RO</t>
  </si>
  <si>
    <t>SE</t>
  </si>
  <si>
    <t>STG_EFF</t>
  </si>
  <si>
    <t>Name</t>
  </si>
  <si>
    <t>Watersheds</t>
  </si>
  <si>
    <t>River or other watercourse</t>
  </si>
  <si>
    <t>Type</t>
  </si>
  <si>
    <r>
      <rPr>
        <b/>
        <sz val="10"/>
        <color rgb="FF48433F"/>
        <rFont val="Lucida Sans Unicode"/>
        <charset val="134"/>
      </rPr>
      <t>Installed capacity</t>
    </r>
    <r>
      <rPr>
        <b/>
        <sz val="7"/>
        <color rgb="FF48433F"/>
        <rFont val="Lucida Sans Unicode"/>
        <charset val="134"/>
      </rPr>
      <t>1</t>
    </r>
    <r>
      <rPr>
        <b/>
        <sz val="10"/>
        <color rgb="FF48433F"/>
        <rFont val="Lucida Sans Unicode"/>
        <charset val="134"/>
      </rPr>
      <t> (MW)</t>
    </r>
  </si>
  <si>
    <t>Number of units</t>
  </si>
  <si>
    <r>
      <rPr>
        <b/>
        <sz val="10"/>
        <color rgb="FF48433F"/>
        <rFont val="Lucida Sans Unicode"/>
        <charset val="134"/>
      </rPr>
      <t>Head</t>
    </r>
    <r>
      <rPr>
        <b/>
        <sz val="7"/>
        <color rgb="FF48433F"/>
        <rFont val="Lucida Sans Unicode"/>
        <charset val="134"/>
      </rPr>
      <t>2</t>
    </r>
    <r>
      <rPr>
        <b/>
        <sz val="10"/>
        <color rgb="FF48433F"/>
        <rFont val="Lucida Sans Unicode"/>
        <charset val="134"/>
      </rPr>
      <t> (m)</t>
    </r>
  </si>
  <si>
    <r>
      <rPr>
        <b/>
        <sz val="10"/>
        <color rgb="FF48433F"/>
        <rFont val="Lucida Sans Unicode"/>
        <charset val="134"/>
      </rPr>
      <t>Commissioning date</t>
    </r>
    <r>
      <rPr>
        <b/>
        <sz val="7"/>
        <color rgb="FF48433F"/>
        <rFont val="Lucida Sans Unicode"/>
        <charset val="134"/>
      </rPr>
      <t>3</t>
    </r>
  </si>
  <si>
    <t>Beauharnois</t>
  </si>
  <si>
    <t>St. Lawrence River</t>
  </si>
  <si>
    <t>Lac Saint-François and canal de Beauharnois</t>
  </si>
  <si>
    <t>Run-of-river</t>
  </si>
  <si>
    <t>1932-1961</t>
  </si>
  <si>
    <t>Beaumont</t>
  </si>
  <si>
    <t>Saint-Maurice</t>
  </si>
  <si>
    <t>1958-1959</t>
  </si>
  <si>
    <t>Bernard-Landry (Eastmain-1-A)</t>
  </si>
  <si>
    <t>La Grande</t>
  </si>
  <si>
    <t>Eastmain</t>
  </si>
  <si>
    <t>Reservoir</t>
  </si>
  <si>
    <t>2011-2012</t>
  </si>
  <si>
    <t>Bersimis-1</t>
  </si>
  <si>
    <t>Betsiamites</t>
  </si>
  <si>
    <t>1956-1959</t>
  </si>
  <si>
    <t>Bersimis-2</t>
  </si>
  <si>
    <t>1959-1960</t>
  </si>
  <si>
    <t>Brisay</t>
  </si>
  <si>
    <t>Caniapiscau</t>
  </si>
  <si>
    <t>Bryson</t>
  </si>
  <si>
    <t>Outaouais (lower)</t>
  </si>
  <si>
    <t>Outaouais</t>
  </si>
  <si>
    <t>1925-1949</t>
  </si>
  <si>
    <t>Carillon</t>
  </si>
  <si>
    <t>1962-1964</t>
  </si>
  <si>
    <t>Chelsea</t>
  </si>
  <si>
    <t>Gatineau</t>
  </si>
  <si>
    <t>1927-1939</t>
  </si>
  <si>
    <t>Chute-Allard</t>
  </si>
  <si>
    <t>2008-2009</t>
  </si>
  <si>
    <t>Chute-Bell</t>
  </si>
  <si>
    <t>Rouge</t>
  </si>
  <si>
    <t>1915-2011</t>
  </si>
  <si>
    <t>Chute-des-Chats</t>
  </si>
  <si>
    <t>Chute-Hemmings</t>
  </si>
  <si>
    <t>Saint-François</t>
  </si>
  <si>
    <t>Drummondville</t>
  </si>
  <si>
    <t>1919-1925</t>
  </si>
  <si>
    <t>Eastmain-1</t>
  </si>
  <si>
    <t>Hart-Jaune</t>
  </si>
  <si>
    <t>Manicouagan</t>
  </si>
  <si>
    <t>Jean-Lesage (Manic-2)</t>
  </si>
  <si>
    <t>1965-1967</t>
  </si>
  <si>
    <t>La Gabelle</t>
  </si>
  <si>
    <t>1924-1931</t>
  </si>
  <si>
    <t>La Grande-1</t>
  </si>
  <si>
    <t>Grande Rivière</t>
  </si>
  <si>
    <t>1994-1995</t>
  </si>
  <si>
    <t>La Grande-2-A</t>
  </si>
  <si>
    <t>1991-1992</t>
  </si>
  <si>
    <t>La Grande-3</t>
  </si>
  <si>
    <t>1982-1984</t>
  </si>
  <si>
    <t>La Grande-4</t>
  </si>
  <si>
    <t>1984-1986</t>
  </si>
  <si>
    <t>La Tuque</t>
  </si>
  <si>
    <t>1940-1955</t>
  </si>
  <si>
    <r>
      <rPr>
        <sz val="10"/>
        <color rgb="FF48433F"/>
        <rFont val="Lucida Sans Unicode"/>
        <charset val="134"/>
      </rPr>
      <t>Lac-Robertson</t>
    </r>
    <r>
      <rPr>
        <sz val="7"/>
        <color rgb="FF48433F"/>
        <rFont val="Lucida Sans Unicode"/>
        <charset val="134"/>
      </rPr>
      <t>5</t>
    </r>
  </si>
  <si>
    <t>Véco</t>
  </si>
  <si>
    <t>Laforge-1</t>
  </si>
  <si>
    <t>Laforge</t>
  </si>
  <si>
    <t>1993-1994</t>
  </si>
  <si>
    <t>Laforge-2</t>
  </si>
  <si>
    <t>Les Cèdres</t>
  </si>
  <si>
    <t>Saint-Laurent</t>
  </si>
  <si>
    <t>1914-1924</t>
  </si>
  <si>
    <t>Manic-1</t>
  </si>
  <si>
    <t>1966-1967</t>
  </si>
  <si>
    <t>Manic-5</t>
  </si>
  <si>
    <t>1970-1971</t>
  </si>
  <si>
    <t>Manic-5-PA</t>
  </si>
  <si>
    <t>1989-1990</t>
  </si>
  <si>
    <t>McCormick4</t>
  </si>
  <si>
    <t>Mercier</t>
  </si>
  <si>
    <t>Mitis-1</t>
  </si>
  <si>
    <t>Mitis</t>
  </si>
  <si>
    <t>1922-1929</t>
  </si>
  <si>
    <t>Mitis-2</t>
  </si>
  <si>
    <t>Outardes-2</t>
  </si>
  <si>
    <t>Aux Outardes</t>
  </si>
  <si>
    <t>Outardes-3</t>
  </si>
  <si>
    <t>Outardes-4</t>
  </si>
  <si>
    <t>Paugan</t>
  </si>
  <si>
    <t>1928-1956</t>
  </si>
  <si>
    <t>Première-Chute</t>
  </si>
  <si>
    <t>Outaouais (upper)</t>
  </si>
  <si>
    <t>1968-1975</t>
  </si>
  <si>
    <t>Péribonka</t>
  </si>
  <si>
    <t>2007-2008</t>
  </si>
  <si>
    <t>Rapide-2</t>
  </si>
  <si>
    <t>1954-1964</t>
  </si>
  <si>
    <t>Rapide-7</t>
  </si>
  <si>
    <t>1941-1949</t>
  </si>
  <si>
    <t>Rapide-Blanc</t>
  </si>
  <si>
    <t>1934-1955</t>
  </si>
  <si>
    <t>Rapide-des-Cœurs</t>
  </si>
  <si>
    <t>Rapides-des-Quinze</t>
  </si>
  <si>
    <t>1923-1955</t>
  </si>
  <si>
    <t>Rapides-des-Îles</t>
  </si>
  <si>
    <t>1966-1973</t>
  </si>
  <si>
    <t>Rapides-Farmer</t>
  </si>
  <si>
    <t>1927-1947</t>
  </si>
  <si>
    <t>René-Lévesque (Manic-3)</t>
  </si>
  <si>
    <t>1975-1976</t>
  </si>
  <si>
    <t>Rivière-des-Prairies</t>
  </si>
  <si>
    <t>1929-1930</t>
  </si>
  <si>
    <t>Robert-Bourassa</t>
  </si>
  <si>
    <t>1979-1981</t>
  </si>
  <si>
    <t>Rocher-de-Grand-Mère</t>
  </si>
  <si>
    <t>Romaine-1</t>
  </si>
  <si>
    <t>Romaine</t>
  </si>
  <si>
    <t>Romaine-2</t>
  </si>
  <si>
    <t>Romaine-3</t>
  </si>
  <si>
    <t>Romaine-4</t>
  </si>
  <si>
    <t>88,54</t>
  </si>
  <si>
    <t>Sainte-Marguerite-3</t>
  </si>
  <si>
    <t>Sainte-Marguerite</t>
  </si>
  <si>
    <t>Sarcelle</t>
  </si>
  <si>
    <t>8.7 to 16.1</t>
  </si>
  <si>
    <t>Sept-Chutes</t>
  </si>
  <si>
    <t>Sainte-Anne</t>
  </si>
  <si>
    <t>1916-1999</t>
  </si>
  <si>
    <t>Shawinigan-2</t>
  </si>
  <si>
    <t>1911-1929</t>
  </si>
  <si>
    <t>Shawinigan-3</t>
  </si>
  <si>
    <t>1948-1949</t>
  </si>
  <si>
    <t>Toulnustouc</t>
  </si>
  <si>
    <t>Trenche</t>
  </si>
  <si>
    <t>1950-1955</t>
  </si>
  <si>
    <t>Nuclear</t>
  </si>
  <si>
    <t>Hydroelectric</t>
  </si>
  <si>
    <t>Coal</t>
  </si>
  <si>
    <t>Gas</t>
  </si>
  <si>
    <t>Wind</t>
  </si>
  <si>
    <t>Biofuel</t>
  </si>
  <si>
    <t>Solar</t>
  </si>
  <si>
    <t>Other</t>
  </si>
  <si>
    <t>Total</t>
  </si>
  <si>
    <t>2022Q4(MW)</t>
  </si>
  <si>
    <t>2022Q4(%)</t>
  </si>
  <si>
    <t>&lt;1%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</si>
</sst>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5">
    <font>
      <sz val="10"/>
      <name val="Arial"/>
      <charset val="134"/>
    </font>
    <font>
      <sz val="11"/>
      <color theme="1"/>
      <name val="Calibri"/>
      <charset val="134"/>
      <scheme val="minor"/>
    </font>
    <font>
      <b/>
      <sz val="11"/>
      <color rgb="FFFF0000"/>
      <name val="Calibri"/>
      <charset val="134"/>
      <scheme val="minor"/>
    </font>
    <font>
      <b/>
      <sz val="10"/>
      <color rgb="FF48433F"/>
      <name val="Lucida Sans Unicode"/>
      <charset val="134"/>
    </font>
    <font>
      <u/>
      <sz val="10"/>
      <color theme="10"/>
      <name val="Arial"/>
      <charset val="134"/>
    </font>
    <font>
      <sz val="10"/>
      <color rgb="FF48433F"/>
      <name val="Lucida Sans Unicode"/>
      <charset val="134"/>
    </font>
    <font>
      <b/>
      <u/>
      <sz val="10"/>
      <name val="Arial"/>
      <charset val="134"/>
    </font>
    <font>
      <b/>
      <sz val="10"/>
      <name val="Arial"/>
      <charset val="134"/>
    </font>
    <font>
      <sz val="10"/>
      <color rgb="FFFF0000"/>
      <name val="Arial"/>
      <charset val="134"/>
    </font>
    <font>
      <b/>
      <sz val="10"/>
      <color rgb="FFFF0000"/>
      <name val="Arial"/>
      <charset val="134"/>
    </font>
    <font>
      <sz val="12"/>
      <color rgb="FFFF0000"/>
      <name val="Arial"/>
      <charset val="134"/>
    </font>
    <font>
      <b/>
      <sz val="14"/>
      <color rgb="FFFF0000"/>
      <name val="Arial"/>
      <charset val="134"/>
    </font>
    <font>
      <sz val="10"/>
      <color rgb="FFC00000"/>
      <name val="Arial"/>
      <charset val="134"/>
    </font>
    <font>
      <b/>
      <sz val="10"/>
      <color rgb="FFC00000"/>
      <name val="Arial"/>
      <charset val="134"/>
    </font>
    <font>
      <sz val="10"/>
      <color theme="1"/>
      <name val="Arial"/>
      <charset val="134"/>
    </font>
    <font>
      <sz val="11"/>
      <color rgb="FFFF0000"/>
      <name val="Calibri"/>
      <charset val="134"/>
      <scheme val="minor"/>
    </font>
    <font>
      <sz val="10"/>
      <name val="Courier"/>
      <charset val="134"/>
    </font>
    <font>
      <b/>
      <sz val="7"/>
      <color rgb="FF48433F"/>
      <name val="Lucida Sans Unicode"/>
      <charset val="134"/>
    </font>
    <font>
      <sz val="7"/>
      <color rgb="FF48433F"/>
      <name val="Lucida Sans Unicode"/>
      <charset val="134"/>
    </font>
    <font>
      <b/>
      <sz val="8"/>
      <name val="Tahoma"/>
      <charset val="134"/>
    </font>
    <font>
      <sz val="9"/>
      <name val="Tahoma"/>
      <charset val="134"/>
    </font>
    <font>
      <sz val="8"/>
      <name val="Tahoma"/>
      <charset val="134"/>
    </font>
    <font>
      <b/>
      <sz val="9"/>
      <name val="Tahoma"/>
      <charset val="134"/>
    </font>
    <font>
      <sz val="10"/>
      <name val="Arial"/>
      <charset val="134"/>
    </font>
    <font>
      <sz val="11"/>
      <color rgb="FF000000"/>
      <name val="Calibri"/>
      <family val="2"/>
    </font>
  </fonts>
  <fills count="9">
    <fill>
      <patternFill patternType="none"/>
    </fill>
    <fill>
      <patternFill patternType="gray125"/>
    </fill>
    <fill>
      <patternFill patternType="solid">
        <fgColor rgb="FFE9E8E8"/>
        <bgColor indexed="64"/>
      </patternFill>
    </fill>
    <fill>
      <patternFill patternType="solid">
        <fgColor rgb="FFFFFFFF"/>
        <bgColor indexed="64"/>
      </patternFill>
    </fill>
    <fill>
      <patternFill patternType="solid">
        <fgColor theme="0" tint="-0.1499374370555742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5117038483843"/>
        <bgColor indexed="64"/>
      </patternFill>
    </fill>
    <fill>
      <patternFill patternType="solid">
        <fgColor rgb="FFFFFFCC"/>
        <bgColor indexed="64"/>
      </patternFill>
    </fill>
  </fills>
  <borders count="6">
    <border>
      <left/>
      <right/>
      <top/>
      <bottom/>
      <diagonal/>
    </border>
    <border>
      <left/>
      <right/>
      <top/>
      <bottom style="medium">
        <color rgb="FFE9E8E8"/>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s>
  <cellStyleXfs count="29">
    <xf numFmtId="0" fontId="0" fillId="0" borderId="0"/>
    <xf numFmtId="0" fontId="4" fillId="0" borderId="0" applyNumberFormat="0" applyFill="0" applyBorder="0" applyAlignment="0" applyProtection="0"/>
    <xf numFmtId="43" fontId="1" fillId="0" borderId="0" applyFont="0" applyFill="0" applyBorder="0" applyAlignment="0" applyProtection="0"/>
    <xf numFmtId="0" fontId="23" fillId="0" borderId="0"/>
    <xf numFmtId="0" fontId="1" fillId="0" borderId="0"/>
    <xf numFmtId="0" fontId="1" fillId="0" borderId="0"/>
    <xf numFmtId="0" fontId="23" fillId="0" borderId="0"/>
    <xf numFmtId="0" fontId="1" fillId="0" borderId="0"/>
    <xf numFmtId="0" fontId="23" fillId="0" borderId="0"/>
    <xf numFmtId="0" fontId="23" fillId="0" borderId="0"/>
    <xf numFmtId="0" fontId="1" fillId="0" borderId="0"/>
    <xf numFmtId="0" fontId="1" fillId="0" borderId="0"/>
    <xf numFmtId="0" fontId="23" fillId="0" borderId="0"/>
    <xf numFmtId="0" fontId="16" fillId="0" borderId="0"/>
    <xf numFmtId="0" fontId="1" fillId="8" borderId="5" applyNumberFormat="0" applyFont="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0" fontId="23" fillId="0" borderId="0"/>
  </cellStyleXfs>
  <cellXfs count="52">
    <xf numFmtId="0" fontId="0" fillId="0" borderId="0" xfId="0"/>
    <xf numFmtId="0" fontId="1" fillId="0" borderId="0" xfId="7"/>
    <xf numFmtId="0" fontId="2" fillId="0" borderId="0" xfId="7" applyFont="1"/>
    <xf numFmtId="10" fontId="1" fillId="0" borderId="0" xfId="7" applyNumberFormat="1"/>
    <xf numFmtId="10" fontId="2" fillId="0" borderId="0" xfId="7" applyNumberFormat="1" applyFont="1"/>
    <xf numFmtId="0" fontId="3" fillId="2" borderId="0" xfId="0" applyFont="1" applyFill="1" applyAlignment="1">
      <alignment horizontal="left" vertical="top" wrapText="1"/>
    </xf>
    <xf numFmtId="0" fontId="3" fillId="2" borderId="0" xfId="0" applyFont="1" applyFill="1" applyAlignment="1">
      <alignment horizontal="right" vertical="top" wrapText="1"/>
    </xf>
    <xf numFmtId="0" fontId="4" fillId="3" borderId="1" xfId="1" applyFill="1" applyBorder="1" applyAlignment="1">
      <alignment horizontal="left" vertical="top" wrapText="1"/>
    </xf>
    <xf numFmtId="0" fontId="4" fillId="3" borderId="1" xfId="1" applyFill="1" applyBorder="1" applyAlignment="1">
      <alignment horizontal="right" vertical="top" wrapText="1"/>
    </xf>
    <xf numFmtId="0" fontId="5" fillId="3" borderId="1" xfId="0" applyFont="1" applyFill="1" applyBorder="1" applyAlignment="1">
      <alignment horizontal="right" vertical="top" wrapText="1"/>
    </xf>
    <xf numFmtId="3" fontId="5" fillId="3" borderId="1" xfId="0" applyNumberFormat="1" applyFont="1" applyFill="1" applyBorder="1" applyAlignment="1">
      <alignment horizontal="right" vertical="top" wrapText="1"/>
    </xf>
    <xf numFmtId="0" fontId="5" fillId="3" borderId="1" xfId="0" applyFont="1" applyFill="1" applyBorder="1" applyAlignment="1">
      <alignment horizontal="left" vertical="top" wrapText="1"/>
    </xf>
    <xf numFmtId="0" fontId="4" fillId="3" borderId="0" xfId="1" applyFill="1" applyAlignment="1">
      <alignment horizontal="left" vertical="top" wrapText="1"/>
    </xf>
    <xf numFmtId="0" fontId="4" fillId="3" borderId="0" xfId="1" applyFill="1" applyAlignment="1">
      <alignment horizontal="right" vertical="top" wrapText="1"/>
    </xf>
    <xf numFmtId="0" fontId="5" fillId="3" borderId="0" xfId="0" applyFont="1" applyFill="1" applyAlignment="1">
      <alignment horizontal="right" vertical="top" wrapText="1"/>
    </xf>
    <xf numFmtId="3" fontId="0" fillId="0" borderId="0" xfId="0" applyNumberFormat="1"/>
    <xf numFmtId="0" fontId="0" fillId="0" borderId="0" xfId="0" applyFill="1"/>
    <xf numFmtId="0" fontId="0" fillId="4" borderId="0" xfId="0" applyFill="1"/>
    <xf numFmtId="0" fontId="6" fillId="0" borderId="0" xfId="0" applyFont="1"/>
    <xf numFmtId="0" fontId="0" fillId="0" borderId="2" xfId="0" applyBorder="1"/>
    <xf numFmtId="0" fontId="0" fillId="0" borderId="2" xfId="0" applyFont="1" applyBorder="1"/>
    <xf numFmtId="0" fontId="7" fillId="0" borderId="2" xfId="0" applyFont="1" applyBorder="1"/>
    <xf numFmtId="0" fontId="8" fillId="0" borderId="2" xfId="0" applyFont="1" applyBorder="1"/>
    <xf numFmtId="0" fontId="9" fillId="0" borderId="2" xfId="0" applyFont="1" applyBorder="1"/>
    <xf numFmtId="0" fontId="0" fillId="0" borderId="0" xfId="0" applyFont="1"/>
    <xf numFmtId="49" fontId="0" fillId="0" borderId="2" xfId="0" applyNumberFormat="1" applyFont="1" applyBorder="1"/>
    <xf numFmtId="0" fontId="8" fillId="4" borderId="0" xfId="0" applyFont="1" applyFill="1"/>
    <xf numFmtId="0" fontId="7" fillId="0" borderId="0" xfId="0" applyFont="1"/>
    <xf numFmtId="0" fontId="10" fillId="0" borderId="0" xfId="0" applyFont="1"/>
    <xf numFmtId="0" fontId="11" fillId="0" borderId="0" xfId="0" applyFont="1"/>
    <xf numFmtId="0" fontId="8" fillId="0" borderId="0" xfId="0" applyFont="1"/>
    <xf numFmtId="0" fontId="12" fillId="0" borderId="2" xfId="0" applyFont="1" applyBorder="1"/>
    <xf numFmtId="0" fontId="13" fillId="0" borderId="2" xfId="0" applyFont="1" applyBorder="1"/>
    <xf numFmtId="0" fontId="0" fillId="5" borderId="2" xfId="0" applyFill="1" applyBorder="1"/>
    <xf numFmtId="0" fontId="0" fillId="5" borderId="0" xfId="0" applyFill="1"/>
    <xf numFmtId="0" fontId="7" fillId="5" borderId="2" xfId="0" applyFont="1" applyFill="1" applyBorder="1"/>
    <xf numFmtId="49" fontId="0" fillId="5" borderId="2" xfId="0" applyNumberFormat="1" applyFont="1" applyFill="1" applyBorder="1"/>
    <xf numFmtId="49" fontId="0" fillId="5" borderId="0" xfId="0" applyNumberFormat="1" applyFont="1" applyFill="1" applyBorder="1"/>
    <xf numFmtId="0" fontId="14" fillId="5" borderId="0" xfId="0" applyFont="1" applyFill="1"/>
    <xf numFmtId="0" fontId="0" fillId="5" borderId="0" xfId="0" applyFont="1" applyFill="1"/>
    <xf numFmtId="0" fontId="0" fillId="5" borderId="2" xfId="0" applyFont="1" applyFill="1" applyBorder="1"/>
    <xf numFmtId="0" fontId="0" fillId="6" borderId="0" xfId="0" applyFill="1"/>
    <xf numFmtId="0" fontId="9" fillId="0" borderId="0" xfId="0" applyFont="1"/>
    <xf numFmtId="0" fontId="14" fillId="0" borderId="2" xfId="0" applyFont="1" applyBorder="1"/>
    <xf numFmtId="0" fontId="14" fillId="0" borderId="3" xfId="0" applyFont="1" applyBorder="1"/>
    <xf numFmtId="0" fontId="15" fillId="0" borderId="2" xfId="4" applyFont="1" applyBorder="1"/>
    <xf numFmtId="0" fontId="23" fillId="0" borderId="0" xfId="3"/>
    <xf numFmtId="2" fontId="0" fillId="7" borderId="0" xfId="0" applyNumberFormat="1" applyFill="1"/>
    <xf numFmtId="0" fontId="0" fillId="0" borderId="4" xfId="0" applyFont="1" applyBorder="1"/>
    <xf numFmtId="0" fontId="23" fillId="0" borderId="4" xfId="3" applyBorder="1"/>
    <xf numFmtId="2" fontId="0" fillId="7" borderId="4" xfId="0" applyNumberFormat="1" applyFill="1" applyBorder="1"/>
    <xf numFmtId="0" fontId="24" fillId="0" borderId="0" xfId="0" applyFont="1"/>
  </cellXfs>
  <cellStyles count="29">
    <cellStyle name="Comma 2" xfId="2" xr:uid="{00000000-0005-0000-0000-000031000000}"/>
    <cellStyle name="Hyperlink" xfId="1" builtinId="8"/>
    <cellStyle name="Normal" xfId="0" builtinId="0"/>
    <cellStyle name="Normal 10" xfId="3" xr:uid="{00000000-0005-0000-0000-000032000000}"/>
    <cellStyle name="Normal 11 2" xfId="4" xr:uid="{00000000-0005-0000-0000-000033000000}"/>
    <cellStyle name="Normal 11 2 2" xfId="5" xr:uid="{00000000-0005-0000-0000-000034000000}"/>
    <cellStyle name="Normal 2" xfId="6" xr:uid="{00000000-0005-0000-0000-000035000000}"/>
    <cellStyle name="Normal 3" xfId="7" xr:uid="{00000000-0005-0000-0000-000036000000}"/>
    <cellStyle name="Normal 4" xfId="8" xr:uid="{00000000-0005-0000-0000-000037000000}"/>
    <cellStyle name="Normal 4 2" xfId="9" xr:uid="{00000000-0005-0000-0000-000038000000}"/>
    <cellStyle name="Normal 5" xfId="10" xr:uid="{00000000-0005-0000-0000-000039000000}"/>
    <cellStyle name="Normal 8" xfId="11" xr:uid="{00000000-0005-0000-0000-00003A000000}"/>
    <cellStyle name="Normal 9 2" xfId="12" xr:uid="{00000000-0005-0000-0000-00003B000000}"/>
    <cellStyle name="Normale_B2020" xfId="13" xr:uid="{00000000-0005-0000-0000-00003C000000}"/>
    <cellStyle name="Note 2" xfId="14" xr:uid="{00000000-0005-0000-0000-00003D000000}"/>
    <cellStyle name="Percent 2" xfId="15" xr:uid="{00000000-0005-0000-0000-00003E000000}"/>
    <cellStyle name="Percent 3" xfId="16" xr:uid="{00000000-0005-0000-0000-00003F000000}"/>
    <cellStyle name="Percent 3 2" xfId="17" xr:uid="{00000000-0005-0000-0000-000040000000}"/>
    <cellStyle name="Percent 3 3" xfId="18" xr:uid="{00000000-0005-0000-0000-000041000000}"/>
    <cellStyle name="Percent 3 4" xfId="19" xr:uid="{00000000-0005-0000-0000-000042000000}"/>
    <cellStyle name="Percent 4" xfId="20" xr:uid="{00000000-0005-0000-0000-000043000000}"/>
    <cellStyle name="Percent 4 2" xfId="21" xr:uid="{00000000-0005-0000-0000-000044000000}"/>
    <cellStyle name="Percent 4 3" xfId="22" xr:uid="{00000000-0005-0000-0000-000045000000}"/>
    <cellStyle name="Percent 4 4" xfId="23" xr:uid="{00000000-0005-0000-0000-000046000000}"/>
    <cellStyle name="Percent 5" xfId="24" xr:uid="{00000000-0005-0000-0000-000047000000}"/>
    <cellStyle name="Percent 6" xfId="25" xr:uid="{00000000-0005-0000-0000-000048000000}"/>
    <cellStyle name="Percent 7" xfId="26" xr:uid="{00000000-0005-0000-0000-000049000000}"/>
    <cellStyle name="Percent 8" xfId="27" xr:uid="{00000000-0005-0000-0000-00004A000000}"/>
    <cellStyle name="Standard_Sce_D_Extraction" xfId="28" xr:uid="{00000000-0005-0000-0000-00004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186556</xdr:colOff>
      <xdr:row>2</xdr:row>
      <xdr:rowOff>127385</xdr:rowOff>
    </xdr:from>
    <xdr:to>
      <xdr:col>30</xdr:col>
      <xdr:colOff>19952</xdr:colOff>
      <xdr:row>12</xdr:row>
      <xdr:rowOff>172652</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8225155" y="444500"/>
          <a:ext cx="5231130" cy="1852930"/>
        </a:xfrm>
        <a:prstGeom prst="rect">
          <a:avLst/>
        </a:prstGeom>
      </xdr:spPr>
    </xdr:pic>
    <xdr:clientData/>
  </xdr:twoCellAnchor>
  <xdr:twoCellAnchor editAs="oneCell">
    <xdr:from>
      <xdr:col>13</xdr:col>
      <xdr:colOff>285750</xdr:colOff>
      <xdr:row>35</xdr:row>
      <xdr:rowOff>146050</xdr:rowOff>
    </xdr:from>
    <xdr:to>
      <xdr:col>30</xdr:col>
      <xdr:colOff>131077</xdr:colOff>
      <xdr:row>47</xdr:row>
      <xdr:rowOff>93625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8324850" y="5702300"/>
          <a:ext cx="5242560" cy="1852295"/>
        </a:xfrm>
        <a:prstGeom prst="rect">
          <a:avLst/>
        </a:prstGeom>
      </xdr:spPr>
    </xdr:pic>
    <xdr:clientData/>
  </xdr:twoCellAnchor>
  <xdr:twoCellAnchor editAs="oneCell">
    <xdr:from>
      <xdr:col>17</xdr:col>
      <xdr:colOff>171450</xdr:colOff>
      <xdr:row>66</xdr:row>
      <xdr:rowOff>124248</xdr:rowOff>
    </xdr:from>
    <xdr:to>
      <xdr:col>37</xdr:col>
      <xdr:colOff>553860</xdr:colOff>
      <xdr:row>96</xdr:row>
      <xdr:rowOff>96303</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9480550" y="10626725"/>
          <a:ext cx="6732270" cy="48933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377825</xdr:colOff>
      <xdr:row>38</xdr:row>
      <xdr:rowOff>94047</xdr:rowOff>
    </xdr:from>
    <xdr:to>
      <xdr:col>22</xdr:col>
      <xdr:colOff>378727</xdr:colOff>
      <xdr:row>50</xdr:row>
      <xdr:rowOff>35272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4970125" y="6342380"/>
          <a:ext cx="5245735" cy="18586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mcgill-my.sharepoint.com\personal\xiao_li8_mcgill_ca\Documents\Desktop\times\OTHER_VERSION\JRC-EU-TIMES_2019_11\BY_Trans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Slices"/>
      <sheetName val="Data Rules"/>
      <sheetName val="Trans-EFF and Cost"/>
      <sheetName val="Voltage Grids"/>
      <sheetName val="SolWin-AF"/>
      <sheetName val="PV Eurostat 2015 data"/>
      <sheetName val="JRC WindDatabase"/>
      <sheetName val="SHAPE definition"/>
      <sheetName val="HYDRO_CAP_ACTBND"/>
      <sheetName val="HYD-PHS_Data_comparison"/>
      <sheetName val="HYD-PHS_OldData_TIMES_EU"/>
      <sheetName val="HYD-EUROSTAT"/>
      <sheetName val="HYDap-EUROSTAT"/>
      <sheetName val="PHS-EUROSTAT"/>
      <sheetName val="PHSap-EUROSTAT"/>
    </sheetNames>
    <sheetDataSet>
      <sheetData sheetId="0" refreshError="1">
        <row r="22">
          <cell r="C22">
            <v>9.4178082191780796E-2</v>
          </cell>
          <cell r="D22">
            <v>0.102739726027397</v>
          </cell>
          <cell r="E22">
            <v>8.5616438356164396E-3</v>
          </cell>
          <cell r="F22">
            <v>0.12682648401826499</v>
          </cell>
          <cell r="G22">
            <v>0.13835616438356199</v>
          </cell>
          <cell r="H22">
            <v>1.15296803652968E-2</v>
          </cell>
          <cell r="I22">
            <v>9.9200913242009095E-2</v>
          </cell>
          <cell r="J22">
            <v>0.108219178082192</v>
          </cell>
          <cell r="K22">
            <v>9.0182648401826507E-3</v>
          </cell>
          <cell r="L22">
            <v>0.13812785388127899</v>
          </cell>
          <cell r="M22">
            <v>0.150684931506849</v>
          </cell>
          <cell r="N22">
            <v>1.25570776255708E-2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6" Type="http://schemas.openxmlformats.org/officeDocument/2006/relationships/hyperlink" Target="https://www.hydroquebec.com/themes/production/images/centrales/eastmain1-01.jpg" TargetMode="External"/><Relationship Id="rId21" Type="http://schemas.openxmlformats.org/officeDocument/2006/relationships/hyperlink" Target="https://www.hydroquebec.com/themes/production/images/bassins/outaouais-inferieur.png" TargetMode="External"/><Relationship Id="rId42" Type="http://schemas.openxmlformats.org/officeDocument/2006/relationships/hyperlink" Target="https://www.hydroquebec.com/themes/production/images/centrales/latuque-01.jpg" TargetMode="External"/><Relationship Id="rId47" Type="http://schemas.openxmlformats.org/officeDocument/2006/relationships/hyperlink" Target="https://www.hydroquebec.com/themes/production/images/centrales/laforge2-01.jpg" TargetMode="External"/><Relationship Id="rId63" Type="http://schemas.openxmlformats.org/officeDocument/2006/relationships/hyperlink" Target="https://www.hydroquebec.com/themes/production/images/centrales/mitis2-01.jpg" TargetMode="External"/><Relationship Id="rId68" Type="http://schemas.openxmlformats.org/officeDocument/2006/relationships/hyperlink" Target="https://www.hydroquebec.com/themes/production/images/bassins/aux-outardes.png" TargetMode="External"/><Relationship Id="rId84" Type="http://schemas.openxmlformats.org/officeDocument/2006/relationships/hyperlink" Target="https://www.hydroquebec.com/themes/production/images/bassins/saint-maurice.png" TargetMode="External"/><Relationship Id="rId89" Type="http://schemas.openxmlformats.org/officeDocument/2006/relationships/hyperlink" Target="https://www.hydroquebec.com/themes/production/images/centrales/rapidesfarmer-01.jpg" TargetMode="External"/><Relationship Id="rId112" Type="http://schemas.openxmlformats.org/officeDocument/2006/relationships/hyperlink" Target="https://www.hydroquebec.com/themes/production/images/centrales/toulnustouc-01.jpg" TargetMode="External"/><Relationship Id="rId16" Type="http://schemas.openxmlformats.org/officeDocument/2006/relationships/hyperlink" Target="https://www.hydroquebec.com/themes/production/images/bassins/outaouais-inferieur.png" TargetMode="External"/><Relationship Id="rId107" Type="http://schemas.openxmlformats.org/officeDocument/2006/relationships/hyperlink" Target="https://www.hydroquebec.com/themes/production/images/bassins/sainte-anne.png" TargetMode="External"/><Relationship Id="rId11" Type="http://schemas.openxmlformats.org/officeDocument/2006/relationships/hyperlink" Target="https://www.hydroquebec.com/themes/production/images/centrales/bryson-01.jpg" TargetMode="External"/><Relationship Id="rId32" Type="http://schemas.openxmlformats.org/officeDocument/2006/relationships/hyperlink" Target="https://www.hydroquebec.com/themes/production/images/centrales/lagabelle-01.jpg" TargetMode="External"/><Relationship Id="rId37" Type="http://schemas.openxmlformats.org/officeDocument/2006/relationships/hyperlink" Target="https://www.hydroquebec.com/themes/production/images/bassins/grande-riviere.png" TargetMode="External"/><Relationship Id="rId53" Type="http://schemas.openxmlformats.org/officeDocument/2006/relationships/hyperlink" Target="https://www.hydroquebec.com/themes/production/images/centrales/manic5-01.jpg" TargetMode="External"/><Relationship Id="rId58" Type="http://schemas.openxmlformats.org/officeDocument/2006/relationships/hyperlink" Target="https://www.hydroquebec.com/themes/production/images/bassins/manicouagan.png" TargetMode="External"/><Relationship Id="rId74" Type="http://schemas.openxmlformats.org/officeDocument/2006/relationships/hyperlink" Target="https://www.hydroquebec.com/themes/production/images/bassins/outaouais-superieur.png" TargetMode="External"/><Relationship Id="rId79" Type="http://schemas.openxmlformats.org/officeDocument/2006/relationships/hyperlink" Target="https://www.hydroquebec.com/themes/production/images/centrales/rapide7-01.jpg" TargetMode="External"/><Relationship Id="rId102" Type="http://schemas.openxmlformats.org/officeDocument/2006/relationships/hyperlink" Target="https://www.hydroquebec.com/themes/production/images/bassins/romaine.png" TargetMode="External"/><Relationship Id="rId5" Type="http://schemas.openxmlformats.org/officeDocument/2006/relationships/hyperlink" Target="https://www.hydroquebec.com/themes/production/images/bassins/grande-riviere.png" TargetMode="External"/><Relationship Id="rId90" Type="http://schemas.openxmlformats.org/officeDocument/2006/relationships/hyperlink" Target="https://www.hydroquebec.com/themes/production/images/bassins/outaouais-inferieur.png" TargetMode="External"/><Relationship Id="rId95" Type="http://schemas.openxmlformats.org/officeDocument/2006/relationships/hyperlink" Target="https://www.hydroquebec.com/themes/production/images/centrales/robertbourassa-01.jpg" TargetMode="External"/><Relationship Id="rId22" Type="http://schemas.openxmlformats.org/officeDocument/2006/relationships/hyperlink" Target="https://www.hydroquebec.com/themes/production/images/centrales/chutehemmings-01.jpg" TargetMode="External"/><Relationship Id="rId27" Type="http://schemas.openxmlformats.org/officeDocument/2006/relationships/hyperlink" Target="https://www.hydroquebec.com/themes/production/images/bassins/grande-riviere.png" TargetMode="External"/><Relationship Id="rId43" Type="http://schemas.openxmlformats.org/officeDocument/2006/relationships/hyperlink" Target="https://www.hydroquebec.com/themes/production/images/bassins/saint-maurice.png" TargetMode="External"/><Relationship Id="rId48" Type="http://schemas.openxmlformats.org/officeDocument/2006/relationships/hyperlink" Target="https://www.hydroquebec.com/themes/production/images/bassins/grande-riviere.png" TargetMode="External"/><Relationship Id="rId64" Type="http://schemas.openxmlformats.org/officeDocument/2006/relationships/hyperlink" Target="https://www.hydroquebec.com/themes/production/images/bassins/mitis.png" TargetMode="External"/><Relationship Id="rId69" Type="http://schemas.openxmlformats.org/officeDocument/2006/relationships/hyperlink" Target="https://www.hydroquebec.com/themes/production/images/centrales/outardes4-01.jpg" TargetMode="External"/><Relationship Id="rId113" Type="http://schemas.openxmlformats.org/officeDocument/2006/relationships/hyperlink" Target="https://www.hydroquebec.com/themes/production/images/bassins/manicouagan.png" TargetMode="External"/><Relationship Id="rId80" Type="http://schemas.openxmlformats.org/officeDocument/2006/relationships/hyperlink" Target="https://www.hydroquebec.com/themes/production/images/bassins/outaouais-superieur.png" TargetMode="External"/><Relationship Id="rId85" Type="http://schemas.openxmlformats.org/officeDocument/2006/relationships/hyperlink" Target="https://www.hydroquebec.com/themes/production/images/centrales/rapidesdesquinze-01.jpg" TargetMode="External"/><Relationship Id="rId12" Type="http://schemas.openxmlformats.org/officeDocument/2006/relationships/hyperlink" Target="https://www.hydroquebec.com/themes/production/images/bassins/outaouais-inferieur.png" TargetMode="External"/><Relationship Id="rId17" Type="http://schemas.openxmlformats.org/officeDocument/2006/relationships/hyperlink" Target="https://www.hydroquebec.com/themes/production/images/centrales/chuteallard-01.jpg" TargetMode="External"/><Relationship Id="rId33" Type="http://schemas.openxmlformats.org/officeDocument/2006/relationships/hyperlink" Target="https://www.hydroquebec.com/themes/production/images/bassins/saint-maurice.png" TargetMode="External"/><Relationship Id="rId38" Type="http://schemas.openxmlformats.org/officeDocument/2006/relationships/hyperlink" Target="https://www.hydroquebec.com/themes/production/images/centrales/lagrande3-01.jpg" TargetMode="External"/><Relationship Id="rId59" Type="http://schemas.openxmlformats.org/officeDocument/2006/relationships/hyperlink" Target="https://www.hydroquebec.com/themes/production/images/centrales/mercier-01.jpg" TargetMode="External"/><Relationship Id="rId103" Type="http://schemas.openxmlformats.org/officeDocument/2006/relationships/hyperlink" Target="https://www.hydroquebec.com/themes/production/images/centrales/saintemarguerite3-01.jpg" TargetMode="External"/><Relationship Id="rId108" Type="http://schemas.openxmlformats.org/officeDocument/2006/relationships/hyperlink" Target="https://www.hydroquebec.com/themes/production/images/centrales/shawinigan2-01.jpg" TargetMode="External"/><Relationship Id="rId54" Type="http://schemas.openxmlformats.org/officeDocument/2006/relationships/hyperlink" Target="https://www.hydroquebec.com/themes/production/images/bassins/manicouagan.png" TargetMode="External"/><Relationship Id="rId70" Type="http://schemas.openxmlformats.org/officeDocument/2006/relationships/hyperlink" Target="https://www.hydroquebec.com/themes/production/images/bassins/aux-outardes.png" TargetMode="External"/><Relationship Id="rId75" Type="http://schemas.openxmlformats.org/officeDocument/2006/relationships/hyperlink" Target="https://www.hydroquebec.com/themes/production/images/centrales/peribonka-01.jpg" TargetMode="External"/><Relationship Id="rId91" Type="http://schemas.openxmlformats.org/officeDocument/2006/relationships/hyperlink" Target="https://www.hydroquebec.com/themes/production/images/centrales/manic3-01.jpg" TargetMode="External"/><Relationship Id="rId96" Type="http://schemas.openxmlformats.org/officeDocument/2006/relationships/hyperlink" Target="https://www.hydroquebec.com/themes/production/images/bassins/grande-riviere.png" TargetMode="External"/><Relationship Id="rId1" Type="http://schemas.openxmlformats.org/officeDocument/2006/relationships/hyperlink" Target="https://www.hydroquebec.com/themes/production/images/centrales/beauharnois-01.jpg" TargetMode="External"/><Relationship Id="rId6" Type="http://schemas.openxmlformats.org/officeDocument/2006/relationships/hyperlink" Target="https://www.hydroquebec.com/themes/production/images/bassins/betsiamites.png" TargetMode="External"/><Relationship Id="rId15" Type="http://schemas.openxmlformats.org/officeDocument/2006/relationships/hyperlink" Target="https://www.hydroquebec.com/themes/production/images/centrales/chelsea-01.jpg" TargetMode="External"/><Relationship Id="rId23" Type="http://schemas.openxmlformats.org/officeDocument/2006/relationships/hyperlink" Target="https://www.hydroquebec.com/themes/production/images/bassins/saint-francois.png" TargetMode="External"/><Relationship Id="rId28" Type="http://schemas.openxmlformats.org/officeDocument/2006/relationships/hyperlink" Target="https://www.hydroquebec.com/themes/production/images/centrales/hartjaune-01.jpg" TargetMode="External"/><Relationship Id="rId36" Type="http://schemas.openxmlformats.org/officeDocument/2006/relationships/hyperlink" Target="https://www.hydroquebec.com/themes/production/images/centrales/lagrande2A-01.jpg" TargetMode="External"/><Relationship Id="rId49" Type="http://schemas.openxmlformats.org/officeDocument/2006/relationships/hyperlink" Target="https://www.hydroquebec.com/themes/production/images/centrales/cedres-01.jpg" TargetMode="External"/><Relationship Id="rId57" Type="http://schemas.openxmlformats.org/officeDocument/2006/relationships/hyperlink" Target="https://www.hydroquebec.com/themes/production/images/centrales/mccormick-1.jpg" TargetMode="External"/><Relationship Id="rId106" Type="http://schemas.openxmlformats.org/officeDocument/2006/relationships/hyperlink" Target="https://www.hydroquebec.com/themes/production/images/centrales/septchutes-01.jpg" TargetMode="External"/><Relationship Id="rId114" Type="http://schemas.openxmlformats.org/officeDocument/2006/relationships/hyperlink" Target="https://www.hydroquebec.com/themes/production/images/centrales/trenche-01.jpg" TargetMode="External"/><Relationship Id="rId10" Type="http://schemas.openxmlformats.org/officeDocument/2006/relationships/hyperlink" Target="https://www.hydroquebec.com/themes/production/images/bassins/grande-riviere.png" TargetMode="External"/><Relationship Id="rId31" Type="http://schemas.openxmlformats.org/officeDocument/2006/relationships/hyperlink" Target="https://www.hydroquebec.com/themes/production/images/bassins/manicouagan.png" TargetMode="External"/><Relationship Id="rId44" Type="http://schemas.openxmlformats.org/officeDocument/2006/relationships/hyperlink" Target="https://www.hydroquebec.com/themes/production/images/bassins/veco.png" TargetMode="External"/><Relationship Id="rId52" Type="http://schemas.openxmlformats.org/officeDocument/2006/relationships/hyperlink" Target="https://www.hydroquebec.com/themes/production/images/bassins/manicouagan.png" TargetMode="External"/><Relationship Id="rId60" Type="http://schemas.openxmlformats.org/officeDocument/2006/relationships/hyperlink" Target="https://www.hydroquebec.com/themes/production/images/bassins/outaouais-inferieur.png" TargetMode="External"/><Relationship Id="rId65" Type="http://schemas.openxmlformats.org/officeDocument/2006/relationships/hyperlink" Target="https://www.hydroquebec.com/themes/production/images/centrales/outardes2-01.jpg" TargetMode="External"/><Relationship Id="rId73" Type="http://schemas.openxmlformats.org/officeDocument/2006/relationships/hyperlink" Target="https://www.hydroquebec.com/themes/production/images/centrales/premierechute-01.jpg" TargetMode="External"/><Relationship Id="rId78" Type="http://schemas.openxmlformats.org/officeDocument/2006/relationships/hyperlink" Target="https://www.hydroquebec.com/themes/production/images/bassins/outaouais-superieur.png" TargetMode="External"/><Relationship Id="rId81" Type="http://schemas.openxmlformats.org/officeDocument/2006/relationships/hyperlink" Target="https://www.hydroquebec.com/themes/production/images/centrales/rapideblanc-01.jpg" TargetMode="External"/><Relationship Id="rId86" Type="http://schemas.openxmlformats.org/officeDocument/2006/relationships/hyperlink" Target="https://www.hydroquebec.com/themes/production/images/bassins/outaouais-superieur.png" TargetMode="External"/><Relationship Id="rId94" Type="http://schemas.openxmlformats.org/officeDocument/2006/relationships/hyperlink" Target="https://www.hydroquebec.com/themes/production/images/bassins/st-laurent.png" TargetMode="External"/><Relationship Id="rId99" Type="http://schemas.openxmlformats.org/officeDocument/2006/relationships/hyperlink" Target="https://www.hydroquebec.com/themes/production/images/bassins/romaine.png" TargetMode="External"/><Relationship Id="rId101" Type="http://schemas.openxmlformats.org/officeDocument/2006/relationships/hyperlink" Target="https://www.hydroquebec.com/themes/production/images/bassins/romaine.png" TargetMode="External"/><Relationship Id="rId4" Type="http://schemas.openxmlformats.org/officeDocument/2006/relationships/hyperlink" Target="https://www.hydroquebec.com/themes/production/images/bassins/saint-maurice.png" TargetMode="External"/><Relationship Id="rId9" Type="http://schemas.openxmlformats.org/officeDocument/2006/relationships/hyperlink" Target="https://www.hydroquebec.com/themes/production/images/centrales/brisay-01.jpg" TargetMode="External"/><Relationship Id="rId13" Type="http://schemas.openxmlformats.org/officeDocument/2006/relationships/hyperlink" Target="https://www.hydroquebec.com/themes/production/images/centrales/carillon-01.jpg" TargetMode="External"/><Relationship Id="rId18" Type="http://schemas.openxmlformats.org/officeDocument/2006/relationships/hyperlink" Target="https://www.hydroquebec.com/themes/production/images/bassins/saint-maurice.png" TargetMode="External"/><Relationship Id="rId39" Type="http://schemas.openxmlformats.org/officeDocument/2006/relationships/hyperlink" Target="https://www.hydroquebec.com/themes/production/images/bassins/grande-riviere.png" TargetMode="External"/><Relationship Id="rId109" Type="http://schemas.openxmlformats.org/officeDocument/2006/relationships/hyperlink" Target="https://www.hydroquebec.com/themes/production/images/bassins/saint-maurice.png" TargetMode="External"/><Relationship Id="rId34" Type="http://schemas.openxmlformats.org/officeDocument/2006/relationships/hyperlink" Target="https://www.hydroquebec.com/themes/production/images/centrales/lagrande1-01.jpg" TargetMode="External"/><Relationship Id="rId50" Type="http://schemas.openxmlformats.org/officeDocument/2006/relationships/hyperlink" Target="https://www.hydroquebec.com/themes/production/images/bassins/st-laurent.png" TargetMode="External"/><Relationship Id="rId55" Type="http://schemas.openxmlformats.org/officeDocument/2006/relationships/hyperlink" Target="https://www.hydroquebec.com/themes/production/images/centrales/manic5pa-01.jpg" TargetMode="External"/><Relationship Id="rId76" Type="http://schemas.openxmlformats.org/officeDocument/2006/relationships/hyperlink" Target="https://www.hydroquebec.com/themes/production/images/bassins/peribonka.png" TargetMode="External"/><Relationship Id="rId97" Type="http://schemas.openxmlformats.org/officeDocument/2006/relationships/hyperlink" Target="https://www.hydroquebec.com/themes/production/images/centrales/rocherdegrandmere-01.jpg" TargetMode="External"/><Relationship Id="rId104" Type="http://schemas.openxmlformats.org/officeDocument/2006/relationships/hyperlink" Target="https://www.hydroquebec.com/themes/production/images/bassins/sainte-marguerite.png" TargetMode="External"/><Relationship Id="rId7" Type="http://schemas.openxmlformats.org/officeDocument/2006/relationships/hyperlink" Target="https://www.hydroquebec.com/themes/production/images/centrales/bersimis2-01.jpg" TargetMode="External"/><Relationship Id="rId71" Type="http://schemas.openxmlformats.org/officeDocument/2006/relationships/hyperlink" Target="https://www.hydroquebec.com/themes/production/images/centrales/paugan-01.jpg" TargetMode="External"/><Relationship Id="rId92" Type="http://schemas.openxmlformats.org/officeDocument/2006/relationships/hyperlink" Target="https://www.hydroquebec.com/themes/production/images/bassins/manicouagan.png" TargetMode="External"/><Relationship Id="rId2" Type="http://schemas.openxmlformats.org/officeDocument/2006/relationships/hyperlink" Target="https://www.hydroquebec.com/themes/production/images/bassins/st-laurent.png" TargetMode="External"/><Relationship Id="rId29" Type="http://schemas.openxmlformats.org/officeDocument/2006/relationships/hyperlink" Target="https://www.hydroquebec.com/themes/production/images/bassins/manicouagan.png" TargetMode="External"/><Relationship Id="rId24" Type="http://schemas.openxmlformats.org/officeDocument/2006/relationships/hyperlink" Target="https://www.hydroquebec.com/themes/production/images/centrales/drummondville-01.jpg" TargetMode="External"/><Relationship Id="rId40" Type="http://schemas.openxmlformats.org/officeDocument/2006/relationships/hyperlink" Target="https://www.hydroquebec.com/themes/production/images/centrales/lagrande4-03.jpg" TargetMode="External"/><Relationship Id="rId45" Type="http://schemas.openxmlformats.org/officeDocument/2006/relationships/hyperlink" Target="https://www.hydroquebec.com/themes/production/images/centrales/laforge1-01.jpg" TargetMode="External"/><Relationship Id="rId66" Type="http://schemas.openxmlformats.org/officeDocument/2006/relationships/hyperlink" Target="https://www.hydroquebec.com/themes/production/images/bassins/aux-outardes.png" TargetMode="External"/><Relationship Id="rId87" Type="http://schemas.openxmlformats.org/officeDocument/2006/relationships/hyperlink" Target="https://www.hydroquebec.com/themes/production/images/centrales/rapidesdesiles-01.jpg" TargetMode="External"/><Relationship Id="rId110" Type="http://schemas.openxmlformats.org/officeDocument/2006/relationships/hyperlink" Target="https://www.hydroquebec.com/themes/production/images/centrales/shawinigan3-01.jpg" TargetMode="External"/><Relationship Id="rId115" Type="http://schemas.openxmlformats.org/officeDocument/2006/relationships/hyperlink" Target="https://www.hydroquebec.com/themes/production/images/bassins/saint-maurice.png" TargetMode="External"/><Relationship Id="rId61" Type="http://schemas.openxmlformats.org/officeDocument/2006/relationships/hyperlink" Target="https://www.hydroquebec.com/themes/production/images/centrales/mitis1-01.jpg" TargetMode="External"/><Relationship Id="rId82" Type="http://schemas.openxmlformats.org/officeDocument/2006/relationships/hyperlink" Target="https://www.hydroquebec.com/themes/production/images/bassins/saint-maurice.png" TargetMode="External"/><Relationship Id="rId19" Type="http://schemas.openxmlformats.org/officeDocument/2006/relationships/hyperlink" Target="https://www.hydroquebec.com/themes/production/images/bassins/outaouais-inferieur.png" TargetMode="External"/><Relationship Id="rId14" Type="http://schemas.openxmlformats.org/officeDocument/2006/relationships/hyperlink" Target="https://www.hydroquebec.com/themes/production/images/bassins/outaouais-inferieur.png" TargetMode="External"/><Relationship Id="rId30" Type="http://schemas.openxmlformats.org/officeDocument/2006/relationships/hyperlink" Target="https://www.hydroquebec.com/themes/production/images/centrales/manic2-01.jpg" TargetMode="External"/><Relationship Id="rId35" Type="http://schemas.openxmlformats.org/officeDocument/2006/relationships/hyperlink" Target="https://www.hydroquebec.com/themes/production/images/bassins/grande-riviere.png" TargetMode="External"/><Relationship Id="rId56" Type="http://schemas.openxmlformats.org/officeDocument/2006/relationships/hyperlink" Target="https://www.hydroquebec.com/themes/production/images/bassins/manicouagan.png" TargetMode="External"/><Relationship Id="rId77" Type="http://schemas.openxmlformats.org/officeDocument/2006/relationships/hyperlink" Target="https://www.hydroquebec.com/themes/production/images/centrales/rapide2-01.jpg" TargetMode="External"/><Relationship Id="rId100" Type="http://schemas.openxmlformats.org/officeDocument/2006/relationships/hyperlink" Target="https://www.hydroquebec.com/themes/production/images/bassins/romaine.png" TargetMode="External"/><Relationship Id="rId105" Type="http://schemas.openxmlformats.org/officeDocument/2006/relationships/hyperlink" Target="https://www.hydroquebec.com/themes/production/images/bassins/grande-riviere.png" TargetMode="External"/><Relationship Id="rId8" Type="http://schemas.openxmlformats.org/officeDocument/2006/relationships/hyperlink" Target="https://www.hydroquebec.com/themes/production/images/bassins/betsiamites.png" TargetMode="External"/><Relationship Id="rId51" Type="http://schemas.openxmlformats.org/officeDocument/2006/relationships/hyperlink" Target="https://www.hydroquebec.com/themes/production/images/centrales/manic1-01.jpg" TargetMode="External"/><Relationship Id="rId72" Type="http://schemas.openxmlformats.org/officeDocument/2006/relationships/hyperlink" Target="https://www.hydroquebec.com/themes/production/images/bassins/outaouais-inferieur.png" TargetMode="External"/><Relationship Id="rId93" Type="http://schemas.openxmlformats.org/officeDocument/2006/relationships/hyperlink" Target="https://www.hydroquebec.com/themes/production/images/centrales/rivieredesprairies-01.jpg" TargetMode="External"/><Relationship Id="rId98" Type="http://schemas.openxmlformats.org/officeDocument/2006/relationships/hyperlink" Target="https://www.hydroquebec.com/themes/production/images/bassins/saint-maurice.png" TargetMode="External"/><Relationship Id="rId3" Type="http://schemas.openxmlformats.org/officeDocument/2006/relationships/hyperlink" Target="https://www.hydroquebec.com/themes/production/images/centrales/beaumont-01.jpg" TargetMode="External"/><Relationship Id="rId25" Type="http://schemas.openxmlformats.org/officeDocument/2006/relationships/hyperlink" Target="https://www.hydroquebec.com/themes/production/images/bassins/saint-francois.png" TargetMode="External"/><Relationship Id="rId46" Type="http://schemas.openxmlformats.org/officeDocument/2006/relationships/hyperlink" Target="https://www.hydroquebec.com/themes/production/images/bassins/grande-riviere.png" TargetMode="External"/><Relationship Id="rId67" Type="http://schemas.openxmlformats.org/officeDocument/2006/relationships/hyperlink" Target="https://www.hydroquebec.com/themes/production/images/centrales/outardes3-01.jpg" TargetMode="External"/><Relationship Id="rId20" Type="http://schemas.openxmlformats.org/officeDocument/2006/relationships/hyperlink" Target="https://www.hydroquebec.com/themes/production/images/centrales/chutesdeschats-01.jpg" TargetMode="External"/><Relationship Id="rId41" Type="http://schemas.openxmlformats.org/officeDocument/2006/relationships/hyperlink" Target="https://www.hydroquebec.com/themes/production/images/bassins/grande-riviere.png" TargetMode="External"/><Relationship Id="rId62" Type="http://schemas.openxmlformats.org/officeDocument/2006/relationships/hyperlink" Target="https://www.hydroquebec.com/themes/production/images/bassins/mitis.png" TargetMode="External"/><Relationship Id="rId83" Type="http://schemas.openxmlformats.org/officeDocument/2006/relationships/hyperlink" Target="https://www.hydroquebec.com/themes/production/images/centrales/rapidedescoeurs-01.jpg" TargetMode="External"/><Relationship Id="rId88" Type="http://schemas.openxmlformats.org/officeDocument/2006/relationships/hyperlink" Target="https://www.hydroquebec.com/themes/production/images/bassins/outaouais-superieur.png" TargetMode="External"/><Relationship Id="rId111" Type="http://schemas.openxmlformats.org/officeDocument/2006/relationships/hyperlink" Target="https://www.hydroquebec.com/themes/production/images/bassins/saint-maurice.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37"/>
  <sheetViews>
    <sheetView topLeftCell="A7" workbookViewId="0">
      <selection activeCell="Q1" sqref="Q1:U16"/>
    </sheetView>
  </sheetViews>
  <sheetFormatPr defaultColWidth="9" defaultRowHeight="12.5"/>
  <cols>
    <col min="6" max="6" width="12" customWidth="1"/>
    <col min="18" max="18" width="16.36328125" customWidth="1"/>
  </cols>
  <sheetData>
    <row r="2" spans="1:6">
      <c r="A2" s="30"/>
      <c r="B2" s="30" t="s">
        <v>0</v>
      </c>
      <c r="C2" s="30"/>
      <c r="D2" s="30"/>
      <c r="E2" s="30"/>
      <c r="F2" s="30"/>
    </row>
    <row r="3" spans="1:6">
      <c r="A3" s="30"/>
      <c r="B3" s="30" t="s">
        <v>1</v>
      </c>
      <c r="C3" s="30" t="s">
        <v>2</v>
      </c>
      <c r="D3" s="30" t="s">
        <v>3</v>
      </c>
      <c r="E3" s="30" t="s">
        <v>4</v>
      </c>
      <c r="F3" s="30" t="s">
        <v>5</v>
      </c>
    </row>
    <row r="4" spans="1:6">
      <c r="A4" s="30"/>
      <c r="B4" s="30" t="s">
        <v>6</v>
      </c>
      <c r="C4" s="30"/>
      <c r="D4" s="30" t="s">
        <v>7</v>
      </c>
      <c r="E4" s="30"/>
      <c r="F4" s="30">
        <f>[1]TimeSlices!C22</f>
        <v>9.4178082191780796E-2</v>
      </c>
    </row>
    <row r="5" spans="1:6">
      <c r="A5" s="30"/>
      <c r="B5" s="30" t="s">
        <v>8</v>
      </c>
      <c r="C5" s="30"/>
      <c r="D5" s="30" t="s">
        <v>7</v>
      </c>
      <c r="E5" s="30"/>
      <c r="F5" s="30">
        <f>[1]TimeSlices!D22</f>
        <v>0.102739726027397</v>
      </c>
    </row>
    <row r="6" spans="1:6">
      <c r="A6" s="30"/>
      <c r="B6" s="30" t="s">
        <v>9</v>
      </c>
      <c r="C6" s="30"/>
      <c r="D6" s="30" t="s">
        <v>7</v>
      </c>
      <c r="E6" s="30"/>
      <c r="F6" s="30">
        <f>[1]TimeSlices!E22</f>
        <v>8.5616438356164396E-3</v>
      </c>
    </row>
    <row r="7" spans="1:6">
      <c r="A7" s="30"/>
      <c r="B7" s="30" t="s">
        <v>10</v>
      </c>
      <c r="C7" s="30"/>
      <c r="D7" s="30" t="s">
        <v>7</v>
      </c>
      <c r="E7" s="30"/>
      <c r="F7" s="30">
        <f>[1]TimeSlices!F22</f>
        <v>0.12682648401826499</v>
      </c>
    </row>
    <row r="8" spans="1:6">
      <c r="A8" s="30"/>
      <c r="B8" s="30" t="s">
        <v>11</v>
      </c>
      <c r="C8" s="30"/>
      <c r="D8" s="30" t="s">
        <v>7</v>
      </c>
      <c r="E8" s="30"/>
      <c r="F8" s="30">
        <f>[1]TimeSlices!G22</f>
        <v>0.13835616438356199</v>
      </c>
    </row>
    <row r="9" spans="1:6">
      <c r="A9" s="30"/>
      <c r="B9" s="30" t="s">
        <v>12</v>
      </c>
      <c r="C9" s="30"/>
      <c r="D9" s="30" t="s">
        <v>7</v>
      </c>
      <c r="E9" s="30"/>
      <c r="F9" s="30">
        <f>[1]TimeSlices!H22</f>
        <v>1.15296803652968E-2</v>
      </c>
    </row>
    <row r="10" spans="1:6">
      <c r="A10" s="30"/>
      <c r="B10" s="30" t="s">
        <v>13</v>
      </c>
      <c r="C10" s="30"/>
      <c r="D10" s="30" t="s">
        <v>7</v>
      </c>
      <c r="E10" s="30"/>
      <c r="F10" s="30">
        <f>[1]TimeSlices!I22</f>
        <v>9.9200913242009095E-2</v>
      </c>
    </row>
    <row r="11" spans="1:6">
      <c r="A11" s="30"/>
      <c r="B11" s="30" t="s">
        <v>14</v>
      </c>
      <c r="C11" s="30"/>
      <c r="D11" s="30" t="s">
        <v>7</v>
      </c>
      <c r="E11" s="30"/>
      <c r="F11" s="30">
        <f>[1]TimeSlices!J22</f>
        <v>0.108219178082192</v>
      </c>
    </row>
    <row r="12" spans="1:6">
      <c r="A12" s="30"/>
      <c r="B12" s="30" t="s">
        <v>15</v>
      </c>
      <c r="C12" s="30"/>
      <c r="D12" s="30" t="s">
        <v>7</v>
      </c>
      <c r="E12" s="30"/>
      <c r="F12" s="30">
        <f>[1]TimeSlices!K22</f>
        <v>9.0182648401826507E-3</v>
      </c>
    </row>
    <row r="13" spans="1:6">
      <c r="A13" s="30"/>
      <c r="B13" s="30" t="s">
        <v>16</v>
      </c>
      <c r="C13" s="30"/>
      <c r="D13" s="30" t="s">
        <v>7</v>
      </c>
      <c r="E13" s="30"/>
      <c r="F13" s="30">
        <f>[1]TimeSlices!L22</f>
        <v>0.13812785388127899</v>
      </c>
    </row>
    <row r="14" spans="1:6">
      <c r="A14" s="30"/>
      <c r="B14" s="30" t="s">
        <v>17</v>
      </c>
      <c r="C14" s="30"/>
      <c r="D14" s="30" t="s">
        <v>7</v>
      </c>
      <c r="E14" s="30"/>
      <c r="F14" s="30">
        <f>[1]TimeSlices!M22</f>
        <v>0.150684931506849</v>
      </c>
    </row>
    <row r="15" spans="1:6">
      <c r="A15" s="30"/>
      <c r="B15" s="30" t="s">
        <v>18</v>
      </c>
      <c r="C15" s="30"/>
      <c r="D15" s="30" t="s">
        <v>7</v>
      </c>
      <c r="E15" s="30"/>
      <c r="F15" s="30">
        <f>[1]TimeSlices!N22</f>
        <v>1.25570776255708E-2</v>
      </c>
    </row>
    <row r="17" spans="2:20">
      <c r="Q17" s="24"/>
      <c r="R17" s="24"/>
      <c r="S17" s="46"/>
      <c r="T17" s="47"/>
    </row>
    <row r="18" spans="2:20">
      <c r="B18" t="s">
        <v>19</v>
      </c>
      <c r="Q18" s="24"/>
      <c r="R18" s="24"/>
      <c r="S18" s="46"/>
      <c r="T18" s="47"/>
    </row>
    <row r="19" spans="2:20">
      <c r="Q19" s="24"/>
      <c r="R19" s="24"/>
      <c r="S19" s="46"/>
      <c r="T19" s="47"/>
    </row>
    <row r="20" spans="2:20">
      <c r="B20" t="s">
        <v>3</v>
      </c>
      <c r="C20" t="s">
        <v>6</v>
      </c>
      <c r="D20" t="s">
        <v>8</v>
      </c>
      <c r="E20" t="s">
        <v>9</v>
      </c>
      <c r="F20" t="s">
        <v>10</v>
      </c>
      <c r="G20" t="s">
        <v>11</v>
      </c>
      <c r="H20" t="s">
        <v>12</v>
      </c>
      <c r="I20" t="s">
        <v>13</v>
      </c>
      <c r="J20" t="s">
        <v>14</v>
      </c>
      <c r="K20" t="s">
        <v>15</v>
      </c>
      <c r="L20" t="s">
        <v>16</v>
      </c>
      <c r="M20" t="s">
        <v>17</v>
      </c>
      <c r="N20" t="s">
        <v>18</v>
      </c>
      <c r="Q20" s="48"/>
      <c r="R20" s="48"/>
      <c r="S20" s="49"/>
      <c r="T20" s="50"/>
    </row>
    <row r="21" spans="2:20">
      <c r="B21" t="s">
        <v>20</v>
      </c>
      <c r="C21">
        <f>C34/$F34*$D26</f>
        <v>9.4178082191780796E-2</v>
      </c>
      <c r="D21">
        <f>D34/$F34*$D26</f>
        <v>0.102739726027397</v>
      </c>
      <c r="E21">
        <f>E34/$F34*$D26</f>
        <v>8.5616438356164396E-3</v>
      </c>
      <c r="F21">
        <f>C35/$F35*$D27</f>
        <v>0.12682648401826499</v>
      </c>
      <c r="G21">
        <f>D35/$F35*$D27</f>
        <v>0.13835616438356199</v>
      </c>
      <c r="H21">
        <f>E35/$F35*$D27</f>
        <v>1.15296803652968E-2</v>
      </c>
      <c r="I21">
        <f>C36/$F36*$D28</f>
        <v>9.9200913242009095E-2</v>
      </c>
      <c r="J21">
        <f>D36/$F36*$D28</f>
        <v>0.108219178082192</v>
      </c>
      <c r="K21">
        <f>E36/$F36*$D28</f>
        <v>9.0182648401826507E-3</v>
      </c>
      <c r="L21">
        <f>C37/$F37*$D29</f>
        <v>0.13812785388127899</v>
      </c>
      <c r="M21">
        <f>D37/$F37*$D29</f>
        <v>0.150684931506849</v>
      </c>
      <c r="N21">
        <f>E37/$F37*$D29</f>
        <v>1.25570776255708E-2</v>
      </c>
      <c r="Q21" s="24"/>
      <c r="R21" s="24"/>
      <c r="S21" s="46"/>
      <c r="T21" s="47"/>
    </row>
    <row r="22" spans="2:20">
      <c r="Q22" s="24"/>
      <c r="R22" s="24"/>
      <c r="S22" s="46"/>
      <c r="T22" s="47"/>
    </row>
    <row r="23" spans="2:20">
      <c r="Q23" s="24"/>
      <c r="R23" s="24"/>
      <c r="S23" s="46"/>
      <c r="T23" s="47"/>
    </row>
    <row r="24" spans="2:20">
      <c r="Q24" s="48"/>
      <c r="R24" s="48"/>
      <c r="S24" s="49"/>
      <c r="T24" s="50"/>
    </row>
    <row r="25" spans="2:20">
      <c r="B25" t="s">
        <v>21</v>
      </c>
      <c r="C25" t="s">
        <v>22</v>
      </c>
      <c r="D25" t="s">
        <v>23</v>
      </c>
      <c r="E25" t="s">
        <v>24</v>
      </c>
      <c r="Q25" s="24"/>
      <c r="R25" s="24"/>
      <c r="S25" s="46"/>
      <c r="T25" s="47"/>
    </row>
    <row r="26" spans="2:20">
      <c r="B26" t="s">
        <v>25</v>
      </c>
      <c r="C26">
        <v>75</v>
      </c>
      <c r="D26">
        <f>C26/C30</f>
        <v>0.20547945205479501</v>
      </c>
      <c r="E26" t="s">
        <v>26</v>
      </c>
      <c r="Q26" s="24"/>
      <c r="R26" s="24"/>
      <c r="S26" s="46"/>
      <c r="T26" s="47"/>
    </row>
    <row r="27" spans="2:20">
      <c r="B27" t="s">
        <v>27</v>
      </c>
      <c r="C27">
        <v>101</v>
      </c>
      <c r="D27">
        <f>C27/C30</f>
        <v>0.27671232876712298</v>
      </c>
      <c r="E27" t="s">
        <v>28</v>
      </c>
      <c r="Q27" s="24"/>
      <c r="R27" s="24"/>
      <c r="S27" s="46"/>
      <c r="T27" s="47"/>
    </row>
    <row r="28" spans="2:20">
      <c r="B28" t="s">
        <v>29</v>
      </c>
      <c r="C28">
        <v>79</v>
      </c>
      <c r="D28">
        <f>C28/C30</f>
        <v>0.216438356164384</v>
      </c>
      <c r="E28" t="s">
        <v>30</v>
      </c>
      <c r="Q28" s="24"/>
      <c r="R28" s="24"/>
      <c r="S28" s="46"/>
      <c r="T28" s="47"/>
    </row>
    <row r="29" spans="2:20">
      <c r="B29" t="s">
        <v>31</v>
      </c>
      <c r="C29">
        <v>110</v>
      </c>
      <c r="D29">
        <f>C29/C30</f>
        <v>0.301369863013699</v>
      </c>
      <c r="E29" t="s">
        <v>32</v>
      </c>
    </row>
    <row r="30" spans="2:20">
      <c r="C30">
        <f>SUM(C26:C29)</f>
        <v>365</v>
      </c>
      <c r="D30">
        <f>SUM(D26:D29)</f>
        <v>1</v>
      </c>
    </row>
    <row r="33" spans="2:6">
      <c r="B33" t="s">
        <v>33</v>
      </c>
      <c r="C33" t="s">
        <v>34</v>
      </c>
      <c r="D33" t="s">
        <v>35</v>
      </c>
      <c r="E33" t="s">
        <v>36</v>
      </c>
    </row>
    <row r="34" spans="2:6">
      <c r="B34" t="s">
        <v>25</v>
      </c>
      <c r="C34">
        <v>11</v>
      </c>
      <c r="D34">
        <v>12</v>
      </c>
      <c r="E34">
        <v>1</v>
      </c>
      <c r="F34">
        <f>SUM(C34:E34)</f>
        <v>24</v>
      </c>
    </row>
    <row r="35" spans="2:6">
      <c r="B35" t="s">
        <v>27</v>
      </c>
      <c r="C35">
        <v>11</v>
      </c>
      <c r="D35">
        <v>12</v>
      </c>
      <c r="E35">
        <v>1</v>
      </c>
      <c r="F35">
        <f>SUM(C35:E35)</f>
        <v>24</v>
      </c>
    </row>
    <row r="36" spans="2:6">
      <c r="B36" t="s">
        <v>29</v>
      </c>
      <c r="C36">
        <v>11</v>
      </c>
      <c r="D36">
        <v>12</v>
      </c>
      <c r="E36">
        <v>1</v>
      </c>
      <c r="F36">
        <f>SUM(C36:E36)</f>
        <v>24</v>
      </c>
    </row>
    <row r="37" spans="2:6">
      <c r="B37" t="s">
        <v>31</v>
      </c>
      <c r="C37">
        <v>11</v>
      </c>
      <c r="D37">
        <v>12</v>
      </c>
      <c r="E37">
        <v>1</v>
      </c>
      <c r="F37">
        <f>SUM(C37:E37)</f>
        <v>24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L23"/>
  <sheetViews>
    <sheetView workbookViewId="0">
      <selection activeCell="H19" sqref="H19"/>
    </sheetView>
  </sheetViews>
  <sheetFormatPr defaultColWidth="9.1796875" defaultRowHeight="12.5"/>
  <cols>
    <col min="1" max="2" width="9.1796875" style="30"/>
    <col min="3" max="3" width="11.453125" style="30" customWidth="1"/>
    <col min="4" max="4" width="10.7265625" style="30" customWidth="1"/>
    <col min="5" max="5" width="9.1796875" style="30"/>
    <col min="6" max="6" width="9.81640625" style="30" customWidth="1"/>
    <col min="7" max="7" width="9.1796875" style="30"/>
    <col min="8" max="8" width="12.81640625" style="30" customWidth="1"/>
    <col min="9" max="9" width="11.453125" style="30" customWidth="1"/>
    <col min="10" max="10" width="9.1796875" style="30"/>
    <col min="11" max="11" width="15.1796875" style="30" customWidth="1"/>
    <col min="12" max="16384" width="9.1796875" style="30"/>
  </cols>
  <sheetData>
    <row r="3" spans="1:12">
      <c r="A3" s="30" t="s">
        <v>0</v>
      </c>
    </row>
    <row r="4" spans="1:12">
      <c r="A4" s="30" t="s">
        <v>1</v>
      </c>
      <c r="B4" s="30" t="s">
        <v>2</v>
      </c>
      <c r="C4" s="30" t="s">
        <v>3</v>
      </c>
      <c r="D4" s="30" t="s">
        <v>37</v>
      </c>
      <c r="E4" s="30" t="s">
        <v>4</v>
      </c>
      <c r="F4" s="30" t="s">
        <v>5</v>
      </c>
      <c r="G4" s="30" t="s">
        <v>38</v>
      </c>
      <c r="H4" s="30" t="s">
        <v>39</v>
      </c>
      <c r="I4" s="30" t="s">
        <v>40</v>
      </c>
      <c r="J4" s="30" t="s">
        <v>41</v>
      </c>
      <c r="K4" s="30" t="s">
        <v>42</v>
      </c>
      <c r="L4" s="30" t="s">
        <v>43</v>
      </c>
    </row>
    <row r="5" spans="1:12" ht="14.5">
      <c r="B5" s="30" t="s">
        <v>44</v>
      </c>
      <c r="C5" s="22" t="s">
        <v>45</v>
      </c>
      <c r="D5" s="22"/>
      <c r="E5" s="22"/>
      <c r="F5" s="22">
        <v>12</v>
      </c>
      <c r="G5" s="22" t="s">
        <v>46</v>
      </c>
      <c r="H5" s="22"/>
      <c r="I5" s="22"/>
      <c r="J5" s="22"/>
      <c r="K5" s="45" t="s">
        <v>47</v>
      </c>
    </row>
    <row r="6" spans="1:12">
      <c r="B6" s="30" t="s">
        <v>44</v>
      </c>
      <c r="C6" s="22" t="s">
        <v>45</v>
      </c>
      <c r="D6" s="22"/>
      <c r="E6" s="22"/>
      <c r="F6" s="22">
        <v>20</v>
      </c>
      <c r="G6" s="22" t="s">
        <v>46</v>
      </c>
      <c r="H6" s="22"/>
      <c r="I6" s="22"/>
      <c r="J6" s="22"/>
      <c r="K6" s="22" t="s">
        <v>48</v>
      </c>
    </row>
    <row r="7" spans="1:12" ht="14.5">
      <c r="C7" s="22" t="s">
        <v>45</v>
      </c>
      <c r="D7" s="22"/>
      <c r="E7" s="22"/>
      <c r="F7" s="22">
        <v>15</v>
      </c>
      <c r="G7" s="22" t="s">
        <v>46</v>
      </c>
      <c r="H7" s="22"/>
      <c r="I7" s="22"/>
      <c r="J7" s="22"/>
      <c r="K7" s="45" t="s">
        <v>49</v>
      </c>
    </row>
    <row r="8" spans="1:12">
      <c r="C8" s="22" t="s">
        <v>45</v>
      </c>
      <c r="D8" s="22"/>
      <c r="E8" s="22"/>
      <c r="F8" s="22">
        <v>12</v>
      </c>
      <c r="G8" s="22" t="s">
        <v>46</v>
      </c>
      <c r="H8" s="22"/>
      <c r="I8" s="22"/>
      <c r="J8" s="22"/>
      <c r="K8" s="22" t="s">
        <v>50</v>
      </c>
    </row>
    <row r="9" spans="1:12">
      <c r="C9" s="22" t="s">
        <v>45</v>
      </c>
      <c r="D9" s="22"/>
      <c r="E9" s="22"/>
      <c r="F9" s="22">
        <v>15</v>
      </c>
      <c r="G9" s="22"/>
      <c r="H9" s="22"/>
      <c r="I9" s="22"/>
      <c r="J9" s="22"/>
      <c r="K9" s="22" t="s">
        <v>51</v>
      </c>
    </row>
    <row r="10" spans="1:12">
      <c r="C10" s="22" t="s">
        <v>45</v>
      </c>
      <c r="D10" s="22"/>
      <c r="E10" s="22"/>
      <c r="F10" s="22">
        <v>15</v>
      </c>
      <c r="G10" s="22"/>
      <c r="H10" s="22"/>
      <c r="I10" s="22"/>
      <c r="J10" s="22"/>
      <c r="K10" s="22" t="s">
        <v>52</v>
      </c>
    </row>
    <row r="11" spans="1:12">
      <c r="C11" s="22" t="s">
        <v>45</v>
      </c>
      <c r="D11" s="22"/>
      <c r="E11" s="22"/>
      <c r="F11" s="22">
        <v>15</v>
      </c>
      <c r="G11" s="22"/>
      <c r="H11" s="22"/>
      <c r="I11" s="22"/>
      <c r="J11" s="22"/>
      <c r="K11" s="22" t="s">
        <v>53</v>
      </c>
    </row>
    <row r="12" spans="1:12">
      <c r="C12" s="22" t="s">
        <v>54</v>
      </c>
      <c r="D12" s="22"/>
      <c r="E12" s="22"/>
      <c r="F12" s="22">
        <v>0.5</v>
      </c>
      <c r="G12" s="22"/>
      <c r="H12" s="22" t="s">
        <v>55</v>
      </c>
      <c r="I12" s="22" t="s">
        <v>56</v>
      </c>
    </row>
    <row r="13" spans="1:12">
      <c r="C13" s="22" t="s">
        <v>54</v>
      </c>
      <c r="D13" s="22"/>
      <c r="E13" s="22"/>
      <c r="F13" s="22">
        <v>0.75</v>
      </c>
      <c r="G13" s="22"/>
      <c r="H13" s="22" t="s">
        <v>55</v>
      </c>
      <c r="I13" s="22" t="s">
        <v>57</v>
      </c>
    </row>
    <row r="14" spans="1:12">
      <c r="C14" s="22" t="s">
        <v>54</v>
      </c>
      <c r="D14" s="22"/>
      <c r="E14" s="22"/>
      <c r="F14" s="22">
        <v>0.5</v>
      </c>
      <c r="G14" s="22"/>
      <c r="H14" s="22" t="s">
        <v>55</v>
      </c>
      <c r="I14" s="22" t="s">
        <v>58</v>
      </c>
    </row>
    <row r="15" spans="1:12">
      <c r="C15" s="22" t="s">
        <v>54</v>
      </c>
      <c r="D15" s="22"/>
      <c r="E15" s="22"/>
      <c r="F15" s="22">
        <v>0.5</v>
      </c>
      <c r="G15" s="22"/>
      <c r="H15" s="22" t="s">
        <v>55</v>
      </c>
      <c r="I15" s="22" t="s">
        <v>59</v>
      </c>
    </row>
    <row r="16" spans="1:12">
      <c r="C16" s="22" t="s">
        <v>54</v>
      </c>
      <c r="D16" s="22"/>
      <c r="E16" s="22"/>
      <c r="F16" s="22">
        <v>0.75</v>
      </c>
      <c r="G16" s="22"/>
      <c r="H16" s="22" t="s">
        <v>55</v>
      </c>
      <c r="I16" s="22" t="s">
        <v>60</v>
      </c>
    </row>
    <row r="21" spans="3:8">
      <c r="C21" s="30" t="s">
        <v>0</v>
      </c>
    </row>
    <row r="22" spans="3:8">
      <c r="C22" s="30" t="s">
        <v>61</v>
      </c>
      <c r="D22" s="30" t="s">
        <v>62</v>
      </c>
      <c r="E22" s="30" t="s">
        <v>63</v>
      </c>
      <c r="F22" s="30" t="s">
        <v>64</v>
      </c>
      <c r="G22" s="30" t="s">
        <v>65</v>
      </c>
      <c r="H22" s="30" t="s">
        <v>66</v>
      </c>
    </row>
    <row r="23" spans="3:8">
      <c r="C23" s="30" t="s">
        <v>67</v>
      </c>
      <c r="D23" s="30" t="s">
        <v>68</v>
      </c>
      <c r="E23" s="30" t="s">
        <v>69</v>
      </c>
      <c r="F23" s="30">
        <v>0</v>
      </c>
      <c r="G23" s="30">
        <v>2</v>
      </c>
      <c r="H23" s="30" t="s">
        <v>70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S192"/>
  <sheetViews>
    <sheetView topLeftCell="B1" workbookViewId="0">
      <selection activeCell="M10" sqref="M10"/>
    </sheetView>
  </sheetViews>
  <sheetFormatPr defaultColWidth="9" defaultRowHeight="12.5"/>
  <cols>
    <col min="2" max="2" width="10" customWidth="1"/>
    <col min="3" max="3" width="5.26953125" customWidth="1"/>
    <col min="4" max="4" width="10" customWidth="1"/>
    <col min="5" max="5" width="25.81640625" customWidth="1"/>
    <col min="6" max="6" width="26.1796875" customWidth="1"/>
    <col min="8" max="8" width="10.54296875" customWidth="1"/>
    <col min="9" max="9" width="5.1796875" customWidth="1"/>
    <col min="10" max="10" width="10.54296875" customWidth="1"/>
    <col min="11" max="11" width="25.1796875" customWidth="1"/>
    <col min="12" max="12" width="18" customWidth="1"/>
    <col min="14" max="14" width="10.54296875" customWidth="1"/>
    <col min="15" max="15" width="9.26953125" customWidth="1"/>
    <col min="16" max="16" width="12" customWidth="1"/>
    <col min="17" max="17" width="25.1796875" customWidth="1"/>
  </cols>
  <sheetData>
    <row r="1" spans="2:19">
      <c r="B1" s="30" t="s">
        <v>71</v>
      </c>
    </row>
    <row r="2" spans="2:19">
      <c r="C2" s="30"/>
    </row>
    <row r="4" spans="2:19">
      <c r="B4" s="22" t="s">
        <v>72</v>
      </c>
      <c r="C4" s="19"/>
      <c r="D4" s="22">
        <v>31.536000000000001</v>
      </c>
      <c r="E4" s="22" t="s">
        <v>73</v>
      </c>
      <c r="F4" s="19"/>
    </row>
    <row r="5" spans="2:19" ht="13">
      <c r="B5" s="23" t="s">
        <v>74</v>
      </c>
      <c r="C5" s="19"/>
      <c r="D5" s="19"/>
      <c r="E5" s="19"/>
      <c r="F5" s="19"/>
    </row>
    <row r="8" spans="2:19" s="30" customFormat="1">
      <c r="B8" s="30" t="s">
        <v>0</v>
      </c>
      <c r="H8" s="30" t="s">
        <v>0</v>
      </c>
      <c r="N8" s="30" t="s">
        <v>0</v>
      </c>
    </row>
    <row r="9" spans="2:19" s="30" customFormat="1">
      <c r="B9" s="30" t="s">
        <v>3</v>
      </c>
      <c r="C9" s="30" t="s">
        <v>4</v>
      </c>
      <c r="D9" s="30" t="s">
        <v>5</v>
      </c>
      <c r="E9" s="30" t="s">
        <v>75</v>
      </c>
      <c r="F9" s="30" t="s">
        <v>76</v>
      </c>
      <c r="H9" s="30" t="s">
        <v>3</v>
      </c>
      <c r="I9" s="30" t="s">
        <v>4</v>
      </c>
      <c r="J9" s="30" t="s">
        <v>5</v>
      </c>
      <c r="K9" s="30" t="s">
        <v>75</v>
      </c>
      <c r="L9" s="30" t="s">
        <v>76</v>
      </c>
      <c r="N9" s="30" t="s">
        <v>3</v>
      </c>
      <c r="O9" s="30" t="s">
        <v>4</v>
      </c>
      <c r="P9" s="30" t="s">
        <v>5</v>
      </c>
      <c r="Q9" s="30" t="s">
        <v>75</v>
      </c>
      <c r="R9" s="30" t="s">
        <v>76</v>
      </c>
      <c r="S9" s="30" t="s">
        <v>77</v>
      </c>
    </row>
    <row r="10" spans="2:19" s="30" customFormat="1">
      <c r="B10" s="30" t="s">
        <v>78</v>
      </c>
      <c r="C10" s="30">
        <v>1960</v>
      </c>
      <c r="D10" s="30">
        <v>0.32</v>
      </c>
      <c r="E10" s="30" t="s">
        <v>79</v>
      </c>
      <c r="F10" s="30" t="s">
        <v>80</v>
      </c>
      <c r="H10" s="30" t="s">
        <v>78</v>
      </c>
      <c r="I10" s="30">
        <v>1960</v>
      </c>
      <c r="J10" s="30">
        <v>0.28799999999999998</v>
      </c>
      <c r="K10" s="30" t="s">
        <v>79</v>
      </c>
      <c r="L10" s="30" t="s">
        <v>81</v>
      </c>
      <c r="N10" s="30" t="s">
        <v>82</v>
      </c>
      <c r="O10" s="30">
        <v>1960</v>
      </c>
      <c r="P10" s="30">
        <v>1.8527966932641</v>
      </c>
      <c r="Q10" s="30" t="s">
        <v>79</v>
      </c>
      <c r="R10" s="30" t="s">
        <v>83</v>
      </c>
      <c r="S10" s="30" t="s">
        <v>84</v>
      </c>
    </row>
    <row r="11" spans="2:19" s="30" customFormat="1">
      <c r="B11" s="30" t="s">
        <v>78</v>
      </c>
      <c r="C11" s="30">
        <v>1965</v>
      </c>
      <c r="D11" s="30">
        <v>0.33</v>
      </c>
      <c r="E11" s="30" t="s">
        <v>79</v>
      </c>
      <c r="F11" s="30" t="s">
        <v>80</v>
      </c>
      <c r="H11" s="30" t="s">
        <v>78</v>
      </c>
      <c r="I11" s="30">
        <v>1965</v>
      </c>
      <c r="J11" s="30">
        <v>0.29699999999999999</v>
      </c>
      <c r="K11" s="30" t="s">
        <v>79</v>
      </c>
      <c r="L11" s="30" t="s">
        <v>81</v>
      </c>
      <c r="N11" s="30" t="s">
        <v>82</v>
      </c>
      <c r="O11" s="30">
        <v>1961</v>
      </c>
      <c r="P11" s="30">
        <v>1.8435787992677599</v>
      </c>
      <c r="Q11" s="30" t="s">
        <v>79</v>
      </c>
      <c r="R11" s="30" t="s">
        <v>83</v>
      </c>
      <c r="S11" s="30" t="s">
        <v>84</v>
      </c>
    </row>
    <row r="12" spans="2:19" s="30" customFormat="1">
      <c r="B12" s="30" t="s">
        <v>78</v>
      </c>
      <c r="C12" s="30">
        <v>1970</v>
      </c>
      <c r="D12" s="30">
        <v>0.34</v>
      </c>
      <c r="E12" s="30" t="s">
        <v>79</v>
      </c>
      <c r="F12" s="30" t="s">
        <v>80</v>
      </c>
      <c r="H12" s="30" t="s">
        <v>78</v>
      </c>
      <c r="I12" s="30">
        <v>1970</v>
      </c>
      <c r="J12" s="30">
        <v>0.30599999999999999</v>
      </c>
      <c r="K12" s="30" t="s">
        <v>79</v>
      </c>
      <c r="L12" s="30" t="s">
        <v>81</v>
      </c>
      <c r="N12" s="30" t="s">
        <v>82</v>
      </c>
      <c r="O12" s="30">
        <v>1962</v>
      </c>
      <c r="P12" s="30">
        <v>1.83440676544056</v>
      </c>
      <c r="Q12" s="30" t="s">
        <v>79</v>
      </c>
      <c r="R12" s="30" t="s">
        <v>83</v>
      </c>
      <c r="S12" s="30" t="s">
        <v>84</v>
      </c>
    </row>
    <row r="13" spans="2:19" s="30" customFormat="1">
      <c r="B13" s="30" t="s">
        <v>78</v>
      </c>
      <c r="C13" s="30">
        <v>1975</v>
      </c>
      <c r="D13" s="30">
        <v>0.35</v>
      </c>
      <c r="E13" s="30" t="s">
        <v>79</v>
      </c>
      <c r="F13" s="30" t="s">
        <v>80</v>
      </c>
      <c r="H13" s="30" t="s">
        <v>78</v>
      </c>
      <c r="I13" s="30">
        <v>1975</v>
      </c>
      <c r="J13" s="30">
        <v>0.315</v>
      </c>
      <c r="K13" s="30" t="s">
        <v>79</v>
      </c>
      <c r="L13" s="30" t="s">
        <v>81</v>
      </c>
      <c r="N13" s="30" t="s">
        <v>82</v>
      </c>
      <c r="O13" s="30">
        <v>1963</v>
      </c>
      <c r="P13" s="30">
        <v>1.8252803636224499</v>
      </c>
      <c r="Q13" s="30" t="s">
        <v>79</v>
      </c>
      <c r="R13" s="30" t="s">
        <v>83</v>
      </c>
      <c r="S13" s="30" t="s">
        <v>84</v>
      </c>
    </row>
    <row r="14" spans="2:19" s="30" customFormat="1">
      <c r="B14" s="30" t="s">
        <v>78</v>
      </c>
      <c r="C14" s="30">
        <v>1980</v>
      </c>
      <c r="D14" s="30">
        <v>0.36</v>
      </c>
      <c r="E14" s="30" t="s">
        <v>79</v>
      </c>
      <c r="F14" s="30" t="s">
        <v>80</v>
      </c>
      <c r="H14" s="30" t="s">
        <v>78</v>
      </c>
      <c r="I14" s="30">
        <v>1980</v>
      </c>
      <c r="J14" s="30">
        <v>0.32400000000000001</v>
      </c>
      <c r="K14" s="30" t="s">
        <v>79</v>
      </c>
      <c r="L14" s="30" t="s">
        <v>81</v>
      </c>
      <c r="N14" s="30" t="s">
        <v>82</v>
      </c>
      <c r="O14" s="30">
        <v>1964</v>
      </c>
      <c r="P14" s="30">
        <v>1.8161993667884999</v>
      </c>
      <c r="Q14" s="30" t="s">
        <v>79</v>
      </c>
      <c r="R14" s="30" t="s">
        <v>83</v>
      </c>
      <c r="S14" s="30" t="s">
        <v>84</v>
      </c>
    </row>
    <row r="15" spans="2:19" s="30" customFormat="1">
      <c r="B15" s="30" t="s">
        <v>78</v>
      </c>
      <c r="C15" s="30">
        <v>1985</v>
      </c>
      <c r="D15" s="30">
        <v>0.37</v>
      </c>
      <c r="E15" s="30" t="s">
        <v>79</v>
      </c>
      <c r="F15" s="30" t="s">
        <v>80</v>
      </c>
      <c r="H15" s="30" t="s">
        <v>78</v>
      </c>
      <c r="I15" s="30">
        <v>1985</v>
      </c>
      <c r="J15" s="30">
        <v>0.33300000000000002</v>
      </c>
      <c r="K15" s="30" t="s">
        <v>79</v>
      </c>
      <c r="L15" s="30" t="s">
        <v>81</v>
      </c>
      <c r="N15" s="30" t="s">
        <v>82</v>
      </c>
      <c r="O15" s="30">
        <v>1965</v>
      </c>
      <c r="P15" s="30">
        <v>1.80716354904329</v>
      </c>
      <c r="Q15" s="30" t="s">
        <v>79</v>
      </c>
      <c r="R15" s="30" t="s">
        <v>83</v>
      </c>
      <c r="S15" s="30" t="s">
        <v>84</v>
      </c>
    </row>
    <row r="16" spans="2:19" s="30" customFormat="1">
      <c r="B16" s="30" t="s">
        <v>78</v>
      </c>
      <c r="C16" s="30">
        <v>1990</v>
      </c>
      <c r="D16" s="30">
        <v>0.38</v>
      </c>
      <c r="E16" s="30" t="s">
        <v>79</v>
      </c>
      <c r="F16" s="30" t="s">
        <v>80</v>
      </c>
      <c r="H16" s="30" t="s">
        <v>78</v>
      </c>
      <c r="I16" s="30">
        <v>1990</v>
      </c>
      <c r="J16" s="30">
        <v>0.34200000000000003</v>
      </c>
      <c r="K16" s="30" t="s">
        <v>79</v>
      </c>
      <c r="L16" s="30" t="s">
        <v>81</v>
      </c>
      <c r="N16" s="30" t="s">
        <v>82</v>
      </c>
      <c r="O16" s="30">
        <v>1966</v>
      </c>
      <c r="P16" s="30">
        <v>1.79817268561521</v>
      </c>
      <c r="Q16" s="30" t="s">
        <v>79</v>
      </c>
      <c r="R16" s="30" t="s">
        <v>83</v>
      </c>
      <c r="S16" s="30" t="s">
        <v>84</v>
      </c>
    </row>
    <row r="17" spans="2:19" s="30" customFormat="1">
      <c r="B17" s="30" t="s">
        <v>78</v>
      </c>
      <c r="C17" s="30">
        <v>1995</v>
      </c>
      <c r="D17" s="30">
        <v>0.39</v>
      </c>
      <c r="E17" s="30" t="s">
        <v>79</v>
      </c>
      <c r="F17" s="30" t="s">
        <v>80</v>
      </c>
      <c r="H17" s="30" t="s">
        <v>78</v>
      </c>
      <c r="I17" s="30">
        <v>1995</v>
      </c>
      <c r="J17" s="30">
        <v>0.35099999999999998</v>
      </c>
      <c r="K17" s="30" t="s">
        <v>79</v>
      </c>
      <c r="L17" s="30" t="s">
        <v>81</v>
      </c>
      <c r="N17" s="30" t="s">
        <v>82</v>
      </c>
      <c r="O17" s="30">
        <v>1967</v>
      </c>
      <c r="P17" s="30">
        <v>1.7892265528509601</v>
      </c>
      <c r="Q17" s="30" t="s">
        <v>79</v>
      </c>
      <c r="R17" s="30" t="s">
        <v>83</v>
      </c>
      <c r="S17" s="30" t="s">
        <v>84</v>
      </c>
    </row>
    <row r="18" spans="2:19" s="30" customFormat="1">
      <c r="B18" s="30" t="s">
        <v>78</v>
      </c>
      <c r="C18" s="30">
        <v>2000</v>
      </c>
      <c r="D18" s="30">
        <v>0.4</v>
      </c>
      <c r="E18" s="30" t="s">
        <v>79</v>
      </c>
      <c r="F18" s="30" t="s">
        <v>80</v>
      </c>
      <c r="H18" s="30" t="s">
        <v>78</v>
      </c>
      <c r="I18" s="30">
        <v>2000</v>
      </c>
      <c r="J18" s="30">
        <v>0.36</v>
      </c>
      <c r="K18" s="30" t="s">
        <v>79</v>
      </c>
      <c r="L18" s="30" t="s">
        <v>81</v>
      </c>
      <c r="N18" s="30" t="s">
        <v>82</v>
      </c>
      <c r="O18" s="30">
        <v>1968</v>
      </c>
      <c r="P18" s="30">
        <v>1.7803249282099101</v>
      </c>
      <c r="Q18" s="30" t="s">
        <v>79</v>
      </c>
      <c r="R18" s="30" t="s">
        <v>83</v>
      </c>
      <c r="S18" s="30" t="s">
        <v>84</v>
      </c>
    </row>
    <row r="19" spans="2:19" s="30" customFormat="1">
      <c r="B19" s="30" t="s">
        <v>78</v>
      </c>
      <c r="C19" s="30">
        <v>2005</v>
      </c>
      <c r="D19" s="30">
        <v>0.41</v>
      </c>
      <c r="E19" s="30" t="s">
        <v>79</v>
      </c>
      <c r="F19" s="30" t="s">
        <v>80</v>
      </c>
      <c r="H19" s="30" t="s">
        <v>78</v>
      </c>
      <c r="I19" s="30">
        <v>2005</v>
      </c>
      <c r="J19" s="30">
        <v>0.36899999999999999</v>
      </c>
      <c r="K19" s="30" t="s">
        <v>79</v>
      </c>
      <c r="L19" s="30" t="s">
        <v>81</v>
      </c>
      <c r="N19" s="30" t="s">
        <v>82</v>
      </c>
      <c r="O19" s="30">
        <v>1969</v>
      </c>
      <c r="P19" s="30">
        <v>1.7714675902586099</v>
      </c>
      <c r="Q19" s="30" t="s">
        <v>79</v>
      </c>
      <c r="R19" s="30" t="s">
        <v>83</v>
      </c>
      <c r="S19" s="30" t="s">
        <v>84</v>
      </c>
    </row>
    <row r="20" spans="2:19" s="30" customFormat="1">
      <c r="B20" s="30" t="s">
        <v>78</v>
      </c>
      <c r="C20" s="30">
        <v>2010</v>
      </c>
      <c r="D20" s="30">
        <v>0.42</v>
      </c>
      <c r="E20" s="30" t="s">
        <v>79</v>
      </c>
      <c r="F20" s="30" t="s">
        <v>80</v>
      </c>
      <c r="H20" s="30" t="s">
        <v>78</v>
      </c>
      <c r="I20" s="30">
        <v>2010</v>
      </c>
      <c r="J20" s="30">
        <v>0.378</v>
      </c>
      <c r="K20" s="30" t="s">
        <v>79</v>
      </c>
      <c r="L20" s="30" t="s">
        <v>81</v>
      </c>
      <c r="N20" s="30" t="s">
        <v>82</v>
      </c>
      <c r="O20" s="30">
        <v>1970</v>
      </c>
      <c r="P20" s="30">
        <v>1.7626543186652901</v>
      </c>
      <c r="Q20" s="30" t="s">
        <v>79</v>
      </c>
      <c r="R20" s="30" t="s">
        <v>83</v>
      </c>
      <c r="S20" s="30" t="s">
        <v>84</v>
      </c>
    </row>
    <row r="21" spans="2:19" s="30" customFormat="1">
      <c r="B21" s="30" t="s">
        <v>78</v>
      </c>
      <c r="C21" s="30">
        <v>2015</v>
      </c>
      <c r="D21" s="30">
        <v>0.43</v>
      </c>
      <c r="E21" s="30" t="s">
        <v>79</v>
      </c>
      <c r="F21" s="30" t="s">
        <v>80</v>
      </c>
      <c r="H21" s="30" t="s">
        <v>78</v>
      </c>
      <c r="I21" s="30">
        <v>2015</v>
      </c>
      <c r="J21" s="30">
        <v>0.38700000000000001</v>
      </c>
      <c r="K21" s="30" t="s">
        <v>79</v>
      </c>
      <c r="L21" s="30" t="s">
        <v>81</v>
      </c>
      <c r="N21" s="30" t="s">
        <v>82</v>
      </c>
      <c r="O21" s="30">
        <v>1971</v>
      </c>
      <c r="P21" s="30">
        <v>1.7538848941943199</v>
      </c>
      <c r="Q21" s="30" t="s">
        <v>79</v>
      </c>
      <c r="R21" s="30" t="s">
        <v>83</v>
      </c>
      <c r="S21" s="30" t="s">
        <v>84</v>
      </c>
    </row>
    <row r="22" spans="2:19" s="30" customFormat="1">
      <c r="B22" s="30" t="s">
        <v>78</v>
      </c>
      <c r="C22" s="30">
        <v>1960</v>
      </c>
      <c r="D22" s="30">
        <v>0.253</v>
      </c>
      <c r="E22" s="30" t="s">
        <v>85</v>
      </c>
      <c r="F22" s="30" t="s">
        <v>80</v>
      </c>
      <c r="H22" s="30" t="s">
        <v>78</v>
      </c>
      <c r="I22" s="30">
        <v>1960</v>
      </c>
      <c r="J22" s="30">
        <v>0.22770000000000001</v>
      </c>
      <c r="K22" s="30" t="s">
        <v>85</v>
      </c>
      <c r="L22" s="30" t="s">
        <v>81</v>
      </c>
      <c r="N22" s="30" t="s">
        <v>82</v>
      </c>
      <c r="O22" s="30">
        <v>1972</v>
      </c>
      <c r="P22" s="30">
        <v>1.7451590987008101</v>
      </c>
      <c r="Q22" s="30" t="s">
        <v>79</v>
      </c>
      <c r="R22" s="30" t="s">
        <v>83</v>
      </c>
      <c r="S22" s="30" t="s">
        <v>84</v>
      </c>
    </row>
    <row r="23" spans="2:19" s="30" customFormat="1">
      <c r="B23" s="30" t="s">
        <v>78</v>
      </c>
      <c r="C23" s="30">
        <v>1965</v>
      </c>
      <c r="D23" s="30">
        <v>0.26450000000000001</v>
      </c>
      <c r="E23" s="30" t="s">
        <v>85</v>
      </c>
      <c r="F23" s="30" t="s">
        <v>80</v>
      </c>
      <c r="H23" s="30" t="s">
        <v>78</v>
      </c>
      <c r="I23" s="30">
        <v>1965</v>
      </c>
      <c r="J23" s="30">
        <v>0.23805000000000001</v>
      </c>
      <c r="K23" s="30" t="s">
        <v>85</v>
      </c>
      <c r="L23" s="30" t="s">
        <v>81</v>
      </c>
      <c r="N23" s="30" t="s">
        <v>82</v>
      </c>
      <c r="O23" s="30">
        <v>1973</v>
      </c>
      <c r="P23" s="30">
        <v>1.7364767151251901</v>
      </c>
      <c r="Q23" s="30" t="s">
        <v>79</v>
      </c>
      <c r="R23" s="30" t="s">
        <v>83</v>
      </c>
      <c r="S23" s="30" t="s">
        <v>84</v>
      </c>
    </row>
    <row r="24" spans="2:19" s="30" customFormat="1">
      <c r="B24" s="30" t="s">
        <v>78</v>
      </c>
      <c r="C24" s="30">
        <v>1970</v>
      </c>
      <c r="D24" s="30">
        <v>0.27600000000000002</v>
      </c>
      <c r="E24" s="30" t="s">
        <v>85</v>
      </c>
      <c r="F24" s="30" t="s">
        <v>80</v>
      </c>
      <c r="H24" s="30" t="s">
        <v>78</v>
      </c>
      <c r="I24" s="30">
        <v>1970</v>
      </c>
      <c r="J24" s="30">
        <v>0.24840000000000001</v>
      </c>
      <c r="K24" s="30" t="s">
        <v>85</v>
      </c>
      <c r="L24" s="30" t="s">
        <v>81</v>
      </c>
      <c r="N24" s="30" t="s">
        <v>82</v>
      </c>
      <c r="O24" s="30">
        <v>1974</v>
      </c>
      <c r="P24" s="30">
        <v>1.72783752748775</v>
      </c>
      <c r="Q24" s="30" t="s">
        <v>79</v>
      </c>
      <c r="R24" s="30" t="s">
        <v>83</v>
      </c>
      <c r="S24" s="30" t="s">
        <v>84</v>
      </c>
    </row>
    <row r="25" spans="2:19" s="30" customFormat="1">
      <c r="B25" s="30" t="s">
        <v>78</v>
      </c>
      <c r="C25" s="30">
        <v>1975</v>
      </c>
      <c r="D25" s="30">
        <v>0.28749999999999998</v>
      </c>
      <c r="E25" s="30" t="s">
        <v>85</v>
      </c>
      <c r="F25" s="30" t="s">
        <v>80</v>
      </c>
      <c r="H25" s="30" t="s">
        <v>78</v>
      </c>
      <c r="I25" s="30">
        <v>1975</v>
      </c>
      <c r="J25" s="30">
        <v>0.25874999999999998</v>
      </c>
      <c r="K25" s="30" t="s">
        <v>85</v>
      </c>
      <c r="L25" s="30" t="s">
        <v>81</v>
      </c>
      <c r="N25" s="30" t="s">
        <v>82</v>
      </c>
      <c r="O25" s="30">
        <v>1975</v>
      </c>
      <c r="P25" s="30">
        <v>1.7192413208833299</v>
      </c>
      <c r="Q25" s="30" t="s">
        <v>79</v>
      </c>
      <c r="R25" s="30" t="s">
        <v>83</v>
      </c>
      <c r="S25" s="30" t="s">
        <v>84</v>
      </c>
    </row>
    <row r="26" spans="2:19" s="30" customFormat="1">
      <c r="B26" s="30" t="s">
        <v>78</v>
      </c>
      <c r="C26" s="30">
        <v>1980</v>
      </c>
      <c r="D26" s="30">
        <v>0.29899999999999999</v>
      </c>
      <c r="E26" s="30" t="s">
        <v>85</v>
      </c>
      <c r="F26" s="30" t="s">
        <v>80</v>
      </c>
      <c r="H26" s="30" t="s">
        <v>78</v>
      </c>
      <c r="I26" s="30">
        <v>1980</v>
      </c>
      <c r="J26" s="30">
        <v>0.26910000000000001</v>
      </c>
      <c r="K26" s="30" t="s">
        <v>85</v>
      </c>
      <c r="L26" s="30" t="s">
        <v>81</v>
      </c>
      <c r="N26" s="30" t="s">
        <v>82</v>
      </c>
      <c r="O26" s="30">
        <v>1976</v>
      </c>
      <c r="P26" s="30">
        <v>1.7106878814759501</v>
      </c>
      <c r="Q26" s="30" t="s">
        <v>79</v>
      </c>
      <c r="R26" s="30" t="s">
        <v>83</v>
      </c>
      <c r="S26" s="30" t="s">
        <v>84</v>
      </c>
    </row>
    <row r="27" spans="2:19" s="30" customFormat="1">
      <c r="B27" s="30" t="s">
        <v>78</v>
      </c>
      <c r="C27" s="30">
        <v>1985</v>
      </c>
      <c r="D27" s="30">
        <v>0.3105</v>
      </c>
      <c r="E27" s="30" t="s">
        <v>85</v>
      </c>
      <c r="F27" s="30" t="s">
        <v>80</v>
      </c>
      <c r="H27" s="30" t="s">
        <v>78</v>
      </c>
      <c r="I27" s="30">
        <v>1985</v>
      </c>
      <c r="J27" s="30">
        <v>0.27944999999999998</v>
      </c>
      <c r="K27" s="30" t="s">
        <v>85</v>
      </c>
      <c r="L27" s="30" t="s">
        <v>81</v>
      </c>
      <c r="N27" s="30" t="s">
        <v>82</v>
      </c>
      <c r="O27" s="30">
        <v>1977</v>
      </c>
      <c r="P27" s="30">
        <v>1.7021769964934901</v>
      </c>
      <c r="Q27" s="30" t="s">
        <v>79</v>
      </c>
      <c r="R27" s="30" t="s">
        <v>83</v>
      </c>
      <c r="S27" s="30" t="s">
        <v>84</v>
      </c>
    </row>
    <row r="28" spans="2:19" s="30" customFormat="1">
      <c r="B28" s="30" t="s">
        <v>78</v>
      </c>
      <c r="C28" s="30">
        <v>1990</v>
      </c>
      <c r="D28" s="30">
        <v>0.32200000000000001</v>
      </c>
      <c r="E28" s="30" t="s">
        <v>85</v>
      </c>
      <c r="F28" s="30" t="s">
        <v>80</v>
      </c>
      <c r="H28" s="30" t="s">
        <v>78</v>
      </c>
      <c r="I28" s="30">
        <v>1990</v>
      </c>
      <c r="J28" s="30">
        <v>0.2898</v>
      </c>
      <c r="K28" s="30" t="s">
        <v>85</v>
      </c>
      <c r="L28" s="30" t="s">
        <v>81</v>
      </c>
      <c r="N28" s="30" t="s">
        <v>82</v>
      </c>
      <c r="O28" s="30">
        <v>1978</v>
      </c>
      <c r="P28" s="30">
        <v>1.6937084542223699</v>
      </c>
      <c r="Q28" s="30" t="s">
        <v>79</v>
      </c>
      <c r="R28" s="30" t="s">
        <v>83</v>
      </c>
      <c r="S28" s="30" t="s">
        <v>84</v>
      </c>
    </row>
    <row r="29" spans="2:19" s="30" customFormat="1">
      <c r="B29" s="30" t="s">
        <v>78</v>
      </c>
      <c r="C29" s="30">
        <v>1995</v>
      </c>
      <c r="D29" s="30">
        <v>0.33350000000000002</v>
      </c>
      <c r="E29" s="30" t="s">
        <v>85</v>
      </c>
      <c r="F29" s="30" t="s">
        <v>80</v>
      </c>
      <c r="H29" s="30" t="s">
        <v>78</v>
      </c>
      <c r="I29" s="30">
        <v>1995</v>
      </c>
      <c r="J29" s="30">
        <v>0.30014999999999997</v>
      </c>
      <c r="K29" s="30" t="s">
        <v>85</v>
      </c>
      <c r="L29" s="30" t="s">
        <v>81</v>
      </c>
      <c r="N29" s="30" t="s">
        <v>82</v>
      </c>
      <c r="O29" s="30">
        <v>1979</v>
      </c>
      <c r="P29" s="30">
        <v>1.6852820440023599</v>
      </c>
      <c r="Q29" s="30" t="s">
        <v>79</v>
      </c>
      <c r="R29" s="30" t="s">
        <v>83</v>
      </c>
      <c r="S29" s="30" t="s">
        <v>84</v>
      </c>
    </row>
    <row r="30" spans="2:19" s="30" customFormat="1">
      <c r="B30" s="30" t="s">
        <v>78</v>
      </c>
      <c r="C30" s="30">
        <v>2000</v>
      </c>
      <c r="D30" s="30">
        <v>0.34499999999999997</v>
      </c>
      <c r="E30" s="30" t="s">
        <v>85</v>
      </c>
      <c r="F30" s="30" t="s">
        <v>80</v>
      </c>
      <c r="H30" s="30" t="s">
        <v>78</v>
      </c>
      <c r="I30" s="30">
        <v>2000</v>
      </c>
      <c r="J30" s="30">
        <v>0.3105</v>
      </c>
      <c r="K30" s="30" t="s">
        <v>85</v>
      </c>
      <c r="L30" s="30" t="s">
        <v>81</v>
      </c>
      <c r="N30" s="30" t="s">
        <v>82</v>
      </c>
      <c r="O30" s="30">
        <v>1980</v>
      </c>
      <c r="P30" s="30">
        <v>1.67689755622126</v>
      </c>
      <c r="Q30" s="30" t="s">
        <v>79</v>
      </c>
      <c r="R30" s="30" t="s">
        <v>83</v>
      </c>
      <c r="S30" s="30" t="s">
        <v>84</v>
      </c>
    </row>
    <row r="31" spans="2:19" s="30" customFormat="1">
      <c r="B31" s="30" t="s">
        <v>78</v>
      </c>
      <c r="C31" s="30">
        <v>2005</v>
      </c>
      <c r="D31" s="30">
        <v>0.35649999999999998</v>
      </c>
      <c r="E31" s="30" t="s">
        <v>85</v>
      </c>
      <c r="F31" s="30" t="s">
        <v>80</v>
      </c>
      <c r="H31" s="30" t="s">
        <v>78</v>
      </c>
      <c r="I31" s="30">
        <v>2005</v>
      </c>
      <c r="J31" s="30">
        <v>0.32085000000000002</v>
      </c>
      <c r="K31" s="30" t="s">
        <v>85</v>
      </c>
      <c r="L31" s="30" t="s">
        <v>81</v>
      </c>
      <c r="N31" s="30" t="s">
        <v>82</v>
      </c>
      <c r="O31" s="30">
        <v>1981</v>
      </c>
      <c r="P31" s="30">
        <v>1.66855478230971</v>
      </c>
      <c r="Q31" s="30" t="s">
        <v>79</v>
      </c>
      <c r="R31" s="30" t="s">
        <v>83</v>
      </c>
      <c r="S31" s="30" t="s">
        <v>84</v>
      </c>
    </row>
    <row r="32" spans="2:19" s="30" customFormat="1">
      <c r="B32" s="30" t="s">
        <v>78</v>
      </c>
      <c r="C32" s="30">
        <v>2010</v>
      </c>
      <c r="D32" s="30">
        <v>0.36799999999999999</v>
      </c>
      <c r="E32" s="30" t="s">
        <v>85</v>
      </c>
      <c r="F32" s="30" t="s">
        <v>80</v>
      </c>
      <c r="H32" s="30" t="s">
        <v>78</v>
      </c>
      <c r="I32" s="30">
        <v>2010</v>
      </c>
      <c r="J32" s="30">
        <v>0.33119999999999999</v>
      </c>
      <c r="K32" s="30" t="s">
        <v>85</v>
      </c>
      <c r="L32" s="30" t="s">
        <v>81</v>
      </c>
      <c r="N32" s="30" t="s">
        <v>82</v>
      </c>
      <c r="O32" s="30">
        <v>1982</v>
      </c>
      <c r="P32" s="30">
        <v>1.66025351473603</v>
      </c>
      <c r="Q32" s="30" t="s">
        <v>79</v>
      </c>
      <c r="R32" s="30" t="s">
        <v>83</v>
      </c>
      <c r="S32" s="30" t="s">
        <v>84</v>
      </c>
    </row>
    <row r="33" spans="2:19" s="30" customFormat="1">
      <c r="B33" s="30" t="s">
        <v>78</v>
      </c>
      <c r="C33" s="30">
        <v>2015</v>
      </c>
      <c r="D33" s="30">
        <v>0.3795</v>
      </c>
      <c r="E33" s="30" t="s">
        <v>85</v>
      </c>
      <c r="F33" s="30" t="s">
        <v>80</v>
      </c>
      <c r="H33" s="30" t="s">
        <v>78</v>
      </c>
      <c r="I33" s="30">
        <v>2015</v>
      </c>
      <c r="J33" s="30">
        <v>0.34155000000000002</v>
      </c>
      <c r="K33" s="30" t="s">
        <v>85</v>
      </c>
      <c r="L33" s="30" t="s">
        <v>81</v>
      </c>
      <c r="N33" s="30" t="s">
        <v>82</v>
      </c>
      <c r="O33" s="30">
        <v>1983</v>
      </c>
      <c r="P33" s="30">
        <v>1.6519935470010201</v>
      </c>
      <c r="Q33" s="30" t="s">
        <v>79</v>
      </c>
      <c r="R33" s="30" t="s">
        <v>83</v>
      </c>
      <c r="S33" s="30" t="s">
        <v>84</v>
      </c>
    </row>
    <row r="34" spans="2:19" s="30" customFormat="1">
      <c r="B34" s="30" t="s">
        <v>78</v>
      </c>
      <c r="C34" s="30">
        <v>1970</v>
      </c>
      <c r="D34" s="30">
        <v>0.45</v>
      </c>
      <c r="E34" s="30" t="s">
        <v>86</v>
      </c>
      <c r="F34" s="30" t="s">
        <v>80</v>
      </c>
      <c r="H34" s="30" t="s">
        <v>78</v>
      </c>
      <c r="I34" s="30">
        <v>1970</v>
      </c>
      <c r="J34" s="30">
        <v>0.40500000000000003</v>
      </c>
      <c r="K34" s="30" t="s">
        <v>86</v>
      </c>
      <c r="L34" s="30" t="s">
        <v>81</v>
      </c>
      <c r="N34" s="30" t="s">
        <v>82</v>
      </c>
      <c r="O34" s="30">
        <v>1984</v>
      </c>
      <c r="P34" s="30">
        <v>1.64377467363286</v>
      </c>
      <c r="Q34" s="30" t="s">
        <v>79</v>
      </c>
      <c r="R34" s="30" t="s">
        <v>83</v>
      </c>
      <c r="S34" s="30" t="s">
        <v>84</v>
      </c>
    </row>
    <row r="35" spans="2:19" s="30" customFormat="1">
      <c r="B35" s="30" t="s">
        <v>78</v>
      </c>
      <c r="C35" s="30">
        <v>1975</v>
      </c>
      <c r="D35" s="30">
        <v>0.45</v>
      </c>
      <c r="E35" s="30" t="s">
        <v>86</v>
      </c>
      <c r="F35" s="30" t="s">
        <v>80</v>
      </c>
      <c r="H35" s="30" t="s">
        <v>78</v>
      </c>
      <c r="I35" s="30">
        <v>1975</v>
      </c>
      <c r="J35" s="30">
        <v>0.40500000000000003</v>
      </c>
      <c r="K35" s="30" t="s">
        <v>86</v>
      </c>
      <c r="L35" s="30" t="s">
        <v>81</v>
      </c>
      <c r="N35" s="30" t="s">
        <v>82</v>
      </c>
      <c r="O35" s="30">
        <v>1985</v>
      </c>
      <c r="P35" s="30">
        <v>1.6355966901819501</v>
      </c>
      <c r="Q35" s="30" t="s">
        <v>79</v>
      </c>
      <c r="R35" s="30" t="s">
        <v>83</v>
      </c>
      <c r="S35" s="30" t="s">
        <v>84</v>
      </c>
    </row>
    <row r="36" spans="2:19" s="30" customFormat="1">
      <c r="B36" s="30" t="s">
        <v>78</v>
      </c>
      <c r="C36" s="30">
        <v>1980</v>
      </c>
      <c r="D36" s="30">
        <v>0.45</v>
      </c>
      <c r="E36" s="30" t="s">
        <v>86</v>
      </c>
      <c r="F36" s="30" t="s">
        <v>80</v>
      </c>
      <c r="H36" s="30" t="s">
        <v>78</v>
      </c>
      <c r="I36" s="30">
        <v>1980</v>
      </c>
      <c r="J36" s="30">
        <v>0.40500000000000003</v>
      </c>
      <c r="K36" s="30" t="s">
        <v>86</v>
      </c>
      <c r="L36" s="30" t="s">
        <v>81</v>
      </c>
      <c r="N36" s="30" t="s">
        <v>82</v>
      </c>
      <c r="O36" s="30">
        <v>1986</v>
      </c>
      <c r="P36" s="30">
        <v>1.6274593932158701</v>
      </c>
      <c r="Q36" s="30" t="s">
        <v>79</v>
      </c>
      <c r="R36" s="30" t="s">
        <v>83</v>
      </c>
      <c r="S36" s="30" t="s">
        <v>84</v>
      </c>
    </row>
    <row r="37" spans="2:19" s="30" customFormat="1">
      <c r="B37" s="30" t="s">
        <v>78</v>
      </c>
      <c r="C37" s="30">
        <v>1985</v>
      </c>
      <c r="D37" s="30">
        <v>0.45</v>
      </c>
      <c r="E37" s="30" t="s">
        <v>86</v>
      </c>
      <c r="F37" s="30" t="s">
        <v>80</v>
      </c>
      <c r="H37" s="30" t="s">
        <v>78</v>
      </c>
      <c r="I37" s="30">
        <v>1985</v>
      </c>
      <c r="J37" s="30">
        <v>0.40500000000000003</v>
      </c>
      <c r="K37" s="30" t="s">
        <v>86</v>
      </c>
      <c r="L37" s="30" t="s">
        <v>81</v>
      </c>
      <c r="N37" s="30" t="s">
        <v>82</v>
      </c>
      <c r="O37" s="30">
        <v>1987</v>
      </c>
      <c r="P37" s="30">
        <v>1.6193625803142999</v>
      </c>
      <c r="Q37" s="30" t="s">
        <v>79</v>
      </c>
      <c r="R37" s="30" t="s">
        <v>83</v>
      </c>
      <c r="S37" s="30" t="s">
        <v>84</v>
      </c>
    </row>
    <row r="38" spans="2:19" s="30" customFormat="1">
      <c r="B38" s="30" t="s">
        <v>78</v>
      </c>
      <c r="C38" s="30">
        <v>1990</v>
      </c>
      <c r="D38" s="30">
        <v>0.45</v>
      </c>
      <c r="E38" s="30" t="s">
        <v>86</v>
      </c>
      <c r="F38" s="30" t="s">
        <v>80</v>
      </c>
      <c r="H38" s="30" t="s">
        <v>78</v>
      </c>
      <c r="I38" s="30">
        <v>1990</v>
      </c>
      <c r="J38" s="30">
        <v>0.40500000000000003</v>
      </c>
      <c r="K38" s="30" t="s">
        <v>86</v>
      </c>
      <c r="L38" s="30" t="s">
        <v>81</v>
      </c>
      <c r="N38" s="30" t="s">
        <v>82</v>
      </c>
      <c r="O38" s="30">
        <v>1988</v>
      </c>
      <c r="P38" s="30">
        <v>1.61130605006398</v>
      </c>
      <c r="Q38" s="30" t="s">
        <v>79</v>
      </c>
      <c r="R38" s="30" t="s">
        <v>83</v>
      </c>
      <c r="S38" s="30" t="s">
        <v>84</v>
      </c>
    </row>
    <row r="39" spans="2:19" s="30" customFormat="1">
      <c r="B39" s="30" t="s">
        <v>78</v>
      </c>
      <c r="C39" s="30">
        <v>1995</v>
      </c>
      <c r="D39" s="30">
        <v>0.47499999999999998</v>
      </c>
      <c r="E39" s="30" t="s">
        <v>86</v>
      </c>
      <c r="F39" s="30" t="s">
        <v>80</v>
      </c>
      <c r="H39" s="30" t="s">
        <v>78</v>
      </c>
      <c r="I39" s="30">
        <v>1995</v>
      </c>
      <c r="J39" s="30">
        <v>0.42749999999999999</v>
      </c>
      <c r="K39" s="30" t="s">
        <v>86</v>
      </c>
      <c r="L39" s="30" t="s">
        <v>81</v>
      </c>
      <c r="N39" s="30" t="s">
        <v>82</v>
      </c>
      <c r="O39" s="30">
        <v>1989</v>
      </c>
      <c r="P39" s="30">
        <v>1.60328960205371</v>
      </c>
      <c r="Q39" s="30" t="s">
        <v>79</v>
      </c>
      <c r="R39" s="30" t="s">
        <v>83</v>
      </c>
      <c r="S39" s="30" t="s">
        <v>84</v>
      </c>
    </row>
    <row r="40" spans="2:19" s="30" customFormat="1">
      <c r="B40" s="30" t="s">
        <v>78</v>
      </c>
      <c r="C40" s="30">
        <v>2000</v>
      </c>
      <c r="D40" s="30">
        <v>0.5</v>
      </c>
      <c r="E40" s="30" t="s">
        <v>86</v>
      </c>
      <c r="F40" s="30" t="s">
        <v>80</v>
      </c>
      <c r="H40" s="30" t="s">
        <v>78</v>
      </c>
      <c r="I40" s="30">
        <v>2000</v>
      </c>
      <c r="J40" s="30">
        <v>0.45</v>
      </c>
      <c r="K40" s="30" t="s">
        <v>86</v>
      </c>
      <c r="L40" s="30" t="s">
        <v>81</v>
      </c>
      <c r="N40" s="30" t="s">
        <v>82</v>
      </c>
      <c r="O40" s="30">
        <v>1990</v>
      </c>
      <c r="P40" s="30">
        <v>1.59531303686936</v>
      </c>
      <c r="Q40" s="30" t="s">
        <v>79</v>
      </c>
      <c r="R40" s="30" t="s">
        <v>83</v>
      </c>
      <c r="S40" s="30" t="s">
        <v>84</v>
      </c>
    </row>
    <row r="41" spans="2:19" s="30" customFormat="1">
      <c r="B41" s="30" t="s">
        <v>78</v>
      </c>
      <c r="C41" s="30">
        <v>2005</v>
      </c>
      <c r="D41" s="30">
        <v>0.51500000000000001</v>
      </c>
      <c r="E41" s="30" t="s">
        <v>86</v>
      </c>
      <c r="F41" s="30" t="s">
        <v>80</v>
      </c>
      <c r="H41" s="30" t="s">
        <v>78</v>
      </c>
      <c r="I41" s="30">
        <v>2005</v>
      </c>
      <c r="J41" s="30">
        <v>0.46350000000000002</v>
      </c>
      <c r="K41" s="30" t="s">
        <v>86</v>
      </c>
      <c r="L41" s="30" t="s">
        <v>81</v>
      </c>
      <c r="N41" s="30" t="s">
        <v>82</v>
      </c>
      <c r="O41" s="30">
        <v>1991</v>
      </c>
      <c r="P41" s="30">
        <v>1.5873761560889199</v>
      </c>
      <c r="Q41" s="30" t="s">
        <v>79</v>
      </c>
      <c r="R41" s="30" t="s">
        <v>83</v>
      </c>
      <c r="S41" s="30" t="s">
        <v>84</v>
      </c>
    </row>
    <row r="42" spans="2:19" s="30" customFormat="1">
      <c r="B42" s="30" t="s">
        <v>78</v>
      </c>
      <c r="C42" s="30">
        <v>2010</v>
      </c>
      <c r="D42" s="30">
        <v>0.52</v>
      </c>
      <c r="E42" s="30" t="s">
        <v>86</v>
      </c>
      <c r="F42" s="30" t="s">
        <v>80</v>
      </c>
      <c r="H42" s="30" t="s">
        <v>78</v>
      </c>
      <c r="I42" s="30">
        <v>2010</v>
      </c>
      <c r="J42" s="30">
        <v>0.46800000000000003</v>
      </c>
      <c r="K42" s="30" t="s">
        <v>86</v>
      </c>
      <c r="L42" s="30" t="s">
        <v>81</v>
      </c>
      <c r="N42" s="30" t="s">
        <v>82</v>
      </c>
      <c r="O42" s="30">
        <v>1992</v>
      </c>
      <c r="P42" s="30">
        <v>1.5794787622775299</v>
      </c>
      <c r="Q42" s="30" t="s">
        <v>79</v>
      </c>
      <c r="R42" s="30" t="s">
        <v>83</v>
      </c>
      <c r="S42" s="30" t="s">
        <v>84</v>
      </c>
    </row>
    <row r="43" spans="2:19" s="30" customFormat="1">
      <c r="B43" s="30" t="s">
        <v>78</v>
      </c>
      <c r="C43" s="30">
        <v>2015</v>
      </c>
      <c r="D43" s="30">
        <v>0.53</v>
      </c>
      <c r="E43" s="30" t="s">
        <v>86</v>
      </c>
      <c r="F43" s="30" t="s">
        <v>80</v>
      </c>
      <c r="H43" s="30" t="s">
        <v>78</v>
      </c>
      <c r="I43" s="30">
        <v>2015</v>
      </c>
      <c r="J43" s="30">
        <v>0.47699999999999998</v>
      </c>
      <c r="K43" s="30" t="s">
        <v>86</v>
      </c>
      <c r="L43" s="30" t="s">
        <v>81</v>
      </c>
      <c r="N43" s="30" t="s">
        <v>82</v>
      </c>
      <c r="O43" s="30">
        <v>1993</v>
      </c>
      <c r="P43" s="30">
        <v>1.57162065898262</v>
      </c>
      <c r="Q43" s="30" t="s">
        <v>79</v>
      </c>
      <c r="R43" s="30" t="s">
        <v>83</v>
      </c>
      <c r="S43" s="30" t="s">
        <v>84</v>
      </c>
    </row>
    <row r="44" spans="2:19" s="30" customFormat="1">
      <c r="N44" s="30" t="s">
        <v>82</v>
      </c>
      <c r="O44" s="30">
        <v>1994</v>
      </c>
      <c r="P44" s="30">
        <v>1.56380165072897</v>
      </c>
      <c r="Q44" s="30" t="s">
        <v>79</v>
      </c>
      <c r="R44" s="30" t="s">
        <v>83</v>
      </c>
      <c r="S44" s="30" t="s">
        <v>84</v>
      </c>
    </row>
    <row r="45" spans="2:19" s="30" customFormat="1">
      <c r="N45" s="30" t="s">
        <v>82</v>
      </c>
      <c r="O45" s="30">
        <v>1995</v>
      </c>
      <c r="P45" s="30">
        <v>1.5560215430138999</v>
      </c>
      <c r="Q45" s="30" t="s">
        <v>79</v>
      </c>
      <c r="R45" s="30" t="s">
        <v>83</v>
      </c>
      <c r="S45" s="30" t="s">
        <v>84</v>
      </c>
    </row>
    <row r="46" spans="2:19" s="30" customFormat="1">
      <c r="N46" s="30" t="s">
        <v>82</v>
      </c>
      <c r="O46" s="30">
        <v>1996</v>
      </c>
      <c r="P46" s="30">
        <v>1.54828014230239</v>
      </c>
      <c r="Q46" s="30" t="s">
        <v>79</v>
      </c>
      <c r="R46" s="30" t="s">
        <v>83</v>
      </c>
      <c r="S46" s="30" t="s">
        <v>84</v>
      </c>
    </row>
    <row r="47" spans="2:19" s="30" customFormat="1">
      <c r="N47" s="30" t="s">
        <v>82</v>
      </c>
      <c r="O47" s="30">
        <v>1997</v>
      </c>
      <c r="P47" s="30">
        <v>1.5405772560222799</v>
      </c>
      <c r="Q47" s="30" t="s">
        <v>79</v>
      </c>
      <c r="R47" s="30" t="s">
        <v>83</v>
      </c>
      <c r="S47" s="30" t="s">
        <v>84</v>
      </c>
    </row>
    <row r="48" spans="2:19" s="30" customFormat="1">
      <c r="N48" s="30" t="s">
        <v>82</v>
      </c>
      <c r="O48" s="30">
        <v>1998</v>
      </c>
      <c r="P48" s="30">
        <v>1.53291269255948</v>
      </c>
      <c r="Q48" s="30" t="s">
        <v>79</v>
      </c>
      <c r="R48" s="30" t="s">
        <v>83</v>
      </c>
      <c r="S48" s="30" t="s">
        <v>84</v>
      </c>
    </row>
    <row r="49" spans="14:19" s="30" customFormat="1">
      <c r="N49" s="30" t="s">
        <v>82</v>
      </c>
      <c r="O49" s="30">
        <v>1999</v>
      </c>
      <c r="P49" s="30">
        <v>1.5252862612532201</v>
      </c>
      <c r="Q49" s="30" t="s">
        <v>79</v>
      </c>
      <c r="R49" s="30" t="s">
        <v>83</v>
      </c>
      <c r="S49" s="30" t="s">
        <v>84</v>
      </c>
    </row>
    <row r="50" spans="14:19" s="30" customFormat="1">
      <c r="N50" s="30" t="s">
        <v>82</v>
      </c>
      <c r="O50" s="30">
        <v>2000</v>
      </c>
      <c r="P50" s="30">
        <v>1.5176977723912599</v>
      </c>
      <c r="Q50" s="30" t="s">
        <v>79</v>
      </c>
      <c r="R50" s="30" t="s">
        <v>83</v>
      </c>
      <c r="S50" s="30" t="s">
        <v>84</v>
      </c>
    </row>
    <row r="51" spans="14:19" s="30" customFormat="1">
      <c r="N51" s="30" t="s">
        <v>82</v>
      </c>
      <c r="O51" s="30">
        <v>2001</v>
      </c>
      <c r="P51" s="30">
        <v>1.5101470372052399</v>
      </c>
      <c r="Q51" s="30" t="s">
        <v>79</v>
      </c>
      <c r="R51" s="30" t="s">
        <v>83</v>
      </c>
      <c r="S51" s="30" t="s">
        <v>84</v>
      </c>
    </row>
    <row r="52" spans="14:19" s="30" customFormat="1">
      <c r="N52" s="30" t="s">
        <v>82</v>
      </c>
      <c r="O52" s="30">
        <v>2002</v>
      </c>
      <c r="P52" s="30">
        <v>1.5026338678659099</v>
      </c>
      <c r="Q52" s="30" t="s">
        <v>79</v>
      </c>
      <c r="R52" s="30" t="s">
        <v>83</v>
      </c>
      <c r="S52" s="30" t="s">
        <v>84</v>
      </c>
    </row>
    <row r="53" spans="14:19" s="30" customFormat="1">
      <c r="N53" s="30" t="s">
        <v>82</v>
      </c>
      <c r="O53" s="30">
        <v>2003</v>
      </c>
      <c r="P53" s="30">
        <v>1.49515807747851</v>
      </c>
      <c r="Q53" s="30" t="s">
        <v>79</v>
      </c>
      <c r="R53" s="30" t="s">
        <v>83</v>
      </c>
      <c r="S53" s="30" t="s">
        <v>84</v>
      </c>
    </row>
    <row r="54" spans="14:19" s="30" customFormat="1">
      <c r="N54" s="30" t="s">
        <v>82</v>
      </c>
      <c r="O54" s="30">
        <v>2004</v>
      </c>
      <c r="P54" s="30">
        <v>1.4877194800781199</v>
      </c>
      <c r="Q54" s="30" t="s">
        <v>79</v>
      </c>
      <c r="R54" s="30" t="s">
        <v>83</v>
      </c>
      <c r="S54" s="30" t="s">
        <v>84</v>
      </c>
    </row>
    <row r="55" spans="14:19" s="30" customFormat="1">
      <c r="N55" s="30" t="s">
        <v>82</v>
      </c>
      <c r="O55" s="30">
        <v>2005</v>
      </c>
      <c r="P55" s="30">
        <v>1.4803178906250001</v>
      </c>
      <c r="Q55" s="30" t="s">
        <v>79</v>
      </c>
      <c r="R55" s="30" t="s">
        <v>83</v>
      </c>
      <c r="S55" s="30" t="s">
        <v>84</v>
      </c>
    </row>
    <row r="56" spans="14:19" s="30" customFormat="1">
      <c r="N56" s="30" t="s">
        <v>82</v>
      </c>
      <c r="O56" s="30">
        <v>2006</v>
      </c>
      <c r="P56" s="30">
        <v>1.4729531250000001</v>
      </c>
      <c r="Q56" s="30" t="s">
        <v>79</v>
      </c>
      <c r="R56" s="30" t="s">
        <v>83</v>
      </c>
      <c r="S56" s="30" t="s">
        <v>84</v>
      </c>
    </row>
    <row r="57" spans="14:19" s="30" customFormat="1">
      <c r="N57" s="30" t="s">
        <v>82</v>
      </c>
      <c r="O57" s="30">
        <v>2007</v>
      </c>
      <c r="P57" s="30">
        <v>1.465625</v>
      </c>
      <c r="Q57" s="30" t="s">
        <v>79</v>
      </c>
      <c r="R57" s="30" t="s">
        <v>83</v>
      </c>
      <c r="S57" s="30" t="s">
        <v>84</v>
      </c>
    </row>
    <row r="58" spans="14:19" s="30" customFormat="1">
      <c r="N58" s="30" t="s">
        <v>82</v>
      </c>
      <c r="O58" s="30">
        <v>2008</v>
      </c>
      <c r="P58" s="30">
        <v>1.4583333333333299</v>
      </c>
      <c r="Q58" s="30" t="s">
        <v>79</v>
      </c>
      <c r="R58" s="30" t="s">
        <v>83</v>
      </c>
      <c r="S58" s="30" t="s">
        <v>84</v>
      </c>
    </row>
    <row r="59" spans="14:19" s="30" customFormat="1">
      <c r="N59" s="30" t="s">
        <v>82</v>
      </c>
      <c r="O59" s="30">
        <v>2009</v>
      </c>
      <c r="P59" s="30">
        <v>1.4510416666666699</v>
      </c>
      <c r="Q59" s="30" t="s">
        <v>79</v>
      </c>
      <c r="R59" s="30" t="s">
        <v>83</v>
      </c>
      <c r="S59" s="30" t="s">
        <v>84</v>
      </c>
    </row>
    <row r="60" spans="14:19" s="30" customFormat="1">
      <c r="N60" s="30" t="s">
        <v>82</v>
      </c>
      <c r="O60" s="30">
        <v>2010</v>
      </c>
      <c r="P60" s="30">
        <v>1.44378645833333</v>
      </c>
      <c r="Q60" s="30" t="s">
        <v>79</v>
      </c>
      <c r="R60" s="30" t="s">
        <v>83</v>
      </c>
      <c r="S60" s="30" t="s">
        <v>84</v>
      </c>
    </row>
    <row r="61" spans="14:19" s="30" customFormat="1">
      <c r="N61" s="30" t="s">
        <v>82</v>
      </c>
      <c r="O61" s="30">
        <v>2011</v>
      </c>
      <c r="P61" s="30">
        <v>1.4365675260416699</v>
      </c>
      <c r="Q61" s="30" t="s">
        <v>79</v>
      </c>
      <c r="R61" s="30" t="s">
        <v>83</v>
      </c>
      <c r="S61" s="30" t="s">
        <v>84</v>
      </c>
    </row>
    <row r="62" spans="14:19" s="30" customFormat="1">
      <c r="N62" s="30" t="s">
        <v>82</v>
      </c>
      <c r="O62" s="30">
        <v>2012</v>
      </c>
      <c r="P62" s="30">
        <v>1.42938468841146</v>
      </c>
      <c r="Q62" s="30" t="s">
        <v>79</v>
      </c>
      <c r="R62" s="30" t="s">
        <v>83</v>
      </c>
      <c r="S62" s="30" t="s">
        <v>84</v>
      </c>
    </row>
    <row r="63" spans="14:19" s="30" customFormat="1">
      <c r="N63" s="30" t="s">
        <v>82</v>
      </c>
      <c r="O63" s="30">
        <v>2013</v>
      </c>
      <c r="P63" s="30">
        <v>1.4222377649694</v>
      </c>
      <c r="Q63" s="30" t="s">
        <v>79</v>
      </c>
      <c r="R63" s="30" t="s">
        <v>83</v>
      </c>
      <c r="S63" s="30" t="s">
        <v>84</v>
      </c>
    </row>
    <row r="64" spans="14:19" s="30" customFormat="1">
      <c r="N64" s="30" t="s">
        <v>82</v>
      </c>
      <c r="O64" s="30">
        <v>2014</v>
      </c>
      <c r="P64" s="30">
        <v>1.41512657614455</v>
      </c>
      <c r="Q64" s="30" t="s">
        <v>79</v>
      </c>
      <c r="R64" s="30" t="s">
        <v>83</v>
      </c>
      <c r="S64" s="30" t="s">
        <v>84</v>
      </c>
    </row>
    <row r="65" spans="14:19" s="30" customFormat="1">
      <c r="N65" s="30" t="s">
        <v>82</v>
      </c>
      <c r="O65" s="30">
        <v>2015</v>
      </c>
      <c r="P65" s="30">
        <v>1.40805094326383</v>
      </c>
      <c r="Q65" s="30" t="s">
        <v>79</v>
      </c>
      <c r="R65" s="30" t="s">
        <v>83</v>
      </c>
      <c r="S65" s="30" t="s">
        <v>84</v>
      </c>
    </row>
    <row r="66" spans="14:19" s="30" customFormat="1">
      <c r="N66" s="30" t="s">
        <v>82</v>
      </c>
      <c r="O66" s="30">
        <v>2016</v>
      </c>
      <c r="P66" s="30">
        <v>1.40101068854751</v>
      </c>
      <c r="Q66" s="30" t="s">
        <v>79</v>
      </c>
      <c r="R66" s="30" t="s">
        <v>83</v>
      </c>
      <c r="S66" s="30" t="s">
        <v>84</v>
      </c>
    </row>
    <row r="67" spans="14:19" s="30" customFormat="1">
      <c r="N67" s="30" t="s">
        <v>82</v>
      </c>
      <c r="O67" s="30">
        <v>2017</v>
      </c>
      <c r="P67" s="30">
        <v>1.39400563510477</v>
      </c>
      <c r="Q67" s="30" t="s">
        <v>79</v>
      </c>
      <c r="R67" s="30" t="s">
        <v>83</v>
      </c>
      <c r="S67" s="30" t="s">
        <v>84</v>
      </c>
    </row>
    <row r="68" spans="14:19" s="30" customFormat="1">
      <c r="N68" s="30" t="s">
        <v>82</v>
      </c>
      <c r="O68" s="30">
        <v>2018</v>
      </c>
      <c r="P68" s="30">
        <v>1.38703560692925</v>
      </c>
      <c r="Q68" s="30" t="s">
        <v>79</v>
      </c>
      <c r="R68" s="30" t="s">
        <v>83</v>
      </c>
      <c r="S68" s="30" t="s">
        <v>84</v>
      </c>
    </row>
    <row r="69" spans="14:19" s="30" customFormat="1">
      <c r="N69" s="30" t="s">
        <v>82</v>
      </c>
      <c r="O69" s="30">
        <v>2019</v>
      </c>
      <c r="P69" s="30">
        <v>1.3801004288945999</v>
      </c>
      <c r="Q69" s="30" t="s">
        <v>79</v>
      </c>
      <c r="R69" s="30" t="s">
        <v>83</v>
      </c>
      <c r="S69" s="30" t="s">
        <v>84</v>
      </c>
    </row>
    <row r="70" spans="14:19" s="30" customFormat="1">
      <c r="N70" s="30" t="s">
        <v>82</v>
      </c>
      <c r="O70" s="30">
        <v>2020</v>
      </c>
      <c r="P70" s="30">
        <v>1.37319992675013</v>
      </c>
      <c r="Q70" s="30" t="s">
        <v>79</v>
      </c>
      <c r="R70" s="30" t="s">
        <v>83</v>
      </c>
      <c r="S70" s="30" t="s">
        <v>84</v>
      </c>
    </row>
    <row r="71" spans="14:19" s="30" customFormat="1">
      <c r="N71" s="30" t="s">
        <v>82</v>
      </c>
      <c r="O71" s="30">
        <v>1960</v>
      </c>
      <c r="P71" s="30">
        <v>1.97631647281504</v>
      </c>
      <c r="Q71" s="30" t="s">
        <v>85</v>
      </c>
      <c r="R71" s="30" t="s">
        <v>83</v>
      </c>
      <c r="S71" s="30" t="s">
        <v>84</v>
      </c>
    </row>
    <row r="72" spans="14:19" s="30" customFormat="1">
      <c r="N72" s="30" t="s">
        <v>82</v>
      </c>
      <c r="O72" s="30">
        <v>1961</v>
      </c>
      <c r="P72" s="30">
        <v>1.96648405255228</v>
      </c>
      <c r="Q72" s="30" t="s">
        <v>85</v>
      </c>
      <c r="R72" s="30" t="s">
        <v>83</v>
      </c>
      <c r="S72" s="30" t="s">
        <v>84</v>
      </c>
    </row>
    <row r="73" spans="14:19" s="30" customFormat="1">
      <c r="N73" s="30" t="s">
        <v>82</v>
      </c>
      <c r="O73" s="30">
        <v>1962</v>
      </c>
      <c r="P73" s="30">
        <v>1.9567005498032599</v>
      </c>
      <c r="Q73" s="30" t="s">
        <v>85</v>
      </c>
      <c r="R73" s="30" t="s">
        <v>83</v>
      </c>
      <c r="S73" s="30" t="s">
        <v>84</v>
      </c>
    </row>
    <row r="74" spans="14:19" s="30" customFormat="1">
      <c r="N74" s="30" t="s">
        <v>82</v>
      </c>
      <c r="O74" s="30">
        <v>1963</v>
      </c>
      <c r="P74" s="30">
        <v>1.94696572119728</v>
      </c>
      <c r="Q74" s="30" t="s">
        <v>85</v>
      </c>
      <c r="R74" s="30" t="s">
        <v>83</v>
      </c>
      <c r="S74" s="30" t="s">
        <v>84</v>
      </c>
    </row>
    <row r="75" spans="14:19" s="30" customFormat="1">
      <c r="N75" s="30" t="s">
        <v>82</v>
      </c>
      <c r="O75" s="30">
        <v>1964</v>
      </c>
      <c r="P75" s="30">
        <v>1.9372793245744</v>
      </c>
      <c r="Q75" s="30" t="s">
        <v>85</v>
      </c>
      <c r="R75" s="30" t="s">
        <v>83</v>
      </c>
      <c r="S75" s="30" t="s">
        <v>84</v>
      </c>
    </row>
    <row r="76" spans="14:19" s="30" customFormat="1">
      <c r="N76" s="30" t="s">
        <v>82</v>
      </c>
      <c r="O76" s="30">
        <v>1965</v>
      </c>
      <c r="P76" s="30">
        <v>1.92764111897951</v>
      </c>
      <c r="Q76" s="30" t="s">
        <v>85</v>
      </c>
      <c r="R76" s="30" t="s">
        <v>83</v>
      </c>
      <c r="S76" s="30" t="s">
        <v>84</v>
      </c>
    </row>
    <row r="77" spans="14:19" s="30" customFormat="1">
      <c r="N77" s="30" t="s">
        <v>82</v>
      </c>
      <c r="O77" s="30">
        <v>1966</v>
      </c>
      <c r="P77" s="30">
        <v>1.91805086465623</v>
      </c>
      <c r="Q77" s="30" t="s">
        <v>85</v>
      </c>
      <c r="R77" s="30" t="s">
        <v>83</v>
      </c>
      <c r="S77" s="30" t="s">
        <v>84</v>
      </c>
    </row>
    <row r="78" spans="14:19" s="30" customFormat="1">
      <c r="N78" s="30" t="s">
        <v>82</v>
      </c>
      <c r="O78" s="30">
        <v>1967</v>
      </c>
      <c r="P78" s="30">
        <v>1.90850832304102</v>
      </c>
      <c r="Q78" s="30" t="s">
        <v>85</v>
      </c>
      <c r="R78" s="30" t="s">
        <v>83</v>
      </c>
      <c r="S78" s="30" t="s">
        <v>84</v>
      </c>
    </row>
    <row r="79" spans="14:19" s="30" customFormat="1">
      <c r="N79" s="30" t="s">
        <v>82</v>
      </c>
      <c r="O79" s="30">
        <v>1968</v>
      </c>
      <c r="P79" s="30">
        <v>1.89901325675723</v>
      </c>
      <c r="Q79" s="30" t="s">
        <v>85</v>
      </c>
      <c r="R79" s="30" t="s">
        <v>83</v>
      </c>
      <c r="S79" s="30" t="s">
        <v>84</v>
      </c>
    </row>
    <row r="80" spans="14:19" s="30" customFormat="1">
      <c r="N80" s="30" t="s">
        <v>82</v>
      </c>
      <c r="O80" s="30">
        <v>1969</v>
      </c>
      <c r="P80" s="30">
        <v>1.8895654296091899</v>
      </c>
      <c r="Q80" s="30" t="s">
        <v>85</v>
      </c>
      <c r="R80" s="30" t="s">
        <v>83</v>
      </c>
      <c r="S80" s="30" t="s">
        <v>84</v>
      </c>
    </row>
    <row r="81" spans="14:19" s="30" customFormat="1">
      <c r="N81" s="30" t="s">
        <v>82</v>
      </c>
      <c r="O81" s="30">
        <v>1970</v>
      </c>
      <c r="P81" s="30">
        <v>1.88016460657631</v>
      </c>
      <c r="Q81" s="30" t="s">
        <v>85</v>
      </c>
      <c r="R81" s="30" t="s">
        <v>83</v>
      </c>
      <c r="S81" s="30" t="s">
        <v>84</v>
      </c>
    </row>
    <row r="82" spans="14:19" s="30" customFormat="1">
      <c r="N82" s="30" t="s">
        <v>82</v>
      </c>
      <c r="O82" s="30">
        <v>1971</v>
      </c>
      <c r="P82" s="30">
        <v>1.8708105538072699</v>
      </c>
      <c r="Q82" s="30" t="s">
        <v>85</v>
      </c>
      <c r="R82" s="30" t="s">
        <v>83</v>
      </c>
      <c r="S82" s="30" t="s">
        <v>84</v>
      </c>
    </row>
    <row r="83" spans="14:19" s="30" customFormat="1">
      <c r="N83" s="30" t="s">
        <v>82</v>
      </c>
      <c r="O83" s="30">
        <v>1972</v>
      </c>
      <c r="P83" s="30">
        <v>1.8615030386142</v>
      </c>
      <c r="Q83" s="30" t="s">
        <v>85</v>
      </c>
      <c r="R83" s="30" t="s">
        <v>83</v>
      </c>
      <c r="S83" s="30" t="s">
        <v>84</v>
      </c>
    </row>
    <row r="84" spans="14:19" s="30" customFormat="1">
      <c r="N84" s="30" t="s">
        <v>82</v>
      </c>
      <c r="O84" s="30">
        <v>1973</v>
      </c>
      <c r="P84" s="30">
        <v>1.8522418294668701</v>
      </c>
      <c r="Q84" s="30" t="s">
        <v>85</v>
      </c>
      <c r="R84" s="30" t="s">
        <v>83</v>
      </c>
      <c r="S84" s="30" t="s">
        <v>84</v>
      </c>
    </row>
    <row r="85" spans="14:19" s="30" customFormat="1">
      <c r="N85" s="30" t="s">
        <v>82</v>
      </c>
      <c r="O85" s="30">
        <v>1974</v>
      </c>
      <c r="P85" s="30">
        <v>1.8430266959869299</v>
      </c>
      <c r="Q85" s="30" t="s">
        <v>85</v>
      </c>
      <c r="R85" s="30" t="s">
        <v>83</v>
      </c>
      <c r="S85" s="30" t="s">
        <v>84</v>
      </c>
    </row>
    <row r="86" spans="14:19" s="30" customFormat="1">
      <c r="N86" s="30" t="s">
        <v>82</v>
      </c>
      <c r="O86" s="30">
        <v>1975</v>
      </c>
      <c r="P86" s="30">
        <v>1.8338574089422199</v>
      </c>
      <c r="Q86" s="30" t="s">
        <v>85</v>
      </c>
      <c r="R86" s="30" t="s">
        <v>83</v>
      </c>
      <c r="S86" s="30" t="s">
        <v>84</v>
      </c>
    </row>
    <row r="87" spans="14:19" s="30" customFormat="1">
      <c r="N87" s="30" t="s">
        <v>82</v>
      </c>
      <c r="O87" s="30">
        <v>1976</v>
      </c>
      <c r="P87" s="30">
        <v>1.82473374024102</v>
      </c>
      <c r="Q87" s="30" t="s">
        <v>85</v>
      </c>
      <c r="R87" s="30" t="s">
        <v>83</v>
      </c>
      <c r="S87" s="30" t="s">
        <v>84</v>
      </c>
    </row>
    <row r="88" spans="14:19" s="30" customFormat="1">
      <c r="N88" s="30" t="s">
        <v>82</v>
      </c>
      <c r="O88" s="30">
        <v>1977</v>
      </c>
      <c r="P88" s="30">
        <v>1.8156554629263799</v>
      </c>
      <c r="Q88" s="30" t="s">
        <v>85</v>
      </c>
      <c r="R88" s="30" t="s">
        <v>83</v>
      </c>
      <c r="S88" s="30" t="s">
        <v>84</v>
      </c>
    </row>
    <row r="89" spans="14:19" s="30" customFormat="1">
      <c r="N89" s="30" t="s">
        <v>82</v>
      </c>
      <c r="O89" s="30">
        <v>1978</v>
      </c>
      <c r="P89" s="30">
        <v>1.8066223511705299</v>
      </c>
      <c r="Q89" s="30" t="s">
        <v>85</v>
      </c>
      <c r="R89" s="30" t="s">
        <v>83</v>
      </c>
      <c r="S89" s="30" t="s">
        <v>84</v>
      </c>
    </row>
    <row r="90" spans="14:19" s="30" customFormat="1">
      <c r="N90" s="30" t="s">
        <v>82</v>
      </c>
      <c r="O90" s="30">
        <v>1979</v>
      </c>
      <c r="P90" s="30">
        <v>1.79763418026919</v>
      </c>
      <c r="Q90" s="30" t="s">
        <v>85</v>
      </c>
      <c r="R90" s="30" t="s">
        <v>83</v>
      </c>
      <c r="S90" s="30" t="s">
        <v>84</v>
      </c>
    </row>
    <row r="91" spans="14:19" s="30" customFormat="1">
      <c r="N91" s="30" t="s">
        <v>82</v>
      </c>
      <c r="O91" s="30">
        <v>1980</v>
      </c>
      <c r="P91" s="30">
        <v>1.7886907266360099</v>
      </c>
      <c r="Q91" s="30" t="s">
        <v>85</v>
      </c>
      <c r="R91" s="30" t="s">
        <v>83</v>
      </c>
      <c r="S91" s="30" t="s">
        <v>84</v>
      </c>
    </row>
    <row r="92" spans="14:19" s="30" customFormat="1">
      <c r="N92" s="30" t="s">
        <v>82</v>
      </c>
      <c r="O92" s="30">
        <v>1981</v>
      </c>
      <c r="P92" s="30">
        <v>1.7797917677970201</v>
      </c>
      <c r="Q92" s="30" t="s">
        <v>85</v>
      </c>
      <c r="R92" s="30" t="s">
        <v>83</v>
      </c>
      <c r="S92" s="30" t="s">
        <v>84</v>
      </c>
    </row>
    <row r="93" spans="14:19" s="30" customFormat="1">
      <c r="N93" s="30" t="s">
        <v>82</v>
      </c>
      <c r="O93" s="30">
        <v>1982</v>
      </c>
      <c r="P93" s="30">
        <v>1.7709370823851001</v>
      </c>
      <c r="Q93" s="30" t="s">
        <v>85</v>
      </c>
      <c r="R93" s="30" t="s">
        <v>83</v>
      </c>
      <c r="S93" s="30" t="s">
        <v>84</v>
      </c>
    </row>
    <row r="94" spans="14:19" s="30" customFormat="1">
      <c r="N94" s="30" t="s">
        <v>82</v>
      </c>
      <c r="O94" s="30">
        <v>1983</v>
      </c>
      <c r="P94" s="30">
        <v>1.76212645013442</v>
      </c>
      <c r="Q94" s="30" t="s">
        <v>85</v>
      </c>
      <c r="R94" s="30" t="s">
        <v>83</v>
      </c>
      <c r="S94" s="30" t="s">
        <v>84</v>
      </c>
    </row>
    <row r="95" spans="14:19" s="30" customFormat="1">
      <c r="N95" s="30" t="s">
        <v>82</v>
      </c>
      <c r="O95" s="30">
        <v>1984</v>
      </c>
      <c r="P95" s="30">
        <v>1.7533596518750501</v>
      </c>
      <c r="Q95" s="30" t="s">
        <v>85</v>
      </c>
      <c r="R95" s="30" t="s">
        <v>83</v>
      </c>
      <c r="S95" s="30" t="s">
        <v>84</v>
      </c>
    </row>
    <row r="96" spans="14:19" s="30" customFormat="1">
      <c r="N96" s="30" t="s">
        <v>82</v>
      </c>
      <c r="O96" s="30">
        <v>1985</v>
      </c>
      <c r="P96" s="30">
        <v>1.7446364695274099</v>
      </c>
      <c r="Q96" s="30" t="s">
        <v>85</v>
      </c>
      <c r="R96" s="30" t="s">
        <v>83</v>
      </c>
      <c r="S96" s="30" t="s">
        <v>84</v>
      </c>
    </row>
    <row r="97" spans="14:19" s="30" customFormat="1">
      <c r="N97" s="30" t="s">
        <v>82</v>
      </c>
      <c r="O97" s="30">
        <v>1986</v>
      </c>
      <c r="P97" s="30">
        <v>1.73595668609693</v>
      </c>
      <c r="Q97" s="30" t="s">
        <v>85</v>
      </c>
      <c r="R97" s="30" t="s">
        <v>83</v>
      </c>
      <c r="S97" s="30" t="s">
        <v>84</v>
      </c>
    </row>
    <row r="98" spans="14:19" s="30" customFormat="1">
      <c r="N98" s="30" t="s">
        <v>82</v>
      </c>
      <c r="O98" s="30">
        <v>1987</v>
      </c>
      <c r="P98" s="30">
        <v>1.72732008566858</v>
      </c>
      <c r="Q98" s="30" t="s">
        <v>85</v>
      </c>
      <c r="R98" s="30" t="s">
        <v>83</v>
      </c>
      <c r="S98" s="30" t="s">
        <v>84</v>
      </c>
    </row>
    <row r="99" spans="14:19" s="30" customFormat="1">
      <c r="N99" s="30" t="s">
        <v>82</v>
      </c>
      <c r="O99" s="30">
        <v>1988</v>
      </c>
      <c r="P99" s="30">
        <v>1.71872645340158</v>
      </c>
      <c r="Q99" s="30" t="s">
        <v>85</v>
      </c>
      <c r="R99" s="30" t="s">
        <v>83</v>
      </c>
      <c r="S99" s="30" t="s">
        <v>84</v>
      </c>
    </row>
    <row r="100" spans="14:19" s="30" customFormat="1">
      <c r="N100" s="30" t="s">
        <v>82</v>
      </c>
      <c r="O100" s="30">
        <v>1989</v>
      </c>
      <c r="P100" s="30">
        <v>1.71017557552396</v>
      </c>
      <c r="Q100" s="30" t="s">
        <v>85</v>
      </c>
      <c r="R100" s="30" t="s">
        <v>83</v>
      </c>
      <c r="S100" s="30" t="s">
        <v>84</v>
      </c>
    </row>
    <row r="101" spans="14:19" s="30" customFormat="1">
      <c r="N101" s="30" t="s">
        <v>82</v>
      </c>
      <c r="O101" s="30">
        <v>1990</v>
      </c>
      <c r="P101" s="30">
        <v>1.70166723932732</v>
      </c>
      <c r="Q101" s="30" t="s">
        <v>85</v>
      </c>
      <c r="R101" s="30" t="s">
        <v>83</v>
      </c>
      <c r="S101" s="30" t="s">
        <v>84</v>
      </c>
    </row>
    <row r="102" spans="14:19" s="30" customFormat="1">
      <c r="N102" s="30" t="s">
        <v>82</v>
      </c>
      <c r="O102" s="30">
        <v>1991</v>
      </c>
      <c r="P102" s="30">
        <v>1.6932012331615101</v>
      </c>
      <c r="Q102" s="30" t="s">
        <v>85</v>
      </c>
      <c r="R102" s="30" t="s">
        <v>83</v>
      </c>
      <c r="S102" s="30" t="s">
        <v>84</v>
      </c>
    </row>
    <row r="103" spans="14:19" s="30" customFormat="1">
      <c r="N103" s="30" t="s">
        <v>82</v>
      </c>
      <c r="O103" s="30">
        <v>1992</v>
      </c>
      <c r="P103" s="30">
        <v>1.68477734642937</v>
      </c>
      <c r="Q103" s="30" t="s">
        <v>85</v>
      </c>
      <c r="R103" s="30" t="s">
        <v>83</v>
      </c>
      <c r="S103" s="30" t="s">
        <v>84</v>
      </c>
    </row>
    <row r="104" spans="14:19" s="30" customFormat="1">
      <c r="N104" s="30" t="s">
        <v>82</v>
      </c>
      <c r="O104" s="30">
        <v>1993</v>
      </c>
      <c r="P104" s="30">
        <v>1.67639536958146</v>
      </c>
      <c r="Q104" s="30" t="s">
        <v>85</v>
      </c>
      <c r="R104" s="30" t="s">
        <v>83</v>
      </c>
      <c r="S104" s="30" t="s">
        <v>84</v>
      </c>
    </row>
    <row r="105" spans="14:19" s="30" customFormat="1">
      <c r="N105" s="30" t="s">
        <v>82</v>
      </c>
      <c r="O105" s="30">
        <v>1994</v>
      </c>
      <c r="P105" s="30">
        <v>1.66805509411091</v>
      </c>
      <c r="Q105" s="30" t="s">
        <v>85</v>
      </c>
      <c r="R105" s="30" t="s">
        <v>83</v>
      </c>
      <c r="S105" s="30" t="s">
        <v>84</v>
      </c>
    </row>
    <row r="106" spans="14:19" s="30" customFormat="1">
      <c r="N106" s="30" t="s">
        <v>82</v>
      </c>
      <c r="O106" s="30">
        <v>1995</v>
      </c>
      <c r="P106" s="30">
        <v>1.65975631254817</v>
      </c>
      <c r="Q106" s="30" t="s">
        <v>85</v>
      </c>
      <c r="R106" s="30" t="s">
        <v>83</v>
      </c>
      <c r="S106" s="30" t="s">
        <v>84</v>
      </c>
    </row>
    <row r="107" spans="14:19" s="30" customFormat="1">
      <c r="N107" s="30" t="s">
        <v>82</v>
      </c>
      <c r="O107" s="30">
        <v>1996</v>
      </c>
      <c r="P107" s="30">
        <v>1.6514988184558901</v>
      </c>
      <c r="Q107" s="30" t="s">
        <v>85</v>
      </c>
      <c r="R107" s="30" t="s">
        <v>83</v>
      </c>
      <c r="S107" s="30" t="s">
        <v>84</v>
      </c>
    </row>
    <row r="108" spans="14:19" s="30" customFormat="1">
      <c r="N108" s="30" t="s">
        <v>82</v>
      </c>
      <c r="O108" s="30">
        <v>1997</v>
      </c>
      <c r="P108" s="30">
        <v>1.6432824064237701</v>
      </c>
      <c r="Q108" s="30" t="s">
        <v>85</v>
      </c>
      <c r="R108" s="30" t="s">
        <v>83</v>
      </c>
      <c r="S108" s="30" t="s">
        <v>84</v>
      </c>
    </row>
    <row r="109" spans="14:19" s="30" customFormat="1">
      <c r="N109" s="30" t="s">
        <v>82</v>
      </c>
      <c r="O109" s="30">
        <v>1998</v>
      </c>
      <c r="P109" s="30">
        <v>1.6351068720634501</v>
      </c>
      <c r="Q109" s="30" t="s">
        <v>85</v>
      </c>
      <c r="R109" s="30" t="s">
        <v>83</v>
      </c>
      <c r="S109" s="30" t="s">
        <v>84</v>
      </c>
    </row>
    <row r="110" spans="14:19" s="30" customFormat="1">
      <c r="N110" s="30" t="s">
        <v>82</v>
      </c>
      <c r="O110" s="30">
        <v>1999</v>
      </c>
      <c r="P110" s="30">
        <v>1.6269720120034299</v>
      </c>
      <c r="Q110" s="30" t="s">
        <v>85</v>
      </c>
      <c r="R110" s="30" t="s">
        <v>83</v>
      </c>
      <c r="S110" s="30" t="s">
        <v>84</v>
      </c>
    </row>
    <row r="111" spans="14:19" s="30" customFormat="1">
      <c r="N111" s="30" t="s">
        <v>82</v>
      </c>
      <c r="O111" s="30">
        <v>2000</v>
      </c>
      <c r="P111" s="30">
        <v>1.6188776238840099</v>
      </c>
      <c r="Q111" s="30" t="s">
        <v>85</v>
      </c>
      <c r="R111" s="30" t="s">
        <v>83</v>
      </c>
      <c r="S111" s="30" t="s">
        <v>84</v>
      </c>
    </row>
    <row r="112" spans="14:19" s="30" customFormat="1">
      <c r="N112" s="30" t="s">
        <v>82</v>
      </c>
      <c r="O112" s="30">
        <v>2001</v>
      </c>
      <c r="P112" s="30">
        <v>1.61082350635225</v>
      </c>
      <c r="Q112" s="30" t="s">
        <v>85</v>
      </c>
      <c r="R112" s="30" t="s">
        <v>83</v>
      </c>
      <c r="S112" s="30" t="s">
        <v>84</v>
      </c>
    </row>
    <row r="113" spans="14:19" s="30" customFormat="1">
      <c r="N113" s="30" t="s">
        <v>82</v>
      </c>
      <c r="O113" s="30">
        <v>2002</v>
      </c>
      <c r="P113" s="30">
        <v>1.6028094590569699</v>
      </c>
      <c r="Q113" s="30" t="s">
        <v>85</v>
      </c>
      <c r="R113" s="30" t="s">
        <v>83</v>
      </c>
      <c r="S113" s="30" t="s">
        <v>84</v>
      </c>
    </row>
    <row r="114" spans="14:19" s="30" customFormat="1">
      <c r="N114" s="30" t="s">
        <v>82</v>
      </c>
      <c r="O114" s="30">
        <v>2003</v>
      </c>
      <c r="P114" s="30">
        <v>1.59483528264375</v>
      </c>
      <c r="Q114" s="30" t="s">
        <v>85</v>
      </c>
      <c r="R114" s="30" t="s">
        <v>83</v>
      </c>
      <c r="S114" s="30" t="s">
        <v>84</v>
      </c>
    </row>
    <row r="115" spans="14:19" s="30" customFormat="1">
      <c r="N115" s="30" t="s">
        <v>82</v>
      </c>
      <c r="O115" s="30">
        <v>2004</v>
      </c>
      <c r="P115" s="30">
        <v>1.58690077875</v>
      </c>
      <c r="Q115" s="30" t="s">
        <v>85</v>
      </c>
      <c r="R115" s="30" t="s">
        <v>83</v>
      </c>
      <c r="S115" s="30" t="s">
        <v>84</v>
      </c>
    </row>
    <row r="116" spans="14:19" s="30" customFormat="1">
      <c r="N116" s="30" t="s">
        <v>82</v>
      </c>
      <c r="O116" s="30">
        <v>2005</v>
      </c>
      <c r="P116" s="30">
        <v>1.5790057500000001</v>
      </c>
      <c r="Q116" s="30" t="s">
        <v>85</v>
      </c>
      <c r="R116" s="30" t="s">
        <v>83</v>
      </c>
      <c r="S116" s="30" t="s">
        <v>84</v>
      </c>
    </row>
    <row r="117" spans="14:19" s="30" customFormat="1">
      <c r="N117" s="30" t="s">
        <v>82</v>
      </c>
      <c r="O117" s="30">
        <v>2006</v>
      </c>
      <c r="P117" s="30">
        <v>1.57115</v>
      </c>
      <c r="Q117" s="30" t="s">
        <v>85</v>
      </c>
      <c r="R117" s="30" t="s">
        <v>83</v>
      </c>
      <c r="S117" s="30" t="s">
        <v>84</v>
      </c>
    </row>
    <row r="118" spans="14:19" s="30" customFormat="1">
      <c r="N118" s="30" t="s">
        <v>82</v>
      </c>
      <c r="O118" s="30">
        <v>2007</v>
      </c>
      <c r="P118" s="30">
        <v>1.5633333333333299</v>
      </c>
      <c r="Q118" s="30" t="s">
        <v>85</v>
      </c>
      <c r="R118" s="30" t="s">
        <v>83</v>
      </c>
      <c r="S118" s="30" t="s">
        <v>84</v>
      </c>
    </row>
    <row r="119" spans="14:19" s="30" customFormat="1">
      <c r="N119" s="30" t="s">
        <v>82</v>
      </c>
      <c r="O119" s="30">
        <v>2008</v>
      </c>
      <c r="P119" s="30">
        <v>1.55555555555556</v>
      </c>
      <c r="Q119" s="30" t="s">
        <v>85</v>
      </c>
      <c r="R119" s="30" t="s">
        <v>83</v>
      </c>
      <c r="S119" s="30" t="s">
        <v>84</v>
      </c>
    </row>
    <row r="120" spans="14:19" s="30" customFormat="1">
      <c r="N120" s="30" t="s">
        <v>82</v>
      </c>
      <c r="O120" s="30">
        <v>2009</v>
      </c>
      <c r="P120" s="30">
        <v>1.5477777777777799</v>
      </c>
      <c r="Q120" s="30" t="s">
        <v>85</v>
      </c>
      <c r="R120" s="30" t="s">
        <v>83</v>
      </c>
      <c r="S120" s="30" t="s">
        <v>84</v>
      </c>
    </row>
    <row r="121" spans="14:19" s="30" customFormat="1">
      <c r="N121" s="30" t="s">
        <v>82</v>
      </c>
      <c r="O121" s="30">
        <v>2010</v>
      </c>
      <c r="P121" s="30">
        <v>1.5400388888888901</v>
      </c>
      <c r="Q121" s="30" t="s">
        <v>85</v>
      </c>
      <c r="R121" s="30" t="s">
        <v>83</v>
      </c>
      <c r="S121" s="30" t="s">
        <v>84</v>
      </c>
    </row>
    <row r="122" spans="14:19" s="30" customFormat="1">
      <c r="N122" s="30" t="s">
        <v>82</v>
      </c>
      <c r="O122" s="30">
        <v>2011</v>
      </c>
      <c r="P122" s="30">
        <v>1.5323386944444399</v>
      </c>
      <c r="Q122" s="30" t="s">
        <v>85</v>
      </c>
      <c r="R122" s="30" t="s">
        <v>83</v>
      </c>
      <c r="S122" s="30" t="s">
        <v>84</v>
      </c>
    </row>
    <row r="123" spans="14:19" s="30" customFormat="1">
      <c r="N123" s="30" t="s">
        <v>82</v>
      </c>
      <c r="O123" s="30">
        <v>2012</v>
      </c>
      <c r="P123" s="30">
        <v>1.5246770009722199</v>
      </c>
      <c r="Q123" s="30" t="s">
        <v>85</v>
      </c>
      <c r="R123" s="30" t="s">
        <v>83</v>
      </c>
      <c r="S123" s="30" t="s">
        <v>84</v>
      </c>
    </row>
    <row r="124" spans="14:19" s="30" customFormat="1">
      <c r="N124" s="30" t="s">
        <v>82</v>
      </c>
      <c r="O124" s="30">
        <v>2013</v>
      </c>
      <c r="P124" s="30">
        <v>1.51705361596736</v>
      </c>
      <c r="Q124" s="30" t="s">
        <v>85</v>
      </c>
      <c r="R124" s="30" t="s">
        <v>83</v>
      </c>
      <c r="S124" s="30" t="s">
        <v>84</v>
      </c>
    </row>
    <row r="125" spans="14:19" s="30" customFormat="1">
      <c r="N125" s="30" t="s">
        <v>82</v>
      </c>
      <c r="O125" s="30">
        <v>2014</v>
      </c>
      <c r="P125" s="30">
        <v>1.5094683478875199</v>
      </c>
      <c r="Q125" s="30" t="s">
        <v>85</v>
      </c>
      <c r="R125" s="30" t="s">
        <v>83</v>
      </c>
      <c r="S125" s="30" t="s">
        <v>84</v>
      </c>
    </row>
    <row r="126" spans="14:19" s="30" customFormat="1">
      <c r="N126" s="30" t="s">
        <v>82</v>
      </c>
      <c r="O126" s="30">
        <v>2015</v>
      </c>
      <c r="P126" s="30">
        <v>1.5019210061480901</v>
      </c>
      <c r="Q126" s="30" t="s">
        <v>85</v>
      </c>
      <c r="R126" s="30" t="s">
        <v>83</v>
      </c>
      <c r="S126" s="30" t="s">
        <v>84</v>
      </c>
    </row>
    <row r="127" spans="14:19" s="30" customFormat="1">
      <c r="N127" s="30" t="s">
        <v>82</v>
      </c>
      <c r="O127" s="30">
        <v>2016</v>
      </c>
      <c r="P127" s="30">
        <v>1.4944114011173499</v>
      </c>
      <c r="Q127" s="30" t="s">
        <v>85</v>
      </c>
      <c r="R127" s="30" t="s">
        <v>83</v>
      </c>
      <c r="S127" s="30" t="s">
        <v>84</v>
      </c>
    </row>
    <row r="128" spans="14:19" s="30" customFormat="1">
      <c r="N128" s="30" t="s">
        <v>82</v>
      </c>
      <c r="O128" s="30">
        <v>2017</v>
      </c>
      <c r="P128" s="30">
        <v>1.48693934411176</v>
      </c>
      <c r="Q128" s="30" t="s">
        <v>85</v>
      </c>
      <c r="R128" s="30" t="s">
        <v>83</v>
      </c>
      <c r="S128" s="30" t="s">
        <v>84</v>
      </c>
    </row>
    <row r="129" spans="14:19" s="30" customFormat="1">
      <c r="N129" s="30" t="s">
        <v>82</v>
      </c>
      <c r="O129" s="30">
        <v>2018</v>
      </c>
      <c r="P129" s="30">
        <v>1.4795046473911999</v>
      </c>
      <c r="Q129" s="30" t="s">
        <v>85</v>
      </c>
      <c r="R129" s="30" t="s">
        <v>83</v>
      </c>
      <c r="S129" s="30" t="s">
        <v>84</v>
      </c>
    </row>
    <row r="130" spans="14:19" s="30" customFormat="1">
      <c r="N130" s="30" t="s">
        <v>82</v>
      </c>
      <c r="O130" s="30">
        <v>2019</v>
      </c>
      <c r="P130" s="30">
        <v>1.4721071241542401</v>
      </c>
      <c r="Q130" s="30" t="s">
        <v>85</v>
      </c>
      <c r="R130" s="30" t="s">
        <v>83</v>
      </c>
      <c r="S130" s="30" t="s">
        <v>84</v>
      </c>
    </row>
    <row r="131" spans="14:19" s="30" customFormat="1">
      <c r="N131" s="30" t="s">
        <v>82</v>
      </c>
      <c r="O131" s="30">
        <v>2020</v>
      </c>
      <c r="P131" s="30">
        <v>1.4647465885334701</v>
      </c>
      <c r="Q131" s="30" t="s">
        <v>85</v>
      </c>
      <c r="R131" s="30" t="s">
        <v>83</v>
      </c>
      <c r="S131" s="30" t="s">
        <v>84</v>
      </c>
    </row>
    <row r="132" spans="14:19" s="30" customFormat="1">
      <c r="N132" s="30" t="s">
        <v>82</v>
      </c>
      <c r="O132" s="30">
        <v>1960</v>
      </c>
      <c r="P132" s="30">
        <v>1.1469693815444399</v>
      </c>
      <c r="Q132" s="30" t="s">
        <v>86</v>
      </c>
      <c r="R132" s="30" t="s">
        <v>83</v>
      </c>
      <c r="S132" s="30" t="s">
        <v>84</v>
      </c>
    </row>
    <row r="133" spans="14:19" s="30" customFormat="1">
      <c r="N133" s="30" t="s">
        <v>82</v>
      </c>
      <c r="O133" s="30">
        <v>1961</v>
      </c>
      <c r="P133" s="30">
        <v>1.14126306621337</v>
      </c>
      <c r="Q133" s="30" t="s">
        <v>86</v>
      </c>
      <c r="R133" s="30" t="s">
        <v>83</v>
      </c>
      <c r="S133" s="30" t="s">
        <v>84</v>
      </c>
    </row>
    <row r="134" spans="14:19" s="30" customFormat="1">
      <c r="N134" s="30" t="s">
        <v>82</v>
      </c>
      <c r="O134" s="30">
        <v>1962</v>
      </c>
      <c r="P134" s="30">
        <v>1.1355851405108199</v>
      </c>
      <c r="Q134" s="30" t="s">
        <v>86</v>
      </c>
      <c r="R134" s="30" t="s">
        <v>83</v>
      </c>
      <c r="S134" s="30" t="s">
        <v>84</v>
      </c>
    </row>
    <row r="135" spans="14:19" s="30" customFormat="1">
      <c r="N135" s="30" t="s">
        <v>82</v>
      </c>
      <c r="O135" s="30">
        <v>1963</v>
      </c>
      <c r="P135" s="30">
        <v>1.1299354631948499</v>
      </c>
      <c r="Q135" s="30" t="s">
        <v>86</v>
      </c>
      <c r="R135" s="30" t="s">
        <v>83</v>
      </c>
      <c r="S135" s="30" t="s">
        <v>84</v>
      </c>
    </row>
    <row r="136" spans="14:19" s="30" customFormat="1">
      <c r="N136" s="30" t="s">
        <v>82</v>
      </c>
      <c r="O136" s="30">
        <v>1964</v>
      </c>
      <c r="P136" s="30">
        <v>1.12431389372622</v>
      </c>
      <c r="Q136" s="30" t="s">
        <v>86</v>
      </c>
      <c r="R136" s="30" t="s">
        <v>83</v>
      </c>
      <c r="S136" s="30" t="s">
        <v>84</v>
      </c>
    </row>
    <row r="137" spans="14:19" s="30" customFormat="1">
      <c r="N137" s="30" t="s">
        <v>82</v>
      </c>
      <c r="O137" s="30">
        <v>1965</v>
      </c>
      <c r="P137" s="30">
        <v>1.11872029226489</v>
      </c>
      <c r="Q137" s="30" t="s">
        <v>86</v>
      </c>
      <c r="R137" s="30" t="s">
        <v>83</v>
      </c>
      <c r="S137" s="30" t="s">
        <v>84</v>
      </c>
    </row>
    <row r="138" spans="14:19" s="30" customFormat="1">
      <c r="N138" s="30" t="s">
        <v>82</v>
      </c>
      <c r="O138" s="30">
        <v>1966</v>
      </c>
      <c r="P138" s="30">
        <v>1.11315451966656</v>
      </c>
      <c r="Q138" s="30" t="s">
        <v>86</v>
      </c>
      <c r="R138" s="30" t="s">
        <v>83</v>
      </c>
      <c r="S138" s="30" t="s">
        <v>84</v>
      </c>
    </row>
    <row r="139" spans="14:19" s="30" customFormat="1">
      <c r="N139" s="30" t="s">
        <v>82</v>
      </c>
      <c r="O139" s="30">
        <v>1967</v>
      </c>
      <c r="P139" s="30">
        <v>1.1076164374791599</v>
      </c>
      <c r="Q139" s="30" t="s">
        <v>86</v>
      </c>
      <c r="R139" s="30" t="s">
        <v>83</v>
      </c>
      <c r="S139" s="30" t="s">
        <v>84</v>
      </c>
    </row>
    <row r="140" spans="14:19" s="30" customFormat="1">
      <c r="N140" s="30" t="s">
        <v>82</v>
      </c>
      <c r="O140" s="30">
        <v>1968</v>
      </c>
      <c r="P140" s="30">
        <v>1.1021059079394699</v>
      </c>
      <c r="Q140" s="30" t="s">
        <v>86</v>
      </c>
      <c r="R140" s="30" t="s">
        <v>83</v>
      </c>
      <c r="S140" s="30" t="s">
        <v>84</v>
      </c>
    </row>
    <row r="141" spans="14:19" s="30" customFormat="1">
      <c r="N141" s="30" t="s">
        <v>82</v>
      </c>
      <c r="O141" s="30">
        <v>1969</v>
      </c>
      <c r="P141" s="30">
        <v>1.09662279396962</v>
      </c>
      <c r="Q141" s="30" t="s">
        <v>86</v>
      </c>
      <c r="R141" s="30" t="s">
        <v>83</v>
      </c>
      <c r="S141" s="30" t="s">
        <v>84</v>
      </c>
    </row>
    <row r="142" spans="14:19" s="30" customFormat="1">
      <c r="N142" s="30" t="s">
        <v>82</v>
      </c>
      <c r="O142" s="30">
        <v>1970</v>
      </c>
      <c r="P142" s="30">
        <v>1.0911669591737501</v>
      </c>
      <c r="Q142" s="30" t="s">
        <v>86</v>
      </c>
      <c r="R142" s="30" t="s">
        <v>83</v>
      </c>
      <c r="S142" s="30" t="s">
        <v>84</v>
      </c>
    </row>
    <row r="143" spans="14:19" s="30" customFormat="1">
      <c r="N143" s="30" t="s">
        <v>82</v>
      </c>
      <c r="O143" s="30">
        <v>1971</v>
      </c>
      <c r="P143" s="30">
        <v>1.0857382678345799</v>
      </c>
      <c r="Q143" s="30" t="s">
        <v>86</v>
      </c>
      <c r="R143" s="30" t="s">
        <v>83</v>
      </c>
      <c r="S143" s="30" t="s">
        <v>84</v>
      </c>
    </row>
    <row r="144" spans="14:19" s="30" customFormat="1">
      <c r="N144" s="30" t="s">
        <v>82</v>
      </c>
      <c r="O144" s="30">
        <v>1972</v>
      </c>
      <c r="P144" s="30">
        <v>1.0803365849100299</v>
      </c>
      <c r="Q144" s="30" t="s">
        <v>86</v>
      </c>
      <c r="R144" s="30" t="s">
        <v>83</v>
      </c>
      <c r="S144" s="30" t="s">
        <v>84</v>
      </c>
    </row>
    <row r="145" spans="14:19" s="30" customFormat="1">
      <c r="N145" s="30" t="s">
        <v>82</v>
      </c>
      <c r="O145" s="30">
        <v>1973</v>
      </c>
      <c r="P145" s="30">
        <v>1.07496177602988</v>
      </c>
      <c r="Q145" s="30" t="s">
        <v>86</v>
      </c>
      <c r="R145" s="30" t="s">
        <v>83</v>
      </c>
      <c r="S145" s="30" t="s">
        <v>84</v>
      </c>
    </row>
    <row r="146" spans="14:19" s="30" customFormat="1">
      <c r="N146" s="30" t="s">
        <v>82</v>
      </c>
      <c r="O146" s="30">
        <v>1974</v>
      </c>
      <c r="P146" s="30">
        <v>1.0696137074924199</v>
      </c>
      <c r="Q146" s="30" t="s">
        <v>86</v>
      </c>
      <c r="R146" s="30" t="s">
        <v>83</v>
      </c>
      <c r="S146" s="30" t="s">
        <v>84</v>
      </c>
    </row>
    <row r="147" spans="14:19" s="30" customFormat="1">
      <c r="N147" s="30" t="s">
        <v>82</v>
      </c>
      <c r="O147" s="30">
        <v>1975</v>
      </c>
      <c r="P147" s="30">
        <v>1.06429224626111</v>
      </c>
      <c r="Q147" s="30" t="s">
        <v>86</v>
      </c>
      <c r="R147" s="30" t="s">
        <v>83</v>
      </c>
      <c r="S147" s="30" t="s">
        <v>84</v>
      </c>
    </row>
    <row r="148" spans="14:19" s="30" customFormat="1">
      <c r="N148" s="30" t="s">
        <v>82</v>
      </c>
      <c r="O148" s="30">
        <v>1976</v>
      </c>
      <c r="P148" s="30">
        <v>1.0589972599613</v>
      </c>
      <c r="Q148" s="30" t="s">
        <v>86</v>
      </c>
      <c r="R148" s="30" t="s">
        <v>83</v>
      </c>
      <c r="S148" s="30" t="s">
        <v>84</v>
      </c>
    </row>
    <row r="149" spans="14:19" s="30" customFormat="1">
      <c r="N149" s="30" t="s">
        <v>82</v>
      </c>
      <c r="O149" s="30">
        <v>1977</v>
      </c>
      <c r="P149" s="30">
        <v>1.05372861687692</v>
      </c>
      <c r="Q149" s="30" t="s">
        <v>86</v>
      </c>
      <c r="R149" s="30" t="s">
        <v>83</v>
      </c>
      <c r="S149" s="30" t="s">
        <v>84</v>
      </c>
    </row>
    <row r="150" spans="14:19" s="30" customFormat="1">
      <c r="N150" s="30" t="s">
        <v>82</v>
      </c>
      <c r="O150" s="30">
        <v>1978</v>
      </c>
      <c r="P150" s="30">
        <v>1.0484861859471799</v>
      </c>
      <c r="Q150" s="30" t="s">
        <v>86</v>
      </c>
      <c r="R150" s="30" t="s">
        <v>83</v>
      </c>
      <c r="S150" s="30" t="s">
        <v>84</v>
      </c>
    </row>
    <row r="151" spans="14:19" s="30" customFormat="1">
      <c r="N151" s="30" t="s">
        <v>82</v>
      </c>
      <c r="O151" s="30">
        <v>1979</v>
      </c>
      <c r="P151" s="30">
        <v>1.0432698367633699</v>
      </c>
      <c r="Q151" s="30" t="s">
        <v>86</v>
      </c>
      <c r="R151" s="30" t="s">
        <v>83</v>
      </c>
      <c r="S151" s="30" t="s">
        <v>84</v>
      </c>
    </row>
    <row r="152" spans="14:19" s="30" customFormat="1">
      <c r="N152" s="30" t="s">
        <v>82</v>
      </c>
      <c r="O152" s="30">
        <v>1980</v>
      </c>
      <c r="P152" s="30">
        <v>1.0380794395655399</v>
      </c>
      <c r="Q152" s="30" t="s">
        <v>86</v>
      </c>
      <c r="R152" s="30" t="s">
        <v>83</v>
      </c>
      <c r="S152" s="30" t="s">
        <v>84</v>
      </c>
    </row>
    <row r="153" spans="14:19" s="30" customFormat="1">
      <c r="N153" s="30" t="s">
        <v>82</v>
      </c>
      <c r="O153" s="30">
        <v>1981</v>
      </c>
      <c r="P153" s="30">
        <v>1.0329148652393401</v>
      </c>
      <c r="Q153" s="30" t="s">
        <v>86</v>
      </c>
      <c r="R153" s="30" t="s">
        <v>83</v>
      </c>
      <c r="S153" s="30" t="s">
        <v>84</v>
      </c>
    </row>
    <row r="154" spans="14:19" s="30" customFormat="1">
      <c r="N154" s="30" t="s">
        <v>82</v>
      </c>
      <c r="O154" s="30">
        <v>1982</v>
      </c>
      <c r="P154" s="30">
        <v>1.0277759853127799</v>
      </c>
      <c r="Q154" s="30" t="s">
        <v>86</v>
      </c>
      <c r="R154" s="30" t="s">
        <v>83</v>
      </c>
      <c r="S154" s="30" t="s">
        <v>84</v>
      </c>
    </row>
    <row r="155" spans="14:19" s="30" customFormat="1">
      <c r="N155" s="30" t="s">
        <v>82</v>
      </c>
      <c r="O155" s="30">
        <v>1983</v>
      </c>
      <c r="P155" s="30">
        <v>1.0226626719530101</v>
      </c>
      <c r="Q155" s="30" t="s">
        <v>86</v>
      </c>
      <c r="R155" s="30" t="s">
        <v>83</v>
      </c>
      <c r="S155" s="30" t="s">
        <v>84</v>
      </c>
    </row>
    <row r="156" spans="14:19" s="30" customFormat="1">
      <c r="N156" s="30" t="s">
        <v>82</v>
      </c>
      <c r="O156" s="30">
        <v>1984</v>
      </c>
      <c r="P156" s="30">
        <v>1.0175747979631999</v>
      </c>
      <c r="Q156" s="30" t="s">
        <v>86</v>
      </c>
      <c r="R156" s="30" t="s">
        <v>83</v>
      </c>
      <c r="S156" s="30" t="s">
        <v>84</v>
      </c>
    </row>
    <row r="157" spans="14:19" s="30" customFormat="1">
      <c r="N157" s="30" t="s">
        <v>82</v>
      </c>
      <c r="O157" s="30">
        <v>1985</v>
      </c>
      <c r="P157" s="30">
        <v>1.0125122367793</v>
      </c>
      <c r="Q157" s="30" t="s">
        <v>86</v>
      </c>
      <c r="R157" s="30" t="s">
        <v>83</v>
      </c>
      <c r="S157" s="30" t="s">
        <v>84</v>
      </c>
    </row>
    <row r="158" spans="14:19" s="30" customFormat="1">
      <c r="N158" s="30" t="s">
        <v>82</v>
      </c>
      <c r="O158" s="30">
        <v>1986</v>
      </c>
      <c r="P158" s="30">
        <v>1.00747486246697</v>
      </c>
      <c r="Q158" s="30" t="s">
        <v>86</v>
      </c>
      <c r="R158" s="30" t="s">
        <v>83</v>
      </c>
      <c r="S158" s="30" t="s">
        <v>84</v>
      </c>
    </row>
    <row r="159" spans="14:19" s="30" customFormat="1">
      <c r="N159" s="30" t="s">
        <v>82</v>
      </c>
      <c r="O159" s="30">
        <v>1987</v>
      </c>
      <c r="P159" s="30">
        <v>1.0024625497183699</v>
      </c>
      <c r="Q159" s="30" t="s">
        <v>86</v>
      </c>
      <c r="R159" s="30" t="s">
        <v>83</v>
      </c>
      <c r="S159" s="30" t="s">
        <v>84</v>
      </c>
    </row>
    <row r="160" spans="14:19" s="30" customFormat="1">
      <c r="N160" s="30" t="s">
        <v>82</v>
      </c>
      <c r="O160" s="30">
        <v>1988</v>
      </c>
      <c r="P160" s="30">
        <v>0.99747517384912898</v>
      </c>
      <c r="Q160" s="30" t="s">
        <v>86</v>
      </c>
      <c r="R160" s="30" t="s">
        <v>83</v>
      </c>
      <c r="S160" s="30" t="s">
        <v>84</v>
      </c>
    </row>
    <row r="161" spans="14:19" s="30" customFormat="1">
      <c r="N161" s="30" t="s">
        <v>82</v>
      </c>
      <c r="O161" s="30">
        <v>1989</v>
      </c>
      <c r="P161" s="30">
        <v>0.99251261079515396</v>
      </c>
      <c r="Q161" s="30" t="s">
        <v>86</v>
      </c>
      <c r="R161" s="30" t="s">
        <v>83</v>
      </c>
      <c r="S161" s="30" t="s">
        <v>84</v>
      </c>
    </row>
    <row r="162" spans="14:19" s="30" customFormat="1">
      <c r="N162" s="30" t="s">
        <v>82</v>
      </c>
      <c r="O162" s="30">
        <v>1990</v>
      </c>
      <c r="P162" s="30">
        <v>0.98757473710960597</v>
      </c>
      <c r="Q162" s="30" t="s">
        <v>86</v>
      </c>
      <c r="R162" s="30" t="s">
        <v>83</v>
      </c>
      <c r="S162" s="30" t="s">
        <v>84</v>
      </c>
    </row>
    <row r="163" spans="14:19" s="30" customFormat="1">
      <c r="N163" s="30" t="s">
        <v>82</v>
      </c>
      <c r="O163" s="30">
        <v>1991</v>
      </c>
      <c r="P163" s="30">
        <v>0.98266142995980699</v>
      </c>
      <c r="Q163" s="30" t="s">
        <v>86</v>
      </c>
      <c r="R163" s="30" t="s">
        <v>83</v>
      </c>
      <c r="S163" s="30" t="s">
        <v>84</v>
      </c>
    </row>
    <row r="164" spans="14:19" s="30" customFormat="1">
      <c r="N164" s="30" t="s">
        <v>82</v>
      </c>
      <c r="O164" s="30">
        <v>1992</v>
      </c>
      <c r="P164" s="30">
        <v>0.97777256712418603</v>
      </c>
      <c r="Q164" s="30" t="s">
        <v>86</v>
      </c>
      <c r="R164" s="30" t="s">
        <v>83</v>
      </c>
      <c r="S164" s="30" t="s">
        <v>84</v>
      </c>
    </row>
    <row r="165" spans="14:19" s="30" customFormat="1">
      <c r="N165" s="30" t="s">
        <v>82</v>
      </c>
      <c r="O165" s="30">
        <v>1993</v>
      </c>
      <c r="P165" s="30">
        <v>0.97290802698923995</v>
      </c>
      <c r="Q165" s="30" t="s">
        <v>86</v>
      </c>
      <c r="R165" s="30" t="s">
        <v>83</v>
      </c>
      <c r="S165" s="30" t="s">
        <v>84</v>
      </c>
    </row>
    <row r="166" spans="14:19" s="30" customFormat="1">
      <c r="N166" s="30" t="s">
        <v>82</v>
      </c>
      <c r="O166" s="30">
        <v>1994</v>
      </c>
      <c r="P166" s="30">
        <v>0.96806768854650804</v>
      </c>
      <c r="Q166" s="30" t="s">
        <v>86</v>
      </c>
      <c r="R166" s="30" t="s">
        <v>83</v>
      </c>
      <c r="S166" s="30" t="s">
        <v>84</v>
      </c>
    </row>
    <row r="167" spans="14:19" s="30" customFormat="1">
      <c r="N167" s="30" t="s">
        <v>82</v>
      </c>
      <c r="O167" s="30">
        <v>1995</v>
      </c>
      <c r="P167" s="30">
        <v>0.96325143138956004</v>
      </c>
      <c r="Q167" s="30" t="s">
        <v>86</v>
      </c>
      <c r="R167" s="30" t="s">
        <v>83</v>
      </c>
      <c r="S167" s="30" t="s">
        <v>84</v>
      </c>
    </row>
    <row r="168" spans="14:19" s="30" customFormat="1">
      <c r="N168" s="30" t="s">
        <v>82</v>
      </c>
      <c r="O168" s="30">
        <v>1996</v>
      </c>
      <c r="P168" s="30">
        <v>0.95845913571100505</v>
      </c>
      <c r="Q168" s="30" t="s">
        <v>86</v>
      </c>
      <c r="R168" s="30" t="s">
        <v>83</v>
      </c>
      <c r="S168" s="30" t="s">
        <v>84</v>
      </c>
    </row>
    <row r="169" spans="14:19" s="30" customFormat="1">
      <c r="N169" s="30" t="s">
        <v>82</v>
      </c>
      <c r="O169" s="30">
        <v>1997</v>
      </c>
      <c r="P169" s="30">
        <v>0.95369068229950804</v>
      </c>
      <c r="Q169" s="30" t="s">
        <v>86</v>
      </c>
      <c r="R169" s="30" t="s">
        <v>83</v>
      </c>
      <c r="S169" s="30" t="s">
        <v>84</v>
      </c>
    </row>
    <row r="170" spans="14:19" s="30" customFormat="1">
      <c r="N170" s="30" t="s">
        <v>82</v>
      </c>
      <c r="O170" s="30">
        <v>1998</v>
      </c>
      <c r="P170" s="30">
        <v>0.94894595253682401</v>
      </c>
      <c r="Q170" s="30" t="s">
        <v>86</v>
      </c>
      <c r="R170" s="30" t="s">
        <v>83</v>
      </c>
      <c r="S170" s="30" t="s">
        <v>84</v>
      </c>
    </row>
    <row r="171" spans="14:19" s="30" customFormat="1">
      <c r="N171" s="30" t="s">
        <v>82</v>
      </c>
      <c r="O171" s="30">
        <v>1999</v>
      </c>
      <c r="P171" s="30">
        <v>0.94422482839485</v>
      </c>
      <c r="Q171" s="30" t="s">
        <v>86</v>
      </c>
      <c r="R171" s="30" t="s">
        <v>83</v>
      </c>
      <c r="S171" s="30" t="s">
        <v>84</v>
      </c>
    </row>
    <row r="172" spans="14:19" s="30" customFormat="1">
      <c r="N172" s="30" t="s">
        <v>82</v>
      </c>
      <c r="O172" s="30">
        <v>2000</v>
      </c>
      <c r="P172" s="30">
        <v>0.93952719243268601</v>
      </c>
      <c r="Q172" s="30" t="s">
        <v>86</v>
      </c>
      <c r="R172" s="30" t="s">
        <v>83</v>
      </c>
      <c r="S172" s="30" t="s">
        <v>84</v>
      </c>
    </row>
    <row r="173" spans="14:19" s="30" customFormat="1">
      <c r="N173" s="30" t="s">
        <v>82</v>
      </c>
      <c r="O173" s="30">
        <v>2001</v>
      </c>
      <c r="P173" s="30">
        <v>0.93485292779371798</v>
      </c>
      <c r="Q173" s="30" t="s">
        <v>86</v>
      </c>
      <c r="R173" s="30" t="s">
        <v>83</v>
      </c>
      <c r="S173" s="30" t="s">
        <v>84</v>
      </c>
    </row>
    <row r="174" spans="14:19" s="30" customFormat="1">
      <c r="N174" s="30" t="s">
        <v>82</v>
      </c>
      <c r="O174" s="30">
        <v>2002</v>
      </c>
      <c r="P174" s="30">
        <v>0.93020191820270404</v>
      </c>
      <c r="Q174" s="30" t="s">
        <v>86</v>
      </c>
      <c r="R174" s="30" t="s">
        <v>83</v>
      </c>
      <c r="S174" s="30" t="s">
        <v>84</v>
      </c>
    </row>
    <row r="175" spans="14:19" s="30" customFormat="1">
      <c r="N175" s="30" t="s">
        <v>82</v>
      </c>
      <c r="O175" s="30">
        <v>2003</v>
      </c>
      <c r="P175" s="30">
        <v>0.92557404796289</v>
      </c>
      <c r="Q175" s="30" t="s">
        <v>86</v>
      </c>
      <c r="R175" s="30" t="s">
        <v>83</v>
      </c>
      <c r="S175" s="30" t="s">
        <v>84</v>
      </c>
    </row>
    <row r="176" spans="14:19" s="30" customFormat="1">
      <c r="N176" s="30" t="s">
        <v>82</v>
      </c>
      <c r="O176" s="30">
        <v>2004</v>
      </c>
      <c r="P176" s="30">
        <v>0.92096920195312504</v>
      </c>
      <c r="Q176" s="30" t="s">
        <v>86</v>
      </c>
      <c r="R176" s="30" t="s">
        <v>83</v>
      </c>
      <c r="S176" s="30" t="s">
        <v>84</v>
      </c>
    </row>
    <row r="177" spans="14:19" s="30" customFormat="1">
      <c r="N177" s="30" t="s">
        <v>82</v>
      </c>
      <c r="O177" s="30">
        <v>2005</v>
      </c>
      <c r="P177" s="30">
        <v>0.91638726562499995</v>
      </c>
      <c r="Q177" s="30" t="s">
        <v>86</v>
      </c>
      <c r="R177" s="30" t="s">
        <v>83</v>
      </c>
      <c r="S177" s="30" t="s">
        <v>84</v>
      </c>
    </row>
    <row r="178" spans="14:19" s="30" customFormat="1">
      <c r="N178" s="30" t="s">
        <v>82</v>
      </c>
      <c r="O178" s="30">
        <v>2006</v>
      </c>
      <c r="P178" s="30">
        <v>0.91182812499999999</v>
      </c>
      <c r="Q178" s="30" t="s">
        <v>86</v>
      </c>
      <c r="R178" s="30" t="s">
        <v>83</v>
      </c>
      <c r="S178" s="30" t="s">
        <v>84</v>
      </c>
    </row>
    <row r="179" spans="14:19" s="30" customFormat="1">
      <c r="N179" s="30" t="s">
        <v>82</v>
      </c>
      <c r="O179" s="30">
        <v>2007</v>
      </c>
      <c r="P179" s="30">
        <v>0.90729166666666705</v>
      </c>
      <c r="Q179" s="30" t="s">
        <v>86</v>
      </c>
      <c r="R179" s="30" t="s">
        <v>83</v>
      </c>
      <c r="S179" s="30" t="s">
        <v>84</v>
      </c>
    </row>
    <row r="180" spans="14:19" s="30" customFormat="1">
      <c r="N180" s="30" t="s">
        <v>82</v>
      </c>
      <c r="O180" s="30">
        <v>2008</v>
      </c>
      <c r="P180" s="30">
        <v>0.90277777777777801</v>
      </c>
      <c r="Q180" s="30" t="s">
        <v>86</v>
      </c>
      <c r="R180" s="30" t="s">
        <v>83</v>
      </c>
      <c r="S180" s="30" t="s">
        <v>84</v>
      </c>
    </row>
    <row r="181" spans="14:19" s="30" customFormat="1">
      <c r="N181" s="30" t="s">
        <v>82</v>
      </c>
      <c r="O181" s="30">
        <v>2009</v>
      </c>
      <c r="P181" s="30">
        <v>0.89826388888888897</v>
      </c>
      <c r="Q181" s="30" t="s">
        <v>86</v>
      </c>
      <c r="R181" s="30" t="s">
        <v>83</v>
      </c>
      <c r="S181" s="30" t="s">
        <v>84</v>
      </c>
    </row>
    <row r="182" spans="14:19" s="30" customFormat="1">
      <c r="N182" s="30" t="s">
        <v>82</v>
      </c>
      <c r="O182" s="30">
        <v>2010</v>
      </c>
      <c r="P182" s="30">
        <v>0.89377256944444405</v>
      </c>
      <c r="Q182" s="30" t="s">
        <v>86</v>
      </c>
      <c r="R182" s="30" t="s">
        <v>83</v>
      </c>
      <c r="S182" s="30" t="s">
        <v>84</v>
      </c>
    </row>
    <row r="183" spans="14:19" s="30" customFormat="1">
      <c r="N183" s="30" t="s">
        <v>82</v>
      </c>
      <c r="O183" s="30">
        <v>2011</v>
      </c>
      <c r="P183" s="30">
        <v>0.88930370659722202</v>
      </c>
      <c r="Q183" s="30" t="s">
        <v>86</v>
      </c>
      <c r="R183" s="30" t="s">
        <v>83</v>
      </c>
      <c r="S183" s="30" t="s">
        <v>84</v>
      </c>
    </row>
    <row r="184" spans="14:19" s="30" customFormat="1">
      <c r="N184" s="30" t="s">
        <v>82</v>
      </c>
      <c r="O184" s="30">
        <v>2012</v>
      </c>
      <c r="P184" s="30">
        <v>0.88485718806423597</v>
      </c>
      <c r="Q184" s="30" t="s">
        <v>86</v>
      </c>
      <c r="R184" s="30" t="s">
        <v>83</v>
      </c>
      <c r="S184" s="30" t="s">
        <v>84</v>
      </c>
    </row>
    <row r="185" spans="14:19" s="30" customFormat="1">
      <c r="N185" s="30" t="s">
        <v>82</v>
      </c>
      <c r="O185" s="30">
        <v>2013</v>
      </c>
      <c r="P185" s="30">
        <v>0.88043290212391501</v>
      </c>
      <c r="Q185" s="30" t="s">
        <v>86</v>
      </c>
      <c r="R185" s="30" t="s">
        <v>83</v>
      </c>
      <c r="S185" s="30" t="s">
        <v>84</v>
      </c>
    </row>
    <row r="186" spans="14:19" s="30" customFormat="1">
      <c r="N186" s="30" t="s">
        <v>82</v>
      </c>
      <c r="O186" s="30">
        <v>2014</v>
      </c>
      <c r="P186" s="30">
        <v>0.87603073761329497</v>
      </c>
      <c r="Q186" s="30" t="s">
        <v>86</v>
      </c>
      <c r="R186" s="30" t="s">
        <v>83</v>
      </c>
      <c r="S186" s="30" t="s">
        <v>84</v>
      </c>
    </row>
    <row r="187" spans="14:19" s="30" customFormat="1">
      <c r="N187" s="30" t="s">
        <v>82</v>
      </c>
      <c r="O187" s="30">
        <v>2015</v>
      </c>
      <c r="P187" s="30">
        <v>0.87165058392522898</v>
      </c>
      <c r="Q187" s="30" t="s">
        <v>86</v>
      </c>
      <c r="R187" s="30" t="s">
        <v>83</v>
      </c>
      <c r="S187" s="30" t="s">
        <v>84</v>
      </c>
    </row>
    <row r="188" spans="14:19" s="30" customFormat="1">
      <c r="N188" s="30" t="s">
        <v>82</v>
      </c>
      <c r="O188" s="30">
        <v>2016</v>
      </c>
      <c r="P188" s="30">
        <v>0.86729233100560299</v>
      </c>
      <c r="Q188" s="30" t="s">
        <v>86</v>
      </c>
      <c r="R188" s="30" t="s">
        <v>83</v>
      </c>
      <c r="S188" s="30" t="s">
        <v>84</v>
      </c>
    </row>
    <row r="189" spans="14:19" s="30" customFormat="1">
      <c r="N189" s="30" t="s">
        <v>82</v>
      </c>
      <c r="O189" s="30">
        <v>2017</v>
      </c>
      <c r="P189" s="30">
        <v>0.862955869350575</v>
      </c>
      <c r="Q189" s="30" t="s">
        <v>86</v>
      </c>
      <c r="R189" s="30" t="s">
        <v>83</v>
      </c>
      <c r="S189" s="30" t="s">
        <v>84</v>
      </c>
    </row>
    <row r="190" spans="14:19" s="30" customFormat="1">
      <c r="N190" s="30" t="s">
        <v>82</v>
      </c>
      <c r="O190" s="30">
        <v>2018</v>
      </c>
      <c r="P190" s="30">
        <v>0.85864109000382205</v>
      </c>
      <c r="Q190" s="30" t="s">
        <v>86</v>
      </c>
      <c r="R190" s="30" t="s">
        <v>83</v>
      </c>
      <c r="S190" s="30" t="s">
        <v>84</v>
      </c>
    </row>
    <row r="191" spans="14:19" s="30" customFormat="1">
      <c r="N191" s="30" t="s">
        <v>82</v>
      </c>
      <c r="O191" s="30">
        <v>2019</v>
      </c>
      <c r="P191" s="30">
        <v>0.85434788455380295</v>
      </c>
      <c r="Q191" s="30" t="s">
        <v>86</v>
      </c>
      <c r="R191" s="30" t="s">
        <v>83</v>
      </c>
      <c r="S191" s="30" t="s">
        <v>84</v>
      </c>
    </row>
    <row r="192" spans="14:19" s="30" customFormat="1">
      <c r="N192" s="30" t="s">
        <v>82</v>
      </c>
      <c r="O192" s="30">
        <v>2020</v>
      </c>
      <c r="P192" s="30">
        <v>0.85007614513103402</v>
      </c>
      <c r="Q192" s="30" t="s">
        <v>86</v>
      </c>
      <c r="R192" s="30" t="s">
        <v>83</v>
      </c>
      <c r="S192" s="30" t="s">
        <v>84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91"/>
  <sheetViews>
    <sheetView tabSelected="1" zoomScale="52" zoomScaleNormal="52" workbookViewId="0">
      <selection activeCell="U29" sqref="U29"/>
    </sheetView>
  </sheetViews>
  <sheetFormatPr defaultColWidth="9" defaultRowHeight="12.5"/>
  <cols>
    <col min="1" max="1" width="9.81640625" customWidth="1"/>
    <col min="3" max="3" width="9.54296875" customWidth="1"/>
    <col min="4" max="4" width="10.1796875" customWidth="1"/>
    <col min="5" max="5" width="15.26953125" customWidth="1"/>
    <col min="6" max="6" width="9.81640625" customWidth="1"/>
    <col min="7" max="7" width="6.453125" customWidth="1"/>
    <col min="8" max="11" width="5" customWidth="1"/>
    <col min="12" max="12" width="9.7265625" customWidth="1"/>
    <col min="13" max="13" width="15.26953125" customWidth="1"/>
    <col min="14" max="37" width="4.54296875" customWidth="1"/>
    <col min="38" max="38" width="8.7265625" customWidth="1"/>
    <col min="39" max="39" width="11" customWidth="1"/>
    <col min="40" max="40" width="4.54296875" customWidth="1"/>
    <col min="41" max="41" width="7.54296875" customWidth="1"/>
    <col min="44" max="44" width="16.54296875" customWidth="1"/>
    <col min="46" max="46" width="11.453125" customWidth="1"/>
  </cols>
  <sheetData>
    <row r="1" spans="1:32">
      <c r="P1" s="30" t="s">
        <v>87</v>
      </c>
    </row>
    <row r="2" spans="1:32">
      <c r="A2" t="s">
        <v>0</v>
      </c>
      <c r="P2" s="30" t="s">
        <v>88</v>
      </c>
    </row>
    <row r="3" spans="1:32">
      <c r="A3" t="s">
        <v>1</v>
      </c>
      <c r="B3" t="s">
        <v>2</v>
      </c>
      <c r="C3" t="s">
        <v>3</v>
      </c>
      <c r="D3" t="s">
        <v>4</v>
      </c>
      <c r="E3" t="s">
        <v>89</v>
      </c>
      <c r="F3" t="s">
        <v>90</v>
      </c>
      <c r="G3" t="s">
        <v>91</v>
      </c>
      <c r="H3" t="s">
        <v>92</v>
      </c>
      <c r="I3" t="s">
        <v>93</v>
      </c>
      <c r="J3" t="s">
        <v>94</v>
      </c>
      <c r="K3" t="s">
        <v>95</v>
      </c>
      <c r="L3" t="s">
        <v>38</v>
      </c>
      <c r="M3" t="s">
        <v>39</v>
      </c>
    </row>
    <row r="4" spans="1:32" ht="14.5">
      <c r="A4" t="s">
        <v>13</v>
      </c>
      <c r="B4" t="s">
        <v>44</v>
      </c>
      <c r="C4" s="24" t="s">
        <v>96</v>
      </c>
      <c r="D4" s="25" t="s">
        <v>97</v>
      </c>
      <c r="E4" s="51">
        <v>0.62</v>
      </c>
      <c r="F4" s="51">
        <v>0.62</v>
      </c>
      <c r="G4" s="51">
        <v>0.62</v>
      </c>
      <c r="H4" s="51">
        <v>0.62</v>
      </c>
      <c r="I4" s="51">
        <v>0.62</v>
      </c>
      <c r="J4" s="51">
        <v>0.62</v>
      </c>
      <c r="K4" s="51">
        <v>0.62</v>
      </c>
      <c r="M4" t="s">
        <v>98</v>
      </c>
    </row>
    <row r="5" spans="1:32" ht="14.5">
      <c r="A5" t="s">
        <v>14</v>
      </c>
      <c r="B5" t="s">
        <v>44</v>
      </c>
      <c r="C5" s="24" t="s">
        <v>96</v>
      </c>
      <c r="D5" s="25" t="s">
        <v>97</v>
      </c>
      <c r="E5" s="51">
        <v>0.24</v>
      </c>
      <c r="F5" s="51">
        <v>0.24</v>
      </c>
      <c r="G5" s="51">
        <v>0.24</v>
      </c>
      <c r="H5" s="51">
        <v>0.24</v>
      </c>
      <c r="I5" s="51">
        <v>0.24</v>
      </c>
      <c r="J5" s="51">
        <v>0.24</v>
      </c>
      <c r="K5" s="51">
        <v>0.24</v>
      </c>
      <c r="M5" t="s">
        <v>98</v>
      </c>
      <c r="AF5" s="30" t="s">
        <v>99</v>
      </c>
    </row>
    <row r="6" spans="1:32" ht="14.5">
      <c r="A6" t="s">
        <v>15</v>
      </c>
      <c r="B6" t="s">
        <v>44</v>
      </c>
      <c r="C6" s="24" t="s">
        <v>96</v>
      </c>
      <c r="D6" s="25" t="s">
        <v>97</v>
      </c>
      <c r="E6" s="51">
        <v>0.4</v>
      </c>
      <c r="F6" s="51">
        <v>0.4</v>
      </c>
      <c r="G6" s="51">
        <v>0.4</v>
      </c>
      <c r="H6" s="51">
        <v>0.4</v>
      </c>
      <c r="I6" s="51">
        <v>0.4</v>
      </c>
      <c r="J6" s="51">
        <v>0.4</v>
      </c>
      <c r="K6" s="51">
        <v>0.4</v>
      </c>
      <c r="M6" t="s">
        <v>98</v>
      </c>
    </row>
    <row r="7" spans="1:32" ht="14.5">
      <c r="A7" t="s">
        <v>6</v>
      </c>
      <c r="B7" t="s">
        <v>44</v>
      </c>
      <c r="C7" s="24" t="s">
        <v>96</v>
      </c>
      <c r="D7" s="25" t="s">
        <v>97</v>
      </c>
      <c r="E7" s="51">
        <v>0.53</v>
      </c>
      <c r="F7" s="51">
        <v>0.53</v>
      </c>
      <c r="G7" s="51">
        <v>0.53</v>
      </c>
      <c r="H7" s="51">
        <v>0.53</v>
      </c>
      <c r="I7" s="51">
        <v>0.53</v>
      </c>
      <c r="J7" s="51">
        <v>0.53</v>
      </c>
      <c r="K7" s="51">
        <v>0.53</v>
      </c>
      <c r="M7" t="s">
        <v>98</v>
      </c>
    </row>
    <row r="8" spans="1:32" ht="14.5">
      <c r="A8" t="s">
        <v>8</v>
      </c>
      <c r="B8" t="s">
        <v>44</v>
      </c>
      <c r="C8" s="24" t="s">
        <v>96</v>
      </c>
      <c r="D8" s="25" t="s">
        <v>97</v>
      </c>
      <c r="E8" s="51">
        <v>0.16</v>
      </c>
      <c r="F8" s="51">
        <v>0.16</v>
      </c>
      <c r="G8" s="51">
        <v>0.16</v>
      </c>
      <c r="H8" s="51">
        <v>0.16</v>
      </c>
      <c r="I8" s="51">
        <v>0.16</v>
      </c>
      <c r="J8" s="51">
        <v>0.16</v>
      </c>
      <c r="K8" s="51">
        <v>0.16</v>
      </c>
      <c r="M8" t="s">
        <v>98</v>
      </c>
    </row>
    <row r="9" spans="1:32" ht="14.5">
      <c r="A9" t="s">
        <v>9</v>
      </c>
      <c r="B9" t="s">
        <v>44</v>
      </c>
      <c r="C9" s="24" t="s">
        <v>96</v>
      </c>
      <c r="D9" s="25" t="s">
        <v>97</v>
      </c>
      <c r="E9" s="51">
        <v>0.36</v>
      </c>
      <c r="F9" s="51">
        <v>0.36</v>
      </c>
      <c r="G9" s="51">
        <v>0.36</v>
      </c>
      <c r="H9" s="51">
        <v>0.36</v>
      </c>
      <c r="I9" s="51">
        <v>0.36</v>
      </c>
      <c r="J9" s="51">
        <v>0.36</v>
      </c>
      <c r="K9" s="51">
        <v>0.36</v>
      </c>
      <c r="M9" t="s">
        <v>98</v>
      </c>
    </row>
    <row r="10" spans="1:32" ht="14.5">
      <c r="A10" t="s">
        <v>10</v>
      </c>
      <c r="B10" t="s">
        <v>44</v>
      </c>
      <c r="C10" s="24" t="s">
        <v>96</v>
      </c>
      <c r="D10" s="25" t="s">
        <v>97</v>
      </c>
      <c r="E10" s="51">
        <v>0.51</v>
      </c>
      <c r="F10" s="51">
        <v>0.51</v>
      </c>
      <c r="G10" s="51">
        <v>0.51</v>
      </c>
      <c r="H10" s="51">
        <v>0.51</v>
      </c>
      <c r="I10" s="51">
        <v>0.51</v>
      </c>
      <c r="J10" s="51">
        <v>0.51</v>
      </c>
      <c r="K10" s="51">
        <v>0.51</v>
      </c>
      <c r="M10" t="s">
        <v>98</v>
      </c>
    </row>
    <row r="11" spans="1:32" ht="14.5">
      <c r="A11" t="s">
        <v>11</v>
      </c>
      <c r="B11" t="s">
        <v>44</v>
      </c>
      <c r="C11" s="24" t="s">
        <v>96</v>
      </c>
      <c r="D11" s="25" t="s">
        <v>97</v>
      </c>
      <c r="E11" s="51">
        <v>0.16</v>
      </c>
      <c r="F11" s="51">
        <v>0.16</v>
      </c>
      <c r="G11" s="51">
        <v>0.16</v>
      </c>
      <c r="H11" s="51">
        <v>0.16</v>
      </c>
      <c r="I11" s="51">
        <v>0.16</v>
      </c>
      <c r="J11" s="51">
        <v>0.16</v>
      </c>
      <c r="K11" s="51">
        <v>0.16</v>
      </c>
      <c r="M11" t="s">
        <v>98</v>
      </c>
    </row>
    <row r="12" spans="1:32" ht="14.5">
      <c r="A12" t="s">
        <v>12</v>
      </c>
      <c r="B12" t="s">
        <v>44</v>
      </c>
      <c r="C12" s="24" t="s">
        <v>96</v>
      </c>
      <c r="D12" s="25" t="s">
        <v>97</v>
      </c>
      <c r="E12" s="51">
        <v>0.35</v>
      </c>
      <c r="F12" s="51">
        <v>0.35</v>
      </c>
      <c r="G12" s="51">
        <v>0.35</v>
      </c>
      <c r="H12" s="51">
        <v>0.35</v>
      </c>
      <c r="I12" s="51">
        <v>0.35</v>
      </c>
      <c r="J12" s="51">
        <v>0.35</v>
      </c>
      <c r="K12" s="51">
        <v>0.35</v>
      </c>
      <c r="M12" t="s">
        <v>98</v>
      </c>
    </row>
    <row r="13" spans="1:32" ht="14.5">
      <c r="A13" t="s">
        <v>16</v>
      </c>
      <c r="B13" t="s">
        <v>44</v>
      </c>
      <c r="C13" s="24" t="s">
        <v>96</v>
      </c>
      <c r="D13" s="25" t="s">
        <v>97</v>
      </c>
      <c r="E13" s="51">
        <v>0.59</v>
      </c>
      <c r="F13" s="51">
        <v>0.59</v>
      </c>
      <c r="G13" s="51">
        <v>0.59</v>
      </c>
      <c r="H13" s="51">
        <v>0.59</v>
      </c>
      <c r="I13" s="51">
        <v>0.59</v>
      </c>
      <c r="J13" s="51">
        <v>0.59</v>
      </c>
      <c r="K13" s="51">
        <v>0.59</v>
      </c>
      <c r="M13" t="s">
        <v>98</v>
      </c>
    </row>
    <row r="14" spans="1:32" ht="14.5">
      <c r="A14" t="s">
        <v>17</v>
      </c>
      <c r="B14" t="s">
        <v>44</v>
      </c>
      <c r="C14" s="24" t="s">
        <v>96</v>
      </c>
      <c r="D14" s="25" t="s">
        <v>97</v>
      </c>
      <c r="E14" s="51">
        <v>0.21</v>
      </c>
      <c r="F14" s="51">
        <v>0.21</v>
      </c>
      <c r="G14" s="51">
        <v>0.21</v>
      </c>
      <c r="H14" s="51">
        <v>0.21</v>
      </c>
      <c r="I14" s="51">
        <v>0.21</v>
      </c>
      <c r="J14" s="51">
        <v>0.21</v>
      </c>
      <c r="K14" s="51">
        <v>0.21</v>
      </c>
      <c r="M14" t="s">
        <v>98</v>
      </c>
    </row>
    <row r="15" spans="1:32" ht="14.5">
      <c r="A15" t="s">
        <v>18</v>
      </c>
      <c r="B15" t="s">
        <v>44</v>
      </c>
      <c r="C15" s="24" t="s">
        <v>96</v>
      </c>
      <c r="D15" s="25" t="s">
        <v>97</v>
      </c>
      <c r="E15" s="51">
        <v>0.38</v>
      </c>
      <c r="F15" s="51">
        <v>0.38</v>
      </c>
      <c r="G15" s="51">
        <v>0.38</v>
      </c>
      <c r="H15" s="51">
        <v>0.38</v>
      </c>
      <c r="I15" s="51">
        <v>0.38</v>
      </c>
      <c r="J15" s="51">
        <v>0.38</v>
      </c>
      <c r="K15" s="51">
        <v>0.38</v>
      </c>
      <c r="M15" t="s">
        <v>98</v>
      </c>
    </row>
    <row r="17" spans="1:13">
      <c r="E17" s="30"/>
      <c r="G17" s="30"/>
      <c r="H17" s="30"/>
      <c r="I17" s="30"/>
      <c r="J17" s="30"/>
      <c r="K17" s="30"/>
    </row>
    <row r="19" spans="1:13">
      <c r="A19" t="s">
        <v>0</v>
      </c>
    </row>
    <row r="20" spans="1:13">
      <c r="A20" t="s">
        <v>1</v>
      </c>
      <c r="B20" t="s">
        <v>2</v>
      </c>
      <c r="C20" t="s">
        <v>3</v>
      </c>
      <c r="D20" t="s">
        <v>4</v>
      </c>
      <c r="E20" t="s">
        <v>89</v>
      </c>
      <c r="F20" t="s">
        <v>90</v>
      </c>
      <c r="G20" t="s">
        <v>91</v>
      </c>
      <c r="H20" t="s">
        <v>92</v>
      </c>
      <c r="I20" t="s">
        <v>93</v>
      </c>
      <c r="J20" t="s">
        <v>94</v>
      </c>
      <c r="K20" t="s">
        <v>95</v>
      </c>
      <c r="L20" t="s">
        <v>38</v>
      </c>
      <c r="M20" t="s">
        <v>39</v>
      </c>
    </row>
    <row r="21" spans="1:13" ht="14.5">
      <c r="A21" t="s">
        <v>13</v>
      </c>
      <c r="B21" t="s">
        <v>44</v>
      </c>
      <c r="C21" s="24" t="s">
        <v>96</v>
      </c>
      <c r="D21" s="25" t="s">
        <v>97</v>
      </c>
      <c r="E21" s="51">
        <v>0.62</v>
      </c>
      <c r="F21" s="51">
        <v>0.62</v>
      </c>
      <c r="G21" s="51">
        <v>0.62</v>
      </c>
      <c r="H21" s="51">
        <v>0.62</v>
      </c>
      <c r="I21" s="51">
        <v>0.62</v>
      </c>
      <c r="J21" s="51">
        <v>0.62</v>
      </c>
      <c r="K21" s="51">
        <v>0.62</v>
      </c>
      <c r="M21" t="s">
        <v>100</v>
      </c>
    </row>
    <row r="22" spans="1:13" ht="14.5">
      <c r="A22" t="s">
        <v>14</v>
      </c>
      <c r="B22" t="s">
        <v>44</v>
      </c>
      <c r="C22" s="24" t="s">
        <v>96</v>
      </c>
      <c r="D22" s="25" t="s">
        <v>97</v>
      </c>
      <c r="E22" s="51">
        <v>0.24</v>
      </c>
      <c r="F22" s="51">
        <v>0.24</v>
      </c>
      <c r="G22" s="51">
        <v>0.24</v>
      </c>
      <c r="H22" s="51">
        <v>0.24</v>
      </c>
      <c r="I22" s="51">
        <v>0.24</v>
      </c>
      <c r="J22" s="51">
        <v>0.24</v>
      </c>
      <c r="K22" s="51">
        <v>0.24</v>
      </c>
      <c r="M22" t="s">
        <v>100</v>
      </c>
    </row>
    <row r="23" spans="1:13" ht="14.5">
      <c r="A23" t="s">
        <v>15</v>
      </c>
      <c r="B23" t="s">
        <v>44</v>
      </c>
      <c r="C23" s="24" t="s">
        <v>96</v>
      </c>
      <c r="D23" s="25" t="s">
        <v>97</v>
      </c>
      <c r="E23" s="51">
        <v>0.4</v>
      </c>
      <c r="F23" s="51">
        <v>0.4</v>
      </c>
      <c r="G23" s="51">
        <v>0.4</v>
      </c>
      <c r="H23" s="51">
        <v>0.4</v>
      </c>
      <c r="I23" s="51">
        <v>0.4</v>
      </c>
      <c r="J23" s="51">
        <v>0.4</v>
      </c>
      <c r="K23" s="51">
        <v>0.4</v>
      </c>
      <c r="M23" t="s">
        <v>100</v>
      </c>
    </row>
    <row r="24" spans="1:13" ht="14.5">
      <c r="A24" t="s">
        <v>6</v>
      </c>
      <c r="B24" t="s">
        <v>44</v>
      </c>
      <c r="C24" s="24" t="s">
        <v>96</v>
      </c>
      <c r="D24" s="25" t="s">
        <v>97</v>
      </c>
      <c r="E24" s="51">
        <v>0.53</v>
      </c>
      <c r="F24" s="51">
        <v>0.53</v>
      </c>
      <c r="G24" s="51">
        <v>0.53</v>
      </c>
      <c r="H24" s="51">
        <v>0.53</v>
      </c>
      <c r="I24" s="51">
        <v>0.53</v>
      </c>
      <c r="J24" s="51">
        <v>0.53</v>
      </c>
      <c r="K24" s="51">
        <v>0.53</v>
      </c>
      <c r="M24" t="s">
        <v>100</v>
      </c>
    </row>
    <row r="25" spans="1:13" ht="14.5">
      <c r="A25" t="s">
        <v>8</v>
      </c>
      <c r="B25" t="s">
        <v>44</v>
      </c>
      <c r="C25" s="24" t="s">
        <v>96</v>
      </c>
      <c r="D25" s="25" t="s">
        <v>97</v>
      </c>
      <c r="E25" s="51">
        <v>0.16</v>
      </c>
      <c r="F25" s="51">
        <v>0.16</v>
      </c>
      <c r="G25" s="51">
        <v>0.16</v>
      </c>
      <c r="H25" s="51">
        <v>0.16</v>
      </c>
      <c r="I25" s="51">
        <v>0.16</v>
      </c>
      <c r="J25" s="51">
        <v>0.16</v>
      </c>
      <c r="K25" s="51">
        <v>0.16</v>
      </c>
      <c r="M25" t="s">
        <v>100</v>
      </c>
    </row>
    <row r="26" spans="1:13" ht="14.5">
      <c r="A26" t="s">
        <v>9</v>
      </c>
      <c r="B26" t="s">
        <v>44</v>
      </c>
      <c r="C26" s="24" t="s">
        <v>96</v>
      </c>
      <c r="D26" s="25" t="s">
        <v>97</v>
      </c>
      <c r="E26" s="51">
        <v>0.36</v>
      </c>
      <c r="F26" s="51">
        <v>0.36</v>
      </c>
      <c r="G26" s="51">
        <v>0.36</v>
      </c>
      <c r="H26" s="51">
        <v>0.36</v>
      </c>
      <c r="I26" s="51">
        <v>0.36</v>
      </c>
      <c r="J26" s="51">
        <v>0.36</v>
      </c>
      <c r="K26" s="51">
        <v>0.36</v>
      </c>
      <c r="M26" t="s">
        <v>100</v>
      </c>
    </row>
    <row r="27" spans="1:13" ht="14.5">
      <c r="A27" t="s">
        <v>10</v>
      </c>
      <c r="B27" t="s">
        <v>44</v>
      </c>
      <c r="C27" s="24" t="s">
        <v>96</v>
      </c>
      <c r="D27" s="25" t="s">
        <v>97</v>
      </c>
      <c r="E27" s="51">
        <v>0.51</v>
      </c>
      <c r="F27" s="51">
        <v>0.51</v>
      </c>
      <c r="G27" s="51">
        <v>0.51</v>
      </c>
      <c r="H27" s="51">
        <v>0.51</v>
      </c>
      <c r="I27" s="51">
        <v>0.51</v>
      </c>
      <c r="J27" s="51">
        <v>0.51</v>
      </c>
      <c r="K27" s="51">
        <v>0.51</v>
      </c>
      <c r="M27" t="s">
        <v>100</v>
      </c>
    </row>
    <row r="28" spans="1:13" ht="14.5">
      <c r="A28" t="s">
        <v>11</v>
      </c>
      <c r="B28" t="s">
        <v>44</v>
      </c>
      <c r="C28" s="24" t="s">
        <v>96</v>
      </c>
      <c r="D28" s="25" t="s">
        <v>97</v>
      </c>
      <c r="E28" s="51">
        <v>0.16</v>
      </c>
      <c r="F28" s="51">
        <v>0.16</v>
      </c>
      <c r="G28" s="51">
        <v>0.16</v>
      </c>
      <c r="H28" s="51">
        <v>0.16</v>
      </c>
      <c r="I28" s="51">
        <v>0.16</v>
      </c>
      <c r="J28" s="51">
        <v>0.16</v>
      </c>
      <c r="K28" s="51">
        <v>0.16</v>
      </c>
      <c r="M28" t="s">
        <v>100</v>
      </c>
    </row>
    <row r="29" spans="1:13" ht="14.5">
      <c r="A29" t="s">
        <v>12</v>
      </c>
      <c r="B29" t="s">
        <v>44</v>
      </c>
      <c r="C29" s="24" t="s">
        <v>96</v>
      </c>
      <c r="D29" s="25" t="s">
        <v>97</v>
      </c>
      <c r="E29" s="51">
        <v>0.35</v>
      </c>
      <c r="F29" s="51">
        <v>0.35</v>
      </c>
      <c r="G29" s="51">
        <v>0.35</v>
      </c>
      <c r="H29" s="51">
        <v>0.35</v>
      </c>
      <c r="I29" s="51">
        <v>0.35</v>
      </c>
      <c r="J29" s="51">
        <v>0.35</v>
      </c>
      <c r="K29" s="51">
        <v>0.35</v>
      </c>
      <c r="M29" t="s">
        <v>100</v>
      </c>
    </row>
    <row r="30" spans="1:13" ht="14.5">
      <c r="A30" t="s">
        <v>16</v>
      </c>
      <c r="B30" t="s">
        <v>44</v>
      </c>
      <c r="C30" s="24" t="s">
        <v>96</v>
      </c>
      <c r="D30" s="25" t="s">
        <v>97</v>
      </c>
      <c r="E30" s="51">
        <v>0.59</v>
      </c>
      <c r="F30" s="51">
        <v>0.59</v>
      </c>
      <c r="G30" s="51">
        <v>0.59</v>
      </c>
      <c r="H30" s="51">
        <v>0.59</v>
      </c>
      <c r="I30" s="51">
        <v>0.59</v>
      </c>
      <c r="J30" s="51">
        <v>0.59</v>
      </c>
      <c r="K30" s="51">
        <v>0.59</v>
      </c>
      <c r="M30" t="s">
        <v>100</v>
      </c>
    </row>
    <row r="31" spans="1:13" ht="14.5">
      <c r="A31" t="s">
        <v>17</v>
      </c>
      <c r="B31" t="s">
        <v>44</v>
      </c>
      <c r="C31" s="24" t="s">
        <v>96</v>
      </c>
      <c r="D31" s="25" t="s">
        <v>97</v>
      </c>
      <c r="E31" s="51">
        <v>0.21</v>
      </c>
      <c r="F31" s="51">
        <v>0.21</v>
      </c>
      <c r="G31" s="51">
        <v>0.21</v>
      </c>
      <c r="H31" s="51">
        <v>0.21</v>
      </c>
      <c r="I31" s="51">
        <v>0.21</v>
      </c>
      <c r="J31" s="51">
        <v>0.21</v>
      </c>
      <c r="K31" s="51">
        <v>0.21</v>
      </c>
      <c r="M31" t="s">
        <v>100</v>
      </c>
    </row>
    <row r="32" spans="1:13" ht="14.5">
      <c r="A32" t="s">
        <v>18</v>
      </c>
      <c r="B32" t="s">
        <v>44</v>
      </c>
      <c r="C32" s="24" t="s">
        <v>96</v>
      </c>
      <c r="D32" s="25" t="s">
        <v>97</v>
      </c>
      <c r="E32" s="51">
        <v>0.38</v>
      </c>
      <c r="F32" s="51">
        <v>0.38</v>
      </c>
      <c r="G32" s="51">
        <v>0.38</v>
      </c>
      <c r="H32" s="51">
        <v>0.38</v>
      </c>
      <c r="I32" s="51">
        <v>0.38</v>
      </c>
      <c r="J32" s="51">
        <v>0.38</v>
      </c>
      <c r="K32" s="51">
        <v>0.38</v>
      </c>
      <c r="M32" t="s">
        <v>100</v>
      </c>
    </row>
    <row r="33" spans="1:12">
      <c r="A33" s="24"/>
    </row>
    <row r="34" spans="1:12">
      <c r="E34" s="30"/>
      <c r="G34" s="30"/>
      <c r="H34" s="30"/>
      <c r="I34" s="30"/>
      <c r="J34" s="30"/>
      <c r="K34" s="30"/>
    </row>
    <row r="36" spans="1:12">
      <c r="A36" t="s">
        <v>0</v>
      </c>
    </row>
    <row r="37" spans="1:12">
      <c r="A37" t="s">
        <v>1</v>
      </c>
      <c r="B37" t="s">
        <v>2</v>
      </c>
      <c r="C37" t="s">
        <v>3</v>
      </c>
      <c r="D37" t="s">
        <v>4</v>
      </c>
      <c r="E37" t="s">
        <v>89</v>
      </c>
      <c r="F37" t="s">
        <v>90</v>
      </c>
      <c r="G37" t="s">
        <v>91</v>
      </c>
      <c r="H37" t="s">
        <v>92</v>
      </c>
      <c r="I37" t="s">
        <v>93</v>
      </c>
      <c r="J37" t="s">
        <v>94</v>
      </c>
      <c r="K37" t="s">
        <v>95</v>
      </c>
      <c r="L37" t="s">
        <v>39</v>
      </c>
    </row>
    <row r="38" spans="1:12">
      <c r="A38" t="s">
        <v>13</v>
      </c>
      <c r="B38" t="s">
        <v>44</v>
      </c>
      <c r="C38" s="24" t="s">
        <v>96</v>
      </c>
      <c r="D38" s="25" t="s">
        <v>97</v>
      </c>
      <c r="E38" s="30">
        <v>0.34</v>
      </c>
      <c r="F38">
        <v>0.34</v>
      </c>
      <c r="G38" s="30">
        <v>0.34</v>
      </c>
      <c r="H38" s="30">
        <v>0.34</v>
      </c>
      <c r="I38" s="30">
        <v>0.34</v>
      </c>
      <c r="J38" s="30">
        <v>0.34</v>
      </c>
      <c r="K38" s="30">
        <v>0.34</v>
      </c>
      <c r="L38" t="s">
        <v>101</v>
      </c>
    </row>
    <row r="39" spans="1:12">
      <c r="A39" t="s">
        <v>14</v>
      </c>
      <c r="B39" t="s">
        <v>44</v>
      </c>
      <c r="C39" s="24" t="s">
        <v>96</v>
      </c>
      <c r="D39" s="25" t="s">
        <v>97</v>
      </c>
      <c r="E39" s="30">
        <v>0</v>
      </c>
      <c r="F39">
        <v>0</v>
      </c>
      <c r="G39" s="30">
        <v>0</v>
      </c>
      <c r="H39" s="30">
        <v>0</v>
      </c>
      <c r="I39" s="30">
        <v>0</v>
      </c>
      <c r="J39" s="30">
        <v>0</v>
      </c>
      <c r="K39" s="30">
        <v>0</v>
      </c>
      <c r="L39" t="s">
        <v>101</v>
      </c>
    </row>
    <row r="40" spans="1:12">
      <c r="A40" t="s">
        <v>15</v>
      </c>
      <c r="B40" t="s">
        <v>44</v>
      </c>
      <c r="C40" s="24" t="s">
        <v>96</v>
      </c>
      <c r="D40" s="25" t="s">
        <v>97</v>
      </c>
      <c r="E40" s="30">
        <v>0.1</v>
      </c>
      <c r="F40">
        <v>0.1</v>
      </c>
      <c r="G40" s="30">
        <v>0.1</v>
      </c>
      <c r="H40" s="30">
        <v>0.1</v>
      </c>
      <c r="I40" s="30">
        <v>0.1</v>
      </c>
      <c r="J40" s="30">
        <v>0.1</v>
      </c>
      <c r="K40" s="30">
        <v>0.1</v>
      </c>
      <c r="L40" t="s">
        <v>101</v>
      </c>
    </row>
    <row r="41" spans="1:12">
      <c r="A41" t="s">
        <v>6</v>
      </c>
      <c r="B41" t="s">
        <v>44</v>
      </c>
      <c r="C41" s="24" t="s">
        <v>96</v>
      </c>
      <c r="D41" s="25" t="s">
        <v>97</v>
      </c>
      <c r="E41" s="30">
        <v>0.37</v>
      </c>
      <c r="F41">
        <v>0.37</v>
      </c>
      <c r="G41" s="30">
        <v>0.37</v>
      </c>
      <c r="H41" s="30">
        <v>0.37</v>
      </c>
      <c r="I41" s="30">
        <v>0.37</v>
      </c>
      <c r="J41" s="30">
        <v>0.37</v>
      </c>
      <c r="K41" s="30">
        <v>0.37</v>
      </c>
      <c r="L41" t="s">
        <v>101</v>
      </c>
    </row>
    <row r="42" spans="1:12">
      <c r="A42" t="s">
        <v>8</v>
      </c>
      <c r="B42" t="s">
        <v>44</v>
      </c>
      <c r="C42" s="24" t="s">
        <v>96</v>
      </c>
      <c r="D42" s="25" t="s">
        <v>97</v>
      </c>
      <c r="E42" s="30">
        <v>0</v>
      </c>
      <c r="F42">
        <v>0</v>
      </c>
      <c r="G42" s="30">
        <v>0</v>
      </c>
      <c r="H42" s="30">
        <v>0</v>
      </c>
      <c r="I42" s="30">
        <v>0</v>
      </c>
      <c r="J42" s="30">
        <v>0</v>
      </c>
      <c r="K42" s="30">
        <v>0</v>
      </c>
      <c r="L42" t="s">
        <v>101</v>
      </c>
    </row>
    <row r="43" spans="1:12">
      <c r="A43" t="s">
        <v>9</v>
      </c>
      <c r="B43" t="s">
        <v>44</v>
      </c>
      <c r="C43" s="24" t="s">
        <v>96</v>
      </c>
      <c r="D43" s="25" t="s">
        <v>97</v>
      </c>
      <c r="E43" s="30">
        <v>0.1</v>
      </c>
      <c r="F43">
        <v>0.1</v>
      </c>
      <c r="G43" s="30">
        <v>0.1</v>
      </c>
      <c r="H43" s="30">
        <v>0.1</v>
      </c>
      <c r="I43" s="30">
        <v>0.1</v>
      </c>
      <c r="J43" s="30">
        <v>0.1</v>
      </c>
      <c r="K43" s="30">
        <v>0.1</v>
      </c>
      <c r="L43" t="s">
        <v>101</v>
      </c>
    </row>
    <row r="44" spans="1:12">
      <c r="A44" t="s">
        <v>10</v>
      </c>
      <c r="B44" t="s">
        <v>44</v>
      </c>
      <c r="C44" s="24" t="s">
        <v>96</v>
      </c>
      <c r="D44" s="25" t="s">
        <v>97</v>
      </c>
      <c r="E44" s="30">
        <v>0.45</v>
      </c>
      <c r="F44">
        <v>0.45</v>
      </c>
      <c r="G44" s="30">
        <v>0.45</v>
      </c>
      <c r="H44" s="30">
        <v>0.45</v>
      </c>
      <c r="I44" s="30">
        <v>0.45</v>
      </c>
      <c r="J44" s="30">
        <v>0.45</v>
      </c>
      <c r="K44" s="30">
        <v>0.45</v>
      </c>
      <c r="L44" t="s">
        <v>101</v>
      </c>
    </row>
    <row r="45" spans="1:12">
      <c r="A45" t="s">
        <v>11</v>
      </c>
      <c r="B45" t="s">
        <v>44</v>
      </c>
      <c r="C45" s="24" t="s">
        <v>96</v>
      </c>
      <c r="D45" s="25" t="s">
        <v>97</v>
      </c>
      <c r="E45" s="30">
        <v>0</v>
      </c>
      <c r="F45">
        <v>0</v>
      </c>
      <c r="G45" s="30">
        <v>0</v>
      </c>
      <c r="H45" s="30">
        <v>0</v>
      </c>
      <c r="I45" s="30">
        <v>0</v>
      </c>
      <c r="J45" s="30">
        <v>0</v>
      </c>
      <c r="K45" s="30">
        <v>0</v>
      </c>
      <c r="L45" t="s">
        <v>101</v>
      </c>
    </row>
    <row r="46" spans="1:12">
      <c r="A46" t="s">
        <v>12</v>
      </c>
      <c r="B46" t="s">
        <v>44</v>
      </c>
      <c r="C46" s="24" t="s">
        <v>96</v>
      </c>
      <c r="D46" s="25" t="s">
        <v>97</v>
      </c>
      <c r="E46" s="30">
        <v>0.23</v>
      </c>
      <c r="F46">
        <v>0.23</v>
      </c>
      <c r="G46" s="30">
        <v>0.23</v>
      </c>
      <c r="H46" s="30">
        <v>0.23</v>
      </c>
      <c r="I46" s="30">
        <v>0.23</v>
      </c>
      <c r="J46" s="30">
        <v>0.23</v>
      </c>
      <c r="K46" s="30">
        <v>0.23</v>
      </c>
      <c r="L46" t="s">
        <v>101</v>
      </c>
    </row>
    <row r="47" spans="1:12">
      <c r="A47" t="s">
        <v>16</v>
      </c>
      <c r="B47" t="s">
        <v>44</v>
      </c>
      <c r="C47" s="24" t="s">
        <v>96</v>
      </c>
      <c r="D47" s="25" t="s">
        <v>97</v>
      </c>
      <c r="E47" s="30">
        <v>0.2</v>
      </c>
      <c r="F47">
        <v>0.2</v>
      </c>
      <c r="G47" s="30">
        <v>0.2</v>
      </c>
      <c r="H47" s="30">
        <v>0.2</v>
      </c>
      <c r="I47" s="30">
        <v>0.2</v>
      </c>
      <c r="J47" s="30">
        <v>0.2</v>
      </c>
      <c r="K47" s="30">
        <v>0.2</v>
      </c>
      <c r="L47" t="s">
        <v>101</v>
      </c>
    </row>
    <row r="48" spans="1:12">
      <c r="A48" t="s">
        <v>17</v>
      </c>
      <c r="B48" t="s">
        <v>44</v>
      </c>
      <c r="C48" s="24" t="s">
        <v>96</v>
      </c>
      <c r="D48" s="25" t="s">
        <v>97</v>
      </c>
      <c r="E48" s="30">
        <v>0</v>
      </c>
      <c r="F48">
        <v>0</v>
      </c>
      <c r="G48" s="30">
        <v>0</v>
      </c>
      <c r="H48" s="30">
        <v>0</v>
      </c>
      <c r="I48" s="30">
        <v>0</v>
      </c>
      <c r="J48" s="30">
        <v>0</v>
      </c>
      <c r="K48" s="30">
        <v>0</v>
      </c>
      <c r="L48" t="s">
        <v>101</v>
      </c>
    </row>
    <row r="49" spans="1:55">
      <c r="A49" t="s">
        <v>18</v>
      </c>
      <c r="B49" t="s">
        <v>44</v>
      </c>
      <c r="C49" s="24" t="s">
        <v>96</v>
      </c>
      <c r="D49" s="25" t="s">
        <v>97</v>
      </c>
      <c r="E49" s="30">
        <v>0.01</v>
      </c>
      <c r="F49" s="30">
        <v>0.01</v>
      </c>
      <c r="G49" s="30">
        <v>0.01</v>
      </c>
      <c r="H49" s="30">
        <v>0.01</v>
      </c>
      <c r="I49" s="30">
        <v>0.01</v>
      </c>
      <c r="J49" s="30">
        <v>0.01</v>
      </c>
      <c r="K49" s="30">
        <v>0.01</v>
      </c>
      <c r="L49" t="s">
        <v>101</v>
      </c>
    </row>
    <row r="52" spans="1:55">
      <c r="A52" s="41" t="s">
        <v>102</v>
      </c>
      <c r="B52" s="41"/>
      <c r="C52" s="41"/>
      <c r="D52" s="41"/>
      <c r="E52" s="41"/>
      <c r="F52" s="41"/>
      <c r="G52" s="41"/>
    </row>
    <row r="53" spans="1:55">
      <c r="A53" s="41" t="s">
        <v>1</v>
      </c>
      <c r="B53" s="41" t="s">
        <v>2</v>
      </c>
      <c r="C53" s="41" t="s">
        <v>3</v>
      </c>
      <c r="D53" s="41" t="s">
        <v>4</v>
      </c>
      <c r="E53" s="41" t="s">
        <v>75</v>
      </c>
      <c r="F53" s="41" t="s">
        <v>76</v>
      </c>
      <c r="G53" s="41" t="s">
        <v>5</v>
      </c>
    </row>
    <row r="54" spans="1:55">
      <c r="A54" s="41" t="s">
        <v>103</v>
      </c>
      <c r="B54" s="41" t="s">
        <v>44</v>
      </c>
      <c r="C54" s="41" t="s">
        <v>96</v>
      </c>
      <c r="D54" s="41"/>
      <c r="E54" s="41" t="s">
        <v>104</v>
      </c>
      <c r="F54" s="41"/>
      <c r="G54" s="41">
        <v>0.22500000000000001</v>
      </c>
    </row>
    <row r="55" spans="1:55">
      <c r="A55" s="41" t="s">
        <v>105</v>
      </c>
      <c r="B55" s="41" t="s">
        <v>44</v>
      </c>
      <c r="C55" s="41" t="s">
        <v>96</v>
      </c>
      <c r="D55" s="41"/>
      <c r="E55" s="41" t="s">
        <v>104</v>
      </c>
      <c r="F55" s="41"/>
      <c r="G55" s="41">
        <v>0.22500000000000001</v>
      </c>
    </row>
    <row r="56" spans="1:55">
      <c r="A56" s="41" t="s">
        <v>106</v>
      </c>
      <c r="B56" s="41" t="s">
        <v>44</v>
      </c>
      <c r="C56" s="41" t="s">
        <v>96</v>
      </c>
      <c r="D56" s="41"/>
      <c r="E56" s="41" t="s">
        <v>104</v>
      </c>
      <c r="F56" s="41"/>
      <c r="G56" s="41">
        <v>0.22500000000000001</v>
      </c>
    </row>
    <row r="57" spans="1:55">
      <c r="A57" s="41" t="s">
        <v>107</v>
      </c>
      <c r="B57" s="41" t="s">
        <v>44</v>
      </c>
      <c r="C57" s="41" t="s">
        <v>96</v>
      </c>
      <c r="D57" s="41"/>
      <c r="E57" s="41" t="s">
        <v>104</v>
      </c>
      <c r="F57" s="41"/>
      <c r="G57" s="41">
        <v>0.22500000000000001</v>
      </c>
    </row>
    <row r="58" spans="1:55">
      <c r="A58" s="41" t="s">
        <v>18</v>
      </c>
      <c r="B58" s="41" t="s">
        <v>44</v>
      </c>
      <c r="C58" s="41" t="s">
        <v>96</v>
      </c>
      <c r="D58" s="41"/>
      <c r="E58" s="41" t="s">
        <v>104</v>
      </c>
      <c r="F58" s="41"/>
      <c r="G58" s="41">
        <v>0.22500000000000001</v>
      </c>
    </row>
    <row r="62" spans="1:55" ht="13">
      <c r="S62" s="42" t="s">
        <v>108</v>
      </c>
    </row>
    <row r="63" spans="1:55">
      <c r="B63" s="19"/>
      <c r="C63" s="19"/>
      <c r="D63" t="s">
        <v>0</v>
      </c>
      <c r="E63" s="19"/>
      <c r="F63" s="19"/>
      <c r="G63" s="19"/>
      <c r="H63" s="19"/>
      <c r="I63" s="19"/>
      <c r="J63" s="19"/>
      <c r="K63" s="19"/>
      <c r="L63" s="19"/>
      <c r="M63" s="19"/>
    </row>
    <row r="64" spans="1:55" ht="13">
      <c r="A64" s="19"/>
      <c r="B64" s="19"/>
      <c r="C64" s="19" t="s">
        <v>3</v>
      </c>
      <c r="D64" s="19" t="s">
        <v>4</v>
      </c>
      <c r="E64" s="19" t="s">
        <v>39</v>
      </c>
      <c r="F64" s="19" t="s">
        <v>5</v>
      </c>
      <c r="G64" s="19" t="s">
        <v>89</v>
      </c>
      <c r="H64" s="19" t="s">
        <v>90</v>
      </c>
      <c r="I64" s="19" t="s">
        <v>91</v>
      </c>
      <c r="J64" s="19" t="s">
        <v>92</v>
      </c>
      <c r="K64" s="19" t="s">
        <v>93</v>
      </c>
      <c r="L64" s="19" t="s">
        <v>94</v>
      </c>
      <c r="M64" s="19" t="s">
        <v>95</v>
      </c>
      <c r="S64" s="42" t="s">
        <v>109</v>
      </c>
      <c r="AS64" t="s">
        <v>3</v>
      </c>
      <c r="AT64" t="s">
        <v>4</v>
      </c>
      <c r="AU64" t="s">
        <v>39</v>
      </c>
      <c r="AV64" t="s">
        <v>5</v>
      </c>
      <c r="AW64" t="s">
        <v>89</v>
      </c>
      <c r="AX64" t="s">
        <v>90</v>
      </c>
      <c r="AY64" t="s">
        <v>91</v>
      </c>
      <c r="AZ64" t="s">
        <v>92</v>
      </c>
      <c r="BA64" t="s">
        <v>93</v>
      </c>
      <c r="BB64" t="s">
        <v>94</v>
      </c>
      <c r="BC64" t="s">
        <v>95</v>
      </c>
    </row>
    <row r="65" spans="1:55" ht="13">
      <c r="A65" s="19"/>
      <c r="B65" s="19"/>
      <c r="C65" s="21" t="s">
        <v>110</v>
      </c>
      <c r="D65" s="19">
        <v>2020</v>
      </c>
      <c r="E65" t="s">
        <v>101</v>
      </c>
      <c r="F65" s="19"/>
      <c r="G65" s="43">
        <v>5.0000000000000001E-3</v>
      </c>
      <c r="H65" s="43">
        <v>6.2500000000000003E-3</v>
      </c>
      <c r="I65" s="43">
        <v>3.21</v>
      </c>
      <c r="J65" s="43">
        <v>3.5799999999999998E-2</v>
      </c>
      <c r="K65" s="43">
        <v>4.8000000000000001E-2</v>
      </c>
      <c r="L65" s="43">
        <v>0.27500000000000002</v>
      </c>
      <c r="M65" s="43">
        <v>3.6179999999999997E-2</v>
      </c>
      <c r="AS65" t="s">
        <v>110</v>
      </c>
      <c r="AT65">
        <v>2020</v>
      </c>
      <c r="AU65" t="s">
        <v>101</v>
      </c>
      <c r="AW65">
        <v>5.0000000000000001E-3</v>
      </c>
      <c r="AX65">
        <v>6.2500000000000003E-3</v>
      </c>
      <c r="AY65">
        <v>3.21</v>
      </c>
      <c r="AZ65">
        <v>3.5799999999999998E-2</v>
      </c>
      <c r="BA65">
        <v>4.8000000000000001E-2</v>
      </c>
      <c r="BB65">
        <v>0.27500000000000002</v>
      </c>
      <c r="BC65">
        <v>3.6179999999999997E-2</v>
      </c>
    </row>
    <row r="66" spans="1:55" ht="13">
      <c r="A66" s="19"/>
      <c r="B66" s="19"/>
      <c r="C66" s="21" t="s">
        <v>110</v>
      </c>
      <c r="D66" s="19">
        <v>2025</v>
      </c>
      <c r="E66" t="s">
        <v>101</v>
      </c>
      <c r="F66" s="19"/>
      <c r="G66" s="43">
        <v>5.0000000000000001E-3</v>
      </c>
      <c r="H66" s="43">
        <v>6.2500000000000003E-3</v>
      </c>
      <c r="I66" s="43">
        <v>3.21</v>
      </c>
      <c r="J66" s="43">
        <v>3.5799999999999998E-2</v>
      </c>
      <c r="K66" s="43">
        <v>4.8000000000000001E-2</v>
      </c>
      <c r="L66" s="43">
        <v>0.27500000000000002</v>
      </c>
      <c r="M66" s="43">
        <v>3.6179999999999997E-2</v>
      </c>
      <c r="AS66" t="s">
        <v>110</v>
      </c>
      <c r="AT66">
        <v>2020</v>
      </c>
      <c r="AU66" t="s">
        <v>100</v>
      </c>
      <c r="AW66">
        <v>0</v>
      </c>
      <c r="AX66">
        <v>0</v>
      </c>
      <c r="AY66">
        <v>0</v>
      </c>
      <c r="AZ66">
        <v>0</v>
      </c>
      <c r="BA66">
        <v>0</v>
      </c>
      <c r="BB66">
        <v>0</v>
      </c>
      <c r="BC66">
        <v>0</v>
      </c>
    </row>
    <row r="67" spans="1:55" ht="13">
      <c r="A67" s="19"/>
      <c r="B67" s="19"/>
      <c r="C67" s="21" t="s">
        <v>110</v>
      </c>
      <c r="D67" s="19">
        <v>2030</v>
      </c>
      <c r="E67" t="s">
        <v>101</v>
      </c>
      <c r="F67" s="19"/>
      <c r="G67" s="43">
        <v>5.0000000000000001E-3</v>
      </c>
      <c r="H67" s="43">
        <v>6.2500000000000003E-3</v>
      </c>
      <c r="I67" s="43">
        <v>3.21</v>
      </c>
      <c r="J67" s="43">
        <v>3.5799999999999998E-2</v>
      </c>
      <c r="K67" s="43">
        <v>4.8000000000000001E-2</v>
      </c>
      <c r="L67" s="43">
        <v>0.27500000000000002</v>
      </c>
      <c r="M67" s="43">
        <v>3.6179999999999997E-2</v>
      </c>
      <c r="AS67" t="s">
        <v>110</v>
      </c>
      <c r="AT67">
        <v>2020</v>
      </c>
      <c r="AU67" t="s">
        <v>98</v>
      </c>
      <c r="AW67">
        <v>1.1919999999999999</v>
      </c>
      <c r="AX67">
        <v>3.9</v>
      </c>
      <c r="AY67">
        <v>5.17</v>
      </c>
      <c r="AZ67">
        <v>0.26</v>
      </c>
      <c r="BA67">
        <v>0.42799999999999999</v>
      </c>
      <c r="BB67">
        <v>2.27</v>
      </c>
      <c r="BC67">
        <v>0.74299999999999999</v>
      </c>
    </row>
    <row r="68" spans="1:55" ht="13">
      <c r="A68" s="19"/>
      <c r="B68" s="19"/>
      <c r="C68" s="21" t="s">
        <v>110</v>
      </c>
      <c r="D68" s="19">
        <v>2035</v>
      </c>
      <c r="E68" t="s">
        <v>101</v>
      </c>
      <c r="F68" s="19"/>
      <c r="G68" s="43">
        <v>5.0000000000000001E-3</v>
      </c>
      <c r="H68" s="43">
        <v>6.2500000000000003E-3</v>
      </c>
      <c r="I68" s="43">
        <v>3.21</v>
      </c>
      <c r="J68" s="43">
        <v>3.5799999999999998E-2</v>
      </c>
      <c r="K68" s="43">
        <v>4.8000000000000001E-2</v>
      </c>
      <c r="L68" s="43">
        <v>0.27500000000000002</v>
      </c>
      <c r="M68" s="43">
        <v>3.6179999999999997E-2</v>
      </c>
    </row>
    <row r="69" spans="1:55" ht="13">
      <c r="A69" s="19"/>
      <c r="B69" s="19"/>
      <c r="C69" s="21" t="s">
        <v>110</v>
      </c>
      <c r="D69" s="19">
        <v>2040</v>
      </c>
      <c r="E69" t="s">
        <v>101</v>
      </c>
      <c r="F69" s="19"/>
      <c r="G69" s="43">
        <v>5.0000000000000001E-3</v>
      </c>
      <c r="H69" s="43">
        <v>6.2500000000000003E-3</v>
      </c>
      <c r="I69" s="43">
        <v>3.21</v>
      </c>
      <c r="J69" s="43">
        <v>3.5799999999999998E-2</v>
      </c>
      <c r="K69" s="43">
        <v>4.8000000000000001E-2</v>
      </c>
      <c r="L69" s="43">
        <v>0.27500000000000002</v>
      </c>
      <c r="M69" s="43">
        <v>3.6179999999999997E-2</v>
      </c>
    </row>
    <row r="70" spans="1:55" ht="13">
      <c r="A70" s="19"/>
      <c r="B70" s="19"/>
      <c r="C70" s="21" t="s">
        <v>110</v>
      </c>
      <c r="D70" s="19">
        <v>2045</v>
      </c>
      <c r="E70" t="s">
        <v>101</v>
      </c>
      <c r="F70" s="19"/>
      <c r="G70" s="43">
        <v>5.0000000000000001E-3</v>
      </c>
      <c r="H70" s="43">
        <v>6.2500000000000003E-3</v>
      </c>
      <c r="I70" s="43">
        <v>3.21</v>
      </c>
      <c r="J70" s="43">
        <v>3.5799999999999998E-2</v>
      </c>
      <c r="K70" s="43">
        <v>4.8000000000000001E-2</v>
      </c>
      <c r="L70" s="43">
        <v>0.27500000000000002</v>
      </c>
      <c r="M70" s="43">
        <v>3.6179999999999997E-2</v>
      </c>
    </row>
    <row r="71" spans="1:55" ht="13">
      <c r="A71" s="19"/>
      <c r="B71" s="19"/>
      <c r="C71" s="21" t="s">
        <v>110</v>
      </c>
      <c r="D71" s="19">
        <v>2050</v>
      </c>
      <c r="E71" t="s">
        <v>101</v>
      </c>
      <c r="F71" s="19"/>
      <c r="G71" s="43">
        <v>5.0000000000000001E-3</v>
      </c>
      <c r="H71" s="43">
        <v>6.2500000000000003E-3</v>
      </c>
      <c r="I71" s="43">
        <v>3.21</v>
      </c>
      <c r="J71" s="43">
        <v>3.5799999999999998E-2</v>
      </c>
      <c r="K71" s="43">
        <v>4.8000000000000001E-2</v>
      </c>
      <c r="L71" s="43">
        <v>0.27500000000000002</v>
      </c>
      <c r="M71" s="43">
        <v>3.6179999999999997E-2</v>
      </c>
    </row>
    <row r="72" spans="1:55" ht="13">
      <c r="A72" s="19"/>
      <c r="B72" s="19"/>
      <c r="C72" s="21" t="s">
        <v>110</v>
      </c>
      <c r="D72" s="19">
        <v>2100</v>
      </c>
      <c r="E72" t="s">
        <v>101</v>
      </c>
      <c r="F72" s="19"/>
      <c r="G72" s="43">
        <v>5.0000000000000001E-3</v>
      </c>
      <c r="H72" s="43">
        <v>6.2500000000000003E-3</v>
      </c>
      <c r="I72" s="43">
        <v>3.21</v>
      </c>
      <c r="J72" s="43">
        <v>3.5799999999999998E-2</v>
      </c>
      <c r="K72" s="43">
        <v>4.8000000000000001E-2</v>
      </c>
      <c r="L72" s="43">
        <v>0.27500000000000002</v>
      </c>
      <c r="M72" s="43">
        <v>3.6179999999999997E-2</v>
      </c>
    </row>
    <row r="73" spans="1:55" ht="13">
      <c r="A73" s="19"/>
      <c r="B73" s="19"/>
      <c r="C73" s="21" t="s">
        <v>110</v>
      </c>
      <c r="D73" s="19">
        <v>2020</v>
      </c>
      <c r="E73" t="s">
        <v>100</v>
      </c>
      <c r="F73" s="19"/>
      <c r="G73" s="22">
        <v>0</v>
      </c>
      <c r="H73" s="22">
        <v>0</v>
      </c>
      <c r="I73" s="22">
        <v>0</v>
      </c>
      <c r="J73" s="22">
        <v>0</v>
      </c>
      <c r="K73" s="22">
        <v>0</v>
      </c>
      <c r="L73" s="22">
        <v>0</v>
      </c>
      <c r="M73" s="22">
        <v>0</v>
      </c>
    </row>
    <row r="74" spans="1:55" ht="13">
      <c r="A74" s="19"/>
      <c r="B74" s="19"/>
      <c r="C74" s="21" t="s">
        <v>110</v>
      </c>
      <c r="D74" s="19">
        <v>2025</v>
      </c>
      <c r="E74" t="s">
        <v>100</v>
      </c>
      <c r="F74" s="19"/>
      <c r="G74" s="22">
        <v>0</v>
      </c>
      <c r="H74" s="22">
        <v>0</v>
      </c>
      <c r="I74" s="22">
        <v>0</v>
      </c>
      <c r="J74" s="22">
        <v>0</v>
      </c>
      <c r="K74" s="22">
        <v>0</v>
      </c>
      <c r="L74" s="22">
        <v>0</v>
      </c>
      <c r="M74" s="22">
        <v>0</v>
      </c>
    </row>
    <row r="75" spans="1:55" ht="13">
      <c r="A75" s="19"/>
      <c r="B75" s="19"/>
      <c r="C75" s="21" t="s">
        <v>110</v>
      </c>
      <c r="D75" s="19">
        <v>2030</v>
      </c>
      <c r="E75" t="s">
        <v>100</v>
      </c>
      <c r="F75" s="19"/>
      <c r="G75" s="22">
        <v>0</v>
      </c>
      <c r="H75" s="22">
        <v>0</v>
      </c>
      <c r="I75" s="22">
        <v>0</v>
      </c>
      <c r="J75" s="22">
        <v>0</v>
      </c>
      <c r="K75" s="22">
        <v>0</v>
      </c>
      <c r="L75" s="22">
        <v>0</v>
      </c>
      <c r="M75" s="22">
        <v>0</v>
      </c>
    </row>
    <row r="76" spans="1:55" ht="13">
      <c r="A76" s="19"/>
      <c r="B76" s="19"/>
      <c r="C76" s="21" t="s">
        <v>110</v>
      </c>
      <c r="D76" s="19">
        <v>2035</v>
      </c>
      <c r="E76" t="s">
        <v>100</v>
      </c>
      <c r="F76" s="19"/>
      <c r="G76" s="22">
        <v>0</v>
      </c>
      <c r="H76" s="22">
        <v>0</v>
      </c>
      <c r="I76" s="22">
        <v>0</v>
      </c>
      <c r="J76" s="22">
        <v>0</v>
      </c>
      <c r="K76" s="22">
        <v>0</v>
      </c>
      <c r="L76" s="22">
        <v>0</v>
      </c>
      <c r="M76" s="22">
        <v>0</v>
      </c>
    </row>
    <row r="77" spans="1:55" ht="13">
      <c r="A77" s="19"/>
      <c r="B77" s="19"/>
      <c r="C77" s="21" t="s">
        <v>110</v>
      </c>
      <c r="D77" s="19">
        <v>2040</v>
      </c>
      <c r="E77" t="s">
        <v>100</v>
      </c>
      <c r="F77" s="19"/>
      <c r="G77" s="22">
        <v>0</v>
      </c>
      <c r="H77" s="22">
        <v>0</v>
      </c>
      <c r="I77" s="22">
        <v>0</v>
      </c>
      <c r="J77" s="22">
        <v>0</v>
      </c>
      <c r="K77" s="22">
        <v>0</v>
      </c>
      <c r="L77" s="22">
        <v>0</v>
      </c>
      <c r="M77" s="22">
        <v>0</v>
      </c>
    </row>
    <row r="78" spans="1:55" ht="13">
      <c r="A78" s="19"/>
      <c r="B78" s="19"/>
      <c r="C78" s="21" t="s">
        <v>110</v>
      </c>
      <c r="D78" s="19">
        <v>2045</v>
      </c>
      <c r="E78" t="s">
        <v>100</v>
      </c>
      <c r="F78" s="19"/>
      <c r="G78" s="22">
        <v>0</v>
      </c>
      <c r="H78" s="22">
        <v>0</v>
      </c>
      <c r="I78" s="22">
        <v>0</v>
      </c>
      <c r="J78" s="22">
        <v>0</v>
      </c>
      <c r="K78" s="22">
        <v>0</v>
      </c>
      <c r="L78" s="22">
        <v>0</v>
      </c>
      <c r="M78" s="22">
        <v>0</v>
      </c>
    </row>
    <row r="79" spans="1:55" ht="13">
      <c r="A79" s="19"/>
      <c r="B79" s="19"/>
      <c r="C79" s="21" t="s">
        <v>110</v>
      </c>
      <c r="D79" s="19">
        <v>2050</v>
      </c>
      <c r="E79" t="s">
        <v>100</v>
      </c>
      <c r="F79" s="19"/>
      <c r="G79" s="22">
        <v>0</v>
      </c>
      <c r="H79" s="22">
        <v>0</v>
      </c>
      <c r="I79" s="22">
        <v>0</v>
      </c>
      <c r="J79" s="22">
        <v>0</v>
      </c>
      <c r="K79" s="22">
        <v>0</v>
      </c>
      <c r="L79" s="22">
        <v>0</v>
      </c>
      <c r="M79" s="22">
        <v>0</v>
      </c>
    </row>
    <row r="80" spans="1:55" ht="13">
      <c r="A80" s="19"/>
      <c r="B80" s="19"/>
      <c r="C80" s="21" t="s">
        <v>110</v>
      </c>
      <c r="D80" s="19">
        <v>2100</v>
      </c>
      <c r="E80" t="s">
        <v>100</v>
      </c>
      <c r="F80" s="19"/>
      <c r="G80" s="22">
        <v>0</v>
      </c>
      <c r="H80" s="22">
        <v>0</v>
      </c>
      <c r="I80" s="22">
        <v>0</v>
      </c>
      <c r="J80" s="22">
        <v>0</v>
      </c>
      <c r="K80" s="22">
        <v>0</v>
      </c>
      <c r="L80" s="22">
        <v>0</v>
      </c>
      <c r="M80" s="22">
        <v>0</v>
      </c>
    </row>
    <row r="81" spans="1:13" ht="13">
      <c r="A81" s="19"/>
      <c r="B81" s="19"/>
      <c r="C81" s="21" t="s">
        <v>110</v>
      </c>
      <c r="D81" s="19">
        <v>2020</v>
      </c>
      <c r="E81" t="s">
        <v>98</v>
      </c>
      <c r="G81" s="44">
        <f t="shared" ref="G81:G88" si="0">(317+616+204+55)/1000</f>
        <v>1.1919999999999999</v>
      </c>
      <c r="H81" s="44">
        <f t="shared" ref="H81:H88" si="1">3.9</f>
        <v>3.9</v>
      </c>
      <c r="I81" s="44">
        <v>5.17</v>
      </c>
      <c r="J81" s="44">
        <v>0.26</v>
      </c>
      <c r="K81" s="44">
        <v>0.42799999999999999</v>
      </c>
      <c r="L81" s="44">
        <f t="shared" ref="L81:L88" si="2">2.27</f>
        <v>2.27</v>
      </c>
      <c r="M81" s="44">
        <f t="shared" ref="M81:M88" si="3">0.743</f>
        <v>0.74299999999999999</v>
      </c>
    </row>
    <row r="82" spans="1:13" ht="13">
      <c r="A82" s="19"/>
      <c r="B82" s="19"/>
      <c r="C82" s="21" t="s">
        <v>110</v>
      </c>
      <c r="D82" s="19">
        <v>2025</v>
      </c>
      <c r="E82" t="s">
        <v>98</v>
      </c>
      <c r="G82" s="44">
        <f t="shared" si="0"/>
        <v>1.1919999999999999</v>
      </c>
      <c r="H82" s="44">
        <f t="shared" si="1"/>
        <v>3.9</v>
      </c>
      <c r="I82" s="44">
        <v>5.17</v>
      </c>
      <c r="J82" s="44">
        <v>0.26</v>
      </c>
      <c r="K82" s="44">
        <v>0.42799999999999999</v>
      </c>
      <c r="L82" s="44">
        <f t="shared" si="2"/>
        <v>2.27</v>
      </c>
      <c r="M82" s="44">
        <f t="shared" si="3"/>
        <v>0.74299999999999999</v>
      </c>
    </row>
    <row r="83" spans="1:13" ht="13">
      <c r="A83" s="19"/>
      <c r="B83" s="19"/>
      <c r="C83" s="21" t="s">
        <v>110</v>
      </c>
      <c r="D83" s="19">
        <v>2030</v>
      </c>
      <c r="E83" t="s">
        <v>98</v>
      </c>
      <c r="G83" s="44">
        <f t="shared" si="0"/>
        <v>1.1919999999999999</v>
      </c>
      <c r="H83" s="44">
        <f t="shared" si="1"/>
        <v>3.9</v>
      </c>
      <c r="I83" s="44">
        <v>5.17</v>
      </c>
      <c r="J83" s="44">
        <v>0.26</v>
      </c>
      <c r="K83" s="44">
        <v>0.42799999999999999</v>
      </c>
      <c r="L83" s="44">
        <f t="shared" si="2"/>
        <v>2.27</v>
      </c>
      <c r="M83" s="44">
        <f t="shared" si="3"/>
        <v>0.74299999999999999</v>
      </c>
    </row>
    <row r="84" spans="1:13" ht="13">
      <c r="A84" s="19"/>
      <c r="B84" s="19"/>
      <c r="C84" s="21" t="s">
        <v>110</v>
      </c>
      <c r="D84" s="19">
        <v>2035</v>
      </c>
      <c r="E84" t="s">
        <v>98</v>
      </c>
      <c r="G84" s="44">
        <f t="shared" si="0"/>
        <v>1.1919999999999999</v>
      </c>
      <c r="H84" s="44">
        <f t="shared" si="1"/>
        <v>3.9</v>
      </c>
      <c r="I84" s="44">
        <v>5.17</v>
      </c>
      <c r="J84" s="44">
        <v>0.26</v>
      </c>
      <c r="K84" s="44">
        <v>0.42799999999999999</v>
      </c>
      <c r="L84" s="44">
        <f t="shared" si="2"/>
        <v>2.27</v>
      </c>
      <c r="M84" s="44">
        <f t="shared" si="3"/>
        <v>0.74299999999999999</v>
      </c>
    </row>
    <row r="85" spans="1:13" ht="13">
      <c r="C85" s="21" t="s">
        <v>110</v>
      </c>
      <c r="D85" s="19">
        <v>2040</v>
      </c>
      <c r="E85" t="s">
        <v>98</v>
      </c>
      <c r="G85" s="44">
        <f t="shared" si="0"/>
        <v>1.1919999999999999</v>
      </c>
      <c r="H85" s="44">
        <f t="shared" si="1"/>
        <v>3.9</v>
      </c>
      <c r="I85" s="44">
        <v>5.17</v>
      </c>
      <c r="J85" s="44">
        <v>0.26</v>
      </c>
      <c r="K85" s="44">
        <v>0.42799999999999999</v>
      </c>
      <c r="L85" s="44">
        <f t="shared" si="2"/>
        <v>2.27</v>
      </c>
      <c r="M85" s="44">
        <f t="shared" si="3"/>
        <v>0.74299999999999999</v>
      </c>
    </row>
    <row r="86" spans="1:13" ht="13">
      <c r="C86" s="21" t="s">
        <v>110</v>
      </c>
      <c r="D86" s="19">
        <v>2045</v>
      </c>
      <c r="E86" t="s">
        <v>98</v>
      </c>
      <c r="G86" s="44">
        <f t="shared" si="0"/>
        <v>1.1919999999999999</v>
      </c>
      <c r="H86" s="44">
        <f t="shared" si="1"/>
        <v>3.9</v>
      </c>
      <c r="I86" s="44">
        <v>5.17</v>
      </c>
      <c r="J86" s="44">
        <v>0.26</v>
      </c>
      <c r="K86" s="44">
        <v>0.42799999999999999</v>
      </c>
      <c r="L86" s="44">
        <f t="shared" si="2"/>
        <v>2.27</v>
      </c>
      <c r="M86" s="44">
        <f t="shared" si="3"/>
        <v>0.74299999999999999</v>
      </c>
    </row>
    <row r="87" spans="1:13" ht="13">
      <c r="C87" s="21" t="s">
        <v>110</v>
      </c>
      <c r="D87" s="19">
        <v>2050</v>
      </c>
      <c r="E87" t="s">
        <v>98</v>
      </c>
      <c r="G87" s="44">
        <f t="shared" si="0"/>
        <v>1.1919999999999999</v>
      </c>
      <c r="H87" s="44">
        <f t="shared" si="1"/>
        <v>3.9</v>
      </c>
      <c r="I87" s="44">
        <v>5.17</v>
      </c>
      <c r="J87" s="44">
        <v>0.26</v>
      </c>
      <c r="K87" s="44">
        <v>0.42799999999999999</v>
      </c>
      <c r="L87" s="44">
        <f t="shared" si="2"/>
        <v>2.27</v>
      </c>
      <c r="M87" s="44">
        <f t="shared" si="3"/>
        <v>0.74299999999999999</v>
      </c>
    </row>
    <row r="88" spans="1:13" ht="13">
      <c r="C88" s="21" t="s">
        <v>110</v>
      </c>
      <c r="D88" s="19">
        <v>2100</v>
      </c>
      <c r="E88" t="s">
        <v>98</v>
      </c>
      <c r="G88" s="44">
        <f t="shared" si="0"/>
        <v>1.1919999999999999</v>
      </c>
      <c r="H88" s="44">
        <f t="shared" si="1"/>
        <v>3.9</v>
      </c>
      <c r="I88" s="44">
        <v>5.17</v>
      </c>
      <c r="J88" s="44">
        <v>0.26</v>
      </c>
      <c r="K88" s="44">
        <v>0.42799999999999999</v>
      </c>
      <c r="L88" s="44">
        <f t="shared" si="2"/>
        <v>2.27</v>
      </c>
      <c r="M88" s="44">
        <f t="shared" si="3"/>
        <v>0.74299999999999999</v>
      </c>
    </row>
    <row r="89" spans="1:13" ht="13">
      <c r="C89" s="21" t="s">
        <v>110</v>
      </c>
      <c r="D89" s="19">
        <v>0</v>
      </c>
      <c r="E89" t="s">
        <v>98</v>
      </c>
      <c r="G89" s="44">
        <v>5</v>
      </c>
      <c r="H89" s="44">
        <v>5</v>
      </c>
      <c r="I89" s="44">
        <v>5</v>
      </c>
      <c r="J89" s="44">
        <v>5</v>
      </c>
      <c r="K89" s="44">
        <v>5</v>
      </c>
      <c r="L89" s="44">
        <v>5</v>
      </c>
      <c r="M89" s="44">
        <v>5</v>
      </c>
    </row>
    <row r="90" spans="1:13" ht="13">
      <c r="C90" s="21" t="s">
        <v>110</v>
      </c>
      <c r="D90" s="19">
        <v>0</v>
      </c>
      <c r="E90" t="s">
        <v>100</v>
      </c>
      <c r="G90" s="44">
        <v>5</v>
      </c>
      <c r="H90" s="44">
        <v>5</v>
      </c>
      <c r="I90" s="44">
        <v>5</v>
      </c>
      <c r="J90" s="44">
        <v>5</v>
      </c>
      <c r="K90" s="44">
        <v>5</v>
      </c>
      <c r="L90" s="44">
        <v>5</v>
      </c>
      <c r="M90" s="44">
        <v>5</v>
      </c>
    </row>
    <row r="91" spans="1:13" ht="13">
      <c r="C91" s="21" t="s">
        <v>110</v>
      </c>
      <c r="D91" s="19">
        <v>0</v>
      </c>
      <c r="E91" t="s">
        <v>101</v>
      </c>
      <c r="G91" s="44">
        <v>5</v>
      </c>
      <c r="H91" s="44">
        <v>5</v>
      </c>
      <c r="I91" s="44">
        <v>5</v>
      </c>
      <c r="J91" s="44">
        <v>5</v>
      </c>
      <c r="K91" s="44">
        <v>5</v>
      </c>
      <c r="L91" s="44">
        <v>5</v>
      </c>
      <c r="M91" s="44">
        <v>5</v>
      </c>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17"/>
  <sheetViews>
    <sheetView topLeftCell="A56" zoomScale="58" zoomScaleNormal="58" workbookViewId="0">
      <selection activeCell="A36" sqref="A36"/>
    </sheetView>
  </sheetViews>
  <sheetFormatPr defaultColWidth="9" defaultRowHeight="12.5"/>
  <cols>
    <col min="2" max="2" width="14" customWidth="1"/>
    <col min="3" max="3" width="33.81640625" customWidth="1"/>
    <col min="4" max="4" width="16.26953125" customWidth="1"/>
    <col min="5" max="5" width="18.453125" customWidth="1"/>
    <col min="6" max="6" width="18" customWidth="1"/>
    <col min="7" max="8" width="10.7265625" customWidth="1"/>
    <col min="9" max="9" width="13.54296875" customWidth="1"/>
    <col min="10" max="37" width="10.7265625" customWidth="1"/>
    <col min="258" max="258" width="14" customWidth="1"/>
    <col min="259" max="259" width="33.81640625" customWidth="1"/>
    <col min="260" max="260" width="16.26953125" customWidth="1"/>
    <col min="261" max="261" width="18.453125" customWidth="1"/>
    <col min="262" max="262" width="18" customWidth="1"/>
    <col min="263" max="264" width="10.7265625" customWidth="1"/>
    <col min="265" max="265" width="13.54296875" customWidth="1"/>
    <col min="266" max="293" width="10.7265625" customWidth="1"/>
    <col min="514" max="514" width="14" customWidth="1"/>
    <col min="515" max="515" width="33.81640625" customWidth="1"/>
    <col min="516" max="516" width="16.26953125" customWidth="1"/>
    <col min="517" max="517" width="18.453125" customWidth="1"/>
    <col min="518" max="518" width="18" customWidth="1"/>
    <col min="519" max="520" width="10.7265625" customWidth="1"/>
    <col min="521" max="521" width="13.54296875" customWidth="1"/>
    <col min="522" max="549" width="10.7265625" customWidth="1"/>
    <col min="770" max="770" width="14" customWidth="1"/>
    <col min="771" max="771" width="33.81640625" customWidth="1"/>
    <col min="772" max="772" width="16.26953125" customWidth="1"/>
    <col min="773" max="773" width="18.453125" customWidth="1"/>
    <col min="774" max="774" width="18" customWidth="1"/>
    <col min="775" max="776" width="10.7265625" customWidth="1"/>
    <col min="777" max="777" width="13.54296875" customWidth="1"/>
    <col min="778" max="805" width="10.7265625" customWidth="1"/>
    <col min="1026" max="1026" width="14" customWidth="1"/>
    <col min="1027" max="1027" width="33.81640625" customWidth="1"/>
    <col min="1028" max="1028" width="16.26953125" customWidth="1"/>
    <col min="1029" max="1029" width="18.453125" customWidth="1"/>
    <col min="1030" max="1030" width="18" customWidth="1"/>
    <col min="1031" max="1032" width="10.7265625" customWidth="1"/>
    <col min="1033" max="1033" width="13.54296875" customWidth="1"/>
    <col min="1034" max="1061" width="10.7265625" customWidth="1"/>
    <col min="1282" max="1282" width="14" customWidth="1"/>
    <col min="1283" max="1283" width="33.81640625" customWidth="1"/>
    <col min="1284" max="1284" width="16.26953125" customWidth="1"/>
    <col min="1285" max="1285" width="18.453125" customWidth="1"/>
    <col min="1286" max="1286" width="18" customWidth="1"/>
    <col min="1287" max="1288" width="10.7265625" customWidth="1"/>
    <col min="1289" max="1289" width="13.54296875" customWidth="1"/>
    <col min="1290" max="1317" width="10.7265625" customWidth="1"/>
    <col min="1538" max="1538" width="14" customWidth="1"/>
    <col min="1539" max="1539" width="33.81640625" customWidth="1"/>
    <col min="1540" max="1540" width="16.26953125" customWidth="1"/>
    <col min="1541" max="1541" width="18.453125" customWidth="1"/>
    <col min="1542" max="1542" width="18" customWidth="1"/>
    <col min="1543" max="1544" width="10.7265625" customWidth="1"/>
    <col min="1545" max="1545" width="13.54296875" customWidth="1"/>
    <col min="1546" max="1573" width="10.7265625" customWidth="1"/>
    <col min="1794" max="1794" width="14" customWidth="1"/>
    <col min="1795" max="1795" width="33.81640625" customWidth="1"/>
    <col min="1796" max="1796" width="16.26953125" customWidth="1"/>
    <col min="1797" max="1797" width="18.453125" customWidth="1"/>
    <col min="1798" max="1798" width="18" customWidth="1"/>
    <col min="1799" max="1800" width="10.7265625" customWidth="1"/>
    <col min="1801" max="1801" width="13.54296875" customWidth="1"/>
    <col min="1802" max="1829" width="10.7265625" customWidth="1"/>
    <col min="2050" max="2050" width="14" customWidth="1"/>
    <col min="2051" max="2051" width="33.81640625" customWidth="1"/>
    <col min="2052" max="2052" width="16.26953125" customWidth="1"/>
    <col min="2053" max="2053" width="18.453125" customWidth="1"/>
    <col min="2054" max="2054" width="18" customWidth="1"/>
    <col min="2055" max="2056" width="10.7265625" customWidth="1"/>
    <col min="2057" max="2057" width="13.54296875" customWidth="1"/>
    <col min="2058" max="2085" width="10.7265625" customWidth="1"/>
    <col min="2306" max="2306" width="14" customWidth="1"/>
    <col min="2307" max="2307" width="33.81640625" customWidth="1"/>
    <col min="2308" max="2308" width="16.26953125" customWidth="1"/>
    <col min="2309" max="2309" width="18.453125" customWidth="1"/>
    <col min="2310" max="2310" width="18" customWidth="1"/>
    <col min="2311" max="2312" width="10.7265625" customWidth="1"/>
    <col min="2313" max="2313" width="13.54296875" customWidth="1"/>
    <col min="2314" max="2341" width="10.7265625" customWidth="1"/>
    <col min="2562" max="2562" width="14" customWidth="1"/>
    <col min="2563" max="2563" width="33.81640625" customWidth="1"/>
    <col min="2564" max="2564" width="16.26953125" customWidth="1"/>
    <col min="2565" max="2565" width="18.453125" customWidth="1"/>
    <col min="2566" max="2566" width="18" customWidth="1"/>
    <col min="2567" max="2568" width="10.7265625" customWidth="1"/>
    <col min="2569" max="2569" width="13.54296875" customWidth="1"/>
    <col min="2570" max="2597" width="10.7265625" customWidth="1"/>
    <col min="2818" max="2818" width="14" customWidth="1"/>
    <col min="2819" max="2819" width="33.81640625" customWidth="1"/>
    <col min="2820" max="2820" width="16.26953125" customWidth="1"/>
    <col min="2821" max="2821" width="18.453125" customWidth="1"/>
    <col min="2822" max="2822" width="18" customWidth="1"/>
    <col min="2823" max="2824" width="10.7265625" customWidth="1"/>
    <col min="2825" max="2825" width="13.54296875" customWidth="1"/>
    <col min="2826" max="2853" width="10.7265625" customWidth="1"/>
    <col min="3074" max="3074" width="14" customWidth="1"/>
    <col min="3075" max="3075" width="33.81640625" customWidth="1"/>
    <col min="3076" max="3076" width="16.26953125" customWidth="1"/>
    <col min="3077" max="3077" width="18.453125" customWidth="1"/>
    <col min="3078" max="3078" width="18" customWidth="1"/>
    <col min="3079" max="3080" width="10.7265625" customWidth="1"/>
    <col min="3081" max="3081" width="13.54296875" customWidth="1"/>
    <col min="3082" max="3109" width="10.7265625" customWidth="1"/>
    <col min="3330" max="3330" width="14" customWidth="1"/>
    <col min="3331" max="3331" width="33.81640625" customWidth="1"/>
    <col min="3332" max="3332" width="16.26953125" customWidth="1"/>
    <col min="3333" max="3333" width="18.453125" customWidth="1"/>
    <col min="3334" max="3334" width="18" customWidth="1"/>
    <col min="3335" max="3336" width="10.7265625" customWidth="1"/>
    <col min="3337" max="3337" width="13.54296875" customWidth="1"/>
    <col min="3338" max="3365" width="10.7265625" customWidth="1"/>
    <col min="3586" max="3586" width="14" customWidth="1"/>
    <col min="3587" max="3587" width="33.81640625" customWidth="1"/>
    <col min="3588" max="3588" width="16.26953125" customWidth="1"/>
    <col min="3589" max="3589" width="18.453125" customWidth="1"/>
    <col min="3590" max="3590" width="18" customWidth="1"/>
    <col min="3591" max="3592" width="10.7265625" customWidth="1"/>
    <col min="3593" max="3593" width="13.54296875" customWidth="1"/>
    <col min="3594" max="3621" width="10.7265625" customWidth="1"/>
    <col min="3842" max="3842" width="14" customWidth="1"/>
    <col min="3843" max="3843" width="33.81640625" customWidth="1"/>
    <col min="3844" max="3844" width="16.26953125" customWidth="1"/>
    <col min="3845" max="3845" width="18.453125" customWidth="1"/>
    <col min="3846" max="3846" width="18" customWidth="1"/>
    <col min="3847" max="3848" width="10.7265625" customWidth="1"/>
    <col min="3849" max="3849" width="13.54296875" customWidth="1"/>
    <col min="3850" max="3877" width="10.7265625" customWidth="1"/>
    <col min="4098" max="4098" width="14" customWidth="1"/>
    <col min="4099" max="4099" width="33.81640625" customWidth="1"/>
    <col min="4100" max="4100" width="16.26953125" customWidth="1"/>
    <col min="4101" max="4101" width="18.453125" customWidth="1"/>
    <col min="4102" max="4102" width="18" customWidth="1"/>
    <col min="4103" max="4104" width="10.7265625" customWidth="1"/>
    <col min="4105" max="4105" width="13.54296875" customWidth="1"/>
    <col min="4106" max="4133" width="10.7265625" customWidth="1"/>
    <col min="4354" max="4354" width="14" customWidth="1"/>
    <col min="4355" max="4355" width="33.81640625" customWidth="1"/>
    <col min="4356" max="4356" width="16.26953125" customWidth="1"/>
    <col min="4357" max="4357" width="18.453125" customWidth="1"/>
    <col min="4358" max="4358" width="18" customWidth="1"/>
    <col min="4359" max="4360" width="10.7265625" customWidth="1"/>
    <col min="4361" max="4361" width="13.54296875" customWidth="1"/>
    <col min="4362" max="4389" width="10.7265625" customWidth="1"/>
    <col min="4610" max="4610" width="14" customWidth="1"/>
    <col min="4611" max="4611" width="33.81640625" customWidth="1"/>
    <col min="4612" max="4612" width="16.26953125" customWidth="1"/>
    <col min="4613" max="4613" width="18.453125" customWidth="1"/>
    <col min="4614" max="4614" width="18" customWidth="1"/>
    <col min="4615" max="4616" width="10.7265625" customWidth="1"/>
    <col min="4617" max="4617" width="13.54296875" customWidth="1"/>
    <col min="4618" max="4645" width="10.7265625" customWidth="1"/>
    <col min="4866" max="4866" width="14" customWidth="1"/>
    <col min="4867" max="4867" width="33.81640625" customWidth="1"/>
    <col min="4868" max="4868" width="16.26953125" customWidth="1"/>
    <col min="4869" max="4869" width="18.453125" customWidth="1"/>
    <col min="4870" max="4870" width="18" customWidth="1"/>
    <col min="4871" max="4872" width="10.7265625" customWidth="1"/>
    <col min="4873" max="4873" width="13.54296875" customWidth="1"/>
    <col min="4874" max="4901" width="10.7265625" customWidth="1"/>
    <col min="5122" max="5122" width="14" customWidth="1"/>
    <col min="5123" max="5123" width="33.81640625" customWidth="1"/>
    <col min="5124" max="5124" width="16.26953125" customWidth="1"/>
    <col min="5125" max="5125" width="18.453125" customWidth="1"/>
    <col min="5126" max="5126" width="18" customWidth="1"/>
    <col min="5127" max="5128" width="10.7265625" customWidth="1"/>
    <col min="5129" max="5129" width="13.54296875" customWidth="1"/>
    <col min="5130" max="5157" width="10.7265625" customWidth="1"/>
    <col min="5378" max="5378" width="14" customWidth="1"/>
    <col min="5379" max="5379" width="33.81640625" customWidth="1"/>
    <col min="5380" max="5380" width="16.26953125" customWidth="1"/>
    <col min="5381" max="5381" width="18.453125" customWidth="1"/>
    <col min="5382" max="5382" width="18" customWidth="1"/>
    <col min="5383" max="5384" width="10.7265625" customWidth="1"/>
    <col min="5385" max="5385" width="13.54296875" customWidth="1"/>
    <col min="5386" max="5413" width="10.7265625" customWidth="1"/>
    <col min="5634" max="5634" width="14" customWidth="1"/>
    <col min="5635" max="5635" width="33.81640625" customWidth="1"/>
    <col min="5636" max="5636" width="16.26953125" customWidth="1"/>
    <col min="5637" max="5637" width="18.453125" customWidth="1"/>
    <col min="5638" max="5638" width="18" customWidth="1"/>
    <col min="5639" max="5640" width="10.7265625" customWidth="1"/>
    <col min="5641" max="5641" width="13.54296875" customWidth="1"/>
    <col min="5642" max="5669" width="10.7265625" customWidth="1"/>
    <col min="5890" max="5890" width="14" customWidth="1"/>
    <col min="5891" max="5891" width="33.81640625" customWidth="1"/>
    <col min="5892" max="5892" width="16.26953125" customWidth="1"/>
    <col min="5893" max="5893" width="18.453125" customWidth="1"/>
    <col min="5894" max="5894" width="18" customWidth="1"/>
    <col min="5895" max="5896" width="10.7265625" customWidth="1"/>
    <col min="5897" max="5897" width="13.54296875" customWidth="1"/>
    <col min="5898" max="5925" width="10.7265625" customWidth="1"/>
    <col min="6146" max="6146" width="14" customWidth="1"/>
    <col min="6147" max="6147" width="33.81640625" customWidth="1"/>
    <col min="6148" max="6148" width="16.26953125" customWidth="1"/>
    <col min="6149" max="6149" width="18.453125" customWidth="1"/>
    <col min="6150" max="6150" width="18" customWidth="1"/>
    <col min="6151" max="6152" width="10.7265625" customWidth="1"/>
    <col min="6153" max="6153" width="13.54296875" customWidth="1"/>
    <col min="6154" max="6181" width="10.7265625" customWidth="1"/>
    <col min="6402" max="6402" width="14" customWidth="1"/>
    <col min="6403" max="6403" width="33.81640625" customWidth="1"/>
    <col min="6404" max="6404" width="16.26953125" customWidth="1"/>
    <col min="6405" max="6405" width="18.453125" customWidth="1"/>
    <col min="6406" max="6406" width="18" customWidth="1"/>
    <col min="6407" max="6408" width="10.7265625" customWidth="1"/>
    <col min="6409" max="6409" width="13.54296875" customWidth="1"/>
    <col min="6410" max="6437" width="10.7265625" customWidth="1"/>
    <col min="6658" max="6658" width="14" customWidth="1"/>
    <col min="6659" max="6659" width="33.81640625" customWidth="1"/>
    <col min="6660" max="6660" width="16.26953125" customWidth="1"/>
    <col min="6661" max="6661" width="18.453125" customWidth="1"/>
    <col min="6662" max="6662" width="18" customWidth="1"/>
    <col min="6663" max="6664" width="10.7265625" customWidth="1"/>
    <col min="6665" max="6665" width="13.54296875" customWidth="1"/>
    <col min="6666" max="6693" width="10.7265625" customWidth="1"/>
    <col min="6914" max="6914" width="14" customWidth="1"/>
    <col min="6915" max="6915" width="33.81640625" customWidth="1"/>
    <col min="6916" max="6916" width="16.26953125" customWidth="1"/>
    <col min="6917" max="6917" width="18.453125" customWidth="1"/>
    <col min="6918" max="6918" width="18" customWidth="1"/>
    <col min="6919" max="6920" width="10.7265625" customWidth="1"/>
    <col min="6921" max="6921" width="13.54296875" customWidth="1"/>
    <col min="6922" max="6949" width="10.7265625" customWidth="1"/>
    <col min="7170" max="7170" width="14" customWidth="1"/>
    <col min="7171" max="7171" width="33.81640625" customWidth="1"/>
    <col min="7172" max="7172" width="16.26953125" customWidth="1"/>
    <col min="7173" max="7173" width="18.453125" customWidth="1"/>
    <col min="7174" max="7174" width="18" customWidth="1"/>
    <col min="7175" max="7176" width="10.7265625" customWidth="1"/>
    <col min="7177" max="7177" width="13.54296875" customWidth="1"/>
    <col min="7178" max="7205" width="10.7265625" customWidth="1"/>
    <col min="7426" max="7426" width="14" customWidth="1"/>
    <col min="7427" max="7427" width="33.81640625" customWidth="1"/>
    <col min="7428" max="7428" width="16.26953125" customWidth="1"/>
    <col min="7429" max="7429" width="18.453125" customWidth="1"/>
    <col min="7430" max="7430" width="18" customWidth="1"/>
    <col min="7431" max="7432" width="10.7265625" customWidth="1"/>
    <col min="7433" max="7433" width="13.54296875" customWidth="1"/>
    <col min="7434" max="7461" width="10.7265625" customWidth="1"/>
    <col min="7682" max="7682" width="14" customWidth="1"/>
    <col min="7683" max="7683" width="33.81640625" customWidth="1"/>
    <col min="7684" max="7684" width="16.26953125" customWidth="1"/>
    <col min="7685" max="7685" width="18.453125" customWidth="1"/>
    <col min="7686" max="7686" width="18" customWidth="1"/>
    <col min="7687" max="7688" width="10.7265625" customWidth="1"/>
    <col min="7689" max="7689" width="13.54296875" customWidth="1"/>
    <col min="7690" max="7717" width="10.7265625" customWidth="1"/>
    <col min="7938" max="7938" width="14" customWidth="1"/>
    <col min="7939" max="7939" width="33.81640625" customWidth="1"/>
    <col min="7940" max="7940" width="16.26953125" customWidth="1"/>
    <col min="7941" max="7941" width="18.453125" customWidth="1"/>
    <col min="7942" max="7942" width="18" customWidth="1"/>
    <col min="7943" max="7944" width="10.7265625" customWidth="1"/>
    <col min="7945" max="7945" width="13.54296875" customWidth="1"/>
    <col min="7946" max="7973" width="10.7265625" customWidth="1"/>
    <col min="8194" max="8194" width="14" customWidth="1"/>
    <col min="8195" max="8195" width="33.81640625" customWidth="1"/>
    <col min="8196" max="8196" width="16.26953125" customWidth="1"/>
    <col min="8197" max="8197" width="18.453125" customWidth="1"/>
    <col min="8198" max="8198" width="18" customWidth="1"/>
    <col min="8199" max="8200" width="10.7265625" customWidth="1"/>
    <col min="8201" max="8201" width="13.54296875" customWidth="1"/>
    <col min="8202" max="8229" width="10.7265625" customWidth="1"/>
    <col min="8450" max="8450" width="14" customWidth="1"/>
    <col min="8451" max="8451" width="33.81640625" customWidth="1"/>
    <col min="8452" max="8452" width="16.26953125" customWidth="1"/>
    <col min="8453" max="8453" width="18.453125" customWidth="1"/>
    <col min="8454" max="8454" width="18" customWidth="1"/>
    <col min="8455" max="8456" width="10.7265625" customWidth="1"/>
    <col min="8457" max="8457" width="13.54296875" customWidth="1"/>
    <col min="8458" max="8485" width="10.7265625" customWidth="1"/>
    <col min="8706" max="8706" width="14" customWidth="1"/>
    <col min="8707" max="8707" width="33.81640625" customWidth="1"/>
    <col min="8708" max="8708" width="16.26953125" customWidth="1"/>
    <col min="8709" max="8709" width="18.453125" customWidth="1"/>
    <col min="8710" max="8710" width="18" customWidth="1"/>
    <col min="8711" max="8712" width="10.7265625" customWidth="1"/>
    <col min="8713" max="8713" width="13.54296875" customWidth="1"/>
    <col min="8714" max="8741" width="10.7265625" customWidth="1"/>
    <col min="8962" max="8962" width="14" customWidth="1"/>
    <col min="8963" max="8963" width="33.81640625" customWidth="1"/>
    <col min="8964" max="8964" width="16.26953125" customWidth="1"/>
    <col min="8965" max="8965" width="18.453125" customWidth="1"/>
    <col min="8966" max="8966" width="18" customWidth="1"/>
    <col min="8967" max="8968" width="10.7265625" customWidth="1"/>
    <col min="8969" max="8969" width="13.54296875" customWidth="1"/>
    <col min="8970" max="8997" width="10.7265625" customWidth="1"/>
    <col min="9218" max="9218" width="14" customWidth="1"/>
    <col min="9219" max="9219" width="33.81640625" customWidth="1"/>
    <col min="9220" max="9220" width="16.26953125" customWidth="1"/>
    <col min="9221" max="9221" width="18.453125" customWidth="1"/>
    <col min="9222" max="9222" width="18" customWidth="1"/>
    <col min="9223" max="9224" width="10.7265625" customWidth="1"/>
    <col min="9225" max="9225" width="13.54296875" customWidth="1"/>
    <col min="9226" max="9253" width="10.7265625" customWidth="1"/>
    <col min="9474" max="9474" width="14" customWidth="1"/>
    <col min="9475" max="9475" width="33.81640625" customWidth="1"/>
    <col min="9476" max="9476" width="16.26953125" customWidth="1"/>
    <col min="9477" max="9477" width="18.453125" customWidth="1"/>
    <col min="9478" max="9478" width="18" customWidth="1"/>
    <col min="9479" max="9480" width="10.7265625" customWidth="1"/>
    <col min="9481" max="9481" width="13.54296875" customWidth="1"/>
    <col min="9482" max="9509" width="10.7265625" customWidth="1"/>
    <col min="9730" max="9730" width="14" customWidth="1"/>
    <col min="9731" max="9731" width="33.81640625" customWidth="1"/>
    <col min="9732" max="9732" width="16.26953125" customWidth="1"/>
    <col min="9733" max="9733" width="18.453125" customWidth="1"/>
    <col min="9734" max="9734" width="18" customWidth="1"/>
    <col min="9735" max="9736" width="10.7265625" customWidth="1"/>
    <col min="9737" max="9737" width="13.54296875" customWidth="1"/>
    <col min="9738" max="9765" width="10.7265625" customWidth="1"/>
    <col min="9986" max="9986" width="14" customWidth="1"/>
    <col min="9987" max="9987" width="33.81640625" customWidth="1"/>
    <col min="9988" max="9988" width="16.26953125" customWidth="1"/>
    <col min="9989" max="9989" width="18.453125" customWidth="1"/>
    <col min="9990" max="9990" width="18" customWidth="1"/>
    <col min="9991" max="9992" width="10.7265625" customWidth="1"/>
    <col min="9993" max="9993" width="13.54296875" customWidth="1"/>
    <col min="9994" max="10021" width="10.7265625" customWidth="1"/>
    <col min="10242" max="10242" width="14" customWidth="1"/>
    <col min="10243" max="10243" width="33.81640625" customWidth="1"/>
    <col min="10244" max="10244" width="16.26953125" customWidth="1"/>
    <col min="10245" max="10245" width="18.453125" customWidth="1"/>
    <col min="10246" max="10246" width="18" customWidth="1"/>
    <col min="10247" max="10248" width="10.7265625" customWidth="1"/>
    <col min="10249" max="10249" width="13.54296875" customWidth="1"/>
    <col min="10250" max="10277" width="10.7265625" customWidth="1"/>
    <col min="10498" max="10498" width="14" customWidth="1"/>
    <col min="10499" max="10499" width="33.81640625" customWidth="1"/>
    <col min="10500" max="10500" width="16.26953125" customWidth="1"/>
    <col min="10501" max="10501" width="18.453125" customWidth="1"/>
    <col min="10502" max="10502" width="18" customWidth="1"/>
    <col min="10503" max="10504" width="10.7265625" customWidth="1"/>
    <col min="10505" max="10505" width="13.54296875" customWidth="1"/>
    <col min="10506" max="10533" width="10.7265625" customWidth="1"/>
    <col min="10754" max="10754" width="14" customWidth="1"/>
    <col min="10755" max="10755" width="33.81640625" customWidth="1"/>
    <col min="10756" max="10756" width="16.26953125" customWidth="1"/>
    <col min="10757" max="10757" width="18.453125" customWidth="1"/>
    <col min="10758" max="10758" width="18" customWidth="1"/>
    <col min="10759" max="10760" width="10.7265625" customWidth="1"/>
    <col min="10761" max="10761" width="13.54296875" customWidth="1"/>
    <col min="10762" max="10789" width="10.7265625" customWidth="1"/>
    <col min="11010" max="11010" width="14" customWidth="1"/>
    <col min="11011" max="11011" width="33.81640625" customWidth="1"/>
    <col min="11012" max="11012" width="16.26953125" customWidth="1"/>
    <col min="11013" max="11013" width="18.453125" customWidth="1"/>
    <col min="11014" max="11014" width="18" customWidth="1"/>
    <col min="11015" max="11016" width="10.7265625" customWidth="1"/>
    <col min="11017" max="11017" width="13.54296875" customWidth="1"/>
    <col min="11018" max="11045" width="10.7265625" customWidth="1"/>
    <col min="11266" max="11266" width="14" customWidth="1"/>
    <col min="11267" max="11267" width="33.81640625" customWidth="1"/>
    <col min="11268" max="11268" width="16.26953125" customWidth="1"/>
    <col min="11269" max="11269" width="18.453125" customWidth="1"/>
    <col min="11270" max="11270" width="18" customWidth="1"/>
    <col min="11271" max="11272" width="10.7265625" customWidth="1"/>
    <col min="11273" max="11273" width="13.54296875" customWidth="1"/>
    <col min="11274" max="11301" width="10.7265625" customWidth="1"/>
    <col min="11522" max="11522" width="14" customWidth="1"/>
    <col min="11523" max="11523" width="33.81640625" customWidth="1"/>
    <col min="11524" max="11524" width="16.26953125" customWidth="1"/>
    <col min="11525" max="11525" width="18.453125" customWidth="1"/>
    <col min="11526" max="11526" width="18" customWidth="1"/>
    <col min="11527" max="11528" width="10.7265625" customWidth="1"/>
    <col min="11529" max="11529" width="13.54296875" customWidth="1"/>
    <col min="11530" max="11557" width="10.7265625" customWidth="1"/>
    <col min="11778" max="11778" width="14" customWidth="1"/>
    <col min="11779" max="11779" width="33.81640625" customWidth="1"/>
    <col min="11780" max="11780" width="16.26953125" customWidth="1"/>
    <col min="11781" max="11781" width="18.453125" customWidth="1"/>
    <col min="11782" max="11782" width="18" customWidth="1"/>
    <col min="11783" max="11784" width="10.7265625" customWidth="1"/>
    <col min="11785" max="11785" width="13.54296875" customWidth="1"/>
    <col min="11786" max="11813" width="10.7265625" customWidth="1"/>
    <col min="12034" max="12034" width="14" customWidth="1"/>
    <col min="12035" max="12035" width="33.81640625" customWidth="1"/>
    <col min="12036" max="12036" width="16.26953125" customWidth="1"/>
    <col min="12037" max="12037" width="18.453125" customWidth="1"/>
    <col min="12038" max="12038" width="18" customWidth="1"/>
    <col min="12039" max="12040" width="10.7265625" customWidth="1"/>
    <col min="12041" max="12041" width="13.54296875" customWidth="1"/>
    <col min="12042" max="12069" width="10.7265625" customWidth="1"/>
    <col min="12290" max="12290" width="14" customWidth="1"/>
    <col min="12291" max="12291" width="33.81640625" customWidth="1"/>
    <col min="12292" max="12292" width="16.26953125" customWidth="1"/>
    <col min="12293" max="12293" width="18.453125" customWidth="1"/>
    <col min="12294" max="12294" width="18" customWidth="1"/>
    <col min="12295" max="12296" width="10.7265625" customWidth="1"/>
    <col min="12297" max="12297" width="13.54296875" customWidth="1"/>
    <col min="12298" max="12325" width="10.7265625" customWidth="1"/>
    <col min="12546" max="12546" width="14" customWidth="1"/>
    <col min="12547" max="12547" width="33.81640625" customWidth="1"/>
    <col min="12548" max="12548" width="16.26953125" customWidth="1"/>
    <col min="12549" max="12549" width="18.453125" customWidth="1"/>
    <col min="12550" max="12550" width="18" customWidth="1"/>
    <col min="12551" max="12552" width="10.7265625" customWidth="1"/>
    <col min="12553" max="12553" width="13.54296875" customWidth="1"/>
    <col min="12554" max="12581" width="10.7265625" customWidth="1"/>
    <col min="12802" max="12802" width="14" customWidth="1"/>
    <col min="12803" max="12803" width="33.81640625" customWidth="1"/>
    <col min="12804" max="12804" width="16.26953125" customWidth="1"/>
    <col min="12805" max="12805" width="18.453125" customWidth="1"/>
    <col min="12806" max="12806" width="18" customWidth="1"/>
    <col min="12807" max="12808" width="10.7265625" customWidth="1"/>
    <col min="12809" max="12809" width="13.54296875" customWidth="1"/>
    <col min="12810" max="12837" width="10.7265625" customWidth="1"/>
    <col min="13058" max="13058" width="14" customWidth="1"/>
    <col min="13059" max="13059" width="33.81640625" customWidth="1"/>
    <col min="13060" max="13060" width="16.26953125" customWidth="1"/>
    <col min="13061" max="13061" width="18.453125" customWidth="1"/>
    <col min="13062" max="13062" width="18" customWidth="1"/>
    <col min="13063" max="13064" width="10.7265625" customWidth="1"/>
    <col min="13065" max="13065" width="13.54296875" customWidth="1"/>
    <col min="13066" max="13093" width="10.7265625" customWidth="1"/>
    <col min="13314" max="13314" width="14" customWidth="1"/>
    <col min="13315" max="13315" width="33.81640625" customWidth="1"/>
    <col min="13316" max="13316" width="16.26953125" customWidth="1"/>
    <col min="13317" max="13317" width="18.453125" customWidth="1"/>
    <col min="13318" max="13318" width="18" customWidth="1"/>
    <col min="13319" max="13320" width="10.7265625" customWidth="1"/>
    <col min="13321" max="13321" width="13.54296875" customWidth="1"/>
    <col min="13322" max="13349" width="10.7265625" customWidth="1"/>
    <col min="13570" max="13570" width="14" customWidth="1"/>
    <col min="13571" max="13571" width="33.81640625" customWidth="1"/>
    <col min="13572" max="13572" width="16.26953125" customWidth="1"/>
    <col min="13573" max="13573" width="18.453125" customWidth="1"/>
    <col min="13574" max="13574" width="18" customWidth="1"/>
    <col min="13575" max="13576" width="10.7265625" customWidth="1"/>
    <col min="13577" max="13577" width="13.54296875" customWidth="1"/>
    <col min="13578" max="13605" width="10.7265625" customWidth="1"/>
    <col min="13826" max="13826" width="14" customWidth="1"/>
    <col min="13827" max="13827" width="33.81640625" customWidth="1"/>
    <col min="13828" max="13828" width="16.26953125" customWidth="1"/>
    <col min="13829" max="13829" width="18.453125" customWidth="1"/>
    <col min="13830" max="13830" width="18" customWidth="1"/>
    <col min="13831" max="13832" width="10.7265625" customWidth="1"/>
    <col min="13833" max="13833" width="13.54296875" customWidth="1"/>
    <col min="13834" max="13861" width="10.7265625" customWidth="1"/>
    <col min="14082" max="14082" width="14" customWidth="1"/>
    <col min="14083" max="14083" width="33.81640625" customWidth="1"/>
    <col min="14084" max="14084" width="16.26953125" customWidth="1"/>
    <col min="14085" max="14085" width="18.453125" customWidth="1"/>
    <col min="14086" max="14086" width="18" customWidth="1"/>
    <col min="14087" max="14088" width="10.7265625" customWidth="1"/>
    <col min="14089" max="14089" width="13.54296875" customWidth="1"/>
    <col min="14090" max="14117" width="10.7265625" customWidth="1"/>
    <col min="14338" max="14338" width="14" customWidth="1"/>
    <col min="14339" max="14339" width="33.81640625" customWidth="1"/>
    <col min="14340" max="14340" width="16.26953125" customWidth="1"/>
    <col min="14341" max="14341" width="18.453125" customWidth="1"/>
    <col min="14342" max="14342" width="18" customWidth="1"/>
    <col min="14343" max="14344" width="10.7265625" customWidth="1"/>
    <col min="14345" max="14345" width="13.54296875" customWidth="1"/>
    <col min="14346" max="14373" width="10.7265625" customWidth="1"/>
    <col min="14594" max="14594" width="14" customWidth="1"/>
    <col min="14595" max="14595" width="33.81640625" customWidth="1"/>
    <col min="14596" max="14596" width="16.26953125" customWidth="1"/>
    <col min="14597" max="14597" width="18.453125" customWidth="1"/>
    <col min="14598" max="14598" width="18" customWidth="1"/>
    <col min="14599" max="14600" width="10.7265625" customWidth="1"/>
    <col min="14601" max="14601" width="13.54296875" customWidth="1"/>
    <col min="14602" max="14629" width="10.7265625" customWidth="1"/>
    <col min="14850" max="14850" width="14" customWidth="1"/>
    <col min="14851" max="14851" width="33.81640625" customWidth="1"/>
    <col min="14852" max="14852" width="16.26953125" customWidth="1"/>
    <col min="14853" max="14853" width="18.453125" customWidth="1"/>
    <col min="14854" max="14854" width="18" customWidth="1"/>
    <col min="14855" max="14856" width="10.7265625" customWidth="1"/>
    <col min="14857" max="14857" width="13.54296875" customWidth="1"/>
    <col min="14858" max="14885" width="10.7265625" customWidth="1"/>
    <col min="15106" max="15106" width="14" customWidth="1"/>
    <col min="15107" max="15107" width="33.81640625" customWidth="1"/>
    <col min="15108" max="15108" width="16.26953125" customWidth="1"/>
    <col min="15109" max="15109" width="18.453125" customWidth="1"/>
    <col min="15110" max="15110" width="18" customWidth="1"/>
    <col min="15111" max="15112" width="10.7265625" customWidth="1"/>
    <col min="15113" max="15113" width="13.54296875" customWidth="1"/>
    <col min="15114" max="15141" width="10.7265625" customWidth="1"/>
    <col min="15362" max="15362" width="14" customWidth="1"/>
    <col min="15363" max="15363" width="33.81640625" customWidth="1"/>
    <col min="15364" max="15364" width="16.26953125" customWidth="1"/>
    <col min="15365" max="15365" width="18.453125" customWidth="1"/>
    <col min="15366" max="15366" width="18" customWidth="1"/>
    <col min="15367" max="15368" width="10.7265625" customWidth="1"/>
    <col min="15369" max="15369" width="13.54296875" customWidth="1"/>
    <col min="15370" max="15397" width="10.7265625" customWidth="1"/>
    <col min="15618" max="15618" width="14" customWidth="1"/>
    <col min="15619" max="15619" width="33.81640625" customWidth="1"/>
    <col min="15620" max="15620" width="16.26953125" customWidth="1"/>
    <col min="15621" max="15621" width="18.453125" customWidth="1"/>
    <col min="15622" max="15622" width="18" customWidth="1"/>
    <col min="15623" max="15624" width="10.7265625" customWidth="1"/>
    <col min="15625" max="15625" width="13.54296875" customWidth="1"/>
    <col min="15626" max="15653" width="10.7265625" customWidth="1"/>
    <col min="15874" max="15874" width="14" customWidth="1"/>
    <col min="15875" max="15875" width="33.81640625" customWidth="1"/>
    <col min="15876" max="15876" width="16.26953125" customWidth="1"/>
    <col min="15877" max="15877" width="18.453125" customWidth="1"/>
    <col min="15878" max="15878" width="18" customWidth="1"/>
    <col min="15879" max="15880" width="10.7265625" customWidth="1"/>
    <col min="15881" max="15881" width="13.54296875" customWidth="1"/>
    <col min="15882" max="15909" width="10.7265625" customWidth="1"/>
    <col min="16130" max="16130" width="14" customWidth="1"/>
    <col min="16131" max="16131" width="33.81640625" customWidth="1"/>
    <col min="16132" max="16132" width="16.26953125" customWidth="1"/>
    <col min="16133" max="16133" width="18.453125" customWidth="1"/>
    <col min="16134" max="16134" width="18" customWidth="1"/>
    <col min="16135" max="16136" width="10.7265625" customWidth="1"/>
    <col min="16137" max="16137" width="13.54296875" customWidth="1"/>
    <col min="16138" max="16165" width="10.7265625" customWidth="1"/>
  </cols>
  <sheetData>
    <row r="1" spans="1:42" ht="15.5">
      <c r="A1" t="s">
        <v>111</v>
      </c>
      <c r="E1" s="18" t="s">
        <v>112</v>
      </c>
      <c r="P1" s="28" t="s">
        <v>113</v>
      </c>
    </row>
    <row r="2" spans="1:42" ht="18">
      <c r="B2" s="19"/>
      <c r="D2" s="19" t="s">
        <v>0</v>
      </c>
      <c r="E2" s="19"/>
      <c r="F2" s="19"/>
      <c r="G2" s="19"/>
      <c r="H2" s="19"/>
      <c r="I2" s="19"/>
      <c r="J2" s="19"/>
      <c r="K2" s="19"/>
      <c r="L2" s="19"/>
      <c r="M2" s="19"/>
      <c r="N2" s="19"/>
      <c r="P2" s="29" t="s">
        <v>114</v>
      </c>
      <c r="AE2" s="19"/>
      <c r="AF2" s="19"/>
      <c r="AG2" s="19"/>
      <c r="AH2" s="19"/>
      <c r="AI2" s="19"/>
      <c r="AJ2" s="19"/>
      <c r="AK2" s="19"/>
      <c r="AL2" s="19"/>
      <c r="AM2" s="19"/>
      <c r="AN2" s="19"/>
      <c r="AO2" s="19"/>
      <c r="AP2" s="19"/>
    </row>
    <row r="3" spans="1:42">
      <c r="B3" s="19" t="s">
        <v>1</v>
      </c>
      <c r="C3" s="19" t="s">
        <v>2</v>
      </c>
      <c r="D3" s="19" t="s">
        <v>3</v>
      </c>
      <c r="E3" s="19" t="s">
        <v>4</v>
      </c>
      <c r="F3" s="19" t="s">
        <v>39</v>
      </c>
      <c r="G3" s="19" t="s">
        <v>5</v>
      </c>
      <c r="H3" s="19" t="s">
        <v>89</v>
      </c>
      <c r="I3" s="19" t="s">
        <v>90</v>
      </c>
      <c r="J3" s="19" t="s">
        <v>91</v>
      </c>
      <c r="K3" s="19" t="s">
        <v>92</v>
      </c>
      <c r="L3" s="19" t="s">
        <v>93</v>
      </c>
      <c r="M3" s="19" t="s">
        <v>94</v>
      </c>
      <c r="N3" s="19" t="s">
        <v>95</v>
      </c>
      <c r="AD3" s="19" t="s">
        <v>1</v>
      </c>
      <c r="AE3" s="19" t="s">
        <v>2</v>
      </c>
      <c r="AF3" s="19" t="s">
        <v>3</v>
      </c>
      <c r="AG3" s="19" t="s">
        <v>4</v>
      </c>
      <c r="AH3" s="19" t="s">
        <v>39</v>
      </c>
      <c r="AI3" s="19" t="s">
        <v>5</v>
      </c>
      <c r="AJ3" s="19" t="s">
        <v>89</v>
      </c>
      <c r="AK3" s="19" t="s">
        <v>90</v>
      </c>
      <c r="AL3" s="19" t="s">
        <v>91</v>
      </c>
      <c r="AM3" s="19" t="s">
        <v>92</v>
      </c>
      <c r="AN3" s="19" t="s">
        <v>93</v>
      </c>
      <c r="AO3" s="19" t="s">
        <v>94</v>
      </c>
      <c r="AP3" s="19" t="s">
        <v>95</v>
      </c>
    </row>
    <row r="4" spans="1:42" ht="13">
      <c r="B4" s="20"/>
      <c r="C4" s="20"/>
      <c r="D4" s="21" t="s">
        <v>110</v>
      </c>
      <c r="E4" s="19">
        <v>2020</v>
      </c>
      <c r="F4" s="19" t="s">
        <v>115</v>
      </c>
      <c r="G4" s="19"/>
      <c r="H4" s="22">
        <f>SUM(Q12:Q15)</f>
        <v>5.6603398535791802</v>
      </c>
      <c r="I4" s="19">
        <v>23.216999999999999</v>
      </c>
      <c r="J4" s="22">
        <f>9.2*I4/(I4+I11)</f>
        <v>5.7916594360086799</v>
      </c>
      <c r="K4" s="22">
        <f>6.1*I4/(I4+I11)</f>
        <v>3.8401220173535799</v>
      </c>
      <c r="L4" s="22">
        <f>0.89*I4/(I4+I11)</f>
        <v>0.56028009761388298</v>
      </c>
      <c r="M4" s="19">
        <v>0.35399999999999998</v>
      </c>
      <c r="N4" s="22">
        <f t="shared" ref="N4:N10" si="0">16.17*I4/(I4+I11)</f>
        <v>10.1794709869848</v>
      </c>
      <c r="AD4" s="20"/>
      <c r="AE4" s="20"/>
      <c r="AF4" s="21" t="s">
        <v>110</v>
      </c>
      <c r="AG4" s="19">
        <v>2020</v>
      </c>
      <c r="AH4" s="19" t="s">
        <v>115</v>
      </c>
      <c r="AI4" s="19"/>
      <c r="AJ4" s="22">
        <v>5.6603398535791802</v>
      </c>
      <c r="AK4" s="19">
        <v>23.216999999999999</v>
      </c>
      <c r="AL4" s="22">
        <v>5.7916594360086799</v>
      </c>
      <c r="AM4" s="22">
        <v>3.8401220173535799</v>
      </c>
      <c r="AN4" s="22">
        <v>0.56028009761388298</v>
      </c>
      <c r="AO4" s="19">
        <v>0.35399999999999998</v>
      </c>
      <c r="AP4" s="22">
        <v>10.1794709869848</v>
      </c>
    </row>
    <row r="5" spans="1:42" ht="13">
      <c r="B5" s="19"/>
      <c r="C5" s="19"/>
      <c r="D5" s="21" t="s">
        <v>110</v>
      </c>
      <c r="E5" s="19">
        <v>2025</v>
      </c>
      <c r="F5" s="19" t="s">
        <v>115</v>
      </c>
      <c r="G5" s="19"/>
      <c r="H5" s="22">
        <f>H4</f>
        <v>5.6603398535791802</v>
      </c>
      <c r="I5" s="19">
        <v>23.216999999999999</v>
      </c>
      <c r="J5" s="22">
        <f t="shared" ref="J5:M10" si="1">J$4</f>
        <v>5.7916594360086799</v>
      </c>
      <c r="K5" s="22">
        <f t="shared" si="1"/>
        <v>3.8401220173535799</v>
      </c>
      <c r="L5" s="22">
        <f t="shared" si="1"/>
        <v>0.56028009761388298</v>
      </c>
      <c r="M5" s="19">
        <f t="shared" si="1"/>
        <v>0.35399999999999998</v>
      </c>
      <c r="N5" s="22">
        <f t="shared" si="0"/>
        <v>10.1794709869848</v>
      </c>
      <c r="P5" s="30" t="s">
        <v>116</v>
      </c>
      <c r="AD5" s="19"/>
      <c r="AE5" s="19"/>
      <c r="AF5" s="21" t="s">
        <v>110</v>
      </c>
      <c r="AG5" s="19">
        <v>2020</v>
      </c>
      <c r="AH5" s="19" t="s">
        <v>117</v>
      </c>
      <c r="AI5" s="19"/>
      <c r="AJ5" s="22">
        <v>3.3310601464208198</v>
      </c>
      <c r="AK5" s="19">
        <v>13.663</v>
      </c>
      <c r="AL5" s="22">
        <v>3.4083405639913198</v>
      </c>
      <c r="AM5" s="22">
        <v>2.2598779826464201</v>
      </c>
      <c r="AN5" s="22">
        <v>0.32971990238611698</v>
      </c>
      <c r="AO5" s="19">
        <v>0.183</v>
      </c>
      <c r="AP5" s="22">
        <v>5.9905290130151796</v>
      </c>
    </row>
    <row r="6" spans="1:42" ht="13">
      <c r="B6" s="19"/>
      <c r="C6" s="19"/>
      <c r="D6" s="21" t="s">
        <v>110</v>
      </c>
      <c r="E6" s="19">
        <v>2030</v>
      </c>
      <c r="F6" s="19" t="s">
        <v>115</v>
      </c>
      <c r="G6" s="19"/>
      <c r="H6" s="22">
        <f t="shared" ref="H6:H10" si="2">H5</f>
        <v>5.6603398535791802</v>
      </c>
      <c r="I6" s="19">
        <v>23.216999999999999</v>
      </c>
      <c r="J6" s="22">
        <f t="shared" si="1"/>
        <v>5.7916594360086799</v>
      </c>
      <c r="K6" s="22">
        <f t="shared" si="1"/>
        <v>3.8401220173535799</v>
      </c>
      <c r="L6" s="22">
        <f t="shared" si="1"/>
        <v>0.56028009761388298</v>
      </c>
      <c r="M6" s="19">
        <f t="shared" si="1"/>
        <v>0.35399999999999998</v>
      </c>
      <c r="N6" s="22">
        <f t="shared" si="0"/>
        <v>10.1794709869848</v>
      </c>
      <c r="P6" s="30" t="s">
        <v>118</v>
      </c>
      <c r="AD6" s="19"/>
      <c r="AE6" s="19"/>
    </row>
    <row r="7" spans="1:42" ht="13">
      <c r="B7" s="19"/>
      <c r="C7" s="19"/>
      <c r="D7" s="21" t="s">
        <v>110</v>
      </c>
      <c r="E7" s="19">
        <v>2035</v>
      </c>
      <c r="F7" s="19" t="s">
        <v>115</v>
      </c>
      <c r="G7" s="19"/>
      <c r="H7" s="22">
        <f t="shared" si="2"/>
        <v>5.6603398535791802</v>
      </c>
      <c r="I7" s="19">
        <v>23.216999999999999</v>
      </c>
      <c r="J7" s="22">
        <f t="shared" si="1"/>
        <v>5.7916594360086799</v>
      </c>
      <c r="K7" s="22">
        <f t="shared" si="1"/>
        <v>3.8401220173535799</v>
      </c>
      <c r="L7" s="22">
        <f t="shared" si="1"/>
        <v>0.56028009761388298</v>
      </c>
      <c r="M7" s="19">
        <f t="shared" si="1"/>
        <v>0.35399999999999998</v>
      </c>
      <c r="N7" s="22">
        <f t="shared" si="0"/>
        <v>10.1794709869848</v>
      </c>
      <c r="P7" s="30" t="s">
        <v>119</v>
      </c>
      <c r="AD7" s="19"/>
      <c r="AE7" s="19"/>
      <c r="AF7" s="21"/>
      <c r="AG7" s="19"/>
      <c r="AH7" s="19"/>
      <c r="AI7" s="19"/>
      <c r="AJ7" s="22"/>
      <c r="AK7" s="22"/>
      <c r="AL7" s="22"/>
      <c r="AM7" s="22"/>
      <c r="AN7" s="22"/>
      <c r="AO7" s="22"/>
      <c r="AP7" s="22"/>
    </row>
    <row r="8" spans="1:42" ht="13">
      <c r="B8" s="19"/>
      <c r="C8" s="19"/>
      <c r="D8" s="21" t="s">
        <v>110</v>
      </c>
      <c r="E8" s="19">
        <v>2040</v>
      </c>
      <c r="F8" s="19" t="s">
        <v>115</v>
      </c>
      <c r="G8" s="19"/>
      <c r="H8" s="22">
        <f t="shared" si="2"/>
        <v>5.6603398535791802</v>
      </c>
      <c r="I8" s="19">
        <v>23.216999999999999</v>
      </c>
      <c r="J8" s="22">
        <f t="shared" si="1"/>
        <v>5.7916594360086799</v>
      </c>
      <c r="K8" s="22">
        <f t="shared" si="1"/>
        <v>3.8401220173535799</v>
      </c>
      <c r="L8" s="22">
        <f t="shared" si="1"/>
        <v>0.56028009761388298</v>
      </c>
      <c r="M8" s="19">
        <f t="shared" si="1"/>
        <v>0.35399999999999998</v>
      </c>
      <c r="N8" s="22">
        <f t="shared" si="0"/>
        <v>10.1794709869848</v>
      </c>
      <c r="P8" s="30" t="s">
        <v>120</v>
      </c>
      <c r="AD8" s="19"/>
      <c r="AE8" s="19"/>
      <c r="AF8" s="23"/>
      <c r="AG8" s="19"/>
      <c r="AH8" s="23"/>
      <c r="AI8" s="23"/>
      <c r="AJ8" s="23"/>
      <c r="AK8" s="23"/>
      <c r="AL8" s="23"/>
      <c r="AM8" s="23"/>
      <c r="AN8" s="23"/>
      <c r="AO8" s="23"/>
      <c r="AP8" s="23"/>
    </row>
    <row r="9" spans="1:42" ht="13">
      <c r="B9" s="19"/>
      <c r="C9" s="19"/>
      <c r="D9" s="21" t="s">
        <v>110</v>
      </c>
      <c r="E9" s="19">
        <v>2045</v>
      </c>
      <c r="F9" s="19" t="s">
        <v>115</v>
      </c>
      <c r="G9" s="19"/>
      <c r="H9" s="22">
        <f t="shared" si="2"/>
        <v>5.6603398535791802</v>
      </c>
      <c r="I9" s="19">
        <v>23.216999999999999</v>
      </c>
      <c r="J9" s="22">
        <f t="shared" si="1"/>
        <v>5.7916594360086799</v>
      </c>
      <c r="K9" s="22">
        <f t="shared" si="1"/>
        <v>3.8401220173535799</v>
      </c>
      <c r="L9" s="22">
        <f t="shared" si="1"/>
        <v>0.56028009761388298</v>
      </c>
      <c r="M9" s="19">
        <f t="shared" si="1"/>
        <v>0.35399999999999998</v>
      </c>
      <c r="N9" s="22">
        <f t="shared" si="0"/>
        <v>10.1794709869848</v>
      </c>
      <c r="P9" s="30" t="s">
        <v>121</v>
      </c>
      <c r="AD9" s="19"/>
      <c r="AE9" s="19"/>
      <c r="AF9" s="23"/>
      <c r="AG9" s="19"/>
      <c r="AH9" s="23"/>
      <c r="AI9" s="23"/>
      <c r="AJ9" s="23"/>
      <c r="AK9" s="23"/>
      <c r="AL9" s="23"/>
      <c r="AM9" s="23"/>
      <c r="AN9" s="23"/>
      <c r="AO9" s="23"/>
      <c r="AP9" s="23"/>
    </row>
    <row r="10" spans="1:42" ht="13">
      <c r="B10" s="19"/>
      <c r="C10" s="19"/>
      <c r="D10" s="21" t="s">
        <v>110</v>
      </c>
      <c r="E10" s="19">
        <v>2050</v>
      </c>
      <c r="F10" s="19" t="s">
        <v>115</v>
      </c>
      <c r="G10" s="19"/>
      <c r="H10" s="22">
        <f t="shared" si="2"/>
        <v>5.6603398535791802</v>
      </c>
      <c r="I10" s="19">
        <v>23.216999999999999</v>
      </c>
      <c r="J10" s="22">
        <f t="shared" si="1"/>
        <v>5.7916594360086799</v>
      </c>
      <c r="K10" s="22">
        <f t="shared" si="1"/>
        <v>3.8401220173535799</v>
      </c>
      <c r="L10" s="22">
        <f t="shared" si="1"/>
        <v>0.56028009761388298</v>
      </c>
      <c r="M10" s="19">
        <f t="shared" si="1"/>
        <v>0.35399999999999998</v>
      </c>
      <c r="N10" s="22">
        <f t="shared" si="0"/>
        <v>10.1794709869848</v>
      </c>
      <c r="AD10" s="19"/>
      <c r="AE10" s="19"/>
      <c r="AF10" s="16"/>
      <c r="AG10" s="16"/>
      <c r="AH10" s="16"/>
      <c r="AI10" s="16"/>
      <c r="AJ10" s="16"/>
      <c r="AK10" s="16"/>
      <c r="AL10" s="16"/>
      <c r="AM10" s="16"/>
      <c r="AN10" s="16"/>
      <c r="AO10" s="16"/>
      <c r="AP10" s="16"/>
    </row>
    <row r="11" spans="1:42" ht="13">
      <c r="B11" s="19"/>
      <c r="C11" s="19"/>
      <c r="D11" s="21" t="s">
        <v>110</v>
      </c>
      <c r="E11" s="19">
        <v>2020</v>
      </c>
      <c r="F11" s="19" t="s">
        <v>117</v>
      </c>
      <c r="G11" s="19"/>
      <c r="H11" s="22">
        <f>SUM(R12:R15)</f>
        <v>3.3310601464208198</v>
      </c>
      <c r="I11" s="19">
        <v>13.663</v>
      </c>
      <c r="J11" s="22">
        <f>9.2-J4</f>
        <v>3.4083405639913198</v>
      </c>
      <c r="K11" s="22">
        <f>6.1-K4</f>
        <v>2.2598779826464201</v>
      </c>
      <c r="L11" s="22">
        <f>0.89-L4</f>
        <v>0.32971990238611698</v>
      </c>
      <c r="M11" s="19">
        <v>0.183</v>
      </c>
      <c r="N11" s="22">
        <f t="shared" ref="N11:N17" si="3">16.17-N4</f>
        <v>5.9905290130151796</v>
      </c>
      <c r="P11" s="19"/>
      <c r="Q11" s="20" t="s">
        <v>122</v>
      </c>
      <c r="R11" s="20" t="s">
        <v>123</v>
      </c>
      <c r="AD11" s="19"/>
      <c r="AE11" s="19"/>
      <c r="AF11" s="16"/>
      <c r="AG11" s="16"/>
      <c r="AH11" s="16"/>
      <c r="AI11" s="16"/>
      <c r="AJ11" s="16"/>
      <c r="AK11" s="16"/>
      <c r="AL11" s="16"/>
      <c r="AM11" s="16"/>
      <c r="AN11" s="16"/>
      <c r="AO11" s="16"/>
      <c r="AP11" s="16"/>
    </row>
    <row r="12" spans="1:42" ht="13">
      <c r="B12" s="19"/>
      <c r="C12" s="19"/>
      <c r="D12" s="21" t="s">
        <v>110</v>
      </c>
      <c r="E12" s="19">
        <v>2025</v>
      </c>
      <c r="F12" s="19" t="s">
        <v>117</v>
      </c>
      <c r="G12" s="19"/>
      <c r="H12" s="22">
        <f>H11</f>
        <v>3.3310601464208198</v>
      </c>
      <c r="I12" s="19">
        <v>13.663</v>
      </c>
      <c r="J12" s="22">
        <f t="shared" ref="J12:M17" si="4">J$11</f>
        <v>3.4083405639913198</v>
      </c>
      <c r="K12" s="22">
        <f t="shared" si="4"/>
        <v>2.2598779826464201</v>
      </c>
      <c r="L12" s="22">
        <f t="shared" si="4"/>
        <v>0.32971990238611698</v>
      </c>
      <c r="M12" s="19">
        <f t="shared" si="4"/>
        <v>0.183</v>
      </c>
      <c r="N12" s="22">
        <f t="shared" si="3"/>
        <v>5.9905290130151796</v>
      </c>
      <c r="P12" s="31" t="s">
        <v>124</v>
      </c>
      <c r="Q12" s="19">
        <f>400*(I4)/(I4+I11)/1000</f>
        <v>0.25181127982646401</v>
      </c>
      <c r="R12" s="19">
        <f>400*(J11)/(J4+J11)/1000</f>
        <v>0.14818872017353599</v>
      </c>
      <c r="AD12" s="19"/>
      <c r="AE12" s="19"/>
      <c r="AF12" s="16"/>
      <c r="AG12" s="16"/>
      <c r="AH12" s="16"/>
      <c r="AI12" s="16"/>
      <c r="AJ12" s="16"/>
      <c r="AK12" s="16"/>
      <c r="AL12" s="16"/>
      <c r="AM12" s="16"/>
      <c r="AN12" s="16"/>
      <c r="AO12" s="16"/>
      <c r="AP12" s="16"/>
    </row>
    <row r="13" spans="1:42" ht="13">
      <c r="B13" s="19"/>
      <c r="C13" s="19"/>
      <c r="D13" s="21" t="s">
        <v>110</v>
      </c>
      <c r="E13" s="19">
        <v>2030</v>
      </c>
      <c r="F13" s="19" t="s">
        <v>117</v>
      </c>
      <c r="G13" s="19"/>
      <c r="H13" s="22">
        <f t="shared" ref="H13:H19" si="5">H12</f>
        <v>3.3310601464208198</v>
      </c>
      <c r="I13" s="19">
        <v>13.663</v>
      </c>
      <c r="J13" s="22">
        <f t="shared" si="4"/>
        <v>3.4083405639913198</v>
      </c>
      <c r="K13" s="22">
        <f t="shared" si="4"/>
        <v>2.2598779826464201</v>
      </c>
      <c r="L13" s="22">
        <f t="shared" si="4"/>
        <v>0.32971990238611698</v>
      </c>
      <c r="M13" s="19">
        <f t="shared" si="4"/>
        <v>0.183</v>
      </c>
      <c r="N13" s="22">
        <f t="shared" si="3"/>
        <v>5.9905290130151796</v>
      </c>
      <c r="P13" s="31" t="s">
        <v>125</v>
      </c>
      <c r="Q13" s="19">
        <f>1324*(I5)/(I5+I12)/1000</f>
        <v>0.83349533622559702</v>
      </c>
      <c r="R13" s="19">
        <f>1324*(J12)/(J5+J12)/1000</f>
        <v>0.49050466377440299</v>
      </c>
      <c r="AD13" s="19"/>
      <c r="AE13" s="19"/>
      <c r="AF13" s="16"/>
      <c r="AG13" s="16"/>
      <c r="AH13" s="16"/>
      <c r="AI13" s="16"/>
      <c r="AJ13" s="16"/>
      <c r="AK13" s="16"/>
      <c r="AL13" s="16"/>
      <c r="AM13" s="16"/>
      <c r="AN13" s="16"/>
      <c r="AO13" s="16"/>
      <c r="AP13" s="16"/>
    </row>
    <row r="14" spans="1:42" ht="13">
      <c r="B14" s="19"/>
      <c r="C14" s="19"/>
      <c r="D14" s="21" t="s">
        <v>110</v>
      </c>
      <c r="E14" s="19">
        <v>2035</v>
      </c>
      <c r="F14" s="19" t="s">
        <v>117</v>
      </c>
      <c r="G14" s="19"/>
      <c r="H14" s="22">
        <f t="shared" si="5"/>
        <v>3.3310601464208198</v>
      </c>
      <c r="I14" s="19">
        <v>13.663</v>
      </c>
      <c r="J14" s="22">
        <f t="shared" si="4"/>
        <v>3.4083405639913198</v>
      </c>
      <c r="K14" s="22">
        <f t="shared" si="4"/>
        <v>2.2598779826464201</v>
      </c>
      <c r="L14" s="22">
        <f t="shared" si="4"/>
        <v>0.32971990238611698</v>
      </c>
      <c r="M14" s="19">
        <f t="shared" si="4"/>
        <v>0.183</v>
      </c>
      <c r="N14" s="22">
        <f t="shared" si="3"/>
        <v>5.9905290130151796</v>
      </c>
      <c r="P14" s="31" t="s">
        <v>126</v>
      </c>
      <c r="Q14" s="19">
        <f>0*(I6)/(I6+I13)/1000</f>
        <v>0</v>
      </c>
      <c r="R14" s="19">
        <f>0*(J6)/(J6+J13)/1000</f>
        <v>0</v>
      </c>
      <c r="AD14" s="19"/>
      <c r="AE14" s="19"/>
      <c r="AF14" s="16"/>
      <c r="AG14" s="16"/>
      <c r="AH14" s="16"/>
      <c r="AI14" s="16"/>
      <c r="AJ14" s="16"/>
      <c r="AK14" s="16"/>
      <c r="AL14" s="16"/>
      <c r="AM14" s="16"/>
      <c r="AN14" s="16"/>
      <c r="AO14" s="16"/>
      <c r="AP14" s="16"/>
    </row>
    <row r="15" spans="1:42" ht="13">
      <c r="B15" s="19"/>
      <c r="C15" s="19"/>
      <c r="D15" s="21" t="s">
        <v>110</v>
      </c>
      <c r="E15" s="19">
        <v>2040</v>
      </c>
      <c r="F15" s="19" t="s">
        <v>117</v>
      </c>
      <c r="G15" s="19"/>
      <c r="H15" s="22">
        <f t="shared" si="5"/>
        <v>3.3310601464208198</v>
      </c>
      <c r="I15" s="19">
        <v>13.663</v>
      </c>
      <c r="J15" s="22">
        <f t="shared" si="4"/>
        <v>3.4083405639913198</v>
      </c>
      <c r="K15" s="22">
        <f t="shared" si="4"/>
        <v>2.2598779826464201</v>
      </c>
      <c r="L15" s="22">
        <f t="shared" si="4"/>
        <v>0.32971990238611698</v>
      </c>
      <c r="M15" s="19">
        <f t="shared" si="4"/>
        <v>0.183</v>
      </c>
      <c r="N15" s="22">
        <f t="shared" si="3"/>
        <v>5.9905290130151796</v>
      </c>
      <c r="P15" s="31" t="s">
        <v>127</v>
      </c>
      <c r="Q15" s="19">
        <f>7267.4*(I7)/(I7+I14)/1000</f>
        <v>4.5750332375271201</v>
      </c>
      <c r="R15" s="19">
        <f>7267.4*(J14)/(J7+J14)/1000</f>
        <v>2.6923667624728802</v>
      </c>
      <c r="AD15" s="19"/>
      <c r="AE15" s="19"/>
      <c r="AF15" s="16"/>
      <c r="AG15" s="16"/>
      <c r="AH15" s="16"/>
      <c r="AI15" s="16"/>
      <c r="AJ15" s="16"/>
      <c r="AK15" s="16"/>
      <c r="AL15" s="16"/>
      <c r="AM15" s="16"/>
      <c r="AN15" s="16"/>
      <c r="AO15" s="16"/>
      <c r="AP15" s="16"/>
    </row>
    <row r="16" spans="1:42" ht="13">
      <c r="B16" s="19"/>
      <c r="C16" s="19"/>
      <c r="D16" s="21" t="s">
        <v>110</v>
      </c>
      <c r="E16" s="19">
        <v>2045</v>
      </c>
      <c r="F16" s="19" t="s">
        <v>117</v>
      </c>
      <c r="G16" s="19"/>
      <c r="H16" s="22">
        <f t="shared" si="5"/>
        <v>3.3310601464208198</v>
      </c>
      <c r="I16" s="19">
        <v>13.663</v>
      </c>
      <c r="J16" s="22">
        <f t="shared" si="4"/>
        <v>3.4083405639913198</v>
      </c>
      <c r="K16" s="22">
        <f t="shared" si="4"/>
        <v>2.2598779826464201</v>
      </c>
      <c r="L16" s="22">
        <f t="shared" si="4"/>
        <v>0.32971990238611698</v>
      </c>
      <c r="M16" s="19">
        <f t="shared" si="4"/>
        <v>0.183</v>
      </c>
      <c r="N16" s="22">
        <f t="shared" si="3"/>
        <v>5.9905290130151796</v>
      </c>
      <c r="P16" s="32">
        <f>5428+824+604+127+84+75+41+9+75.4</f>
        <v>7267.4</v>
      </c>
      <c r="Q16" s="19"/>
      <c r="R16" s="19"/>
      <c r="AD16" s="19"/>
      <c r="AE16" s="19"/>
      <c r="AF16" s="16"/>
      <c r="AG16" s="16"/>
      <c r="AH16" s="16"/>
      <c r="AI16" s="16"/>
      <c r="AJ16" s="16"/>
      <c r="AK16" s="16"/>
      <c r="AL16" s="16"/>
      <c r="AM16" s="16"/>
      <c r="AN16" s="16"/>
      <c r="AO16" s="16"/>
      <c r="AP16" s="16"/>
    </row>
    <row r="17" spans="1:42" ht="13">
      <c r="B17" s="19"/>
      <c r="C17" s="19"/>
      <c r="D17" s="21" t="s">
        <v>110</v>
      </c>
      <c r="E17" s="19">
        <v>2050</v>
      </c>
      <c r="F17" s="19" t="s">
        <v>117</v>
      </c>
      <c r="G17" s="19"/>
      <c r="H17" s="22">
        <f t="shared" si="5"/>
        <v>3.3310601464208198</v>
      </c>
      <c r="I17" s="19">
        <v>13.663</v>
      </c>
      <c r="J17" s="22">
        <f t="shared" si="4"/>
        <v>3.4083405639913198</v>
      </c>
      <c r="K17" s="22">
        <f t="shared" si="4"/>
        <v>2.2598779826464201</v>
      </c>
      <c r="L17" s="22">
        <f t="shared" si="4"/>
        <v>0.32971990238611698</v>
      </c>
      <c r="M17" s="19">
        <f t="shared" si="4"/>
        <v>0.183</v>
      </c>
      <c r="N17" s="22">
        <f t="shared" si="3"/>
        <v>5.9905290130151796</v>
      </c>
      <c r="AD17" s="19"/>
      <c r="AE17" s="19"/>
      <c r="AF17" s="16"/>
      <c r="AG17" s="16"/>
      <c r="AH17" s="16"/>
      <c r="AI17" s="16"/>
      <c r="AJ17" s="16"/>
      <c r="AK17" s="16"/>
      <c r="AL17" s="16"/>
      <c r="AM17" s="16"/>
      <c r="AN17" s="16"/>
      <c r="AO17" s="16"/>
      <c r="AP17" s="16"/>
    </row>
    <row r="18" spans="1:42" ht="13">
      <c r="D18" s="23" t="s">
        <v>110</v>
      </c>
      <c r="E18" s="23">
        <v>0</v>
      </c>
      <c r="F18" s="23" t="s">
        <v>115</v>
      </c>
      <c r="G18" s="23"/>
      <c r="H18" s="23">
        <v>5</v>
      </c>
      <c r="I18" s="23">
        <v>5</v>
      </c>
      <c r="J18" s="23">
        <v>5</v>
      </c>
      <c r="K18" s="23">
        <v>5</v>
      </c>
      <c r="L18" s="23">
        <v>5</v>
      </c>
      <c r="M18" s="23">
        <v>5</v>
      </c>
      <c r="N18" s="23">
        <v>5</v>
      </c>
      <c r="AF18" s="16"/>
      <c r="AG18" s="16"/>
      <c r="AH18" s="16"/>
      <c r="AI18" s="16"/>
      <c r="AJ18" s="16"/>
      <c r="AK18" s="16"/>
      <c r="AL18" s="16"/>
      <c r="AM18" s="16"/>
      <c r="AN18" s="16"/>
      <c r="AO18" s="16"/>
      <c r="AP18" s="16"/>
    </row>
    <row r="19" spans="1:42" s="16" customFormat="1" ht="13">
      <c r="D19" s="23" t="s">
        <v>110</v>
      </c>
      <c r="E19" s="23">
        <v>0</v>
      </c>
      <c r="F19" s="23" t="s">
        <v>117</v>
      </c>
      <c r="G19" s="23"/>
      <c r="H19" s="23">
        <f t="shared" si="5"/>
        <v>5</v>
      </c>
      <c r="I19" s="23">
        <v>5</v>
      </c>
      <c r="J19" s="23">
        <v>5</v>
      </c>
      <c r="K19" s="23">
        <v>5</v>
      </c>
      <c r="L19" s="23">
        <v>5</v>
      </c>
      <c r="M19" s="23">
        <v>5</v>
      </c>
      <c r="N19" s="23">
        <v>5</v>
      </c>
      <c r="AF19" s="17"/>
      <c r="AG19" s="17"/>
      <c r="AH19" s="17"/>
      <c r="AI19" s="17"/>
      <c r="AJ19" s="17"/>
      <c r="AK19" s="17"/>
      <c r="AL19" s="17"/>
      <c r="AM19" s="17"/>
      <c r="AN19" s="17"/>
      <c r="AO19" s="17"/>
      <c r="AP19" s="17"/>
    </row>
    <row r="20" spans="1:42" s="16" customFormat="1">
      <c r="AF20" s="17"/>
      <c r="AG20" s="17"/>
      <c r="AH20" s="17"/>
      <c r="AI20" s="17"/>
      <c r="AJ20" s="17"/>
      <c r="AK20" s="17"/>
      <c r="AL20" s="17"/>
      <c r="AM20" s="17"/>
      <c r="AN20" s="17"/>
      <c r="AO20" s="17"/>
      <c r="AP20" s="17"/>
    </row>
    <row r="21" spans="1:42" s="16" customFormat="1">
      <c r="AF21" s="17"/>
      <c r="AG21" s="17"/>
      <c r="AH21" s="17"/>
      <c r="AI21" s="17"/>
      <c r="AJ21" s="17"/>
      <c r="AK21" s="17"/>
      <c r="AL21" s="17"/>
      <c r="AM21" s="17"/>
      <c r="AN21" s="17"/>
      <c r="AO21" s="17"/>
      <c r="AP21" s="17"/>
    </row>
    <row r="22" spans="1:42" s="16" customFormat="1">
      <c r="AF22" s="17"/>
      <c r="AG22" s="17"/>
      <c r="AH22" s="17"/>
      <c r="AI22" s="17"/>
      <c r="AJ22" s="17"/>
      <c r="AK22" s="17"/>
      <c r="AL22" s="17"/>
      <c r="AM22" s="17"/>
      <c r="AN22" s="17"/>
      <c r="AO22" s="17"/>
      <c r="AP22" s="17"/>
    </row>
    <row r="23" spans="1:42" s="16" customFormat="1">
      <c r="F23" s="16" t="s">
        <v>128</v>
      </c>
      <c r="AF23"/>
      <c r="AG23"/>
      <c r="AH23"/>
      <c r="AI23"/>
      <c r="AJ23"/>
      <c r="AK23"/>
      <c r="AL23"/>
      <c r="AM23"/>
      <c r="AN23"/>
      <c r="AO23"/>
      <c r="AP23"/>
    </row>
    <row r="24" spans="1:42" s="16" customFormat="1">
      <c r="AF24"/>
      <c r="AG24"/>
      <c r="AH24"/>
      <c r="AI24"/>
      <c r="AJ24"/>
      <c r="AK24"/>
      <c r="AL24"/>
      <c r="AM24"/>
      <c r="AN24"/>
      <c r="AO24"/>
      <c r="AP24"/>
    </row>
    <row r="25" spans="1:42" s="16" customFormat="1">
      <c r="AF25"/>
      <c r="AG25"/>
      <c r="AH25"/>
      <c r="AI25"/>
      <c r="AJ25"/>
      <c r="AK25"/>
      <c r="AL25"/>
      <c r="AM25"/>
      <c r="AN25"/>
      <c r="AO25"/>
      <c r="AP25"/>
    </row>
    <row r="26" spans="1:42" s="16" customFormat="1">
      <c r="AF26"/>
      <c r="AG26"/>
      <c r="AH26"/>
      <c r="AI26"/>
      <c r="AJ26"/>
      <c r="AK26"/>
      <c r="AL26"/>
      <c r="AM26"/>
      <c r="AN26"/>
      <c r="AO26"/>
      <c r="AP26"/>
    </row>
    <row r="27" spans="1:42" s="16" customFormat="1">
      <c r="AF27"/>
      <c r="AG27"/>
      <c r="AH27"/>
      <c r="AI27"/>
      <c r="AJ27"/>
      <c r="AK27"/>
      <c r="AL27"/>
      <c r="AM27"/>
      <c r="AN27"/>
      <c r="AO27"/>
      <c r="AP27"/>
    </row>
    <row r="28" spans="1:42" s="16" customFormat="1">
      <c r="AF28"/>
      <c r="AG28"/>
      <c r="AH28"/>
      <c r="AI28"/>
      <c r="AJ28"/>
      <c r="AK28"/>
      <c r="AL28"/>
      <c r="AM28"/>
      <c r="AN28"/>
      <c r="AO28"/>
      <c r="AP28"/>
    </row>
    <row r="29" spans="1:42" s="17" customFormat="1">
      <c r="B29"/>
      <c r="C29"/>
      <c r="D29"/>
      <c r="E29"/>
      <c r="F29"/>
      <c r="G29"/>
      <c r="H29"/>
      <c r="I29"/>
      <c r="J29"/>
      <c r="K29"/>
      <c r="L29"/>
      <c r="M29"/>
      <c r="N29"/>
      <c r="AF29"/>
      <c r="AG29"/>
      <c r="AH29"/>
      <c r="AI29"/>
      <c r="AJ29"/>
      <c r="AK29"/>
      <c r="AL29"/>
      <c r="AM29"/>
      <c r="AN29"/>
      <c r="AO29"/>
      <c r="AP29"/>
    </row>
    <row r="30" spans="1:42" s="17" customFormat="1">
      <c r="B30"/>
      <c r="C30"/>
      <c r="D30"/>
      <c r="E30"/>
      <c r="F30"/>
      <c r="G30"/>
      <c r="H30"/>
      <c r="I30"/>
      <c r="J30"/>
      <c r="K30"/>
      <c r="L30"/>
      <c r="M30"/>
      <c r="N30"/>
      <c r="AF30"/>
      <c r="AG30"/>
      <c r="AH30"/>
      <c r="AI30"/>
      <c r="AJ30"/>
      <c r="AK30"/>
      <c r="AL30"/>
      <c r="AM30"/>
      <c r="AN30"/>
      <c r="AO30"/>
      <c r="AP30"/>
    </row>
    <row r="31" spans="1:42" s="17" customFormat="1">
      <c r="B31"/>
      <c r="C31"/>
      <c r="D31"/>
      <c r="E31"/>
      <c r="F31"/>
      <c r="G31"/>
      <c r="H31"/>
      <c r="I31"/>
      <c r="J31"/>
      <c r="K31"/>
      <c r="L31"/>
      <c r="M31"/>
      <c r="N31"/>
      <c r="AF31"/>
      <c r="AG31"/>
      <c r="AH31"/>
      <c r="AI31"/>
      <c r="AJ31"/>
      <c r="AK31"/>
      <c r="AL31"/>
      <c r="AM31"/>
      <c r="AN31"/>
      <c r="AO31"/>
      <c r="AP31"/>
    </row>
    <row r="32" spans="1:42" s="17" customFormat="1">
      <c r="A32"/>
      <c r="B32"/>
      <c r="C32"/>
      <c r="D32"/>
      <c r="E32"/>
      <c r="F32"/>
      <c r="G32"/>
      <c r="H32"/>
      <c r="I32"/>
      <c r="J32"/>
      <c r="K32"/>
      <c r="L32"/>
      <c r="M32"/>
      <c r="N32"/>
      <c r="P32"/>
      <c r="AF32"/>
      <c r="AG32"/>
      <c r="AH32"/>
      <c r="AI32"/>
      <c r="AJ32"/>
      <c r="AK32"/>
      <c r="AL32"/>
      <c r="AM32"/>
      <c r="AN32"/>
      <c r="AO32"/>
      <c r="AP32"/>
    </row>
    <row r="33" spans="1:16">
      <c r="B33" s="19" t="s">
        <v>0</v>
      </c>
    </row>
    <row r="34" spans="1:16" ht="13">
      <c r="B34" s="19" t="s">
        <v>1</v>
      </c>
      <c r="C34" s="19" t="s">
        <v>2</v>
      </c>
      <c r="D34" s="21" t="s">
        <v>3</v>
      </c>
      <c r="E34" s="19" t="s">
        <v>4</v>
      </c>
      <c r="F34" s="19" t="s">
        <v>89</v>
      </c>
      <c r="G34" s="19" t="s">
        <v>90</v>
      </c>
      <c r="H34" s="19" t="s">
        <v>91</v>
      </c>
      <c r="I34" s="19" t="s">
        <v>92</v>
      </c>
      <c r="J34" s="19" t="s">
        <v>93</v>
      </c>
      <c r="K34" s="19" t="s">
        <v>94</v>
      </c>
      <c r="L34" s="19" t="s">
        <v>95</v>
      </c>
      <c r="M34" s="19" t="s">
        <v>39</v>
      </c>
    </row>
    <row r="35" spans="1:16">
      <c r="B35" s="19" t="s">
        <v>13</v>
      </c>
      <c r="C35" s="19" t="s">
        <v>44</v>
      </c>
      <c r="D35" s="24" t="s">
        <v>96</v>
      </c>
      <c r="E35" s="25" t="s">
        <v>97</v>
      </c>
      <c r="F35" s="26">
        <v>0.53</v>
      </c>
      <c r="G35" s="26">
        <v>0.53</v>
      </c>
      <c r="H35" s="26">
        <v>0.53</v>
      </c>
      <c r="I35" s="26">
        <v>0.53</v>
      </c>
      <c r="J35" s="26">
        <v>0.53</v>
      </c>
      <c r="K35" s="26">
        <v>0.53</v>
      </c>
      <c r="L35" s="26">
        <v>0.53</v>
      </c>
      <c r="M35" s="19" t="s">
        <v>115</v>
      </c>
    </row>
    <row r="36" spans="1:16">
      <c r="B36" s="19" t="s">
        <v>14</v>
      </c>
      <c r="C36" s="19" t="s">
        <v>44</v>
      </c>
      <c r="D36" s="24" t="s">
        <v>96</v>
      </c>
      <c r="E36" s="25" t="s">
        <v>97</v>
      </c>
      <c r="F36" s="26">
        <v>0.53</v>
      </c>
      <c r="G36" s="26">
        <v>0.53</v>
      </c>
      <c r="H36" s="26">
        <v>0.53</v>
      </c>
      <c r="I36" s="26">
        <v>0.53</v>
      </c>
      <c r="J36" s="26">
        <v>0.53</v>
      </c>
      <c r="K36" s="26">
        <v>0.53</v>
      </c>
      <c r="L36" s="26">
        <v>0.53</v>
      </c>
      <c r="M36" s="19" t="s">
        <v>115</v>
      </c>
    </row>
    <row r="37" spans="1:16">
      <c r="B37" s="19" t="s">
        <v>15</v>
      </c>
      <c r="C37" s="19" t="s">
        <v>44</v>
      </c>
      <c r="D37" s="24" t="s">
        <v>96</v>
      </c>
      <c r="E37" s="25" t="s">
        <v>97</v>
      </c>
      <c r="F37" s="26">
        <v>0.53</v>
      </c>
      <c r="G37" s="26">
        <v>0.53</v>
      </c>
      <c r="H37" s="26">
        <v>0.53</v>
      </c>
      <c r="I37" s="26">
        <v>0.53</v>
      </c>
      <c r="J37" s="26">
        <v>0.53</v>
      </c>
      <c r="K37" s="26">
        <v>0.53</v>
      </c>
      <c r="L37" s="26">
        <v>0.53</v>
      </c>
      <c r="M37" s="19" t="s">
        <v>115</v>
      </c>
    </row>
    <row r="38" spans="1:16">
      <c r="B38" s="19" t="s">
        <v>6</v>
      </c>
      <c r="C38" s="19" t="s">
        <v>44</v>
      </c>
      <c r="D38" s="24" t="s">
        <v>96</v>
      </c>
      <c r="E38" s="25" t="s">
        <v>97</v>
      </c>
      <c r="F38" s="26">
        <v>0.53</v>
      </c>
      <c r="G38" s="26">
        <v>0.53</v>
      </c>
      <c r="H38" s="26">
        <v>0.53</v>
      </c>
      <c r="I38" s="26">
        <v>0.53</v>
      </c>
      <c r="J38" s="26">
        <v>0.53</v>
      </c>
      <c r="K38" s="26">
        <v>0.53</v>
      </c>
      <c r="L38" s="26">
        <v>0.53</v>
      </c>
      <c r="M38" s="19" t="s">
        <v>115</v>
      </c>
      <c r="P38" s="30" t="s">
        <v>129</v>
      </c>
    </row>
    <row r="39" spans="1:16">
      <c r="B39" s="19" t="s">
        <v>8</v>
      </c>
      <c r="C39" s="19" t="s">
        <v>44</v>
      </c>
      <c r="D39" s="24" t="s">
        <v>96</v>
      </c>
      <c r="E39" s="25" t="s">
        <v>97</v>
      </c>
      <c r="F39" s="26">
        <v>0.53</v>
      </c>
      <c r="G39" s="26">
        <v>0.53</v>
      </c>
      <c r="H39" s="26">
        <v>0.53</v>
      </c>
      <c r="I39" s="26">
        <v>0.53</v>
      </c>
      <c r="J39" s="26">
        <v>0.53</v>
      </c>
      <c r="K39" s="26">
        <v>0.53</v>
      </c>
      <c r="L39" s="26">
        <v>0.53</v>
      </c>
      <c r="M39" s="19" t="s">
        <v>115</v>
      </c>
    </row>
    <row r="40" spans="1:16">
      <c r="B40" s="19" t="s">
        <v>9</v>
      </c>
      <c r="C40" s="19" t="s">
        <v>44</v>
      </c>
      <c r="D40" s="24" t="s">
        <v>96</v>
      </c>
      <c r="E40" s="25" t="s">
        <v>97</v>
      </c>
      <c r="F40" s="26">
        <v>0.53</v>
      </c>
      <c r="G40" s="26">
        <v>0.53</v>
      </c>
      <c r="H40" s="26">
        <v>0.53</v>
      </c>
      <c r="I40" s="26">
        <v>0.53</v>
      </c>
      <c r="J40" s="26">
        <v>0.53</v>
      </c>
      <c r="K40" s="26">
        <v>0.53</v>
      </c>
      <c r="L40" s="26">
        <v>0.53</v>
      </c>
      <c r="M40" s="19" t="s">
        <v>115</v>
      </c>
    </row>
    <row r="41" spans="1:16">
      <c r="B41" s="19" t="s">
        <v>10</v>
      </c>
      <c r="C41" s="19" t="s">
        <v>44</v>
      </c>
      <c r="D41" s="24" t="s">
        <v>96</v>
      </c>
      <c r="E41" s="25" t="s">
        <v>97</v>
      </c>
      <c r="F41" s="26">
        <v>0.53</v>
      </c>
      <c r="G41" s="26">
        <v>0.53</v>
      </c>
      <c r="H41" s="26">
        <v>0.53</v>
      </c>
      <c r="I41" s="26">
        <v>0.53</v>
      </c>
      <c r="J41" s="26">
        <v>0.53</v>
      </c>
      <c r="K41" s="26">
        <v>0.53</v>
      </c>
      <c r="L41" s="26">
        <v>0.53</v>
      </c>
      <c r="M41" s="19" t="s">
        <v>115</v>
      </c>
    </row>
    <row r="42" spans="1:16">
      <c r="B42" s="19" t="s">
        <v>11</v>
      </c>
      <c r="C42" s="19" t="s">
        <v>44</v>
      </c>
      <c r="D42" s="24" t="s">
        <v>96</v>
      </c>
      <c r="E42" s="25" t="s">
        <v>97</v>
      </c>
      <c r="F42" s="26">
        <v>0.53</v>
      </c>
      <c r="G42" s="26">
        <v>0.53</v>
      </c>
      <c r="H42" s="26">
        <v>0.53</v>
      </c>
      <c r="I42" s="26">
        <v>0.53</v>
      </c>
      <c r="J42" s="26">
        <v>0.53</v>
      </c>
      <c r="K42" s="26">
        <v>0.53</v>
      </c>
      <c r="L42" s="26">
        <v>0.53</v>
      </c>
      <c r="M42" s="19" t="s">
        <v>115</v>
      </c>
    </row>
    <row r="43" spans="1:16">
      <c r="B43" s="19" t="s">
        <v>12</v>
      </c>
      <c r="C43" s="19" t="s">
        <v>44</v>
      </c>
      <c r="D43" s="24" t="s">
        <v>96</v>
      </c>
      <c r="E43" s="25" t="s">
        <v>97</v>
      </c>
      <c r="F43" s="26">
        <v>0.53</v>
      </c>
      <c r="G43" s="26">
        <v>0.53</v>
      </c>
      <c r="H43" s="26">
        <v>0.53</v>
      </c>
      <c r="I43" s="26">
        <v>0.53</v>
      </c>
      <c r="J43" s="26">
        <v>0.53</v>
      </c>
      <c r="K43" s="26">
        <v>0.53</v>
      </c>
      <c r="L43" s="26">
        <v>0.53</v>
      </c>
      <c r="M43" s="19" t="s">
        <v>115</v>
      </c>
    </row>
    <row r="44" spans="1:16">
      <c r="B44" s="19" t="s">
        <v>16</v>
      </c>
      <c r="C44" s="19" t="s">
        <v>44</v>
      </c>
      <c r="D44" s="24" t="s">
        <v>96</v>
      </c>
      <c r="E44" s="25" t="s">
        <v>97</v>
      </c>
      <c r="F44" s="26">
        <v>0.53</v>
      </c>
      <c r="G44" s="26">
        <v>0.53</v>
      </c>
      <c r="H44" s="26">
        <v>0.53</v>
      </c>
      <c r="I44" s="26">
        <v>0.53</v>
      </c>
      <c r="J44" s="26">
        <v>0.53</v>
      </c>
      <c r="K44" s="26">
        <v>0.53</v>
      </c>
      <c r="L44" s="26">
        <v>0.53</v>
      </c>
      <c r="M44" s="19" t="s">
        <v>115</v>
      </c>
    </row>
    <row r="45" spans="1:16">
      <c r="B45" s="19" t="s">
        <v>17</v>
      </c>
      <c r="C45" s="19" t="s">
        <v>44</v>
      </c>
      <c r="D45" s="24" t="s">
        <v>96</v>
      </c>
      <c r="E45" s="25" t="s">
        <v>97</v>
      </c>
      <c r="F45" s="26">
        <v>0.53</v>
      </c>
      <c r="G45" s="26">
        <v>0.53</v>
      </c>
      <c r="H45" s="26">
        <v>0.53</v>
      </c>
      <c r="I45" s="26">
        <v>0.53</v>
      </c>
      <c r="J45" s="26">
        <v>0.53</v>
      </c>
      <c r="K45" s="26">
        <v>0.53</v>
      </c>
      <c r="L45" s="26">
        <v>0.53</v>
      </c>
      <c r="M45" s="19" t="s">
        <v>115</v>
      </c>
    </row>
    <row r="46" spans="1:16">
      <c r="B46" s="19" t="s">
        <v>18</v>
      </c>
      <c r="C46" s="19" t="s">
        <v>44</v>
      </c>
      <c r="D46" s="24" t="s">
        <v>96</v>
      </c>
      <c r="E46" s="25" t="s">
        <v>97</v>
      </c>
      <c r="F46" s="26">
        <v>0.53</v>
      </c>
      <c r="G46" s="26">
        <v>0.53</v>
      </c>
      <c r="H46" s="26">
        <v>0.53</v>
      </c>
      <c r="I46" s="26">
        <v>0.53</v>
      </c>
      <c r="J46" s="26">
        <v>0.53</v>
      </c>
      <c r="K46" s="26">
        <v>0.53</v>
      </c>
      <c r="L46" s="26">
        <v>0.53</v>
      </c>
      <c r="M46" s="19" t="s">
        <v>115</v>
      </c>
    </row>
    <row r="47" spans="1:16" ht="13">
      <c r="B47" s="24"/>
      <c r="D47" s="21"/>
      <c r="F47" s="26"/>
      <c r="G47" s="26"/>
      <c r="H47" s="26"/>
      <c r="I47" s="26"/>
      <c r="J47" s="26"/>
      <c r="K47" s="26"/>
      <c r="L47" s="26"/>
      <c r="M47" s="20"/>
    </row>
    <row r="48" spans="1:16" ht="13">
      <c r="D48" s="27"/>
    </row>
    <row r="50" spans="2:42">
      <c r="B50" s="19" t="s">
        <v>0</v>
      </c>
      <c r="C50" s="19"/>
      <c r="D50" s="19"/>
      <c r="E50" s="19"/>
      <c r="F50" s="19"/>
      <c r="G50" s="19"/>
      <c r="H50" s="19"/>
      <c r="I50" s="19"/>
      <c r="J50" s="19"/>
      <c r="K50" s="19"/>
      <c r="L50" s="19"/>
    </row>
    <row r="51" spans="2:42">
      <c r="B51" s="19" t="s">
        <v>1</v>
      </c>
      <c r="C51" s="19" t="s">
        <v>2</v>
      </c>
      <c r="D51" s="19" t="s">
        <v>3</v>
      </c>
      <c r="E51" s="19" t="s">
        <v>4</v>
      </c>
      <c r="F51" s="19" t="s">
        <v>75</v>
      </c>
      <c r="G51" s="19" t="s">
        <v>89</v>
      </c>
      <c r="H51" s="19" t="s">
        <v>90</v>
      </c>
      <c r="I51" s="19" t="s">
        <v>91</v>
      </c>
      <c r="J51" s="19" t="s">
        <v>92</v>
      </c>
      <c r="K51" s="19" t="s">
        <v>93</v>
      </c>
      <c r="L51" s="19" t="s">
        <v>94</v>
      </c>
      <c r="M51" s="19" t="s">
        <v>95</v>
      </c>
    </row>
    <row r="52" spans="2:42">
      <c r="B52" s="19" t="s">
        <v>17</v>
      </c>
      <c r="C52" s="19" t="s">
        <v>44</v>
      </c>
      <c r="D52" s="24" t="s">
        <v>96</v>
      </c>
      <c r="E52" s="25" t="s">
        <v>97</v>
      </c>
      <c r="F52" s="19" t="s">
        <v>117</v>
      </c>
      <c r="G52" s="22">
        <f>H52</f>
        <v>0.56999999999999995</v>
      </c>
      <c r="H52">
        <v>0.56999999999999995</v>
      </c>
      <c r="I52" s="22">
        <f>G52</f>
        <v>0.56999999999999995</v>
      </c>
      <c r="J52" s="22">
        <f>H52</f>
        <v>0.56999999999999995</v>
      </c>
      <c r="K52" s="22">
        <f>H52</f>
        <v>0.56999999999999995</v>
      </c>
      <c r="L52" s="22">
        <f>H52</f>
        <v>0.56999999999999995</v>
      </c>
      <c r="M52" s="22">
        <f>H52</f>
        <v>0.56999999999999995</v>
      </c>
    </row>
    <row r="53" spans="2:42">
      <c r="B53" s="19" t="s">
        <v>16</v>
      </c>
      <c r="C53" s="19" t="s">
        <v>44</v>
      </c>
      <c r="D53" s="24" t="s">
        <v>96</v>
      </c>
      <c r="E53" s="25" t="s">
        <v>97</v>
      </c>
      <c r="F53" s="19" t="s">
        <v>117</v>
      </c>
      <c r="G53" s="22">
        <f t="shared" ref="G53:G63" si="6">H53</f>
        <v>0.56999999999999995</v>
      </c>
      <c r="H53">
        <v>0.56999999999999995</v>
      </c>
      <c r="I53" s="22">
        <f t="shared" ref="I53:I63" si="7">G53</f>
        <v>0.56999999999999995</v>
      </c>
      <c r="J53" s="22">
        <f t="shared" ref="J53:J63" si="8">H53</f>
        <v>0.56999999999999995</v>
      </c>
      <c r="K53" s="22">
        <f t="shared" ref="K53:K63" si="9">H53</f>
        <v>0.56999999999999995</v>
      </c>
      <c r="L53" s="22">
        <f t="shared" ref="L53:L63" si="10">H53</f>
        <v>0.56999999999999995</v>
      </c>
      <c r="M53" s="22">
        <f t="shared" ref="M53:M63" si="11">H53</f>
        <v>0.56999999999999995</v>
      </c>
    </row>
    <row r="54" spans="2:42">
      <c r="B54" s="19" t="s">
        <v>18</v>
      </c>
      <c r="C54" s="19" t="s">
        <v>44</v>
      </c>
      <c r="D54" s="24" t="s">
        <v>96</v>
      </c>
      <c r="E54" s="25" t="s">
        <v>97</v>
      </c>
      <c r="F54" s="19" t="s">
        <v>117</v>
      </c>
      <c r="G54" s="22">
        <f t="shared" si="6"/>
        <v>0.56999999999999995</v>
      </c>
      <c r="H54">
        <v>0.56999999999999995</v>
      </c>
      <c r="I54" s="22">
        <f t="shared" si="7"/>
        <v>0.56999999999999995</v>
      </c>
      <c r="J54" s="22">
        <f t="shared" si="8"/>
        <v>0.56999999999999995</v>
      </c>
      <c r="K54" s="22">
        <f t="shared" si="9"/>
        <v>0.56999999999999995</v>
      </c>
      <c r="L54" s="22">
        <f t="shared" si="10"/>
        <v>0.56999999999999995</v>
      </c>
      <c r="M54" s="22">
        <f t="shared" si="11"/>
        <v>0.56999999999999995</v>
      </c>
    </row>
    <row r="55" spans="2:42">
      <c r="B55" s="19" t="s">
        <v>8</v>
      </c>
      <c r="C55" s="19" t="s">
        <v>44</v>
      </c>
      <c r="D55" s="24" t="s">
        <v>96</v>
      </c>
      <c r="E55" s="25" t="s">
        <v>97</v>
      </c>
      <c r="F55" s="19" t="s">
        <v>117</v>
      </c>
      <c r="G55" s="22">
        <f t="shared" si="6"/>
        <v>0.62</v>
      </c>
      <c r="H55">
        <v>0.62</v>
      </c>
      <c r="I55" s="22">
        <f t="shared" si="7"/>
        <v>0.62</v>
      </c>
      <c r="J55" s="22">
        <f t="shared" si="8"/>
        <v>0.62</v>
      </c>
      <c r="K55" s="22">
        <f t="shared" si="9"/>
        <v>0.62</v>
      </c>
      <c r="L55" s="22">
        <f t="shared" si="10"/>
        <v>0.62</v>
      </c>
      <c r="M55" s="22">
        <f t="shared" si="11"/>
        <v>0.62</v>
      </c>
    </row>
    <row r="56" spans="2:42">
      <c r="B56" s="19" t="s">
        <v>6</v>
      </c>
      <c r="C56" s="19" t="s">
        <v>44</v>
      </c>
      <c r="D56" s="24" t="s">
        <v>96</v>
      </c>
      <c r="E56" s="25" t="s">
        <v>97</v>
      </c>
      <c r="F56" s="19" t="s">
        <v>117</v>
      </c>
      <c r="G56" s="22">
        <f t="shared" si="6"/>
        <v>0.62</v>
      </c>
      <c r="H56">
        <v>0.62</v>
      </c>
      <c r="I56" s="22">
        <f t="shared" si="7"/>
        <v>0.62</v>
      </c>
      <c r="J56" s="22">
        <f t="shared" si="8"/>
        <v>0.62</v>
      </c>
      <c r="K56" s="22">
        <f t="shared" si="9"/>
        <v>0.62</v>
      </c>
      <c r="L56" s="22">
        <f t="shared" si="10"/>
        <v>0.62</v>
      </c>
      <c r="M56" s="22">
        <f t="shared" si="11"/>
        <v>0.62</v>
      </c>
    </row>
    <row r="57" spans="2:42">
      <c r="B57" s="19" t="s">
        <v>9</v>
      </c>
      <c r="C57" s="19" t="s">
        <v>44</v>
      </c>
      <c r="D57" s="24" t="s">
        <v>96</v>
      </c>
      <c r="E57" s="25" t="s">
        <v>97</v>
      </c>
      <c r="F57" s="19" t="s">
        <v>117</v>
      </c>
      <c r="G57" s="22">
        <f t="shared" si="6"/>
        <v>0.62</v>
      </c>
      <c r="H57">
        <v>0.62</v>
      </c>
      <c r="I57" s="22">
        <f t="shared" si="7"/>
        <v>0.62</v>
      </c>
      <c r="J57" s="22">
        <f t="shared" si="8"/>
        <v>0.62</v>
      </c>
      <c r="K57" s="22">
        <f t="shared" si="9"/>
        <v>0.62</v>
      </c>
      <c r="L57" s="22">
        <f t="shared" si="10"/>
        <v>0.62</v>
      </c>
      <c r="M57" s="22">
        <f t="shared" si="11"/>
        <v>0.62</v>
      </c>
    </row>
    <row r="58" spans="2:42">
      <c r="B58" s="19" t="s">
        <v>11</v>
      </c>
      <c r="C58" s="19" t="s">
        <v>44</v>
      </c>
      <c r="D58" s="24" t="s">
        <v>96</v>
      </c>
      <c r="E58" s="25" t="s">
        <v>97</v>
      </c>
      <c r="F58" s="19" t="s">
        <v>117</v>
      </c>
      <c r="G58" s="22">
        <f t="shared" si="6"/>
        <v>0.56999999999999995</v>
      </c>
      <c r="H58">
        <v>0.56999999999999995</v>
      </c>
      <c r="I58" s="22">
        <f t="shared" si="7"/>
        <v>0.56999999999999995</v>
      </c>
      <c r="J58" s="22">
        <f t="shared" si="8"/>
        <v>0.56999999999999995</v>
      </c>
      <c r="K58" s="22">
        <f t="shared" si="9"/>
        <v>0.56999999999999995</v>
      </c>
      <c r="L58" s="22">
        <f t="shared" si="10"/>
        <v>0.56999999999999995</v>
      </c>
      <c r="M58" s="22">
        <f t="shared" si="11"/>
        <v>0.56999999999999995</v>
      </c>
    </row>
    <row r="59" spans="2:42">
      <c r="B59" s="19" t="s">
        <v>10</v>
      </c>
      <c r="C59" s="19" t="s">
        <v>44</v>
      </c>
      <c r="D59" s="24" t="s">
        <v>96</v>
      </c>
      <c r="E59" s="25" t="s">
        <v>97</v>
      </c>
      <c r="F59" s="19" t="s">
        <v>117</v>
      </c>
      <c r="G59" s="22">
        <f t="shared" si="6"/>
        <v>0.56999999999999995</v>
      </c>
      <c r="H59">
        <v>0.56999999999999995</v>
      </c>
      <c r="I59" s="22">
        <f t="shared" si="7"/>
        <v>0.56999999999999995</v>
      </c>
      <c r="J59" s="22">
        <f t="shared" si="8"/>
        <v>0.56999999999999995</v>
      </c>
      <c r="K59" s="22">
        <f t="shared" si="9"/>
        <v>0.56999999999999995</v>
      </c>
      <c r="L59" s="22">
        <f t="shared" si="10"/>
        <v>0.56999999999999995</v>
      </c>
      <c r="M59" s="22">
        <f t="shared" si="11"/>
        <v>0.56999999999999995</v>
      </c>
    </row>
    <row r="60" spans="2:42">
      <c r="B60" s="19" t="s">
        <v>12</v>
      </c>
      <c r="C60" s="19" t="s">
        <v>44</v>
      </c>
      <c r="D60" s="24" t="s">
        <v>96</v>
      </c>
      <c r="E60" s="25" t="s">
        <v>97</v>
      </c>
      <c r="F60" s="19" t="s">
        <v>117</v>
      </c>
      <c r="G60" s="22">
        <f t="shared" si="6"/>
        <v>0.56999999999999995</v>
      </c>
      <c r="H60">
        <v>0.56999999999999995</v>
      </c>
      <c r="I60" s="22">
        <f t="shared" si="7"/>
        <v>0.56999999999999995</v>
      </c>
      <c r="J60" s="22">
        <f t="shared" si="8"/>
        <v>0.56999999999999995</v>
      </c>
      <c r="K60" s="22">
        <f t="shared" si="9"/>
        <v>0.56999999999999995</v>
      </c>
      <c r="L60" s="22">
        <f t="shared" si="10"/>
        <v>0.56999999999999995</v>
      </c>
      <c r="M60" s="22">
        <f t="shared" si="11"/>
        <v>0.56999999999999995</v>
      </c>
      <c r="AF60" s="17"/>
      <c r="AG60" s="17"/>
      <c r="AH60" s="17"/>
      <c r="AI60" s="17"/>
      <c r="AJ60" s="17"/>
      <c r="AK60" s="17"/>
      <c r="AL60" s="17"/>
      <c r="AM60" s="17"/>
      <c r="AN60" s="17"/>
      <c r="AO60" s="17"/>
      <c r="AP60" s="17"/>
    </row>
    <row r="61" spans="2:42">
      <c r="B61" s="19" t="s">
        <v>14</v>
      </c>
      <c r="C61" s="19" t="s">
        <v>44</v>
      </c>
      <c r="D61" s="24" t="s">
        <v>96</v>
      </c>
      <c r="E61" s="25" t="s">
        <v>97</v>
      </c>
      <c r="F61" s="19" t="s">
        <v>117</v>
      </c>
      <c r="G61" s="22">
        <f t="shared" si="6"/>
        <v>0.56999999999999995</v>
      </c>
      <c r="H61">
        <v>0.56999999999999995</v>
      </c>
      <c r="I61" s="22">
        <f t="shared" si="7"/>
        <v>0.56999999999999995</v>
      </c>
      <c r="J61" s="22">
        <f t="shared" si="8"/>
        <v>0.56999999999999995</v>
      </c>
      <c r="K61" s="22">
        <f t="shared" si="9"/>
        <v>0.56999999999999995</v>
      </c>
      <c r="L61" s="22">
        <f t="shared" si="10"/>
        <v>0.56999999999999995</v>
      </c>
      <c r="M61" s="22">
        <f t="shared" si="11"/>
        <v>0.56999999999999995</v>
      </c>
      <c r="AF61" s="17"/>
      <c r="AG61" s="17"/>
      <c r="AH61" s="17"/>
      <c r="AI61" s="17"/>
      <c r="AJ61" s="17"/>
      <c r="AK61" s="17"/>
      <c r="AL61" s="17"/>
      <c r="AM61" s="17"/>
      <c r="AN61" s="17"/>
      <c r="AO61" s="17"/>
      <c r="AP61" s="17"/>
    </row>
    <row r="62" spans="2:42">
      <c r="B62" s="19" t="s">
        <v>13</v>
      </c>
      <c r="C62" s="19" t="s">
        <v>44</v>
      </c>
      <c r="D62" s="24" t="s">
        <v>96</v>
      </c>
      <c r="E62" s="25" t="s">
        <v>97</v>
      </c>
      <c r="F62" s="19" t="s">
        <v>117</v>
      </c>
      <c r="G62" s="22">
        <f t="shared" si="6"/>
        <v>0.56999999999999995</v>
      </c>
      <c r="H62">
        <v>0.56999999999999995</v>
      </c>
      <c r="I62" s="22">
        <f t="shared" si="7"/>
        <v>0.56999999999999995</v>
      </c>
      <c r="J62" s="22">
        <f t="shared" si="8"/>
        <v>0.56999999999999995</v>
      </c>
      <c r="K62" s="22">
        <f t="shared" si="9"/>
        <v>0.56999999999999995</v>
      </c>
      <c r="L62" s="22">
        <f t="shared" si="10"/>
        <v>0.56999999999999995</v>
      </c>
      <c r="M62" s="22">
        <f t="shared" si="11"/>
        <v>0.56999999999999995</v>
      </c>
      <c r="AF62" s="17"/>
      <c r="AG62" s="17"/>
      <c r="AH62" s="17"/>
      <c r="AI62" s="17"/>
      <c r="AJ62" s="17"/>
      <c r="AK62" s="17"/>
      <c r="AL62" s="17"/>
      <c r="AM62" s="17"/>
      <c r="AN62" s="17"/>
      <c r="AO62" s="17"/>
      <c r="AP62" s="17"/>
    </row>
    <row r="63" spans="2:42">
      <c r="B63" s="19" t="s">
        <v>15</v>
      </c>
      <c r="C63" s="19" t="s">
        <v>44</v>
      </c>
      <c r="D63" s="24" t="s">
        <v>96</v>
      </c>
      <c r="E63" s="25" t="s">
        <v>97</v>
      </c>
      <c r="F63" s="19" t="s">
        <v>117</v>
      </c>
      <c r="G63" s="22">
        <f t="shared" si="6"/>
        <v>0.56999999999999995</v>
      </c>
      <c r="H63">
        <v>0.56999999999999995</v>
      </c>
      <c r="I63" s="22">
        <f t="shared" si="7"/>
        <v>0.56999999999999995</v>
      </c>
      <c r="J63" s="22">
        <f t="shared" si="8"/>
        <v>0.56999999999999995</v>
      </c>
      <c r="K63" s="22">
        <f t="shared" si="9"/>
        <v>0.56999999999999995</v>
      </c>
      <c r="L63" s="22">
        <f t="shared" si="10"/>
        <v>0.56999999999999995</v>
      </c>
      <c r="M63" s="22">
        <f t="shared" si="11"/>
        <v>0.56999999999999995</v>
      </c>
      <c r="AF63" s="17"/>
      <c r="AG63" s="17"/>
      <c r="AH63" s="17"/>
      <c r="AI63" s="17"/>
      <c r="AJ63" s="17"/>
      <c r="AK63" s="17"/>
      <c r="AL63" s="17"/>
      <c r="AM63" s="17"/>
      <c r="AN63" s="17"/>
      <c r="AO63" s="17"/>
      <c r="AP63" s="17"/>
    </row>
    <row r="64" spans="2:42">
      <c r="B64" s="24"/>
      <c r="AF64" s="17"/>
      <c r="AG64" s="17"/>
      <c r="AH64" s="17"/>
      <c r="AI64" s="17"/>
      <c r="AJ64" s="17"/>
      <c r="AK64" s="17"/>
      <c r="AL64" s="17"/>
      <c r="AM64" s="17"/>
      <c r="AN64" s="17"/>
      <c r="AO64" s="17"/>
      <c r="AP64" s="17"/>
    </row>
    <row r="65" spans="1:42" ht="13">
      <c r="C65" s="27"/>
      <c r="AF65" s="17"/>
      <c r="AG65" s="17"/>
      <c r="AH65" s="17"/>
      <c r="AI65" s="17"/>
      <c r="AJ65" s="17"/>
      <c r="AK65" s="17"/>
      <c r="AL65" s="17"/>
      <c r="AM65" s="17"/>
      <c r="AN65" s="17"/>
      <c r="AO65" s="17"/>
      <c r="AP65" s="17"/>
    </row>
    <row r="66" spans="1:42">
      <c r="B66" s="17"/>
      <c r="C66" s="17"/>
      <c r="D66" s="17"/>
      <c r="E66" s="17"/>
      <c r="F66" s="17"/>
      <c r="G66" s="17"/>
      <c r="H66" s="17" t="s">
        <v>130</v>
      </c>
      <c r="I66" s="17"/>
      <c r="J66" s="17"/>
      <c r="K66" s="17"/>
      <c r="L66" s="17"/>
      <c r="M66" s="17"/>
      <c r="N66" s="17"/>
      <c r="AF66" s="17"/>
      <c r="AG66" s="17"/>
      <c r="AH66" s="17"/>
      <c r="AI66" s="17"/>
      <c r="AJ66" s="17"/>
      <c r="AK66" s="17"/>
      <c r="AL66" s="17"/>
      <c r="AM66" s="17"/>
      <c r="AN66" s="17"/>
      <c r="AO66" s="17"/>
      <c r="AP66" s="17"/>
    </row>
    <row r="67" spans="1:42">
      <c r="B67" s="17"/>
      <c r="C67" s="17"/>
      <c r="D67" s="17"/>
      <c r="E67" s="17"/>
      <c r="F67" s="17"/>
      <c r="G67" s="17"/>
      <c r="H67" s="17"/>
      <c r="I67" s="17"/>
      <c r="J67" s="17"/>
      <c r="K67" s="17"/>
      <c r="L67" s="17"/>
      <c r="M67" s="17"/>
      <c r="N67" s="17"/>
      <c r="AF67" s="17"/>
      <c r="AG67" s="17"/>
      <c r="AH67" s="17"/>
      <c r="AI67" s="17"/>
      <c r="AJ67" s="17"/>
      <c r="AK67" s="17"/>
      <c r="AL67" s="17"/>
      <c r="AM67" s="17"/>
      <c r="AN67" s="17"/>
      <c r="AO67" s="17"/>
      <c r="AP67" s="17"/>
    </row>
    <row r="68" spans="1:42">
      <c r="B68" s="17"/>
      <c r="C68" s="17"/>
      <c r="D68" s="17" t="s">
        <v>6</v>
      </c>
      <c r="E68" s="17" t="s">
        <v>8</v>
      </c>
      <c r="F68" s="17" t="s">
        <v>9</v>
      </c>
      <c r="G68" s="17" t="s">
        <v>10</v>
      </c>
      <c r="H68" s="17" t="s">
        <v>11</v>
      </c>
      <c r="I68" s="17" t="s">
        <v>12</v>
      </c>
      <c r="J68" s="17" t="s">
        <v>13</v>
      </c>
      <c r="K68" s="17" t="s">
        <v>14</v>
      </c>
      <c r="L68" s="17" t="s">
        <v>15</v>
      </c>
      <c r="M68" s="17" t="s">
        <v>16</v>
      </c>
      <c r="N68" s="17" t="s">
        <v>17</v>
      </c>
      <c r="AF68" s="17"/>
      <c r="AG68" s="17"/>
      <c r="AH68" s="17"/>
      <c r="AI68" s="17"/>
      <c r="AJ68" s="17"/>
      <c r="AK68" s="17"/>
      <c r="AL68" s="17"/>
      <c r="AM68" s="17"/>
      <c r="AN68" s="17"/>
      <c r="AO68" s="17"/>
      <c r="AP68" s="17"/>
    </row>
    <row r="69" spans="1:42">
      <c r="A69" s="17"/>
      <c r="B69" s="17"/>
      <c r="C69" s="17"/>
      <c r="D69" s="17" t="s">
        <v>131</v>
      </c>
      <c r="E69" s="17" t="s">
        <v>131</v>
      </c>
      <c r="F69" s="17" t="s">
        <v>131</v>
      </c>
      <c r="G69" s="17" t="s">
        <v>131</v>
      </c>
      <c r="H69" s="17" t="s">
        <v>131</v>
      </c>
      <c r="I69" s="17" t="s">
        <v>131</v>
      </c>
      <c r="J69" s="17" t="s">
        <v>131</v>
      </c>
      <c r="K69" s="17" t="s">
        <v>131</v>
      </c>
      <c r="L69" s="17" t="s">
        <v>131</v>
      </c>
      <c r="M69" s="17" t="s">
        <v>131</v>
      </c>
      <c r="N69" s="17" t="s">
        <v>131</v>
      </c>
      <c r="P69" s="17"/>
    </row>
    <row r="70" spans="1:42" s="17" customFormat="1">
      <c r="C70" s="17" t="s">
        <v>132</v>
      </c>
      <c r="D70" s="17">
        <v>0.04</v>
      </c>
      <c r="E70" s="17">
        <v>0.02</v>
      </c>
      <c r="F70" s="17">
        <v>7.0000000000000007E-2</v>
      </c>
      <c r="G70" s="17">
        <v>0.09</v>
      </c>
      <c r="H70" s="17">
        <v>0.02</v>
      </c>
      <c r="I70" s="17">
        <v>0.13</v>
      </c>
      <c r="J70" s="17">
        <v>0.13</v>
      </c>
      <c r="K70" s="17">
        <v>7.0000000000000007E-2</v>
      </c>
      <c r="L70" s="17">
        <v>0.27</v>
      </c>
      <c r="M70" s="17">
        <v>0.13</v>
      </c>
      <c r="N70" s="17">
        <v>0.08</v>
      </c>
      <c r="AF70"/>
      <c r="AG70"/>
      <c r="AH70"/>
      <c r="AI70"/>
      <c r="AJ70"/>
      <c r="AK70"/>
      <c r="AL70"/>
      <c r="AM70"/>
      <c r="AN70"/>
      <c r="AO70"/>
      <c r="AP70"/>
    </row>
    <row r="71" spans="1:42" s="17" customFormat="1">
      <c r="C71" s="17" t="s">
        <v>133</v>
      </c>
      <c r="D71" s="17">
        <v>0.25</v>
      </c>
      <c r="E71" s="17">
        <v>0.11</v>
      </c>
      <c r="F71" s="17">
        <v>0.35</v>
      </c>
      <c r="G71" s="17">
        <v>0.11</v>
      </c>
      <c r="H71" s="17">
        <v>0.04</v>
      </c>
      <c r="I71" s="17">
        <v>0.19</v>
      </c>
      <c r="J71" s="17">
        <v>0.18</v>
      </c>
      <c r="K71" s="17">
        <v>0.12</v>
      </c>
      <c r="L71" s="17">
        <v>0.3</v>
      </c>
      <c r="M71" s="17">
        <v>0.21</v>
      </c>
      <c r="N71" s="17">
        <v>0.13</v>
      </c>
      <c r="AF71"/>
      <c r="AG71"/>
      <c r="AH71"/>
      <c r="AI71"/>
      <c r="AJ71"/>
      <c r="AK71"/>
      <c r="AL71"/>
      <c r="AM71"/>
      <c r="AN71"/>
      <c r="AO71"/>
      <c r="AP71"/>
    </row>
    <row r="72" spans="1:42" s="17" customFormat="1">
      <c r="O72" s="17" t="s">
        <v>18</v>
      </c>
      <c r="AF72"/>
      <c r="AG72"/>
      <c r="AH72"/>
      <c r="AI72"/>
      <c r="AJ72"/>
      <c r="AK72"/>
      <c r="AL72"/>
      <c r="AM72"/>
      <c r="AN72"/>
      <c r="AO72"/>
      <c r="AP72"/>
    </row>
    <row r="73" spans="1:42" s="17" customFormat="1">
      <c r="D73" s="17" t="s">
        <v>134</v>
      </c>
      <c r="O73" s="17" t="s">
        <v>131</v>
      </c>
      <c r="AF73"/>
      <c r="AG73"/>
      <c r="AH73"/>
      <c r="AI73"/>
      <c r="AJ73"/>
      <c r="AK73"/>
      <c r="AL73"/>
      <c r="AM73"/>
      <c r="AN73"/>
      <c r="AO73"/>
      <c r="AP73"/>
    </row>
    <row r="74" spans="1:42" s="17" customFormat="1">
      <c r="E74" s="17">
        <f>E70/$D$70</f>
        <v>0.5</v>
      </c>
      <c r="F74" s="17">
        <f t="shared" ref="F74:N74" si="12">F70/$D$70</f>
        <v>1.75</v>
      </c>
      <c r="G74" s="17">
        <f t="shared" si="12"/>
        <v>2.25</v>
      </c>
      <c r="H74" s="17">
        <f t="shared" si="12"/>
        <v>0.5</v>
      </c>
      <c r="I74" s="17">
        <f t="shared" si="12"/>
        <v>3.25</v>
      </c>
      <c r="J74" s="17">
        <f t="shared" si="12"/>
        <v>3.25</v>
      </c>
      <c r="K74" s="17">
        <f t="shared" si="12"/>
        <v>1.75</v>
      </c>
      <c r="L74" s="17">
        <f t="shared" si="12"/>
        <v>6.75</v>
      </c>
      <c r="M74" s="17">
        <f t="shared" si="12"/>
        <v>3.25</v>
      </c>
      <c r="N74" s="17">
        <f t="shared" si="12"/>
        <v>2</v>
      </c>
      <c r="O74" s="17">
        <v>0.33</v>
      </c>
      <c r="AF74"/>
      <c r="AG74"/>
      <c r="AH74"/>
      <c r="AI74"/>
      <c r="AJ74"/>
      <c r="AK74"/>
      <c r="AL74"/>
      <c r="AM74"/>
      <c r="AN74"/>
      <c r="AO74"/>
      <c r="AP74"/>
    </row>
    <row r="75" spans="1:42" s="17" customFormat="1">
      <c r="B75"/>
      <c r="C75"/>
      <c r="D75"/>
      <c r="E75"/>
      <c r="F75"/>
      <c r="G75"/>
      <c r="H75"/>
      <c r="I75"/>
      <c r="J75"/>
      <c r="K75"/>
      <c r="L75"/>
      <c r="M75"/>
      <c r="N75"/>
      <c r="O75" s="17">
        <v>0.44</v>
      </c>
      <c r="AF75"/>
      <c r="AG75"/>
      <c r="AH75"/>
      <c r="AI75"/>
      <c r="AJ75"/>
      <c r="AK75"/>
      <c r="AL75"/>
      <c r="AM75"/>
      <c r="AN75"/>
      <c r="AO75"/>
      <c r="AP75"/>
    </row>
    <row r="76" spans="1:42" s="17" customFormat="1">
      <c r="B76"/>
      <c r="C76"/>
      <c r="D76"/>
      <c r="E76"/>
      <c r="F76"/>
      <c r="G76"/>
      <c r="H76"/>
      <c r="I76"/>
      <c r="J76"/>
      <c r="K76"/>
      <c r="L76"/>
      <c r="M76"/>
      <c r="N76"/>
      <c r="AF76"/>
      <c r="AG76"/>
      <c r="AH76"/>
      <c r="AI76"/>
      <c r="AJ76"/>
      <c r="AK76"/>
      <c r="AL76"/>
      <c r="AM76"/>
      <c r="AN76"/>
      <c r="AO76"/>
      <c r="AP76"/>
    </row>
    <row r="77" spans="1:42" s="17" customFormat="1">
      <c r="B77"/>
      <c r="C77"/>
      <c r="D77"/>
      <c r="E77"/>
      <c r="F77"/>
      <c r="G77"/>
      <c r="H77"/>
      <c r="I77"/>
      <c r="J77"/>
      <c r="K77"/>
      <c r="L77"/>
      <c r="M77"/>
      <c r="N77"/>
      <c r="AF77"/>
      <c r="AG77"/>
      <c r="AH77"/>
      <c r="AI77"/>
      <c r="AJ77"/>
      <c r="AK77"/>
      <c r="AL77"/>
      <c r="AM77"/>
      <c r="AN77"/>
      <c r="AO77"/>
      <c r="AP77"/>
    </row>
    <row r="78" spans="1:42" s="17" customFormat="1">
      <c r="A78"/>
      <c r="D78"/>
      <c r="E78"/>
      <c r="F78"/>
      <c r="G78"/>
      <c r="H78"/>
      <c r="I78"/>
      <c r="J78"/>
      <c r="K78"/>
      <c r="L78"/>
      <c r="M78"/>
      <c r="N78"/>
      <c r="O78" s="17">
        <f>O74/$D$70</f>
        <v>8.25</v>
      </c>
      <c r="P78"/>
      <c r="AF78"/>
      <c r="AG78"/>
      <c r="AH78"/>
      <c r="AI78"/>
      <c r="AJ78"/>
      <c r="AK78"/>
      <c r="AL78"/>
      <c r="AM78"/>
      <c r="AN78"/>
      <c r="AO78"/>
      <c r="AP78"/>
    </row>
    <row r="79" spans="1:42">
      <c r="B79" s="17" t="s">
        <v>135</v>
      </c>
      <c r="C79" s="17">
        <v>9.9000000000000005E-2</v>
      </c>
    </row>
    <row r="80" spans="1:42">
      <c r="B80" s="17" t="s">
        <v>136</v>
      </c>
      <c r="C80" s="17">
        <v>0.108</v>
      </c>
    </row>
    <row r="81" spans="1:35">
      <c r="A81" s="17"/>
      <c r="B81" s="17" t="s">
        <v>137</v>
      </c>
      <c r="C81" s="17">
        <v>8.9999999999999993E-3</v>
      </c>
    </row>
    <row r="82" spans="1:35">
      <c r="A82" s="17" t="s">
        <v>13</v>
      </c>
      <c r="B82" s="17" t="s">
        <v>138</v>
      </c>
      <c r="C82" s="17">
        <v>9.4E-2</v>
      </c>
    </row>
    <row r="83" spans="1:35">
      <c r="A83" s="17" t="s">
        <v>14</v>
      </c>
      <c r="B83" s="17" t="s">
        <v>139</v>
      </c>
      <c r="C83" s="17">
        <v>0.10299999999999999</v>
      </c>
    </row>
    <row r="84" spans="1:35">
      <c r="A84" s="17" t="s">
        <v>15</v>
      </c>
      <c r="B84" s="17" t="s">
        <v>140</v>
      </c>
      <c r="C84" s="17">
        <v>8.9999999999999993E-3</v>
      </c>
    </row>
    <row r="85" spans="1:35">
      <c r="A85" s="17" t="s">
        <v>6</v>
      </c>
      <c r="B85" s="17" t="s">
        <v>141</v>
      </c>
      <c r="C85" s="17">
        <v>0.127</v>
      </c>
    </row>
    <row r="86" spans="1:35">
      <c r="A86" s="17" t="s">
        <v>8</v>
      </c>
      <c r="B86" s="17" t="s">
        <v>142</v>
      </c>
      <c r="C86" s="17">
        <v>0.13800000000000001</v>
      </c>
    </row>
    <row r="87" spans="1:35">
      <c r="A87" s="17" t="s">
        <v>9</v>
      </c>
      <c r="B87" s="17" t="s">
        <v>143</v>
      </c>
      <c r="C87" s="17">
        <v>1.2E-2</v>
      </c>
    </row>
    <row r="88" spans="1:35">
      <c r="A88" s="17" t="s">
        <v>10</v>
      </c>
      <c r="B88" s="17" t="s">
        <v>144</v>
      </c>
      <c r="C88" s="17">
        <v>0.13800000000000001</v>
      </c>
    </row>
    <row r="89" spans="1:35">
      <c r="A89" s="17" t="s">
        <v>11</v>
      </c>
      <c r="B89" s="17" t="s">
        <v>145</v>
      </c>
      <c r="C89" s="17">
        <v>0.151</v>
      </c>
      <c r="AF89" t="s">
        <v>146</v>
      </c>
      <c r="AG89" t="s">
        <v>147</v>
      </c>
      <c r="AH89" t="s">
        <v>148</v>
      </c>
      <c r="AI89" t="s">
        <v>149</v>
      </c>
    </row>
    <row r="90" spans="1:35">
      <c r="A90" s="17" t="s">
        <v>12</v>
      </c>
      <c r="B90" s="17" t="s">
        <v>150</v>
      </c>
      <c r="C90" s="17">
        <v>1.2999999999999999E-2</v>
      </c>
      <c r="AF90">
        <v>0.18</v>
      </c>
      <c r="AG90">
        <v>0.91600000000000004</v>
      </c>
      <c r="AH90">
        <v>2.7440000000000002</v>
      </c>
      <c r="AI90">
        <v>4</v>
      </c>
    </row>
    <row r="91" spans="1:35">
      <c r="A91" s="17" t="s">
        <v>16</v>
      </c>
    </row>
    <row r="92" spans="1:35">
      <c r="A92" s="17" t="s">
        <v>17</v>
      </c>
    </row>
    <row r="93" spans="1:35">
      <c r="A93" s="17" t="s">
        <v>18</v>
      </c>
    </row>
    <row r="94" spans="1:35">
      <c r="B94" s="17"/>
      <c r="C94" s="17"/>
      <c r="D94" s="17"/>
      <c r="E94" s="17"/>
      <c r="F94" s="17"/>
      <c r="G94" s="17"/>
      <c r="H94" s="17"/>
      <c r="I94" s="17"/>
      <c r="J94" s="17"/>
    </row>
    <row r="95" spans="1:35">
      <c r="B95" s="17" t="s">
        <v>75</v>
      </c>
      <c r="C95" s="17" t="s">
        <v>5</v>
      </c>
      <c r="D95" s="17" t="s">
        <v>89</v>
      </c>
      <c r="E95" s="17" t="s">
        <v>90</v>
      </c>
      <c r="F95" s="17" t="s">
        <v>91</v>
      </c>
      <c r="G95" s="17" t="s">
        <v>92</v>
      </c>
      <c r="H95" s="17" t="s">
        <v>93</v>
      </c>
      <c r="I95" s="17" t="s">
        <v>94</v>
      </c>
      <c r="J95" s="17" t="s">
        <v>95</v>
      </c>
    </row>
    <row r="96" spans="1:35">
      <c r="B96" s="17" t="s">
        <v>151</v>
      </c>
      <c r="C96" s="17"/>
      <c r="D96" s="17">
        <v>4.7927</v>
      </c>
      <c r="E96" s="17">
        <v>1.31</v>
      </c>
      <c r="F96" s="17">
        <v>4</v>
      </c>
      <c r="G96" s="17">
        <v>0</v>
      </c>
      <c r="H96" s="17">
        <v>1.1473599999999999</v>
      </c>
      <c r="I96" s="17">
        <v>6.9673999999999996</v>
      </c>
      <c r="J96" s="17">
        <v>6</v>
      </c>
    </row>
    <row r="97" spans="1:31">
      <c r="A97" s="17" t="s">
        <v>152</v>
      </c>
      <c r="B97" s="17" t="s">
        <v>151</v>
      </c>
      <c r="C97" s="17">
        <v>0.75</v>
      </c>
      <c r="D97" s="17"/>
      <c r="E97" s="17"/>
      <c r="F97" s="17"/>
      <c r="G97" s="17"/>
      <c r="H97" s="17"/>
      <c r="I97" s="17"/>
      <c r="J97" s="17"/>
    </row>
    <row r="98" spans="1:31">
      <c r="A98" s="17" t="s">
        <v>3</v>
      </c>
    </row>
    <row r="99" spans="1:31">
      <c r="A99" s="17" t="s">
        <v>153</v>
      </c>
      <c r="W99" t="s">
        <v>154</v>
      </c>
      <c r="X99" t="s">
        <v>155</v>
      </c>
      <c r="Y99" t="s">
        <v>156</v>
      </c>
      <c r="Z99" t="s">
        <v>157</v>
      </c>
      <c r="AA99" t="s">
        <v>158</v>
      </c>
      <c r="AB99" t="s">
        <v>159</v>
      </c>
      <c r="AC99" t="s">
        <v>160</v>
      </c>
      <c r="AD99" t="s">
        <v>161</v>
      </c>
      <c r="AE99" t="s">
        <v>162</v>
      </c>
    </row>
    <row r="100" spans="1:31">
      <c r="A100" s="17" t="s">
        <v>163</v>
      </c>
      <c r="W100">
        <v>0.76</v>
      </c>
      <c r="X100">
        <v>1.1000000000000001</v>
      </c>
      <c r="Y100">
        <v>0</v>
      </c>
      <c r="Z100">
        <v>0</v>
      </c>
      <c r="AA100">
        <v>0</v>
      </c>
      <c r="AB100">
        <v>1.7823</v>
      </c>
      <c r="AC100">
        <v>1.0928</v>
      </c>
      <c r="AD100">
        <v>9.1999999999999998E-2</v>
      </c>
      <c r="AE100">
        <v>0.10920000000000001</v>
      </c>
    </row>
    <row r="111" spans="1:31">
      <c r="D111" s="33"/>
      <c r="E111" s="34"/>
      <c r="F111" s="34"/>
      <c r="G111" s="34"/>
      <c r="H111" s="34"/>
      <c r="I111" s="34"/>
      <c r="J111" s="34"/>
      <c r="K111" s="34"/>
      <c r="L111" s="34"/>
      <c r="M111" s="34"/>
      <c r="N111" s="34"/>
    </row>
    <row r="112" spans="1:31" ht="13">
      <c r="B112" s="19"/>
      <c r="C112" s="19"/>
      <c r="D112" s="35"/>
      <c r="E112" s="33"/>
      <c r="F112" s="33"/>
      <c r="G112" s="33"/>
      <c r="H112" s="33"/>
      <c r="I112" s="33"/>
      <c r="J112" s="33"/>
      <c r="K112" s="33"/>
      <c r="L112" s="33"/>
      <c r="M112" s="33"/>
      <c r="N112" s="33"/>
    </row>
    <row r="113" spans="2:15" ht="13">
      <c r="B113" s="19"/>
      <c r="C113" s="19"/>
      <c r="D113" s="35"/>
      <c r="E113" s="36"/>
      <c r="F113" s="37"/>
      <c r="G113" s="38"/>
      <c r="H113" s="38"/>
      <c r="I113" s="38"/>
      <c r="J113" s="38"/>
      <c r="K113" s="38"/>
      <c r="L113" s="38"/>
      <c r="M113" s="38"/>
      <c r="N113" s="33"/>
    </row>
    <row r="114" spans="2:15" ht="13">
      <c r="D114" s="35"/>
      <c r="E114" s="34"/>
      <c r="F114" s="34"/>
      <c r="G114" s="34"/>
      <c r="H114" s="34"/>
      <c r="I114" s="34"/>
      <c r="J114" s="34"/>
      <c r="K114" s="34"/>
      <c r="L114" s="34"/>
      <c r="M114" s="34"/>
      <c r="N114" s="40"/>
    </row>
    <row r="115" spans="2:15">
      <c r="D115" s="39"/>
      <c r="E115" s="34"/>
      <c r="F115" s="34"/>
      <c r="G115" s="34"/>
      <c r="H115" s="34"/>
      <c r="I115" s="34"/>
      <c r="J115" s="34"/>
      <c r="K115" s="34"/>
      <c r="L115" s="34"/>
      <c r="M115" s="34"/>
      <c r="N115" s="34"/>
    </row>
    <row r="116" spans="2:15">
      <c r="D116" s="39"/>
      <c r="E116" s="34"/>
      <c r="F116" s="34"/>
      <c r="G116" s="34"/>
      <c r="H116" s="34"/>
      <c r="I116" s="34"/>
      <c r="J116" s="34"/>
      <c r="K116" s="34"/>
      <c r="L116" s="34"/>
      <c r="M116" s="34"/>
      <c r="N116" s="34"/>
      <c r="O116" s="30"/>
    </row>
    <row r="117" spans="2:15">
      <c r="D117" s="39"/>
      <c r="E117" s="34"/>
      <c r="F117" s="34"/>
      <c r="G117" s="34"/>
      <c r="H117" s="34"/>
      <c r="I117" s="34"/>
      <c r="J117" s="34"/>
      <c r="K117" s="34"/>
      <c r="L117" s="34"/>
      <c r="M117" s="34"/>
      <c r="N117" s="34"/>
      <c r="O117" s="30"/>
    </row>
  </sheetData>
  <conditionalFormatting sqref="G113:M113">
    <cfRule type="colorScale" priority="1">
      <colorScale>
        <cfvo type="min"/>
        <cfvo type="percentile" val="50"/>
        <cfvo type="max"/>
        <color rgb="FF63BE7B"/>
        <color rgb="FFFFEB84"/>
        <color rgb="FFF8696B"/>
      </colorScale>
    </cfRule>
  </conditionalFormatting>
  <conditionalFormatting sqref="AF26:AO26 E32:N32 O36 Q36:AE36 P35">
    <cfRule type="colorScale" priority="4">
      <colorScale>
        <cfvo type="min"/>
        <cfvo type="percentile" val="50"/>
        <cfvo type="max"/>
        <color rgb="FF63BE7B"/>
        <color rgb="FFFFEB84"/>
        <color rgb="FFF8696B"/>
      </colorScale>
    </cfRule>
  </conditionalFormatting>
  <conditionalFormatting sqref="AF29:AP42 O39:O52 N35:N48 Q39:AE52 P38:P51 F47:L48">
    <cfRule type="colorScale" priority="5">
      <colorScale>
        <cfvo type="min"/>
        <cfvo type="percentile" val="50"/>
        <cfvo type="max"/>
        <color rgb="FF63BE7B"/>
        <color rgb="FFFFEB84"/>
        <color rgb="FFF8696B"/>
      </colorScale>
    </cfRule>
  </conditionalFormatting>
  <conditionalFormatting sqref="F35:L46">
    <cfRule type="colorScale" priority="2">
      <colorScale>
        <cfvo type="min"/>
        <cfvo type="percentile" val="50"/>
        <cfvo type="max"/>
        <color rgb="FF63BE7B"/>
        <color rgb="FFFFEB84"/>
        <color rgb="FFF8696B"/>
      </colorScale>
    </cfRule>
  </conditionalFormatting>
  <pageMargins left="0.7" right="0.7" top="0.75" bottom="0.75" header="0.3" footer="0.3"/>
  <pageSetup orientation="portrait"/>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3"/>
  <sheetViews>
    <sheetView workbookViewId="0">
      <selection activeCell="F10" sqref="F10"/>
    </sheetView>
  </sheetViews>
  <sheetFormatPr defaultColWidth="9" defaultRowHeight="12.5"/>
  <sheetData>
    <row r="1" spans="1:10" ht="50">
      <c r="A1" s="5" t="s">
        <v>164</v>
      </c>
      <c r="B1" s="6" t="s">
        <v>165</v>
      </c>
      <c r="C1" s="6" t="s">
        <v>166</v>
      </c>
      <c r="D1" s="6" t="s">
        <v>167</v>
      </c>
      <c r="E1" s="6" t="s">
        <v>168</v>
      </c>
      <c r="F1" s="6" t="s">
        <v>169</v>
      </c>
      <c r="G1" s="6" t="s">
        <v>170</v>
      </c>
      <c r="H1" s="6" t="s">
        <v>171</v>
      </c>
      <c r="J1">
        <v>36880</v>
      </c>
    </row>
    <row r="2" spans="1:10" ht="75">
      <c r="A2" s="7" t="s">
        <v>172</v>
      </c>
      <c r="B2" s="8" t="s">
        <v>173</v>
      </c>
      <c r="C2" s="9" t="s">
        <v>174</v>
      </c>
      <c r="D2" s="9" t="s">
        <v>175</v>
      </c>
      <c r="E2" s="10">
        <v>1864</v>
      </c>
      <c r="F2" s="9">
        <v>36</v>
      </c>
      <c r="G2" s="9">
        <v>24.39</v>
      </c>
      <c r="H2" s="9" t="s">
        <v>176</v>
      </c>
      <c r="J2" s="15">
        <f>SUM(E2:E63)</f>
        <v>36880</v>
      </c>
    </row>
    <row r="3" spans="1:10" ht="25">
      <c r="A3" s="7" t="s">
        <v>177</v>
      </c>
      <c r="B3" s="8" t="s">
        <v>178</v>
      </c>
      <c r="C3" s="9" t="s">
        <v>178</v>
      </c>
      <c r="D3" s="9" t="s">
        <v>175</v>
      </c>
      <c r="E3" s="9">
        <v>270</v>
      </c>
      <c r="F3" s="9">
        <v>6</v>
      </c>
      <c r="G3" s="9">
        <v>37.799999999999997</v>
      </c>
      <c r="H3" s="9" t="s">
        <v>179</v>
      </c>
    </row>
    <row r="4" spans="1:10" ht="50">
      <c r="A4" s="11" t="s">
        <v>180</v>
      </c>
      <c r="B4" s="8" t="s">
        <v>181</v>
      </c>
      <c r="C4" s="9" t="s">
        <v>182</v>
      </c>
      <c r="D4" s="9" t="s">
        <v>183</v>
      </c>
      <c r="E4" s="9">
        <v>768</v>
      </c>
      <c r="F4" s="9">
        <v>3</v>
      </c>
      <c r="G4" s="9">
        <v>63</v>
      </c>
      <c r="H4" s="9" t="s">
        <v>184</v>
      </c>
      <c r="J4">
        <f>SUM(E:E)</f>
        <v>36880</v>
      </c>
    </row>
    <row r="5" spans="1:10" ht="25">
      <c r="A5" s="11" t="s">
        <v>185</v>
      </c>
      <c r="B5" s="8" t="s">
        <v>186</v>
      </c>
      <c r="C5" s="9" t="s">
        <v>186</v>
      </c>
      <c r="D5" s="9" t="s">
        <v>183</v>
      </c>
      <c r="E5" s="10">
        <v>1178</v>
      </c>
      <c r="F5" s="9">
        <v>8</v>
      </c>
      <c r="G5" s="9">
        <v>266.7</v>
      </c>
      <c r="H5" s="9" t="s">
        <v>187</v>
      </c>
    </row>
    <row r="6" spans="1:10" ht="25">
      <c r="A6" s="7" t="s">
        <v>188</v>
      </c>
      <c r="B6" s="8" t="s">
        <v>186</v>
      </c>
      <c r="C6" s="9" t="s">
        <v>186</v>
      </c>
      <c r="D6" s="9" t="s">
        <v>175</v>
      </c>
      <c r="E6" s="9">
        <v>845</v>
      </c>
      <c r="F6" s="9">
        <v>5</v>
      </c>
      <c r="G6" s="9">
        <v>115.83</v>
      </c>
      <c r="H6" s="9" t="s">
        <v>189</v>
      </c>
    </row>
    <row r="7" spans="1:10" ht="25">
      <c r="A7" s="7" t="s">
        <v>190</v>
      </c>
      <c r="B7" s="8" t="s">
        <v>181</v>
      </c>
      <c r="C7" s="9" t="s">
        <v>191</v>
      </c>
      <c r="D7" s="9" t="s">
        <v>183</v>
      </c>
      <c r="E7" s="9">
        <v>469</v>
      </c>
      <c r="F7" s="9">
        <v>2</v>
      </c>
      <c r="G7" s="9">
        <v>37.5</v>
      </c>
      <c r="H7" s="9">
        <v>1993</v>
      </c>
    </row>
    <row r="8" spans="1:10" ht="25">
      <c r="A8" s="7" t="s">
        <v>192</v>
      </c>
      <c r="B8" s="8" t="s">
        <v>193</v>
      </c>
      <c r="C8" s="9" t="s">
        <v>194</v>
      </c>
      <c r="D8" s="9" t="s">
        <v>175</v>
      </c>
      <c r="E8" s="9">
        <v>61</v>
      </c>
      <c r="F8" s="9">
        <v>3</v>
      </c>
      <c r="G8" s="9">
        <v>18.29</v>
      </c>
      <c r="H8" s="9" t="s">
        <v>195</v>
      </c>
    </row>
    <row r="9" spans="1:10" ht="25">
      <c r="A9" s="7" t="s">
        <v>196</v>
      </c>
      <c r="B9" s="8" t="s">
        <v>193</v>
      </c>
      <c r="C9" s="9" t="s">
        <v>194</v>
      </c>
      <c r="D9" s="9" t="s">
        <v>175</v>
      </c>
      <c r="E9" s="9">
        <v>756</v>
      </c>
      <c r="F9" s="9">
        <v>14</v>
      </c>
      <c r="G9" s="9">
        <v>17.989999999999998</v>
      </c>
      <c r="H9" s="9" t="s">
        <v>197</v>
      </c>
    </row>
    <row r="10" spans="1:10" ht="25">
      <c r="A10" s="7" t="s">
        <v>198</v>
      </c>
      <c r="B10" s="8" t="s">
        <v>193</v>
      </c>
      <c r="C10" s="9" t="s">
        <v>199</v>
      </c>
      <c r="D10" s="9" t="s">
        <v>175</v>
      </c>
      <c r="E10" s="9">
        <v>152</v>
      </c>
      <c r="F10" s="9">
        <v>5</v>
      </c>
      <c r="G10" s="9">
        <v>28.35</v>
      </c>
      <c r="H10" s="9" t="s">
        <v>200</v>
      </c>
    </row>
    <row r="11" spans="1:10" ht="25">
      <c r="A11" s="7" t="s">
        <v>201</v>
      </c>
      <c r="B11" s="8" t="s">
        <v>178</v>
      </c>
      <c r="C11" s="9" t="s">
        <v>178</v>
      </c>
      <c r="D11" s="9" t="s">
        <v>175</v>
      </c>
      <c r="E11" s="9">
        <v>62</v>
      </c>
      <c r="F11" s="9">
        <v>6</v>
      </c>
      <c r="G11" s="9">
        <v>17.829999999999998</v>
      </c>
      <c r="H11" s="9" t="s">
        <v>202</v>
      </c>
    </row>
    <row r="12" spans="1:10" ht="25">
      <c r="A12" s="11" t="s">
        <v>203</v>
      </c>
      <c r="B12" s="8" t="s">
        <v>193</v>
      </c>
      <c r="C12" s="9" t="s">
        <v>204</v>
      </c>
      <c r="D12" s="9" t="s">
        <v>175</v>
      </c>
      <c r="E12" s="9">
        <v>10</v>
      </c>
      <c r="F12" s="9">
        <v>2</v>
      </c>
      <c r="G12" s="9">
        <v>17.8</v>
      </c>
      <c r="H12" s="9" t="s">
        <v>205</v>
      </c>
    </row>
    <row r="13" spans="1:10" ht="37.5">
      <c r="A13" s="7" t="s">
        <v>206</v>
      </c>
      <c r="B13" s="8" t="s">
        <v>193</v>
      </c>
      <c r="C13" s="9" t="s">
        <v>194</v>
      </c>
      <c r="D13" s="9" t="s">
        <v>175</v>
      </c>
      <c r="E13" s="9">
        <v>92</v>
      </c>
      <c r="F13" s="9">
        <v>4</v>
      </c>
      <c r="G13" s="9">
        <v>16.16</v>
      </c>
      <c r="H13" s="9">
        <v>1931</v>
      </c>
    </row>
    <row r="14" spans="1:10" ht="37.5">
      <c r="A14" s="7" t="s">
        <v>207</v>
      </c>
      <c r="B14" s="8" t="s">
        <v>208</v>
      </c>
      <c r="C14" s="9" t="s">
        <v>208</v>
      </c>
      <c r="D14" s="9" t="s">
        <v>175</v>
      </c>
      <c r="E14" s="9">
        <v>29</v>
      </c>
      <c r="F14" s="9">
        <v>6</v>
      </c>
      <c r="G14" s="9">
        <v>14.64</v>
      </c>
      <c r="H14" s="9">
        <v>1925</v>
      </c>
    </row>
    <row r="15" spans="1:10" ht="25">
      <c r="A15" s="7" t="s">
        <v>209</v>
      </c>
      <c r="B15" s="8" t="s">
        <v>208</v>
      </c>
      <c r="C15" s="9" t="s">
        <v>208</v>
      </c>
      <c r="D15" s="9" t="s">
        <v>175</v>
      </c>
      <c r="E15" s="9">
        <v>16</v>
      </c>
      <c r="F15" s="9">
        <v>4</v>
      </c>
      <c r="G15" s="9">
        <v>9.1</v>
      </c>
      <c r="H15" s="9" t="s">
        <v>210</v>
      </c>
    </row>
    <row r="16" spans="1:10" ht="25">
      <c r="A16" s="7" t="s">
        <v>211</v>
      </c>
      <c r="B16" s="8" t="s">
        <v>181</v>
      </c>
      <c r="C16" s="9" t="s">
        <v>182</v>
      </c>
      <c r="D16" s="9" t="s">
        <v>183</v>
      </c>
      <c r="E16" s="9">
        <v>480</v>
      </c>
      <c r="F16" s="9">
        <v>3</v>
      </c>
      <c r="G16" s="9">
        <v>63</v>
      </c>
      <c r="H16" s="9">
        <v>2006</v>
      </c>
    </row>
    <row r="17" spans="1:8" ht="25">
      <c r="A17" s="7" t="s">
        <v>212</v>
      </c>
      <c r="B17" s="8" t="s">
        <v>213</v>
      </c>
      <c r="C17" s="9" t="s">
        <v>212</v>
      </c>
      <c r="D17" s="9" t="s">
        <v>183</v>
      </c>
      <c r="E17" s="9">
        <v>51</v>
      </c>
      <c r="F17" s="9">
        <v>3</v>
      </c>
      <c r="G17" s="9">
        <v>39.6</v>
      </c>
      <c r="H17" s="9">
        <v>1960</v>
      </c>
    </row>
    <row r="18" spans="1:8" ht="37.5">
      <c r="A18" s="7" t="s">
        <v>214</v>
      </c>
      <c r="B18" s="8" t="s">
        <v>213</v>
      </c>
      <c r="C18" s="9" t="s">
        <v>213</v>
      </c>
      <c r="D18" s="9" t="s">
        <v>175</v>
      </c>
      <c r="E18" s="10">
        <v>1229</v>
      </c>
      <c r="F18" s="9">
        <v>8</v>
      </c>
      <c r="G18" s="9">
        <v>70.11</v>
      </c>
      <c r="H18" s="9" t="s">
        <v>215</v>
      </c>
    </row>
    <row r="19" spans="1:8" ht="25">
      <c r="A19" s="7" t="s">
        <v>216</v>
      </c>
      <c r="B19" s="8" t="s">
        <v>178</v>
      </c>
      <c r="C19" s="9" t="s">
        <v>178</v>
      </c>
      <c r="D19" s="9" t="s">
        <v>175</v>
      </c>
      <c r="E19" s="9">
        <v>131</v>
      </c>
      <c r="F19" s="9">
        <v>5</v>
      </c>
      <c r="G19" s="9">
        <v>17.38</v>
      </c>
      <c r="H19" s="9" t="s">
        <v>217</v>
      </c>
    </row>
    <row r="20" spans="1:8" ht="25">
      <c r="A20" s="7" t="s">
        <v>218</v>
      </c>
      <c r="B20" s="8" t="s">
        <v>181</v>
      </c>
      <c r="C20" s="9" t="s">
        <v>219</v>
      </c>
      <c r="D20" s="9" t="s">
        <v>175</v>
      </c>
      <c r="E20" s="10">
        <v>1436</v>
      </c>
      <c r="F20" s="9">
        <v>12</v>
      </c>
      <c r="G20" s="9">
        <v>27.5</v>
      </c>
      <c r="H20" s="9" t="s">
        <v>220</v>
      </c>
    </row>
    <row r="21" spans="1:8" ht="37.5">
      <c r="A21" s="7" t="s">
        <v>221</v>
      </c>
      <c r="B21" s="8" t="s">
        <v>181</v>
      </c>
      <c r="C21" s="9" t="s">
        <v>219</v>
      </c>
      <c r="D21" s="9" t="s">
        <v>183</v>
      </c>
      <c r="E21" s="10">
        <v>2106</v>
      </c>
      <c r="F21" s="9">
        <v>6</v>
      </c>
      <c r="G21" s="9">
        <v>138.5</v>
      </c>
      <c r="H21" s="9" t="s">
        <v>222</v>
      </c>
    </row>
    <row r="22" spans="1:8" ht="25">
      <c r="A22" s="7" t="s">
        <v>223</v>
      </c>
      <c r="B22" s="8" t="s">
        <v>181</v>
      </c>
      <c r="C22" s="9" t="s">
        <v>219</v>
      </c>
      <c r="D22" s="9" t="s">
        <v>183</v>
      </c>
      <c r="E22" s="10">
        <v>2417</v>
      </c>
      <c r="F22" s="9">
        <v>12</v>
      </c>
      <c r="G22" s="9">
        <v>79</v>
      </c>
      <c r="H22" s="9" t="s">
        <v>224</v>
      </c>
    </row>
    <row r="23" spans="1:8" ht="25">
      <c r="A23" s="7" t="s">
        <v>225</v>
      </c>
      <c r="B23" s="8" t="s">
        <v>181</v>
      </c>
      <c r="C23" s="9" t="s">
        <v>219</v>
      </c>
      <c r="D23" s="9" t="s">
        <v>183</v>
      </c>
      <c r="E23" s="10">
        <v>2779</v>
      </c>
      <c r="F23" s="9">
        <v>9</v>
      </c>
      <c r="G23" s="9">
        <v>116.7</v>
      </c>
      <c r="H23" s="9" t="s">
        <v>226</v>
      </c>
    </row>
    <row r="24" spans="1:8" ht="25">
      <c r="A24" s="7" t="s">
        <v>227</v>
      </c>
      <c r="B24" s="8" t="s">
        <v>178</v>
      </c>
      <c r="C24" s="9" t="s">
        <v>178</v>
      </c>
      <c r="D24" s="9" t="s">
        <v>175</v>
      </c>
      <c r="E24" s="9">
        <v>294</v>
      </c>
      <c r="F24" s="9">
        <v>6</v>
      </c>
      <c r="G24" s="9">
        <v>34.75</v>
      </c>
      <c r="H24" s="9" t="s">
        <v>228</v>
      </c>
    </row>
    <row r="25" spans="1:8" ht="37.5">
      <c r="A25" s="11" t="s">
        <v>229</v>
      </c>
      <c r="B25" s="8" t="s">
        <v>230</v>
      </c>
      <c r="C25" s="9" t="s">
        <v>230</v>
      </c>
      <c r="D25" s="9" t="s">
        <v>183</v>
      </c>
      <c r="E25" s="9">
        <v>22</v>
      </c>
      <c r="F25" s="9">
        <v>2</v>
      </c>
      <c r="G25" s="9">
        <v>38.5</v>
      </c>
      <c r="H25" s="9">
        <v>1995</v>
      </c>
    </row>
    <row r="26" spans="1:8" ht="25">
      <c r="A26" s="7" t="s">
        <v>231</v>
      </c>
      <c r="B26" s="8" t="s">
        <v>181</v>
      </c>
      <c r="C26" s="9" t="s">
        <v>232</v>
      </c>
      <c r="D26" s="9" t="s">
        <v>183</v>
      </c>
      <c r="E26" s="9">
        <v>878</v>
      </c>
      <c r="F26" s="9">
        <v>6</v>
      </c>
      <c r="G26" s="9">
        <v>57.3</v>
      </c>
      <c r="H26" s="9" t="s">
        <v>233</v>
      </c>
    </row>
    <row r="27" spans="1:8" ht="25">
      <c r="A27" s="7" t="s">
        <v>234</v>
      </c>
      <c r="B27" s="8" t="s">
        <v>181</v>
      </c>
      <c r="C27" s="9" t="s">
        <v>232</v>
      </c>
      <c r="D27" s="9" t="s">
        <v>175</v>
      </c>
      <c r="E27" s="9">
        <v>319</v>
      </c>
      <c r="F27" s="9">
        <v>2</v>
      </c>
      <c r="G27" s="9">
        <v>27.4</v>
      </c>
      <c r="H27" s="9">
        <v>1996</v>
      </c>
    </row>
    <row r="28" spans="1:8" ht="25">
      <c r="A28" s="7" t="s">
        <v>235</v>
      </c>
      <c r="B28" s="8" t="s">
        <v>173</v>
      </c>
      <c r="C28" s="9" t="s">
        <v>236</v>
      </c>
      <c r="D28" s="9" t="s">
        <v>175</v>
      </c>
      <c r="E28" s="9">
        <v>113</v>
      </c>
      <c r="F28" s="9">
        <v>12</v>
      </c>
      <c r="G28" s="9">
        <v>9.14</v>
      </c>
      <c r="H28" s="9" t="s">
        <v>237</v>
      </c>
    </row>
    <row r="29" spans="1:8" ht="25">
      <c r="A29" s="7" t="s">
        <v>238</v>
      </c>
      <c r="B29" s="8" t="s">
        <v>213</v>
      </c>
      <c r="C29" s="9" t="s">
        <v>213</v>
      </c>
      <c r="D29" s="9" t="s">
        <v>175</v>
      </c>
      <c r="E29" s="9">
        <v>184</v>
      </c>
      <c r="F29" s="9">
        <v>3</v>
      </c>
      <c r="G29" s="9">
        <v>36.58</v>
      </c>
      <c r="H29" s="9" t="s">
        <v>239</v>
      </c>
    </row>
    <row r="30" spans="1:8" ht="25">
      <c r="A30" s="7" t="s">
        <v>240</v>
      </c>
      <c r="B30" s="8" t="s">
        <v>213</v>
      </c>
      <c r="C30" s="9" t="s">
        <v>213</v>
      </c>
      <c r="D30" s="9" t="s">
        <v>183</v>
      </c>
      <c r="E30" s="10">
        <v>1596</v>
      </c>
      <c r="F30" s="9">
        <v>8</v>
      </c>
      <c r="G30" s="9">
        <v>141.80000000000001</v>
      </c>
      <c r="H30" s="9" t="s">
        <v>241</v>
      </c>
    </row>
    <row r="31" spans="1:8" ht="25">
      <c r="A31" s="7" t="s">
        <v>242</v>
      </c>
      <c r="B31" s="8" t="s">
        <v>213</v>
      </c>
      <c r="C31" s="9" t="s">
        <v>213</v>
      </c>
      <c r="D31" s="9" t="s">
        <v>183</v>
      </c>
      <c r="E31" s="10">
        <v>1064</v>
      </c>
      <c r="F31" s="9">
        <v>4</v>
      </c>
      <c r="G31" s="9">
        <v>144.5</v>
      </c>
      <c r="H31" s="9" t="s">
        <v>243</v>
      </c>
    </row>
    <row r="32" spans="1:8" ht="25">
      <c r="A32" s="7" t="s">
        <v>244</v>
      </c>
      <c r="B32" s="8" t="s">
        <v>213</v>
      </c>
      <c r="C32" s="9" t="s">
        <v>213</v>
      </c>
      <c r="D32" s="9" t="s">
        <v>175</v>
      </c>
      <c r="E32" s="9">
        <v>235</v>
      </c>
      <c r="F32" s="9">
        <v>7</v>
      </c>
      <c r="G32" s="9">
        <v>37.799999999999997</v>
      </c>
      <c r="H32" s="9">
        <v>1952</v>
      </c>
    </row>
    <row r="33" spans="1:8" ht="25">
      <c r="A33" s="7" t="s">
        <v>245</v>
      </c>
      <c r="B33" s="8" t="s">
        <v>193</v>
      </c>
      <c r="C33" s="9" t="s">
        <v>199</v>
      </c>
      <c r="D33" s="9" t="s">
        <v>183</v>
      </c>
      <c r="E33" s="9">
        <v>55</v>
      </c>
      <c r="F33" s="9">
        <v>5</v>
      </c>
      <c r="G33" s="9">
        <v>18</v>
      </c>
      <c r="H33" s="9">
        <v>2007</v>
      </c>
    </row>
    <row r="34" spans="1:8" ht="25">
      <c r="A34" s="7" t="s">
        <v>246</v>
      </c>
      <c r="B34" s="8" t="s">
        <v>247</v>
      </c>
      <c r="C34" s="9" t="s">
        <v>247</v>
      </c>
      <c r="D34" s="9" t="s">
        <v>175</v>
      </c>
      <c r="E34" s="9">
        <v>6</v>
      </c>
      <c r="F34" s="9">
        <v>2</v>
      </c>
      <c r="G34" s="9">
        <v>36.58</v>
      </c>
      <c r="H34" s="9" t="s">
        <v>248</v>
      </c>
    </row>
    <row r="35" spans="1:8" ht="25">
      <c r="A35" s="7" t="s">
        <v>249</v>
      </c>
      <c r="B35" s="8" t="s">
        <v>247</v>
      </c>
      <c r="C35" s="9" t="s">
        <v>247</v>
      </c>
      <c r="D35" s="9" t="s">
        <v>175</v>
      </c>
      <c r="E35" s="9">
        <v>4</v>
      </c>
      <c r="F35" s="9">
        <v>1</v>
      </c>
      <c r="G35" s="9">
        <v>22.86</v>
      </c>
      <c r="H35" s="9">
        <v>1947</v>
      </c>
    </row>
    <row r="36" spans="1:8" ht="37.5">
      <c r="A36" s="7" t="s">
        <v>250</v>
      </c>
      <c r="B36" s="8" t="s">
        <v>251</v>
      </c>
      <c r="C36" s="9" t="s">
        <v>251</v>
      </c>
      <c r="D36" s="9" t="s">
        <v>175</v>
      </c>
      <c r="E36" s="9">
        <v>523</v>
      </c>
      <c r="F36" s="9">
        <v>3</v>
      </c>
      <c r="G36" s="9">
        <v>82.3</v>
      </c>
      <c r="H36" s="9">
        <v>1978</v>
      </c>
    </row>
    <row r="37" spans="1:8" ht="37.5">
      <c r="A37" s="7" t="s">
        <v>252</v>
      </c>
      <c r="B37" s="8" t="s">
        <v>251</v>
      </c>
      <c r="C37" s="9" t="s">
        <v>251</v>
      </c>
      <c r="D37" s="9" t="s">
        <v>175</v>
      </c>
      <c r="E37" s="10">
        <v>1026</v>
      </c>
      <c r="F37" s="9">
        <v>4</v>
      </c>
      <c r="G37" s="9">
        <v>143.57</v>
      </c>
      <c r="H37" s="9">
        <v>1969</v>
      </c>
    </row>
    <row r="38" spans="1:8" ht="37.5">
      <c r="A38" s="7" t="s">
        <v>253</v>
      </c>
      <c r="B38" s="8" t="s">
        <v>251</v>
      </c>
      <c r="C38" s="9" t="s">
        <v>251</v>
      </c>
      <c r="D38" s="9" t="s">
        <v>183</v>
      </c>
      <c r="E38" s="9">
        <v>785</v>
      </c>
      <c r="F38" s="9">
        <v>4</v>
      </c>
      <c r="G38" s="9">
        <v>120.55</v>
      </c>
      <c r="H38" s="9">
        <v>1969</v>
      </c>
    </row>
    <row r="39" spans="1:8" ht="25">
      <c r="A39" s="7" t="s">
        <v>254</v>
      </c>
      <c r="B39" s="8" t="s">
        <v>193</v>
      </c>
      <c r="C39" s="9" t="s">
        <v>199</v>
      </c>
      <c r="D39" s="9" t="s">
        <v>175</v>
      </c>
      <c r="E39" s="9">
        <v>216</v>
      </c>
      <c r="F39" s="9">
        <v>8</v>
      </c>
      <c r="G39" s="9">
        <v>40.54</v>
      </c>
      <c r="H39" s="9" t="s">
        <v>255</v>
      </c>
    </row>
    <row r="40" spans="1:8" ht="25">
      <c r="A40" s="7" t="s">
        <v>256</v>
      </c>
      <c r="B40" s="8" t="s">
        <v>257</v>
      </c>
      <c r="C40" s="9" t="s">
        <v>194</v>
      </c>
      <c r="D40" s="9" t="s">
        <v>175</v>
      </c>
      <c r="E40" s="9">
        <v>131</v>
      </c>
      <c r="F40" s="9">
        <v>4</v>
      </c>
      <c r="G40" s="9">
        <v>22.26</v>
      </c>
      <c r="H40" s="9" t="s">
        <v>258</v>
      </c>
    </row>
    <row r="41" spans="1:8" ht="25">
      <c r="A41" s="7" t="s">
        <v>259</v>
      </c>
      <c r="B41" s="8" t="s">
        <v>259</v>
      </c>
      <c r="C41" s="9" t="s">
        <v>259</v>
      </c>
      <c r="D41" s="9" t="s">
        <v>175</v>
      </c>
      <c r="E41" s="9">
        <v>385</v>
      </c>
      <c r="F41" s="9">
        <v>3</v>
      </c>
      <c r="G41" s="9">
        <v>67.599999999999994</v>
      </c>
      <c r="H41" s="9" t="s">
        <v>260</v>
      </c>
    </row>
    <row r="42" spans="1:8" ht="25">
      <c r="A42" s="7" t="s">
        <v>261</v>
      </c>
      <c r="B42" s="8" t="s">
        <v>257</v>
      </c>
      <c r="C42" s="9" t="s">
        <v>194</v>
      </c>
      <c r="D42" s="9" t="s">
        <v>175</v>
      </c>
      <c r="E42" s="9">
        <v>61</v>
      </c>
      <c r="F42" s="9">
        <v>4</v>
      </c>
      <c r="G42" s="9">
        <v>20.43</v>
      </c>
      <c r="H42" s="9" t="s">
        <v>262</v>
      </c>
    </row>
    <row r="43" spans="1:8" ht="25">
      <c r="A43" s="7" t="s">
        <v>263</v>
      </c>
      <c r="B43" s="8" t="s">
        <v>257</v>
      </c>
      <c r="C43" s="9" t="s">
        <v>194</v>
      </c>
      <c r="D43" s="9" t="s">
        <v>183</v>
      </c>
      <c r="E43" s="9">
        <v>61</v>
      </c>
      <c r="F43" s="9">
        <v>4</v>
      </c>
      <c r="G43" s="9">
        <v>20.73</v>
      </c>
      <c r="H43" s="9" t="s">
        <v>264</v>
      </c>
    </row>
    <row r="44" spans="1:8" ht="25">
      <c r="A44" s="7" t="s">
        <v>265</v>
      </c>
      <c r="B44" s="8" t="s">
        <v>178</v>
      </c>
      <c r="C44" s="9" t="s">
        <v>178</v>
      </c>
      <c r="D44" s="9" t="s">
        <v>183</v>
      </c>
      <c r="E44" s="9">
        <v>204</v>
      </c>
      <c r="F44" s="9">
        <v>6</v>
      </c>
      <c r="G44" s="9">
        <v>32.92</v>
      </c>
      <c r="H44" s="9" t="s">
        <v>266</v>
      </c>
    </row>
    <row r="45" spans="1:8" ht="37.5">
      <c r="A45" s="7" t="s">
        <v>267</v>
      </c>
      <c r="B45" s="8" t="s">
        <v>178</v>
      </c>
      <c r="C45" s="9" t="s">
        <v>178</v>
      </c>
      <c r="D45" s="9" t="s">
        <v>175</v>
      </c>
      <c r="E45" s="9">
        <v>76</v>
      </c>
      <c r="F45" s="9">
        <v>6</v>
      </c>
      <c r="G45" s="9">
        <v>22.69</v>
      </c>
      <c r="H45" s="9" t="s">
        <v>202</v>
      </c>
    </row>
    <row r="46" spans="1:8" ht="37.5">
      <c r="A46" s="7" t="s">
        <v>268</v>
      </c>
      <c r="B46" s="8" t="s">
        <v>257</v>
      </c>
      <c r="C46" s="9" t="s">
        <v>194</v>
      </c>
      <c r="D46" s="9" t="s">
        <v>175</v>
      </c>
      <c r="E46" s="9">
        <v>109</v>
      </c>
      <c r="F46" s="9">
        <v>6</v>
      </c>
      <c r="G46" s="9">
        <v>25.9</v>
      </c>
      <c r="H46" s="9" t="s">
        <v>269</v>
      </c>
    </row>
    <row r="47" spans="1:8" ht="25">
      <c r="A47" s="7" t="s">
        <v>270</v>
      </c>
      <c r="B47" s="8" t="s">
        <v>257</v>
      </c>
      <c r="C47" s="9" t="s">
        <v>194</v>
      </c>
      <c r="D47" s="9" t="s">
        <v>175</v>
      </c>
      <c r="E47" s="9">
        <v>176</v>
      </c>
      <c r="F47" s="9">
        <v>4</v>
      </c>
      <c r="G47" s="9">
        <v>26.22</v>
      </c>
      <c r="H47" s="9" t="s">
        <v>271</v>
      </c>
    </row>
    <row r="48" spans="1:8" ht="25">
      <c r="A48" s="7" t="s">
        <v>272</v>
      </c>
      <c r="B48" s="8" t="s">
        <v>193</v>
      </c>
      <c r="C48" s="9" t="s">
        <v>199</v>
      </c>
      <c r="D48" s="9" t="s">
        <v>175</v>
      </c>
      <c r="E48" s="9">
        <v>104</v>
      </c>
      <c r="F48" s="9">
        <v>5</v>
      </c>
      <c r="G48" s="9">
        <v>20.12</v>
      </c>
      <c r="H48" s="9" t="s">
        <v>273</v>
      </c>
    </row>
    <row r="49" spans="1:8" ht="50">
      <c r="A49" s="7" t="s">
        <v>274</v>
      </c>
      <c r="B49" s="8" t="s">
        <v>213</v>
      </c>
      <c r="C49" s="9" t="s">
        <v>213</v>
      </c>
      <c r="D49" s="9" t="s">
        <v>175</v>
      </c>
      <c r="E49" s="10">
        <v>1326</v>
      </c>
      <c r="F49" s="9">
        <v>6</v>
      </c>
      <c r="G49" s="9">
        <v>94.19</v>
      </c>
      <c r="H49" s="9" t="s">
        <v>275</v>
      </c>
    </row>
    <row r="50" spans="1:8" ht="37.5">
      <c r="A50" s="7" t="s">
        <v>276</v>
      </c>
      <c r="B50" s="8" t="s">
        <v>173</v>
      </c>
      <c r="C50" s="9" t="s">
        <v>276</v>
      </c>
      <c r="D50" s="9" t="s">
        <v>175</v>
      </c>
      <c r="E50" s="9">
        <v>54</v>
      </c>
      <c r="F50" s="9">
        <v>6</v>
      </c>
      <c r="G50" s="9">
        <v>7.93</v>
      </c>
      <c r="H50" s="9" t="s">
        <v>277</v>
      </c>
    </row>
    <row r="51" spans="1:8" ht="25">
      <c r="A51" s="7" t="s">
        <v>278</v>
      </c>
      <c r="B51" s="8" t="s">
        <v>181</v>
      </c>
      <c r="C51" s="9" t="s">
        <v>219</v>
      </c>
      <c r="D51" s="9" t="s">
        <v>183</v>
      </c>
      <c r="E51" s="10">
        <v>5616</v>
      </c>
      <c r="F51" s="9">
        <v>16</v>
      </c>
      <c r="G51" s="9">
        <v>137.16</v>
      </c>
      <c r="H51" s="9" t="s">
        <v>279</v>
      </c>
    </row>
    <row r="52" spans="1:8" ht="37.5">
      <c r="A52" s="7" t="s">
        <v>280</v>
      </c>
      <c r="B52" s="8" t="s">
        <v>178</v>
      </c>
      <c r="C52" s="9" t="s">
        <v>178</v>
      </c>
      <c r="D52" s="9" t="s">
        <v>175</v>
      </c>
      <c r="E52" s="9">
        <v>230</v>
      </c>
      <c r="F52" s="9">
        <v>3</v>
      </c>
      <c r="G52" s="9">
        <v>24.3</v>
      </c>
      <c r="H52" s="9">
        <v>2004</v>
      </c>
    </row>
    <row r="53" spans="1:8" ht="25">
      <c r="A53" s="11" t="s">
        <v>281</v>
      </c>
      <c r="B53" s="8" t="s">
        <v>282</v>
      </c>
      <c r="C53" s="9" t="s">
        <v>282</v>
      </c>
      <c r="D53" s="9" t="s">
        <v>175</v>
      </c>
      <c r="E53" s="9">
        <v>270</v>
      </c>
      <c r="F53" s="9">
        <v>2</v>
      </c>
      <c r="G53" s="9">
        <v>61.5</v>
      </c>
      <c r="H53" s="9">
        <v>2015</v>
      </c>
    </row>
    <row r="54" spans="1:8" ht="25">
      <c r="A54" s="11" t="s">
        <v>283</v>
      </c>
      <c r="B54" s="8" t="s">
        <v>282</v>
      </c>
      <c r="C54" s="9" t="s">
        <v>282</v>
      </c>
      <c r="D54" s="9" t="s">
        <v>183</v>
      </c>
      <c r="E54" s="9">
        <v>640</v>
      </c>
      <c r="F54" s="9">
        <v>2</v>
      </c>
      <c r="G54" s="9">
        <v>156</v>
      </c>
      <c r="H54" s="9">
        <v>2014</v>
      </c>
    </row>
    <row r="55" spans="1:8" ht="25">
      <c r="A55" s="11" t="s">
        <v>284</v>
      </c>
      <c r="B55" s="8" t="s">
        <v>282</v>
      </c>
      <c r="C55" s="9" t="s">
        <v>282</v>
      </c>
      <c r="D55" s="9" t="s">
        <v>183</v>
      </c>
      <c r="E55" s="9">
        <v>395</v>
      </c>
      <c r="F55" s="9">
        <v>2</v>
      </c>
      <c r="G55" s="9">
        <v>119</v>
      </c>
      <c r="H55" s="9">
        <v>2017</v>
      </c>
    </row>
    <row r="56" spans="1:8" ht="25">
      <c r="A56" s="11" t="s">
        <v>285</v>
      </c>
      <c r="B56" s="8" t="s">
        <v>282</v>
      </c>
      <c r="C56" s="9" t="s">
        <v>282</v>
      </c>
      <c r="D56" s="9" t="s">
        <v>183</v>
      </c>
      <c r="E56" s="9">
        <v>245</v>
      </c>
      <c r="F56" s="9">
        <v>2</v>
      </c>
      <c r="G56" s="9" t="s">
        <v>286</v>
      </c>
      <c r="H56" s="9">
        <v>2022</v>
      </c>
    </row>
    <row r="57" spans="1:8" ht="37.5">
      <c r="A57" s="7" t="s">
        <v>287</v>
      </c>
      <c r="B57" s="8" t="s">
        <v>288</v>
      </c>
      <c r="C57" s="9" t="s">
        <v>288</v>
      </c>
      <c r="D57" s="9" t="s">
        <v>183</v>
      </c>
      <c r="E57" s="9">
        <v>882</v>
      </c>
      <c r="F57" s="9">
        <v>2</v>
      </c>
      <c r="G57" s="9">
        <v>330</v>
      </c>
      <c r="H57" s="9">
        <v>2003</v>
      </c>
    </row>
    <row r="58" spans="1:8" ht="25">
      <c r="A58" s="11" t="s">
        <v>289</v>
      </c>
      <c r="B58" s="8" t="s">
        <v>181</v>
      </c>
      <c r="C58" s="9" t="s">
        <v>182</v>
      </c>
      <c r="D58" s="9" t="s">
        <v>175</v>
      </c>
      <c r="E58" s="9">
        <v>150</v>
      </c>
      <c r="F58" s="9">
        <v>3</v>
      </c>
      <c r="G58" s="9" t="s">
        <v>290</v>
      </c>
      <c r="H58" s="9">
        <v>2013</v>
      </c>
    </row>
    <row r="59" spans="1:8" ht="25">
      <c r="A59" s="7" t="s">
        <v>291</v>
      </c>
      <c r="B59" s="8" t="s">
        <v>292</v>
      </c>
      <c r="C59" s="9" t="s">
        <v>292</v>
      </c>
      <c r="D59" s="9" t="s">
        <v>175</v>
      </c>
      <c r="E59" s="9">
        <v>22</v>
      </c>
      <c r="F59" s="9">
        <v>4</v>
      </c>
      <c r="G59" s="9">
        <v>124.97</v>
      </c>
      <c r="H59" s="9" t="s">
        <v>293</v>
      </c>
    </row>
    <row r="60" spans="1:8" ht="25">
      <c r="A60" s="7" t="s">
        <v>294</v>
      </c>
      <c r="B60" s="8" t="s">
        <v>178</v>
      </c>
      <c r="C60" s="9" t="s">
        <v>178</v>
      </c>
      <c r="D60" s="9" t="s">
        <v>175</v>
      </c>
      <c r="E60" s="9">
        <v>200</v>
      </c>
      <c r="F60" s="9">
        <v>8</v>
      </c>
      <c r="G60" s="9">
        <v>44.2</v>
      </c>
      <c r="H60" s="9" t="s">
        <v>295</v>
      </c>
    </row>
    <row r="61" spans="1:8" ht="25">
      <c r="A61" s="7" t="s">
        <v>296</v>
      </c>
      <c r="B61" s="8" t="s">
        <v>178</v>
      </c>
      <c r="C61" s="9" t="s">
        <v>178</v>
      </c>
      <c r="D61" s="9" t="s">
        <v>175</v>
      </c>
      <c r="E61" s="9">
        <v>194</v>
      </c>
      <c r="F61" s="9">
        <v>3</v>
      </c>
      <c r="G61" s="9">
        <v>44.2</v>
      </c>
      <c r="H61" s="9" t="s">
        <v>297</v>
      </c>
    </row>
    <row r="62" spans="1:8" ht="25">
      <c r="A62" s="7" t="s">
        <v>298</v>
      </c>
      <c r="B62" s="8" t="s">
        <v>213</v>
      </c>
      <c r="C62" s="9" t="s">
        <v>298</v>
      </c>
      <c r="D62" s="9" t="s">
        <v>183</v>
      </c>
      <c r="E62" s="9">
        <v>526</v>
      </c>
      <c r="F62" s="9">
        <v>2</v>
      </c>
      <c r="G62" s="9">
        <v>152</v>
      </c>
      <c r="H62" s="9">
        <v>2005</v>
      </c>
    </row>
    <row r="63" spans="1:8" ht="25">
      <c r="A63" s="12" t="s">
        <v>299</v>
      </c>
      <c r="B63" s="13" t="s">
        <v>178</v>
      </c>
      <c r="C63" s="14" t="s">
        <v>178</v>
      </c>
      <c r="D63" s="14" t="s">
        <v>175</v>
      </c>
      <c r="E63" s="14">
        <v>302</v>
      </c>
      <c r="F63" s="14">
        <v>6</v>
      </c>
      <c r="G63" s="14">
        <v>48.47</v>
      </c>
      <c r="H63" s="14" t="s">
        <v>300</v>
      </c>
    </row>
  </sheetData>
  <autoFilter ref="D1:D63" xr:uid="{00000000-0009-0000-0000-000005000000}"/>
  <hyperlinks>
    <hyperlink ref="A2" r:id="rId1" xr:uid="{00000000-0004-0000-0500-000000000000}"/>
    <hyperlink ref="B2" r:id="rId2" xr:uid="{00000000-0004-0000-0500-000001000000}"/>
    <hyperlink ref="A3" r:id="rId3" xr:uid="{00000000-0004-0000-0500-000002000000}"/>
    <hyperlink ref="B3" r:id="rId4" xr:uid="{00000000-0004-0000-0500-000003000000}"/>
    <hyperlink ref="B4" r:id="rId5" xr:uid="{00000000-0004-0000-0500-000004000000}"/>
    <hyperlink ref="B5" r:id="rId6" xr:uid="{00000000-0004-0000-0500-000005000000}"/>
    <hyperlink ref="A6" r:id="rId7" xr:uid="{00000000-0004-0000-0500-000006000000}"/>
    <hyperlink ref="B6" r:id="rId8" xr:uid="{00000000-0004-0000-0500-000007000000}"/>
    <hyperlink ref="A7" r:id="rId9" xr:uid="{00000000-0004-0000-0500-000008000000}"/>
    <hyperlink ref="B7" r:id="rId10" xr:uid="{00000000-0004-0000-0500-000009000000}"/>
    <hyperlink ref="A8" r:id="rId11" xr:uid="{00000000-0004-0000-0500-00000A000000}"/>
    <hyperlink ref="B8" r:id="rId12" xr:uid="{00000000-0004-0000-0500-00000B000000}"/>
    <hyperlink ref="A9" r:id="rId13" xr:uid="{00000000-0004-0000-0500-00000C000000}"/>
    <hyperlink ref="B9" r:id="rId14" xr:uid="{00000000-0004-0000-0500-00000D000000}"/>
    <hyperlink ref="A10" r:id="rId15" xr:uid="{00000000-0004-0000-0500-00000E000000}"/>
    <hyperlink ref="B10" r:id="rId16" xr:uid="{00000000-0004-0000-0500-00000F000000}"/>
    <hyperlink ref="A11" r:id="rId17" xr:uid="{00000000-0004-0000-0500-000010000000}"/>
    <hyperlink ref="B11" r:id="rId18" xr:uid="{00000000-0004-0000-0500-000011000000}"/>
    <hyperlink ref="B12" r:id="rId19" xr:uid="{00000000-0004-0000-0500-000012000000}"/>
    <hyperlink ref="A13" r:id="rId20" xr:uid="{00000000-0004-0000-0500-000013000000}"/>
    <hyperlink ref="B13" r:id="rId21" xr:uid="{00000000-0004-0000-0500-000014000000}"/>
    <hyperlink ref="A14" r:id="rId22" xr:uid="{00000000-0004-0000-0500-000015000000}"/>
    <hyperlink ref="B14" r:id="rId23" xr:uid="{00000000-0004-0000-0500-000016000000}"/>
    <hyperlink ref="A15" r:id="rId24" xr:uid="{00000000-0004-0000-0500-000017000000}"/>
    <hyperlink ref="B15" r:id="rId25" xr:uid="{00000000-0004-0000-0500-000018000000}"/>
    <hyperlink ref="A16" r:id="rId26" xr:uid="{00000000-0004-0000-0500-000019000000}"/>
    <hyperlink ref="B16" r:id="rId27" xr:uid="{00000000-0004-0000-0500-00001A000000}"/>
    <hyperlink ref="A17" r:id="rId28" xr:uid="{00000000-0004-0000-0500-00001B000000}"/>
    <hyperlink ref="B17" r:id="rId29" xr:uid="{00000000-0004-0000-0500-00001C000000}"/>
    <hyperlink ref="A18" r:id="rId30" xr:uid="{00000000-0004-0000-0500-00001D000000}"/>
    <hyperlink ref="B18" r:id="rId31" xr:uid="{00000000-0004-0000-0500-00001E000000}"/>
    <hyperlink ref="A19" r:id="rId32" xr:uid="{00000000-0004-0000-0500-00001F000000}"/>
    <hyperlink ref="B19" r:id="rId33" xr:uid="{00000000-0004-0000-0500-000020000000}"/>
    <hyperlink ref="A20" r:id="rId34" xr:uid="{00000000-0004-0000-0500-000021000000}"/>
    <hyperlink ref="B20" r:id="rId35" xr:uid="{00000000-0004-0000-0500-000022000000}"/>
    <hyperlink ref="A21" r:id="rId36" xr:uid="{00000000-0004-0000-0500-000023000000}"/>
    <hyperlink ref="B21" r:id="rId37" xr:uid="{00000000-0004-0000-0500-000024000000}"/>
    <hyperlink ref="A22" r:id="rId38" xr:uid="{00000000-0004-0000-0500-000025000000}"/>
    <hyperlink ref="B22" r:id="rId39" xr:uid="{00000000-0004-0000-0500-000026000000}"/>
    <hyperlink ref="A23" r:id="rId40" xr:uid="{00000000-0004-0000-0500-000027000000}"/>
    <hyperlink ref="B23" r:id="rId41" xr:uid="{00000000-0004-0000-0500-000028000000}"/>
    <hyperlink ref="A24" r:id="rId42" xr:uid="{00000000-0004-0000-0500-000029000000}"/>
    <hyperlink ref="B24" r:id="rId43" xr:uid="{00000000-0004-0000-0500-00002A000000}"/>
    <hyperlink ref="B25" r:id="rId44" xr:uid="{00000000-0004-0000-0500-00002B000000}"/>
    <hyperlink ref="A26" r:id="rId45" xr:uid="{00000000-0004-0000-0500-00002C000000}"/>
    <hyperlink ref="B26" r:id="rId46" xr:uid="{00000000-0004-0000-0500-00002D000000}"/>
    <hyperlink ref="A27" r:id="rId47" xr:uid="{00000000-0004-0000-0500-00002E000000}"/>
    <hyperlink ref="B27" r:id="rId48" xr:uid="{00000000-0004-0000-0500-00002F000000}"/>
    <hyperlink ref="A28" r:id="rId49" xr:uid="{00000000-0004-0000-0500-000030000000}"/>
    <hyperlink ref="B28" r:id="rId50" xr:uid="{00000000-0004-0000-0500-000031000000}"/>
    <hyperlink ref="A29" r:id="rId51" xr:uid="{00000000-0004-0000-0500-000032000000}"/>
    <hyperlink ref="B29" r:id="rId52" xr:uid="{00000000-0004-0000-0500-000033000000}"/>
    <hyperlink ref="A30" r:id="rId53" xr:uid="{00000000-0004-0000-0500-000034000000}"/>
    <hyperlink ref="B30" r:id="rId54" xr:uid="{00000000-0004-0000-0500-000035000000}"/>
    <hyperlink ref="A31" r:id="rId55" xr:uid="{00000000-0004-0000-0500-000036000000}"/>
    <hyperlink ref="B31" r:id="rId56" xr:uid="{00000000-0004-0000-0500-000037000000}"/>
    <hyperlink ref="A32" r:id="rId57" xr:uid="{00000000-0004-0000-0500-000038000000}"/>
    <hyperlink ref="B32" r:id="rId58" xr:uid="{00000000-0004-0000-0500-000039000000}"/>
    <hyperlink ref="A33" r:id="rId59" xr:uid="{00000000-0004-0000-0500-00003A000000}"/>
    <hyperlink ref="B33" r:id="rId60" xr:uid="{00000000-0004-0000-0500-00003B000000}"/>
    <hyperlink ref="A34" r:id="rId61" xr:uid="{00000000-0004-0000-0500-00003C000000}"/>
    <hyperlink ref="B34" r:id="rId62" xr:uid="{00000000-0004-0000-0500-00003D000000}"/>
    <hyperlink ref="A35" r:id="rId63" xr:uid="{00000000-0004-0000-0500-00003E000000}"/>
    <hyperlink ref="B35" r:id="rId64" xr:uid="{00000000-0004-0000-0500-00003F000000}"/>
    <hyperlink ref="A36" r:id="rId65" xr:uid="{00000000-0004-0000-0500-000040000000}"/>
    <hyperlink ref="B36" r:id="rId66" xr:uid="{00000000-0004-0000-0500-000041000000}"/>
    <hyperlink ref="A37" r:id="rId67" xr:uid="{00000000-0004-0000-0500-000042000000}"/>
    <hyperlink ref="B37" r:id="rId68" xr:uid="{00000000-0004-0000-0500-000043000000}"/>
    <hyperlink ref="A38" r:id="rId69" xr:uid="{00000000-0004-0000-0500-000044000000}"/>
    <hyperlink ref="B38" r:id="rId70" xr:uid="{00000000-0004-0000-0500-000045000000}"/>
    <hyperlink ref="A39" r:id="rId71" xr:uid="{00000000-0004-0000-0500-000046000000}"/>
    <hyperlink ref="B39" r:id="rId72" xr:uid="{00000000-0004-0000-0500-000047000000}"/>
    <hyperlink ref="A40" r:id="rId73" xr:uid="{00000000-0004-0000-0500-000048000000}"/>
    <hyperlink ref="B40" r:id="rId74" xr:uid="{00000000-0004-0000-0500-000049000000}"/>
    <hyperlink ref="A41" r:id="rId75" xr:uid="{00000000-0004-0000-0500-00004A000000}"/>
    <hyperlink ref="B41" r:id="rId76" xr:uid="{00000000-0004-0000-0500-00004B000000}"/>
    <hyperlink ref="A42" r:id="rId77" xr:uid="{00000000-0004-0000-0500-00004C000000}"/>
    <hyperlink ref="B42" r:id="rId78" xr:uid="{00000000-0004-0000-0500-00004D000000}"/>
    <hyperlink ref="A43" r:id="rId79" xr:uid="{00000000-0004-0000-0500-00004E000000}"/>
    <hyperlink ref="B43" r:id="rId80" xr:uid="{00000000-0004-0000-0500-00004F000000}"/>
    <hyperlink ref="A44" r:id="rId81" xr:uid="{00000000-0004-0000-0500-000050000000}"/>
    <hyperlink ref="B44" r:id="rId82" xr:uid="{00000000-0004-0000-0500-000051000000}"/>
    <hyperlink ref="A45" r:id="rId83" xr:uid="{00000000-0004-0000-0500-000052000000}"/>
    <hyperlink ref="B45" r:id="rId84" xr:uid="{00000000-0004-0000-0500-000053000000}"/>
    <hyperlink ref="A46" r:id="rId85" xr:uid="{00000000-0004-0000-0500-000054000000}"/>
    <hyperlink ref="B46" r:id="rId86" xr:uid="{00000000-0004-0000-0500-000055000000}"/>
    <hyperlink ref="A47" r:id="rId87" xr:uid="{00000000-0004-0000-0500-000056000000}"/>
    <hyperlink ref="B47" r:id="rId88" xr:uid="{00000000-0004-0000-0500-000057000000}"/>
    <hyperlink ref="A48" r:id="rId89" xr:uid="{00000000-0004-0000-0500-000058000000}"/>
    <hyperlink ref="B48" r:id="rId90" xr:uid="{00000000-0004-0000-0500-000059000000}"/>
    <hyperlink ref="A49" r:id="rId91" xr:uid="{00000000-0004-0000-0500-00005A000000}"/>
    <hyperlink ref="B49" r:id="rId92" xr:uid="{00000000-0004-0000-0500-00005B000000}"/>
    <hyperlink ref="A50" r:id="rId93" xr:uid="{00000000-0004-0000-0500-00005C000000}"/>
    <hyperlink ref="B50" r:id="rId94" xr:uid="{00000000-0004-0000-0500-00005D000000}"/>
    <hyperlink ref="A51" r:id="rId95" xr:uid="{00000000-0004-0000-0500-00005E000000}"/>
    <hyperlink ref="B51" r:id="rId96" xr:uid="{00000000-0004-0000-0500-00005F000000}"/>
    <hyperlink ref="A52" r:id="rId97" xr:uid="{00000000-0004-0000-0500-000060000000}"/>
    <hyperlink ref="B52" r:id="rId98" xr:uid="{00000000-0004-0000-0500-000061000000}"/>
    <hyperlink ref="B53" r:id="rId99" xr:uid="{00000000-0004-0000-0500-000062000000}"/>
    <hyperlink ref="B54" r:id="rId100" xr:uid="{00000000-0004-0000-0500-000063000000}"/>
    <hyperlink ref="B55" r:id="rId101" xr:uid="{00000000-0004-0000-0500-000064000000}"/>
    <hyperlink ref="B56" r:id="rId102" xr:uid="{00000000-0004-0000-0500-000065000000}"/>
    <hyperlink ref="A57" r:id="rId103" xr:uid="{00000000-0004-0000-0500-000066000000}"/>
    <hyperlink ref="B57" r:id="rId104" xr:uid="{00000000-0004-0000-0500-000067000000}"/>
    <hyperlink ref="B58" r:id="rId105" xr:uid="{00000000-0004-0000-0500-000068000000}"/>
    <hyperlink ref="A59" r:id="rId106" xr:uid="{00000000-0004-0000-0500-000069000000}"/>
    <hyperlink ref="B59" r:id="rId107" xr:uid="{00000000-0004-0000-0500-00006A000000}"/>
    <hyperlink ref="A60" r:id="rId108" xr:uid="{00000000-0004-0000-0500-00006B000000}"/>
    <hyperlink ref="B60" r:id="rId109" xr:uid="{00000000-0004-0000-0500-00006C000000}"/>
    <hyperlink ref="A61" r:id="rId110" xr:uid="{00000000-0004-0000-0500-00006D000000}"/>
    <hyperlink ref="B61" r:id="rId111" xr:uid="{00000000-0004-0000-0500-00006E000000}"/>
    <hyperlink ref="A62" r:id="rId112" xr:uid="{00000000-0004-0000-0500-00006F000000}"/>
    <hyperlink ref="B62" r:id="rId113" xr:uid="{00000000-0004-0000-0500-000070000000}"/>
    <hyperlink ref="A63" r:id="rId114" xr:uid="{00000000-0004-0000-0500-000071000000}"/>
    <hyperlink ref="B63" r:id="rId115" xr:uid="{00000000-0004-0000-0500-00007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
  <sheetViews>
    <sheetView workbookViewId="0">
      <selection activeCell="G18" sqref="G18"/>
    </sheetView>
  </sheetViews>
  <sheetFormatPr defaultColWidth="9" defaultRowHeight="12.5"/>
  <cols>
    <col min="3" max="3" width="12.81640625" customWidth="1"/>
  </cols>
  <sheetData>
    <row r="1" spans="1:10" ht="14.5">
      <c r="A1" s="1" t="s">
        <v>4</v>
      </c>
      <c r="B1" s="1" t="s">
        <v>301</v>
      </c>
      <c r="C1" s="1" t="s">
        <v>302</v>
      </c>
      <c r="D1" s="1" t="s">
        <v>303</v>
      </c>
      <c r="E1" s="1" t="s">
        <v>304</v>
      </c>
      <c r="F1" s="1" t="s">
        <v>305</v>
      </c>
      <c r="G1" s="1" t="s">
        <v>306</v>
      </c>
      <c r="H1" s="1" t="s">
        <v>307</v>
      </c>
      <c r="I1" s="1" t="s">
        <v>308</v>
      </c>
      <c r="J1" s="1" t="s">
        <v>309</v>
      </c>
    </row>
    <row r="2" spans="1:10" ht="14.5">
      <c r="A2" s="1" t="s">
        <v>310</v>
      </c>
      <c r="B2" s="1">
        <v>13089.2</v>
      </c>
      <c r="C2" s="2">
        <v>9201.2000000000007</v>
      </c>
      <c r="D2" s="1">
        <v>10802.28</v>
      </c>
      <c r="E2" s="1">
        <v>5473.3109999999997</v>
      </c>
      <c r="F2" s="1">
        <v>406.43</v>
      </c>
      <c r="G2" s="1">
        <v>2649.23</v>
      </c>
      <c r="H2" s="1">
        <v>9.75</v>
      </c>
      <c r="I2" s="1">
        <v>24.2</v>
      </c>
      <c r="J2" s="1">
        <v>41655.601000000002</v>
      </c>
    </row>
    <row r="3" spans="1:10" ht="14.5">
      <c r="A3" s="1" t="s">
        <v>311</v>
      </c>
      <c r="B3" s="3">
        <v>0.31419999999999998</v>
      </c>
      <c r="C3" s="4">
        <v>0.22090000000000001</v>
      </c>
      <c r="D3" s="3">
        <v>0.25929999999999997</v>
      </c>
      <c r="E3" s="3">
        <v>0.13139999999999999</v>
      </c>
      <c r="F3" s="3">
        <v>9.7999999999999997E-3</v>
      </c>
      <c r="G3" s="3">
        <v>6.3600000000000004E-2</v>
      </c>
      <c r="H3" s="3">
        <v>2.0000000000000001E-4</v>
      </c>
      <c r="I3" s="1" t="s">
        <v>312</v>
      </c>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TimeSlices</vt:lpstr>
      <vt:lpstr>Data Rules</vt:lpstr>
      <vt:lpstr>Trans-EFF and Cost</vt:lpstr>
      <vt:lpstr>SolWin-AF and STOCK</vt:lpstr>
      <vt:lpstr>HYDRO_CAP_ACTBND</vt:lpstr>
      <vt:lpstr>attached_Hydro-QC</vt:lpstr>
      <vt:lpstr>attached_Hydro-ON</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2001-09-28T20:39:00Z</cp:lastPrinted>
  <dcterms:created xsi:type="dcterms:W3CDTF">2001-09-28T18:48:00Z</dcterms:created>
  <dcterms:modified xsi:type="dcterms:W3CDTF">2024-05-13T15:48:35Z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739036230582272</vt:r8>
  </property>
  <property fmtid="{D5CDD505-2E9C-101B-9397-08002B2CF9AE}" pid="3" name="ICV">
    <vt:lpwstr>00C87A7FEB82482B8829467229F25E0D_12</vt:lpwstr>
  </property>
  <property fmtid="{D5CDD505-2E9C-101B-9397-08002B2CF9AE}" pid="4" name="KSOProductBuildVer">
    <vt:lpwstr>1033-12.2.0.16731</vt:lpwstr>
  </property>
</Properties>
</file>