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E:\GitTestingModels\CAN_TIMES_v1\"/>
    </mc:Choice>
  </mc:AlternateContent>
  <xr:revisionPtr revIDLastSave="0" documentId="13_ncr:1_{A05E4800-40CD-4630-9C09-4061D2D9EA24}" xr6:coauthVersionLast="47" xr6:coauthVersionMax="47" xr10:uidLastSave="{00000000-0000-0000-0000-000000000000}"/>
  <bookViews>
    <workbookView xWindow="-38510" yWindow="1450" windowWidth="38620" windowHeight="21100" activeTab="1"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81029"/>
</workbook>
</file>

<file path=xl/calcChain.xml><?xml version="1.0" encoding="utf-8"?>
<calcChain xmlns="http://schemas.openxmlformats.org/spreadsheetml/2006/main">
  <c r="H71" i="24" l="1"/>
  <c r="I71" i="24"/>
  <c r="J71" i="24"/>
  <c r="K71" i="24"/>
  <c r="L71" i="24"/>
  <c r="M71" i="24"/>
  <c r="H72" i="24"/>
  <c r="I72" i="24"/>
  <c r="J72" i="24"/>
  <c r="K72" i="24"/>
  <c r="L72" i="24"/>
  <c r="M72" i="24"/>
  <c r="H73" i="24"/>
  <c r="I73" i="24"/>
  <c r="J73" i="24"/>
  <c r="J74" i="24" s="1"/>
  <c r="J75" i="24" s="1"/>
  <c r="J76" i="24" s="1"/>
  <c r="J77" i="24" s="1"/>
  <c r="J78" i="24" s="1"/>
  <c r="J79" i="24" s="1"/>
  <c r="J80" i="24" s="1"/>
  <c r="K73" i="24"/>
  <c r="K74" i="24" s="1"/>
  <c r="K75" i="24" s="1"/>
  <c r="K76" i="24" s="1"/>
  <c r="K77" i="24" s="1"/>
  <c r="K78" i="24" s="1"/>
  <c r="K79" i="24" s="1"/>
  <c r="K80" i="24" s="1"/>
  <c r="L73" i="24"/>
  <c r="L74" i="24" s="1"/>
  <c r="L75" i="24" s="1"/>
  <c r="L76" i="24" s="1"/>
  <c r="L77" i="24" s="1"/>
  <c r="L78" i="24" s="1"/>
  <c r="L79" i="24" s="1"/>
  <c r="L80" i="24" s="1"/>
  <c r="M73" i="24"/>
  <c r="M74" i="24" s="1"/>
  <c r="M75" i="24" s="1"/>
  <c r="M76" i="24" s="1"/>
  <c r="M77" i="24" s="1"/>
  <c r="M78" i="24" s="1"/>
  <c r="M79" i="24" s="1"/>
  <c r="M80" i="24" s="1"/>
  <c r="H74" i="24"/>
  <c r="I74" i="24"/>
  <c r="I75" i="24" s="1"/>
  <c r="I76" i="24" s="1"/>
  <c r="I77" i="24" s="1"/>
  <c r="I78" i="24" s="1"/>
  <c r="I79" i="24" s="1"/>
  <c r="I80" i="24" s="1"/>
  <c r="M82" i="24"/>
  <c r="M83" i="24"/>
  <c r="M84" i="24"/>
  <c r="M85" i="24"/>
  <c r="M86" i="24"/>
  <c r="M87" i="24"/>
  <c r="M88" i="24"/>
  <c r="M89" i="24"/>
  <c r="M90" i="24"/>
  <c r="M81" i="24"/>
  <c r="L82" i="24"/>
  <c r="L83" i="24"/>
  <c r="L84" i="24"/>
  <c r="L85" i="24"/>
  <c r="L86" i="24"/>
  <c r="L87" i="24"/>
  <c r="L88" i="24"/>
  <c r="L89" i="24"/>
  <c r="L90" i="24"/>
  <c r="L81" i="24"/>
  <c r="H82" i="24"/>
  <c r="H83" i="24"/>
  <c r="H84" i="24"/>
  <c r="H85" i="24"/>
  <c r="H86" i="24"/>
  <c r="H87" i="24"/>
  <c r="H88" i="24"/>
  <c r="H89" i="24"/>
  <c r="H90" i="24"/>
  <c r="H81" i="24"/>
  <c r="G82" i="24"/>
  <c r="G83" i="24"/>
  <c r="G84" i="24"/>
  <c r="G85" i="24"/>
  <c r="G86" i="24"/>
  <c r="G87" i="24"/>
  <c r="G88" i="24"/>
  <c r="G89" i="24"/>
  <c r="G90" i="24"/>
  <c r="G81" i="24"/>
  <c r="G71" i="24"/>
  <c r="G72" i="24" s="1"/>
  <c r="G73" i="24" s="1"/>
  <c r="G74" i="24" s="1"/>
  <c r="G75" i="24" s="1"/>
  <c r="G76" i="24" s="1"/>
  <c r="G77" i="24" s="1"/>
  <c r="G78" i="24" s="1"/>
  <c r="G79" i="24" s="1"/>
  <c r="G80" i="24" s="1"/>
  <c r="K19" i="24"/>
  <c r="J19" i="24"/>
  <c r="I19" i="24"/>
  <c r="H19" i="24"/>
  <c r="G19" i="24"/>
  <c r="F19" i="24"/>
  <c r="E19" i="24"/>
  <c r="F4" i="24"/>
  <c r="G4" i="24"/>
  <c r="H4" i="24"/>
  <c r="I4" i="24"/>
  <c r="J4" i="24"/>
  <c r="K4" i="24"/>
  <c r="E4" i="24"/>
  <c r="I59" i="25"/>
  <c r="J59" i="25"/>
  <c r="K59" i="25"/>
  <c r="L59" i="25"/>
  <c r="I60" i="25"/>
  <c r="J60" i="25"/>
  <c r="K60" i="25"/>
  <c r="L60" i="25"/>
  <c r="I61" i="25"/>
  <c r="J61" i="25"/>
  <c r="K61" i="25"/>
  <c r="L61" i="25"/>
  <c r="I62" i="25"/>
  <c r="J62" i="25"/>
  <c r="K62" i="25"/>
  <c r="L62" i="25"/>
  <c r="I63" i="25"/>
  <c r="J63" i="25"/>
  <c r="K63" i="25"/>
  <c r="L63" i="25"/>
  <c r="I64" i="25"/>
  <c r="J64" i="25"/>
  <c r="K64" i="25"/>
  <c r="L64" i="25"/>
  <c r="I65" i="25"/>
  <c r="J65" i="25"/>
  <c r="K65" i="25"/>
  <c r="L65" i="25"/>
  <c r="I66" i="25"/>
  <c r="J66" i="25"/>
  <c r="K66" i="25"/>
  <c r="L66" i="25"/>
  <c r="I67" i="25"/>
  <c r="J67" i="25"/>
  <c r="K67" i="25"/>
  <c r="L67" i="25"/>
  <c r="I68" i="25"/>
  <c r="J68" i="25"/>
  <c r="K68" i="25"/>
  <c r="L68" i="25"/>
  <c r="I69" i="25"/>
  <c r="J69" i="25"/>
  <c r="K69" i="25"/>
  <c r="L69" i="25"/>
  <c r="L58" i="25"/>
  <c r="K58" i="25"/>
  <c r="J58" i="25"/>
  <c r="I58" i="25"/>
  <c r="H59" i="25"/>
  <c r="H60" i="25"/>
  <c r="H61" i="25"/>
  <c r="H62" i="25"/>
  <c r="H63" i="25"/>
  <c r="H64" i="25"/>
  <c r="H65" i="25"/>
  <c r="H66" i="25"/>
  <c r="H67" i="25"/>
  <c r="H68" i="25"/>
  <c r="H69" i="25"/>
  <c r="H58" i="25"/>
  <c r="F59" i="25"/>
  <c r="F60" i="25"/>
  <c r="F61" i="25"/>
  <c r="F62" i="25"/>
  <c r="F63" i="25"/>
  <c r="F64" i="25"/>
  <c r="F65" i="25"/>
  <c r="F66" i="25"/>
  <c r="F67" i="25"/>
  <c r="F68" i="25"/>
  <c r="F69" i="25"/>
  <c r="F58" i="25"/>
  <c r="H6" i="25"/>
  <c r="H7" i="25" s="1"/>
  <c r="H8" i="25" s="1"/>
  <c r="H9" i="25" s="1"/>
  <c r="H10" i="25" s="1"/>
  <c r="H11" i="25" s="1"/>
  <c r="H12" i="25" s="1"/>
  <c r="H13" i="25" s="1"/>
  <c r="H16" i="25"/>
  <c r="H17" i="25"/>
  <c r="H18" i="25"/>
  <c r="H19" i="25"/>
  <c r="H20" i="25"/>
  <c r="H21" i="25" s="1"/>
  <c r="H22" i="25" s="1"/>
  <c r="H23" i="25" s="1"/>
  <c r="H15" i="25"/>
  <c r="H5" i="25"/>
  <c r="H14" i="25"/>
  <c r="H4" i="25"/>
  <c r="R15" i="25"/>
  <c r="Q15" i="25"/>
  <c r="Q14" i="25"/>
  <c r="R13" i="25"/>
  <c r="R12" i="25"/>
  <c r="R14" i="25"/>
  <c r="Q13" i="25"/>
  <c r="Q12" i="25"/>
  <c r="P16" i="25"/>
  <c r="N14" i="25"/>
  <c r="N5" i="25"/>
  <c r="N15" i="25" s="1"/>
  <c r="N6" i="25"/>
  <c r="N16" i="25" s="1"/>
  <c r="N7" i="25"/>
  <c r="N17" i="25" s="1"/>
  <c r="N8" i="25"/>
  <c r="N18" i="25" s="1"/>
  <c r="N9" i="25"/>
  <c r="N19" i="25" s="1"/>
  <c r="N10" i="25"/>
  <c r="N20" i="25" s="1"/>
  <c r="N11" i="25"/>
  <c r="N21" i="25" s="1"/>
  <c r="N12" i="25"/>
  <c r="N22" i="25" s="1"/>
  <c r="N13" i="25"/>
  <c r="N23" i="25" s="1"/>
  <c r="N4" i="25"/>
  <c r="L4" i="25"/>
  <c r="L14" i="25" s="1"/>
  <c r="L21" i="25" s="1"/>
  <c r="K4" i="25"/>
  <c r="K14" i="25" s="1"/>
  <c r="K21" i="25" s="1"/>
  <c r="J4" i="25"/>
  <c r="J7" i="25" s="1"/>
  <c r="J2" i="26"/>
  <c r="J4" i="26"/>
  <c r="O80" i="25"/>
  <c r="N80" i="25"/>
  <c r="M80" i="25"/>
  <c r="L80" i="25"/>
  <c r="K80" i="25"/>
  <c r="J80" i="25"/>
  <c r="I80" i="25"/>
  <c r="H80" i="25"/>
  <c r="G80" i="25"/>
  <c r="F80" i="25"/>
  <c r="E80" i="25"/>
  <c r="M21" i="25"/>
  <c r="M10" i="25"/>
  <c r="L8" i="25"/>
  <c r="K7" i="25"/>
  <c r="H75" i="24" l="1"/>
  <c r="J14" i="25"/>
  <c r="J20" i="25" s="1"/>
  <c r="J13" i="25"/>
  <c r="J5" i="25"/>
  <c r="J6" i="25"/>
  <c r="M6" i="25"/>
  <c r="J11" i="25"/>
  <c r="K23" i="25"/>
  <c r="M12" i="25"/>
  <c r="J18" i="25"/>
  <c r="K6" i="25"/>
  <c r="K18" i="25"/>
  <c r="K13" i="25"/>
  <c r="K10" i="25"/>
  <c r="J16" i="25"/>
  <c r="K16" i="25"/>
  <c r="L23" i="25"/>
  <c r="J17" i="25"/>
  <c r="K11" i="25"/>
  <c r="K17" i="25"/>
  <c r="K5" i="25"/>
  <c r="J12" i="25"/>
  <c r="K19" i="25"/>
  <c r="M13" i="25"/>
  <c r="L19" i="25"/>
  <c r="L16" i="25"/>
  <c r="J19" i="25"/>
  <c r="K20" i="25"/>
  <c r="L11" i="25"/>
  <c r="L5" i="25"/>
  <c r="M5" i="25"/>
  <c r="L7" i="25"/>
  <c r="K12" i="25"/>
  <c r="L20" i="25"/>
  <c r="M7" i="25"/>
  <c r="L12" i="25"/>
  <c r="L17" i="25"/>
  <c r="L10" i="25"/>
  <c r="J23" i="25"/>
  <c r="L6" i="25"/>
  <c r="L13" i="25"/>
  <c r="L18" i="25"/>
  <c r="J22" i="25"/>
  <c r="M18" i="25"/>
  <c r="J10" i="25"/>
  <c r="M11" i="25"/>
  <c r="M20" i="25"/>
  <c r="J9" i="25"/>
  <c r="L9" i="25"/>
  <c r="J15" i="25"/>
  <c r="M16" i="25"/>
  <c r="K22" i="25"/>
  <c r="M23" i="25"/>
  <c r="J8" i="25"/>
  <c r="M9" i="25"/>
  <c r="K15" i="25"/>
  <c r="L22" i="25"/>
  <c r="K8" i="25"/>
  <c r="L15" i="25"/>
  <c r="J21" i="25"/>
  <c r="M22" i="25"/>
  <c r="M15" i="25"/>
  <c r="M8" i="25"/>
  <c r="M19" i="25"/>
  <c r="M17" i="25"/>
  <c r="K9" i="25"/>
  <c r="H76" i="24" l="1"/>
  <c r="F37" i="21"/>
  <c r="F36" i="21"/>
  <c r="F35" i="21"/>
  <c r="F34" i="21"/>
  <c r="C30" i="21"/>
  <c r="D29" i="21" s="1"/>
  <c r="D28" i="21"/>
  <c r="D27" i="21"/>
  <c r="D26" i="21"/>
  <c r="D22" i="21" s="1"/>
  <c r="K22" i="21"/>
  <c r="J22" i="21"/>
  <c r="I22" i="21"/>
  <c r="H22" i="21"/>
  <c r="G22" i="21"/>
  <c r="F22" i="21"/>
  <c r="E22" i="21"/>
  <c r="F15" i="21"/>
  <c r="F14" i="21"/>
  <c r="F13" i="21"/>
  <c r="F12" i="21"/>
  <c r="F11" i="21"/>
  <c r="F10" i="21"/>
  <c r="F9" i="21"/>
  <c r="F8" i="21"/>
  <c r="F7" i="21"/>
  <c r="F6" i="21"/>
  <c r="F5" i="21"/>
  <c r="F4" i="21"/>
  <c r="H77" i="24" l="1"/>
  <c r="N22" i="21"/>
  <c r="M22" i="21"/>
  <c r="L22" i="21"/>
  <c r="D30" i="21"/>
  <c r="C22" i="21"/>
  <c r="H78" i="24" l="1"/>
  <c r="H79" i="24" l="1"/>
  <c r="H8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15774C08-E271-4646-BBA9-55410F8B36DA}">
      <text>
        <r>
          <rPr>
            <b/>
            <sz val="8"/>
            <color indexed="81"/>
            <rFont val="Tahoma"/>
            <family val="2"/>
          </rPr>
          <t>KanORS:</t>
        </r>
        <r>
          <rPr>
            <sz val="8"/>
            <color indexed="81"/>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s>
  <commentList>
    <comment ref="A3" authorId="0" shapeId="0" xr:uid="{F8B7A2BF-DF75-4383-B7CB-7A99E952BEFE}">
      <text>
        <r>
          <rPr>
            <sz val="8"/>
            <color indexed="81"/>
            <rFont val="Tahoma"/>
            <family val="2"/>
          </rPr>
          <t>Assign an absolute value for BASE or this Scenario/SubRES.</t>
        </r>
      </text>
    </comment>
    <comment ref="C8" authorId="1" shapeId="0" xr:uid="{6A646B68-AF11-4012-8181-B8D4C988DD87}">
      <text>
        <r>
          <rPr>
            <b/>
            <sz val="9"/>
            <color indexed="81"/>
            <rFont val="Tahoma"/>
            <family val="2"/>
          </rPr>
          <t>Amit Kanudia:</t>
        </r>
        <r>
          <rPr>
            <sz val="9"/>
            <color indexed="81"/>
            <rFont val="Tahoma"/>
            <family val="2"/>
          </rPr>
          <t xml:space="preserve">
8/3/2015
commercial elec demands held constant - TEMP
</t>
        </r>
      </text>
    </comment>
    <comment ref="C9" authorId="1" shapeId="0" xr:uid="{0FF7A3C7-E8BA-41C0-9CA3-398FCBA7622D}">
      <text>
        <r>
          <rPr>
            <b/>
            <sz val="9"/>
            <color indexed="81"/>
            <rFont val="Tahoma"/>
            <family val="2"/>
          </rPr>
          <t>Amit Kanudia:</t>
        </r>
        <r>
          <rPr>
            <sz val="9"/>
            <color indexed="81"/>
            <rFont val="Tahoma"/>
            <family val="2"/>
          </rPr>
          <t xml:space="preserve">
9/8/2015
bound out mining processes that are without costs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59" authorId="0" shapeId="0" xr:uid="{F2A473EC-9BAF-494C-9327-4E57584E8FC4}">
      <text>
        <r>
          <rPr>
            <b/>
            <sz val="8"/>
            <color indexed="81"/>
            <rFont val="Tahoma"/>
            <family val="2"/>
          </rPr>
          <t>Insert Table</t>
        </r>
      </text>
    </comment>
    <comment ref="F60" authorId="1" shapeId="0" xr:uid="{D910CFE5-E940-4785-959F-7C3496AE2F64}">
      <text>
        <r>
          <rPr>
            <b/>
            <sz val="8"/>
            <color indexed="81"/>
            <rFont val="Tahoma"/>
            <family val="2"/>
          </rPr>
          <t>Amit Kanudia:</t>
        </r>
        <r>
          <rPr>
            <sz val="8"/>
            <color indexed="81"/>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DFA5F23B-12DB-4BC7-B00A-6F3D85CE4C96}">
      <text>
        <r>
          <rPr>
            <b/>
            <sz val="8"/>
            <color indexed="81"/>
            <rFont val="Tahoma"/>
            <family val="2"/>
          </rPr>
          <t>Insert Table</t>
        </r>
      </text>
    </comment>
    <comment ref="G3" authorId="1" shapeId="0" xr:uid="{7E1A0556-A3E3-437C-9732-ACDA9291E636}">
      <text>
        <r>
          <rPr>
            <b/>
            <sz val="8"/>
            <color indexed="81"/>
            <rFont val="Tahoma"/>
            <family val="2"/>
          </rPr>
          <t>Amit Kanudia:</t>
        </r>
        <r>
          <rPr>
            <sz val="8"/>
            <color indexed="81"/>
            <rFont val="Tahoma"/>
            <family val="2"/>
          </rPr>
          <t xml:space="preserve">
10/12/2015
default value
</t>
        </r>
      </text>
    </comment>
    <comment ref="A39" authorId="0" shapeId="0" xr:uid="{48EBA3ED-1C76-422D-A4DF-6CCB83E497FA}">
      <text>
        <r>
          <rPr>
            <b/>
            <sz val="8"/>
            <color indexed="81"/>
            <rFont val="Tahoma"/>
            <family val="2"/>
          </rPr>
          <t>Insert Table</t>
        </r>
      </text>
    </comment>
    <comment ref="B52" authorId="2" shapeId="0" xr:uid="{CF2E4928-236F-4746-A594-D32C96C348EE}">
      <text>
        <r>
          <rPr>
            <b/>
            <sz val="9"/>
            <color indexed="81"/>
            <rFont val="Tahoma"/>
            <family val="2"/>
          </rPr>
          <t>ese-veda01:</t>
        </r>
        <r>
          <rPr>
            <sz val="9"/>
            <color indexed="81"/>
            <rFont val="Tahoma"/>
            <family val="2"/>
          </rPr>
          <t xml:space="preserve">
WN: inserted zero availability in WP for reserve capacity.</t>
        </r>
      </text>
    </comment>
  </commentList>
</comments>
</file>

<file path=xl/sharedStrings.xml><?xml version="1.0" encoding="utf-8"?>
<sst xmlns="http://schemas.openxmlformats.org/spreadsheetml/2006/main" count="2050" uniqueCount="341">
  <si>
    <t>~TFM_INS</t>
  </si>
  <si>
    <t>TimeSlice</t>
  </si>
  <si>
    <t>LimType</t>
  </si>
  <si>
    <t>Attribute</t>
  </si>
  <si>
    <t>Year</t>
  </si>
  <si>
    <t>Pset_Set</t>
  </si>
  <si>
    <t>Pset_PN</t>
  </si>
  <si>
    <t>AllRegions</t>
  </si>
  <si>
    <t>AT</t>
  </si>
  <si>
    <t>QU</t>
  </si>
  <si>
    <t>ON</t>
  </si>
  <si>
    <t>MA</t>
  </si>
  <si>
    <t>SA</t>
  </si>
  <si>
    <t>AL</t>
  </si>
  <si>
    <t>BC</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</si>
  <si>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</si>
  <si>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</si>
  <si>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</si>
  <si>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</si>
  <si>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</si>
  <si>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</si>
  <si>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</si>
  <si>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</si>
  <si>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</si>
  <si>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</si>
  <si>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</si>
  <si>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</si>
  <si>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</si>
  <si>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</si>
  <si>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</si>
  <si>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</si>
  <si>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</si>
  <si>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</si>
  <si>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</si>
  <si>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</si>
  <si>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</si>
  <si>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</si>
  <si>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</si>
  <si>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</si>
  <si>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</si>
  <si>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</si>
  <si>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</si>
  <si>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</si>
  <si>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</si>
  <si>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</si>
  <si>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</si>
  <si>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</si>
  <si>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</si>
  <si>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</si>
  <si>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</si>
  <si>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</si>
  <si>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</si>
  <si>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</si>
  <si>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</si>
  <si>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</si>
  <si>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</si>
  <si>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</si>
  <si>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</si>
  <si>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CSET_CN</t>
  </si>
  <si>
    <t>CSET_SET</t>
  </si>
  <si>
    <t>PSET_CO</t>
  </si>
  <si>
    <t>PSET_CI</t>
  </si>
  <si>
    <t>FX</t>
  </si>
  <si>
    <t>AF</t>
  </si>
  <si>
    <t>NRBldg-*</t>
  </si>
  <si>
    <t>LIFE</t>
  </si>
  <si>
    <t>COM_PROJ</t>
  </si>
  <si>
    <t>NR[_]*,R___</t>
  </si>
  <si>
    <t>DEM</t>
  </si>
  <si>
    <t>CUM</t>
  </si>
  <si>
    <t>-COST</t>
  </si>
  <si>
    <t>MIN*RSV*</t>
  </si>
  <si>
    <t>START</t>
  </si>
  <si>
    <t>-EFF</t>
  </si>
  <si>
    <t>SSCDRFLX*</t>
  </si>
  <si>
    <t>*</t>
  </si>
  <si>
    <t>DMD</t>
  </si>
  <si>
    <t>R[_]ES*Cook</t>
  </si>
  <si>
    <t>R[_]ES*SpHeat</t>
  </si>
  <si>
    <t>R[_]ES*SpCool</t>
  </si>
  <si>
    <t>*GEO</t>
  </si>
  <si>
    <t>FLO_COST</t>
  </si>
  <si>
    <t>SSCDRFLX00</t>
  </si>
  <si>
    <t>OILDST</t>
  </si>
  <si>
    <t>OILGSL</t>
  </si>
  <si>
    <t>OILHFO</t>
  </si>
  <si>
    <t>OILKER</t>
  </si>
  <si>
    <t>OILLPG</t>
  </si>
  <si>
    <t>TRA_Car</t>
  </si>
  <si>
    <t>TRA_Bus</t>
  </si>
  <si>
    <t>TRA_Tru</t>
  </si>
  <si>
    <t>TRA_Mot</t>
  </si>
  <si>
    <t>R[_]ES*WH</t>
  </si>
  <si>
    <t>PSET_PN</t>
  </si>
  <si>
    <t>PSET_PD</t>
  </si>
  <si>
    <t>EFF</t>
  </si>
  <si>
    <t>*HFO*,*LFO*,*GAS*,-*CCGT</t>
  </si>
  <si>
    <t>*coal*,*lignite*,*biomass*</t>
  </si>
  <si>
    <t>*CCGT</t>
  </si>
  <si>
    <t>CAP2ACT</t>
  </si>
  <si>
    <t>EL*</t>
  </si>
  <si>
    <t>PSET_SET</t>
  </si>
  <si>
    <t>ACT_COST</t>
  </si>
  <si>
    <t>ELE,CHP</t>
  </si>
  <si>
    <t>LU</t>
  </si>
  <si>
    <t>MT</t>
  </si>
  <si>
    <t>NO</t>
  </si>
  <si>
    <t>PL</t>
  </si>
  <si>
    <t>PT</t>
  </si>
  <si>
    <t>RO</t>
  </si>
  <si>
    <t>SK</t>
  </si>
  <si>
    <t>SI</t>
  </si>
  <si>
    <t>SE</t>
  </si>
  <si>
    <t>NL</t>
  </si>
  <si>
    <t>UK</t>
  </si>
  <si>
    <t>EEPP_WindON</t>
  </si>
  <si>
    <t>LV</t>
  </si>
  <si>
    <t>LT</t>
  </si>
  <si>
    <t>EEPP_WindOFF</t>
  </si>
  <si>
    <t>EEPP_PV</t>
  </si>
  <si>
    <t>FD,FN,FP</t>
  </si>
  <si>
    <t>NCAP_AF</t>
  </si>
  <si>
    <t>EEPP_OCE</t>
  </si>
  <si>
    <t>RD,RN,RP</t>
  </si>
  <si>
    <t>SD,SN,SP</t>
  </si>
  <si>
    <t>WD,WN</t>
  </si>
  <si>
    <t>Trans - Insert</t>
  </si>
  <si>
    <t>STOCK</t>
  </si>
  <si>
    <t>EUHYDDAM00</t>
  </si>
  <si>
    <t>EUHYDRUN00</t>
  </si>
  <si>
    <t>Table Name: ___StorageTechs</t>
  </si>
  <si>
    <t>From a model run testing storage in 30 May 2013 (Sofia Simoes)</t>
  </si>
  <si>
    <t xml:space="preserve">Active Unit:  </t>
  </si>
  <si>
    <t>Scenario</t>
  </si>
  <si>
    <t>Swm0</t>
  </si>
  <si>
    <t>ProcessSet</t>
  </si>
  <si>
    <t>Process</t>
  </si>
  <si>
    <t>Period\Region</t>
  </si>
  <si>
    <t>VAR_Act</t>
  </si>
  <si>
    <t>STO_HYD</t>
  </si>
  <si>
    <t>EUHYDPSOUT</t>
  </si>
  <si>
    <t>'2005</t>
  </si>
  <si>
    <t>'2010</t>
  </si>
  <si>
    <t>'2020</t>
  </si>
  <si>
    <t>'2035</t>
  </si>
  <si>
    <t>'2050</t>
  </si>
  <si>
    <t>Note: because in this run we did not inc;lude 2006, here pasted values from the templates</t>
  </si>
  <si>
    <t>ETDB version available June 2012 shows an average from 3100 up to 3700 hours</t>
  </si>
  <si>
    <t>%</t>
  </si>
  <si>
    <t>Dam</t>
  </si>
  <si>
    <t>RoR</t>
  </si>
  <si>
    <t>ratio compared to RD</t>
  </si>
  <si>
    <t>This is now in UC_Storage without using EEPP_HYDPS</t>
  </si>
  <si>
    <t>PASTI</t>
  </si>
  <si>
    <t>EEPP_HYDPS</t>
  </si>
  <si>
    <t>STG_EFF</t>
  </si>
  <si>
    <t>TFM_INS</t>
  </si>
  <si>
    <t>2005,2100</t>
  </si>
  <si>
    <t>*Unit: GW</t>
  </si>
  <si>
    <t>*Access quebec hydro from https://www.hydroquebec.com/generation/generating-stations.html and https://github.com/mfastudillo/NATEM_Applied_Energy2017</t>
  </si>
  <si>
    <t>Name</t>
  </si>
  <si>
    <t>Watersheds</t>
  </si>
  <si>
    <t>River or other watercourse</t>
  </si>
  <si>
    <t>Type</t>
  </si>
  <si>
    <r>
      <t>Installed capacity</t>
    </r>
    <r>
      <rPr>
        <b/>
        <sz val="7"/>
        <color rgb="FF48433F"/>
        <rFont val="Lucida Sans Unicode"/>
        <family val="2"/>
      </rPr>
      <t>1</t>
    </r>
    <r>
      <rPr>
        <b/>
        <sz val="10"/>
        <color rgb="FF48433F"/>
        <rFont val="Lucida Sans Unicode"/>
        <family val="2"/>
      </rPr>
      <t> (MW)</t>
    </r>
  </si>
  <si>
    <t>Number of units</t>
  </si>
  <si>
    <r>
      <t>Head</t>
    </r>
    <r>
      <rPr>
        <b/>
        <sz val="7"/>
        <color rgb="FF48433F"/>
        <rFont val="Lucida Sans Unicode"/>
        <family val="2"/>
      </rPr>
      <t>2</t>
    </r>
    <r>
      <rPr>
        <b/>
        <sz val="10"/>
        <color rgb="FF48433F"/>
        <rFont val="Lucida Sans Unicode"/>
        <family val="2"/>
      </rPr>
      <t> (m)</t>
    </r>
  </si>
  <si>
    <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</si>
  <si>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</si>
  <si>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</si>
  <si>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</si>
  <si>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</si>
  <si>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</si>
  <si>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</si>
  <si>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</si>
  <si>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</si>
  <si>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</si>
  <si>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</si>
  <si>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</si>
  <si>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</si>
  <si>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</si>
  <si>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</si>
  <si>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</si>
  <si>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</si>
  <si>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</si>
  <si>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</si>
  <si>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</si>
  <si>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</si>
  <si>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</si>
  <si>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</si>
  <si>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</si>
  <si>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</si>
  <si>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</si>
  <si>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</si>
  <si>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</si>
  <si>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</si>
  <si>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</si>
  <si>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</si>
  <si>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</si>
  <si>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</si>
  <si>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</si>
  <si>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</si>
  <si>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</si>
  <si>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</si>
  <si>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</si>
  <si>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</si>
  <si>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</si>
  <si>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</si>
  <si>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</si>
  <si>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</si>
  <si>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</si>
  <si>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</si>
  <si>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</si>
  <si>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</si>
  <si>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</si>
  <si>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</si>
  <si>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</si>
  <si>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</si>
  <si>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</si>
  <si>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</si>
  <si>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</si>
  <si>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</si>
  <si>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</si>
  <si>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</si>
  <si>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</si>
  <si>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</si>
  <si>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</si>
  <si>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</si>
  <si>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</si>
  <si>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</si>
  <si>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</si>
  <si>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</si>
  <si>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</si>
  <si>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</si>
  <si>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</si>
  <si>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</si>
  <si>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</si>
  <si>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</si>
  <si>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</si>
  <si>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</si>
  <si>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</si>
  <si>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</si>
  <si>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</si>
  <si>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</si>
  <si>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</si>
  <si>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</si>
  <si>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</si>
  <si>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</si>
  <si>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</si>
  <si>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</si>
  <si>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</si>
  <si>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</si>
  <si>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</si>
  <si>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</si>
  <si>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</si>
  <si>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</si>
  <si>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</si>
  <si>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</si>
  <si>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</si>
  <si>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</si>
  <si>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</si>
  <si>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</si>
  <si>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</si>
  <si>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</si>
  <si>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</si>
  <si>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</si>
  <si>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</si>
  <si>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</si>
  <si>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</si>
  <si>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</si>
  <si>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</si>
  <si>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</si>
  <si>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</si>
  <si>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</si>
  <si>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</si>
  <si>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</si>
  <si>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</si>
  <si>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</si>
  <si>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</si>
  <si>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</si>
  <si>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</si>
  <si>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</si>
  <si>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</si>
  <si>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</si>
  <si>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</si>
  <si>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</si>
  <si>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</si>
  <si>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</si>
  <si>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</si>
  <si>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</si>
  <si>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</si>
  <si>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</si>
  <si>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</si>
  <si>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</si>
  <si>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</si>
  <si>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</si>
  <si>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</si>
  <si>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*assume hydropower stock keeps constant, following EU-TIMES</t>
  </si>
  <si>
    <t>Nuclear</t>
  </si>
  <si>
    <t>Hydroelectric</t>
  </si>
  <si>
    <t>Coal</t>
  </si>
  <si>
    <t>Gas</t>
  </si>
  <si>
    <t>Wind</t>
  </si>
  <si>
    <t>Biofuel</t>
  </si>
  <si>
    <t>Solar</t>
  </si>
  <si>
    <t>Other</t>
  </si>
  <si>
    <t>Total</t>
  </si>
  <si>
    <t>2022Q4(MW)</t>
  </si>
  <si>
    <t>2022Q4(%)</t>
  </si>
  <si>
    <t>&lt;1%</t>
  </si>
  <si>
    <t>*ON province data is from https://data.ontario.ca/dataset/ontario-energy-report-supporting-data/resource/ca5f6da8-68da-47c0-954c-e6d27c77a575, and assuming the proportion for conventional and run-of-river capacity same with QU</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</si>
  <si>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</si>
  <si>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</si>
  <si>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</si>
  <si>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</si>
  <si>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</si>
  <si>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</si>
  <si>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</si>
  <si>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</si>
  <si>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DAM</t>
  </si>
  <si>
    <t>RUN-OF-RIVER</t>
  </si>
  <si>
    <t>*THE AFA ALL FROM the Quebec case study from NATEM, opened in https://www.sciencedirect.com/science/article/pii/S0306261917310036?via%3Dihub#s0215</t>
  </si>
  <si>
    <t>*we considered the available factor for onshore/offshore wind same, following the value opened of natem</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</si>
  <si>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</si>
  <si>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Existing Elec*, Planned Elec*</t>
  </si>
  <si>
    <t>*It seems that defination from EU-TIMES is wrong because ELEHYD0 should be 1, so we deleted it</t>
  </si>
  <si>
    <t>*These EFF regarding ELC sector referes to EU-TIMES</t>
  </si>
  <si>
    <t>Existing CHP*, Planned CHP*</t>
  </si>
  <si>
    <t>Existing*,Planned*</t>
  </si>
  <si>
    <t>*why is there no stock for wind/PV, compared with hydropower in EU? We completed it here</t>
  </si>
  <si>
    <t>*onshore provincial wind capacity from 2021 dat, mapped in https://www.sciencedirect.com/science/article/pii/S1364032122005792#fig1</t>
  </si>
  <si>
    <t>*pv is from https://www.statista.com/statistics/472761/capacity-solar-pv-energy-in-canada-by-province/</t>
  </si>
  <si>
    <t>attribute</t>
  </si>
  <si>
    <t>NCAP_BND</t>
  </si>
  <si>
    <t>attrib_cond</t>
  </si>
  <si>
    <t>RESID</t>
  </si>
  <si>
    <t>pset_pn</t>
  </si>
  <si>
    <t>year</t>
  </si>
  <si>
    <t>value</t>
  </si>
  <si>
    <t>limtype</t>
  </si>
  <si>
    <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</si>
</sst>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8"/>
      <color indexed="81"/>
      <name val="Tahoma"/>
      <family val="2"/>
    </font>
    <font>
      <sz val="10"/>
      <name val="Arial"/>
      <family val="2"/>
    </font>
    <font>
      <sz val="10"/>
      <name val="Courier"/>
      <family val="3"/>
    </font>
    <font>
      <sz val="11"/>
      <color theme="1"/>
      <name val="Calibri"/>
      <family val="2"/>
      <scheme val="minor"/>
    </font>
    <font>
      <b/>
      <sz val="8"/>
      <color indexed="81"/>
      <name val="Tahoma"/>
      <family val="2"/>
    </font>
    <font>
      <b/>
      <sz val="9"/>
      <color indexed="81"/>
      <name val="Tahoma"/>
      <family val="2"/>
    </font>
    <font>
      <sz val="9"/>
      <color indexed="81"/>
      <name val="Tahoma"/>
      <family val="2"/>
    </font>
    <font>
      <sz val="8"/>
      <name val="Arial"/>
      <family val="2"/>
    </font>
    <font>
      <b/>
      <u/>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FF0000"/>
      <name val="Arial"/>
      <family val="2"/>
    </font>
    <font>
      <b/>
      <sz val="10"/>
      <color rgb="FFFF0000"/>
      <name val="Arial"/>
      <family val="2"/>
    </font>
    <font>
      <sz val="12"/>
      <color rgb="FFFF0000"/>
      <name val="Arial"/>
      <family val="2"/>
    </font>
    <font>
      <b/>
      <sz val="10"/>
      <color rgb="FF48433F"/>
      <name val="Lucida Sans Unicode"/>
      <family val="2"/>
    </font>
    <font>
      <b/>
      <sz val="7"/>
      <color rgb="FF48433F"/>
      <name val="Lucida Sans Unicode"/>
      <family val="2"/>
    </font>
    <font>
      <sz val="10"/>
      <color rgb="FF48433F"/>
      <name val="Lucida Sans Unicode"/>
      <family val="2"/>
    </font>
    <font>
      <sz val="7"/>
      <color rgb="FF48433F"/>
      <name val="Lucida Sans Unicode"/>
      <family val="2"/>
    </font>
    <font>
      <u/>
      <sz val="10"/>
      <color theme="10"/>
      <name val="Arial"/>
      <family val="2"/>
    </font>
    <font>
      <b/>
      <sz val="11"/>
      <color rgb="FFFF0000"/>
      <name val="Calibri"/>
      <family val="2"/>
      <scheme val="minor"/>
    </font>
    <font>
      <b/>
      <sz val="14"/>
      <color rgb="FFFF0000"/>
      <name val="Arial"/>
      <family val="2"/>
    </font>
    <font>
      <sz val="10"/>
      <color rgb="FFC00000"/>
      <name val="Arial"/>
      <family val="2"/>
    </font>
    <font>
      <b/>
      <sz val="10"/>
      <color rgb="FFC00000"/>
      <name val="Arial"/>
      <family val="2"/>
    </font>
    <font>
      <sz val="10"/>
      <color theme="1"/>
      <name val="Arial"/>
      <family val="2"/>
    </font>
  </fonts>
  <fills count="37">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9E8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E9E8E8"/>
      </bottom>
      <diagonal/>
    </border>
    <border>
      <left style="thin">
        <color indexed="64"/>
      </left>
      <right style="thin">
        <color indexed="64"/>
      </right>
      <top/>
      <bottom/>
      <diagonal/>
    </border>
  </borders>
  <cellStyleXfs count="69">
    <xf numFmtId="0" fontId="0" fillId="0" borderId="0"/>
    <xf numFmtId="164" fontId="9" fillId="0" borderId="0" applyFont="0" applyFill="0" applyBorder="0" applyAlignment="0" applyProtection="0"/>
    <xf numFmtId="0" fontId="5" fillId="0" borderId="0"/>
    <xf numFmtId="0" fontId="5" fillId="0" borderId="0"/>
    <xf numFmtId="0" fontId="5" fillId="0" borderId="0"/>
    <xf numFmtId="0" fontId="5" fillId="0" borderId="0"/>
    <xf numFmtId="0" fontId="9" fillId="0" borderId="0"/>
    <xf numFmtId="0" fontId="5" fillId="0" borderId="0"/>
    <xf numFmtId="0" fontId="8"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 fillId="0" borderId="0"/>
    <xf numFmtId="0" fontId="3" fillId="0" borderId="0"/>
    <xf numFmtId="0" fontId="2" fillId="0" borderId="0"/>
    <xf numFmtId="0" fontId="2"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5" applyNumberFormat="0" applyAlignment="0" applyProtection="0"/>
    <xf numFmtId="0" fontId="23" fillId="8" borderId="6" applyNumberFormat="0" applyAlignment="0" applyProtection="0"/>
    <xf numFmtId="0" fontId="24" fillId="8" borderId="5" applyNumberFormat="0" applyAlignment="0" applyProtection="0"/>
    <xf numFmtId="0" fontId="25" fillId="0" borderId="7" applyNumberFormat="0" applyFill="0" applyAlignment="0" applyProtection="0"/>
    <xf numFmtId="0" fontId="26" fillId="9"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0"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0"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8" fillId="0" borderId="0" applyNumberFormat="0" applyFill="0" applyBorder="0" applyAlignment="0" applyProtection="0"/>
    <xf numFmtId="0" fontId="1" fillId="0" borderId="0"/>
    <xf numFmtId="0" fontId="1" fillId="10" borderId="9" applyNumberFormat="0" applyFont="0" applyAlignment="0" applyProtection="0"/>
  </cellStyleXfs>
  <cellXfs count="37">
    <xf numFmtId="0" fontId="0" fillId="0" borderId="0" xfId="0"/>
    <xf numFmtId="0" fontId="0" fillId="0" borderId="1" xfId="0" applyBorder="1"/>
    <xf numFmtId="0" fontId="5" fillId="0" borderId="1" xfId="0" applyFont="1" applyBorder="1"/>
    <xf numFmtId="0" fontId="0" fillId="2" borderId="0" xfId="0" applyFill="1"/>
    <xf numFmtId="0" fontId="4" fillId="0" borderId="1" xfId="0" applyFont="1" applyBorder="1"/>
    <xf numFmtId="0" fontId="0" fillId="3" borderId="0" xfId="0" applyFill="1"/>
    <xf numFmtId="0" fontId="4" fillId="0" borderId="0" xfId="0" applyFont="1"/>
    <xf numFmtId="49" fontId="5" fillId="0" borderId="1" xfId="0" applyNumberFormat="1" applyFont="1" applyBorder="1"/>
    <xf numFmtId="0" fontId="14" fillId="0" borderId="0" xfId="0" applyFont="1"/>
    <xf numFmtId="0" fontId="31" fillId="0" borderId="0" xfId="0" applyFont="1"/>
    <xf numFmtId="0" fontId="33" fillId="0" borderId="0" xfId="0" applyFont="1"/>
    <xf numFmtId="0" fontId="34" fillId="36" borderId="0" xfId="0" applyFont="1" applyFill="1" applyAlignment="1">
      <alignment horizontal="left" vertical="top" wrapText="1"/>
    </xf>
    <xf numFmtId="0" fontId="34" fillId="36" borderId="0" xfId="0" applyFont="1" applyFill="1" applyAlignment="1">
      <alignment horizontal="right" vertical="top" wrapText="1"/>
    </xf>
    <xf numFmtId="0" fontId="38" fillId="35" borderId="11" xfId="66" applyFill="1" applyBorder="1" applyAlignment="1">
      <alignment horizontal="left" vertical="top" wrapText="1"/>
    </xf>
    <xf numFmtId="0" fontId="38" fillId="35" borderId="11" xfId="66" applyFill="1" applyBorder="1" applyAlignment="1">
      <alignment horizontal="right" vertical="top" wrapText="1"/>
    </xf>
    <xf numFmtId="0" fontId="36" fillId="35" borderId="11" xfId="0" applyFont="1" applyFill="1" applyBorder="1" applyAlignment="1">
      <alignment horizontal="right" vertical="top" wrapText="1"/>
    </xf>
    <xf numFmtId="3" fontId="36" fillId="35" borderId="11" xfId="0" applyNumberFormat="1" applyFont="1" applyFill="1" applyBorder="1" applyAlignment="1">
      <alignment horizontal="right" vertical="top" wrapText="1"/>
    </xf>
    <xf numFmtId="0" fontId="36" fillId="35" borderId="11" xfId="0" applyFont="1" applyFill="1" applyBorder="1" applyAlignment="1">
      <alignment horizontal="left" vertical="top" wrapText="1"/>
    </xf>
    <xf numFmtId="0" fontId="38" fillId="35" borderId="0" xfId="66" applyFill="1" applyAlignment="1">
      <alignment horizontal="left" vertical="top" wrapText="1"/>
    </xf>
    <xf numFmtId="0" fontId="38" fillId="35" borderId="0" xfId="66" applyFill="1" applyAlignment="1">
      <alignment horizontal="right" vertical="top" wrapText="1"/>
    </xf>
    <xf numFmtId="0" fontId="36" fillId="35" borderId="0" xfId="0" applyFont="1" applyFill="1" applyAlignment="1">
      <alignment horizontal="right" vertical="top" wrapText="1"/>
    </xf>
    <xf numFmtId="3" fontId="0" fillId="0" borderId="0" xfId="0" applyNumberFormat="1"/>
    <xf numFmtId="0" fontId="39" fillId="0" borderId="0" xfId="67" applyFont="1"/>
    <xf numFmtId="0" fontId="41" fillId="0" borderId="1" xfId="0" applyFont="1" applyBorder="1"/>
    <xf numFmtId="0" fontId="42" fillId="0" borderId="1" xfId="0" applyFont="1" applyBorder="1"/>
    <xf numFmtId="0" fontId="31" fillId="0" borderId="1" xfId="0" applyFont="1" applyBorder="1"/>
    <xf numFmtId="0" fontId="40" fillId="0" borderId="0" xfId="0" applyFont="1"/>
    <xf numFmtId="10" fontId="39" fillId="0" borderId="0" xfId="67" applyNumberFormat="1" applyFont="1"/>
    <xf numFmtId="0" fontId="31" fillId="3" borderId="0" xfId="0" applyFont="1" applyFill="1"/>
    <xf numFmtId="0" fontId="1" fillId="0" borderId="0" xfId="67"/>
    <xf numFmtId="10" fontId="1" fillId="0" borderId="0" xfId="67" applyNumberFormat="1"/>
    <xf numFmtId="0" fontId="32" fillId="0" borderId="1" xfId="0" applyFont="1" applyBorder="1"/>
    <xf numFmtId="0" fontId="31" fillId="2" borderId="0" xfId="0" applyFont="1" applyFill="1"/>
    <xf numFmtId="0" fontId="27" fillId="0" borderId="1" xfId="24" applyFont="1" applyBorder="1"/>
    <xf numFmtId="0" fontId="32" fillId="0" borderId="0" xfId="0" applyFont="1"/>
    <xf numFmtId="0" fontId="43" fillId="0" borderId="12" xfId="0" applyFont="1" applyBorder="1"/>
    <xf numFmtId="0" fontId="43" fillId="0" borderId="1" xfId="0" applyFont="1" applyBorder="1"/>
  </cellXfs>
  <cellStyles count="69">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Bad" xfId="32" builtinId="27" customBuiltin="1"/>
    <cellStyle name="Calculation" xfId="36" builtinId="22" customBuiltin="1"/>
    <cellStyle name="Check Cell" xfId="38" builtinId="23" customBuiltin="1"/>
    <cellStyle name="Comma 2" xfId="1" xr:uid="{00000000-0005-0000-0000-000000000000}"/>
    <cellStyle name="Explanatory Text" xfId="40" builtinId="53" customBuiltin="1"/>
    <cellStyle name="Good" xfId="31" builtinId="26" customBuiltin="1"/>
    <cellStyle name="Heading 1" xfId="27" builtinId="16" customBuiltin="1"/>
    <cellStyle name="Heading 2" xfId="28" builtinId="17" customBuiltin="1"/>
    <cellStyle name="Heading 3" xfId="29" builtinId="18" customBuiltin="1"/>
    <cellStyle name="Heading 4" xfId="30" builtinId="19" customBuiltin="1"/>
    <cellStyle name="Hyperlink" xfId="66" builtinId="8"/>
    <cellStyle name="Input" xfId="34" builtinId="20" customBuiltin="1"/>
    <cellStyle name="Linked Cell" xfId="37" builtinId="24" customBuiltin="1"/>
    <cellStyle name="Neutral" xfId="33" builtinId="28" customBuiltin="1"/>
    <cellStyle name="Normal" xfId="0" builtinId="0"/>
    <cellStyle name="Normal 10" xfId="2" xr:uid="{00000000-0005-0000-0000-000002000000}"/>
    <cellStyle name="Normal 11 2" xfId="24" xr:uid="{549D5DFF-AA2A-4660-8084-FCB3EE6D6D03}"/>
    <cellStyle name="Normal 11 2 2" xfId="25" xr:uid="{0D34AD6F-E9F4-479B-9130-8D61D95267AF}"/>
    <cellStyle name="Normal 2" xfId="3" xr:uid="{00000000-0005-0000-0000-000003000000}"/>
    <cellStyle name="Normal 3" xfId="67" xr:uid="{5F59C24D-553F-4A58-B8FD-904CF158E9DF}"/>
    <cellStyle name="Normal 4" xfId="4" xr:uid="{00000000-0005-0000-0000-000004000000}"/>
    <cellStyle name="Normal 4 2" xfId="5" xr:uid="{00000000-0005-0000-0000-000005000000}"/>
    <cellStyle name="Normal 5" xfId="23" xr:uid="{623E67B3-9ED2-4998-8C1C-E75F098C09FD}"/>
    <cellStyle name="Normal 8" xfId="6" xr:uid="{00000000-0005-0000-0000-000006000000}"/>
    <cellStyle name="Normal 9 2" xfId="7" xr:uid="{00000000-0005-0000-0000-000007000000}"/>
    <cellStyle name="Normale_B2020" xfId="8" xr:uid="{00000000-0005-0000-0000-000008000000}"/>
    <cellStyle name="Note 2" xfId="68" xr:uid="{2A1312CB-FDBC-4274-9A95-ACD37AA43E76}"/>
    <cellStyle name="Output" xfId="35" builtinId="21" customBuiltin="1"/>
    <cellStyle name="Percent 2" xfId="9" xr:uid="{00000000-0005-0000-0000-000009000000}"/>
    <cellStyle name="Percent 3" xfId="10" xr:uid="{00000000-0005-0000-0000-00000A000000}"/>
    <cellStyle name="Percent 3 2" xfId="11" xr:uid="{00000000-0005-0000-0000-00000B000000}"/>
    <cellStyle name="Percent 3 3" xfId="12" xr:uid="{00000000-0005-0000-0000-00000C000000}"/>
    <cellStyle name="Percent 3 4" xfId="13" xr:uid="{00000000-0005-0000-0000-00000D000000}"/>
    <cellStyle name="Percent 4" xfId="14" xr:uid="{00000000-0005-0000-0000-00000E000000}"/>
    <cellStyle name="Percent 4 2" xfId="15" xr:uid="{00000000-0005-0000-0000-00000F000000}"/>
    <cellStyle name="Percent 4 3" xfId="16" xr:uid="{00000000-0005-0000-0000-000010000000}"/>
    <cellStyle name="Percent 4 4" xfId="17" xr:uid="{00000000-0005-0000-0000-000011000000}"/>
    <cellStyle name="Percent 5" xfId="18" xr:uid="{00000000-0005-0000-0000-000012000000}"/>
    <cellStyle name="Percent 6" xfId="19" xr:uid="{00000000-0005-0000-0000-000013000000}"/>
    <cellStyle name="Percent 7" xfId="20" xr:uid="{00000000-0005-0000-0000-000014000000}"/>
    <cellStyle name="Percent 8" xfId="21" xr:uid="{00000000-0005-0000-0000-000015000000}"/>
    <cellStyle name="Standard_Sce_D_Extraction" xfId="22" xr:uid="{00000000-0005-0000-0000-000016000000}"/>
    <cellStyle name="Title" xfId="26" builtinId="15" customBuiltin="1"/>
    <cellStyle name="Total" xfId="41" builtinId="25" customBuiltin="1"/>
    <cellStyle name="Warning Text" xfId="3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a:extLst>
            <a:ext uri="{FF2B5EF4-FFF2-40B4-BE49-F238E27FC236}">
              <a16:creationId xmlns:a16="http://schemas.microsoft.com/office/drawing/2014/main" id="{9CD61ADA-7306-43A6-8995-B551FFCED107}"/>
            </a:ext>
          </a:extLst>
        </xdr:cNvPr>
        <xdr:cNvPicPr>
          <a:picLocks noChangeAspect="1"/>
        </xdr:cNvPicPr>
      </xdr:nvPicPr>
      <xdr:blipFill>
        <a:blip xmlns:r="http://schemas.openxmlformats.org/officeDocument/2006/relationships" r:embed="rId1"/>
        <a:stretch>
          <a:fillRect/>
        </a:stretch>
      </xdr:blipFill>
      <xdr:spPr>
        <a:xfrm>
          <a:off x="6626225" y="419100"/>
          <a:ext cx="5020577" cy="1928775"/>
        </a:xfrm>
        <a:prstGeom prst="rect">
          <a:avLst/>
        </a:prstGeom>
      </xdr:spPr>
    </xdr:pic>
    <xdr:clientData/>
  </xdr:twoCellAnchor>
  <xdr:twoCellAnchor editAs="oneCell">
    <xdr:from>
      <xdr:col>13</xdr:col>
      <xdr:colOff>285750</xdr:colOff>
      <xdr:row>31</xdr:row>
      <xdr:rowOff>146050</xdr:rowOff>
    </xdr:from>
    <xdr:to>
      <xdr:col>30</xdr:col>
      <xdr:colOff>131077</xdr:colOff>
      <xdr:row>43</xdr:row>
      <xdr:rowOff>93625</xdr:rowOff>
    </xdr:to>
    <xdr:pic>
      <xdr:nvPicPr>
        <xdr:cNvPr id="3" name="Picture 2">
          <a:extLst>
            <a:ext uri="{FF2B5EF4-FFF2-40B4-BE49-F238E27FC236}">
              <a16:creationId xmlns:a16="http://schemas.microsoft.com/office/drawing/2014/main" id="{615FF47C-DED8-4AE0-8F5F-D1FC23DDDEBE}"/>
            </a:ext>
          </a:extLst>
        </xdr:cNvPr>
        <xdr:cNvPicPr>
          <a:picLocks noChangeAspect="1"/>
        </xdr:cNvPicPr>
      </xdr:nvPicPr>
      <xdr:blipFill>
        <a:blip xmlns:r="http://schemas.openxmlformats.org/officeDocument/2006/relationships" r:embed="rId1"/>
        <a:stretch>
          <a:fillRect/>
        </a:stretch>
      </xdr:blipFill>
      <xdr:spPr>
        <a:xfrm>
          <a:off x="7162800" y="5264150"/>
          <a:ext cx="5023752" cy="1928775"/>
        </a:xfrm>
        <a:prstGeom prst="rect">
          <a:avLst/>
        </a:prstGeom>
      </xdr:spPr>
    </xdr:pic>
    <xdr:clientData/>
  </xdr:twoCellAnchor>
  <xdr:twoCellAnchor editAs="oneCell">
    <xdr:from>
      <xdr:col>17</xdr:col>
      <xdr:colOff>171450</xdr:colOff>
      <xdr:row>62</xdr:row>
      <xdr:rowOff>124248</xdr:rowOff>
    </xdr:from>
    <xdr:to>
      <xdr:col>37</xdr:col>
      <xdr:colOff>553860</xdr:colOff>
      <xdr:row>92</xdr:row>
      <xdr:rowOff>96302</xdr:rowOff>
    </xdr:to>
    <xdr:pic>
      <xdr:nvPicPr>
        <xdr:cNvPr id="4" name="Picture 3">
          <a:extLst>
            <a:ext uri="{FF2B5EF4-FFF2-40B4-BE49-F238E27FC236}">
              <a16:creationId xmlns:a16="http://schemas.microsoft.com/office/drawing/2014/main" id="{D59E295E-F8D3-4640-AD2F-6E789EB75776}"/>
            </a:ext>
          </a:extLst>
        </xdr:cNvPr>
        <xdr:cNvPicPr>
          <a:picLocks noChangeAspect="1"/>
        </xdr:cNvPicPr>
      </xdr:nvPicPr>
      <xdr:blipFill>
        <a:blip xmlns:r="http://schemas.openxmlformats.org/officeDocument/2006/relationships" r:embed="rId2"/>
        <a:stretch>
          <a:fillRect/>
        </a:stretch>
      </xdr:blipFill>
      <xdr:spPr>
        <a:xfrm>
          <a:off x="8810625" y="10163598"/>
          <a:ext cx="6478410" cy="4829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40</xdr:row>
      <xdr:rowOff>94047</xdr:rowOff>
    </xdr:from>
    <xdr:to>
      <xdr:col>22</xdr:col>
      <xdr:colOff>372377</xdr:colOff>
      <xdr:row>52</xdr:row>
      <xdr:rowOff>35272</xdr:rowOff>
    </xdr:to>
    <xdr:pic>
      <xdr:nvPicPr>
        <xdr:cNvPr id="2" name="Picture 1">
          <a:extLst>
            <a:ext uri="{FF2B5EF4-FFF2-40B4-BE49-F238E27FC236}">
              <a16:creationId xmlns:a16="http://schemas.microsoft.com/office/drawing/2014/main" id="{A5205423-1049-4AFD-B51D-AB24604A7542}"/>
            </a:ext>
          </a:extLst>
        </xdr:cNvPr>
        <xdr:cNvPicPr>
          <a:picLocks noChangeAspect="1"/>
        </xdr:cNvPicPr>
      </xdr:nvPicPr>
      <xdr:blipFill>
        <a:blip xmlns:r="http://schemas.openxmlformats.org/officeDocument/2006/relationships" r:embed="rId1"/>
        <a:stretch>
          <a:fillRect/>
        </a:stretch>
      </xdr:blipFill>
      <xdr:spPr>
        <a:xfrm>
          <a:off x="14347825" y="6786947"/>
          <a:ext cx="5017402" cy="1922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9.417808219178081E-2</v>
          </cell>
          <cell r="D22">
            <v>0.10273972602739725</v>
          </cell>
          <cell r="E22">
            <v>8.5616438356164379E-3</v>
          </cell>
          <cell r="F22">
            <v>0.12682648401826482</v>
          </cell>
          <cell r="G22">
            <v>0.13835616438356163</v>
          </cell>
          <cell r="H22">
            <v>1.1529680365296802E-2</v>
          </cell>
          <cell r="I22">
            <v>9.9200913242009123E-2</v>
          </cell>
          <cell r="J22">
            <v>0.10821917808219178</v>
          </cell>
          <cell r="K22">
            <v>9.0182648401826472E-3</v>
          </cell>
          <cell r="L22">
            <v>0.13812785388127852</v>
          </cell>
          <cell r="M22">
            <v>0.15068493150684931</v>
          </cell>
          <cell r="N22">
            <v>1.2557077625570776E-2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68BFA-80FF-44F0-AB2C-051C989996AF}">
  <dimension ref="A2:N37"/>
  <sheetViews>
    <sheetView workbookViewId="0">
      <selection activeCell="I37" sqref="I37"/>
    </sheetView>
  </sheetViews>
  <sheetFormatPr defaultRowHeight="13.2" x14ac:dyDescent="0.25"/>
  <cols>
    <col min="6" max="6" width="12" bestFit="1" customWidth="1"/>
  </cols>
  <sheetData>
    <row r="2" spans="1:6" x14ac:dyDescent="0.25">
      <c r="A2" s="9"/>
      <c r="B2" s="9" t="s">
        <v>0</v>
      </c>
      <c r="C2" s="9"/>
      <c r="D2" s="9"/>
      <c r="E2" s="9"/>
      <c r="F2" s="9"/>
    </row>
    <row r="3" spans="1:6" x14ac:dyDescent="0.25">
      <c r="A3" s="9"/>
      <c r="B3" s="9" t="s">
        <v>1</v>
      </c>
      <c r="C3" s="9" t="s">
        <v>2</v>
      </c>
      <c r="D3" s="9" t="s">
        <v>3</v>
      </c>
      <c r="E3" s="9" t="s">
        <v>4</v>
      </c>
      <c r="F3" s="9" t="s">
        <v>7</v>
      </c>
    </row>
    <row r="4" spans="1:6" x14ac:dyDescent="0.25">
      <c r="A4" s="9"/>
      <c r="B4" s="9" t="s">
        <v>15</v>
      </c>
      <c r="C4" s="9"/>
      <c r="D4" s="9" t="s">
        <v>16</v>
      </c>
      <c r="E4" s="9"/>
      <c r="F4" s="9">
        <f>[1]TimeSlices!C22</f>
        <v>9.417808219178081E-2</v>
      </c>
    </row>
    <row r="5" spans="1:6" x14ac:dyDescent="0.25">
      <c r="A5" s="9"/>
      <c r="B5" s="9" t="s">
        <v>17</v>
      </c>
      <c r="C5" s="9"/>
      <c r="D5" s="9" t="s">
        <v>16</v>
      </c>
      <c r="E5" s="9"/>
      <c r="F5" s="9">
        <f>[1]TimeSlices!D22</f>
        <v>0.10273972602739725</v>
      </c>
    </row>
    <row r="6" spans="1:6" x14ac:dyDescent="0.25">
      <c r="A6" s="9"/>
      <c r="B6" s="9" t="s">
        <v>18</v>
      </c>
      <c r="C6" s="9"/>
      <c r="D6" s="9" t="s">
        <v>16</v>
      </c>
      <c r="E6" s="9"/>
      <c r="F6" s="9">
        <f>[1]TimeSlices!E22</f>
        <v>8.5616438356164379E-3</v>
      </c>
    </row>
    <row r="7" spans="1:6" x14ac:dyDescent="0.25">
      <c r="A7" s="9"/>
      <c r="B7" s="9" t="s">
        <v>19</v>
      </c>
      <c r="C7" s="9"/>
      <c r="D7" s="9" t="s">
        <v>16</v>
      </c>
      <c r="E7" s="9"/>
      <c r="F7" s="9">
        <f>[1]TimeSlices!F22</f>
        <v>0.12682648401826482</v>
      </c>
    </row>
    <row r="8" spans="1:6" x14ac:dyDescent="0.25">
      <c r="A8" s="9"/>
      <c r="B8" s="9" t="s">
        <v>20</v>
      </c>
      <c r="C8" s="9"/>
      <c r="D8" s="9" t="s">
        <v>16</v>
      </c>
      <c r="E8" s="9"/>
      <c r="F8" s="9">
        <f>[1]TimeSlices!G22</f>
        <v>0.13835616438356163</v>
      </c>
    </row>
    <row r="9" spans="1:6" x14ac:dyDescent="0.25">
      <c r="A9" s="9"/>
      <c r="B9" s="9" t="s">
        <v>21</v>
      </c>
      <c r="C9" s="9"/>
      <c r="D9" s="9" t="s">
        <v>16</v>
      </c>
      <c r="E9" s="9"/>
      <c r="F9" s="9">
        <f>[1]TimeSlices!H22</f>
        <v>1.1529680365296802E-2</v>
      </c>
    </row>
    <row r="10" spans="1:6" x14ac:dyDescent="0.25">
      <c r="A10" s="9"/>
      <c r="B10" s="9" t="s">
        <v>22</v>
      </c>
      <c r="C10" s="9"/>
      <c r="D10" s="9" t="s">
        <v>16</v>
      </c>
      <c r="E10" s="9"/>
      <c r="F10" s="9">
        <f>[1]TimeSlices!I22</f>
        <v>9.9200913242009123E-2</v>
      </c>
    </row>
    <row r="11" spans="1:6" x14ac:dyDescent="0.25">
      <c r="A11" s="9"/>
      <c r="B11" s="9" t="s">
        <v>23</v>
      </c>
      <c r="C11" s="9"/>
      <c r="D11" s="9" t="s">
        <v>16</v>
      </c>
      <c r="E11" s="9"/>
      <c r="F11" s="9">
        <f>[1]TimeSlices!J22</f>
        <v>0.10821917808219178</v>
      </c>
    </row>
    <row r="12" spans="1:6" x14ac:dyDescent="0.25">
      <c r="A12" s="9"/>
      <c r="B12" s="9" t="s">
        <v>24</v>
      </c>
      <c r="C12" s="9"/>
      <c r="D12" s="9" t="s">
        <v>16</v>
      </c>
      <c r="E12" s="9"/>
      <c r="F12" s="9">
        <f>[1]TimeSlices!K22</f>
        <v>9.0182648401826472E-3</v>
      </c>
    </row>
    <row r="13" spans="1:6" x14ac:dyDescent="0.25">
      <c r="A13" s="9"/>
      <c r="B13" s="9" t="s">
        <v>25</v>
      </c>
      <c r="C13" s="9"/>
      <c r="D13" s="9" t="s">
        <v>16</v>
      </c>
      <c r="E13" s="9"/>
      <c r="F13" s="9">
        <f>[1]TimeSlices!L22</f>
        <v>0.13812785388127852</v>
      </c>
    </row>
    <row r="14" spans="1:6" x14ac:dyDescent="0.25">
      <c r="A14" s="9"/>
      <c r="B14" s="9" t="s">
        <v>26</v>
      </c>
      <c r="C14" s="9"/>
      <c r="D14" s="9" t="s">
        <v>16</v>
      </c>
      <c r="E14" s="9"/>
      <c r="F14" s="9">
        <f>[1]TimeSlices!M22</f>
        <v>0.15068493150684931</v>
      </c>
    </row>
    <row r="15" spans="1:6" x14ac:dyDescent="0.25">
      <c r="A15" s="9"/>
      <c r="B15" s="9" t="s">
        <v>27</v>
      </c>
      <c r="C15" s="9"/>
      <c r="D15" s="9" t="s">
        <v>16</v>
      </c>
      <c r="E15" s="9"/>
      <c r="F15" s="9">
        <f>[1]TimeSlices!N22</f>
        <v>1.2557077625570776E-2</v>
      </c>
    </row>
    <row r="18" spans="2:14" x14ac:dyDescent="0.25">
      <c r="B18" t="s">
        <v>28</v>
      </c>
    </row>
    <row r="20" spans="2:14" x14ac:dyDescent="0.25">
      <c r="B20" t="s">
        <v>3</v>
      </c>
      <c r="C20" t="s">
        <v>15</v>
      </c>
      <c r="D20" t="s">
        <v>17</v>
      </c>
      <c r="E20" t="s">
        <v>18</v>
      </c>
      <c r="F20" t="s">
        <v>19</v>
      </c>
      <c r="G20" t="s">
        <v>20</v>
      </c>
      <c r="H20" t="s">
        <v>21</v>
      </c>
      <c r="I20" t="s">
        <v>22</v>
      </c>
      <c r="J20" t="s">
        <v>23</v>
      </c>
      <c r="K20" t="s">
        <v>24</v>
      </c>
      <c r="L20" t="s">
        <v>25</v>
      </c>
      <c r="M20" t="s">
        <v>26</v>
      </c>
      <c r="N20" t="s">
        <v>27</v>
      </c>
    </row>
    <row r="21" spans="2:14" x14ac:dyDescent="0.25">
      <c r="C21" t="s">
        <v>29</v>
      </c>
      <c r="D21" t="s">
        <v>30</v>
      </c>
      <c r="E21" t="s">
        <v>31</v>
      </c>
      <c r="F21" t="s">
        <v>32</v>
      </c>
      <c r="G21" t="s">
        <v>33</v>
      </c>
      <c r="H21" t="s">
        <v>34</v>
      </c>
      <c r="I21" t="s">
        <v>35</v>
      </c>
      <c r="J21" t="s">
        <v>36</v>
      </c>
      <c r="K21" t="s">
        <v>37</v>
      </c>
      <c r="L21" t="s">
        <v>38</v>
      </c>
      <c r="M21" t="s">
        <v>39</v>
      </c>
      <c r="N21" t="s">
        <v>40</v>
      </c>
    </row>
    <row r="22" spans="2:14" x14ac:dyDescent="0.25">
      <c r="B22" t="s">
        <v>16</v>
      </c>
      <c r="C22">
        <f>C34/$F34*$D26</f>
        <v>9.417808219178081E-2</v>
      </c>
      <c r="D22">
        <f>D34/$F34*$D26</f>
        <v>0.10273972602739725</v>
      </c>
      <c r="E22">
        <f>E34/$F34*$D26</f>
        <v>8.5616438356164379E-3</v>
      </c>
      <c r="F22">
        <f>C35/$F35*$D27</f>
        <v>0.12682648401826482</v>
      </c>
      <c r="G22">
        <f>D35/$F35*$D27</f>
        <v>0.13835616438356163</v>
      </c>
      <c r="H22">
        <f>E35/$F35*$D27</f>
        <v>1.1529680365296802E-2</v>
      </c>
      <c r="I22">
        <f>C36/$F36*$D28</f>
        <v>9.9200913242009123E-2</v>
      </c>
      <c r="J22">
        <f>D36/$F36*$D28</f>
        <v>0.10821917808219178</v>
      </c>
      <c r="K22">
        <f>E36/$F36*$D28</f>
        <v>9.0182648401826472E-3</v>
      </c>
      <c r="L22">
        <f>C37/$F37*$D29</f>
        <v>0.13812785388127852</v>
      </c>
      <c r="M22">
        <f>D37/$F37*$D29</f>
        <v>0.15068493150684931</v>
      </c>
      <c r="N22">
        <f>E37/$F37*$D29</f>
        <v>1.2557077625570776E-2</v>
      </c>
    </row>
    <row r="25" spans="2:14" x14ac:dyDescent="0.25">
      <c r="B25" t="s">
        <v>41</v>
      </c>
      <c r="C25" t="s">
        <v>42</v>
      </c>
      <c r="D25" t="s">
        <v>43</v>
      </c>
      <c r="E25" t="s">
        <v>44</v>
      </c>
    </row>
    <row r="26" spans="2:14" x14ac:dyDescent="0.25">
      <c r="B26" t="s">
        <v>45</v>
      </c>
      <c r="C26">
        <v>75</v>
      </c>
      <c r="D26">
        <f>C26/C30</f>
        <v>0.20547945205479451</v>
      </c>
      <c r="E26" t="s">
        <v>46</v>
      </c>
    </row>
    <row r="27" spans="2:14" x14ac:dyDescent="0.25">
      <c r="B27" t="s">
        <v>47</v>
      </c>
      <c r="C27">
        <v>101</v>
      </c>
      <c r="D27">
        <f>C27/C30</f>
        <v>0.27671232876712326</v>
      </c>
      <c r="E27" t="s">
        <v>48</v>
      </c>
    </row>
    <row r="28" spans="2:14" x14ac:dyDescent="0.25">
      <c r="B28" t="s">
        <v>49</v>
      </c>
      <c r="C28">
        <v>79</v>
      </c>
      <c r="D28">
        <f>C28/C30</f>
        <v>0.21643835616438356</v>
      </c>
      <c r="E28" t="s">
        <v>50</v>
      </c>
    </row>
    <row r="29" spans="2:14" x14ac:dyDescent="0.25">
      <c r="B29" t="s">
        <v>51</v>
      </c>
      <c r="C29">
        <v>110</v>
      </c>
      <c r="D29">
        <f>C29/C30</f>
        <v>0.30136986301369861</v>
      </c>
      <c r="E29" t="s">
        <v>52</v>
      </c>
    </row>
    <row r="30" spans="2:14" x14ac:dyDescent="0.25">
      <c r="C30">
        <f>SUM(C26:C29)</f>
        <v>365</v>
      </c>
      <c r="D30">
        <f>SUM(D26:D29)</f>
        <v>0.99999999999999989</v>
      </c>
    </row>
    <row r="33" spans="2:6" x14ac:dyDescent="0.25">
      <c r="B33" t="s">
        <v>53</v>
      </c>
      <c r="C33" t="s">
        <v>54</v>
      </c>
      <c r="D33" t="s">
        <v>55</v>
      </c>
      <c r="E33" t="s">
        <v>56</v>
      </c>
    </row>
    <row r="34" spans="2:6" x14ac:dyDescent="0.25">
      <c r="B34" t="s">
        <v>45</v>
      </c>
      <c r="C34">
        <v>11</v>
      </c>
      <c r="D34">
        <v>12</v>
      </c>
      <c r="E34">
        <v>1</v>
      </c>
      <c r="F34">
        <f>SUM(C34:E34)</f>
        <v>24</v>
      </c>
    </row>
    <row r="35" spans="2:6" x14ac:dyDescent="0.25">
      <c r="B35" t="s">
        <v>47</v>
      </c>
      <c r="C35">
        <v>11</v>
      </c>
      <c r="D35">
        <v>12</v>
      </c>
      <c r="E35">
        <v>1</v>
      </c>
      <c r="F35">
        <f>SUM(C35:E35)</f>
        <v>24</v>
      </c>
    </row>
    <row r="36" spans="2:6" x14ac:dyDescent="0.25">
      <c r="B36" t="s">
        <v>49</v>
      </c>
      <c r="C36">
        <v>11</v>
      </c>
      <c r="D36">
        <v>12</v>
      </c>
      <c r="E36">
        <v>1</v>
      </c>
      <c r="F36">
        <f>SUM(C36:E36)</f>
        <v>24</v>
      </c>
    </row>
    <row r="37" spans="2:6" x14ac:dyDescent="0.25">
      <c r="B37" t="s">
        <v>51</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1898-00F1-44F2-AD60-2FB33366AE4E}">
  <dimension ref="A3:L32"/>
  <sheetViews>
    <sheetView tabSelected="1" topLeftCell="A4" workbookViewId="0">
      <selection activeCell="C31" sqref="C31"/>
    </sheetView>
  </sheetViews>
  <sheetFormatPr defaultColWidth="9.109375" defaultRowHeight="13.2" x14ac:dyDescent="0.25"/>
  <cols>
    <col min="1" max="2" width="9.109375" style="9"/>
    <col min="3" max="3" width="11.44140625" style="9" bestFit="1" customWidth="1"/>
    <col min="4" max="4" width="10.6640625" style="9" bestFit="1" customWidth="1"/>
    <col min="5" max="5" width="9.109375" style="9"/>
    <col min="6" max="6" width="9.88671875" style="9" bestFit="1" customWidth="1"/>
    <col min="7" max="7" width="9.109375" style="9"/>
    <col min="8" max="8" width="12.88671875" style="9" bestFit="1" customWidth="1"/>
    <col min="9" max="9" width="11.44140625" style="9" bestFit="1" customWidth="1"/>
    <col min="10" max="10" width="9.109375" style="9"/>
    <col min="11" max="11" width="15.109375" style="9" bestFit="1" customWidth="1"/>
    <col min="12" max="16384" width="9.109375" style="9"/>
  </cols>
  <sheetData>
    <row r="3" spans="1:12" x14ac:dyDescent="0.25">
      <c r="A3" s="9" t="s">
        <v>0</v>
      </c>
    </row>
    <row r="4" spans="1:12" x14ac:dyDescent="0.25">
      <c r="A4" s="9" t="s">
        <v>1</v>
      </c>
      <c r="B4" s="9" t="s">
        <v>2</v>
      </c>
      <c r="C4" s="9" t="s">
        <v>3</v>
      </c>
      <c r="D4" s="9" t="s">
        <v>57</v>
      </c>
      <c r="E4" s="9" t="s">
        <v>4</v>
      </c>
      <c r="F4" s="9" t="s">
        <v>7</v>
      </c>
      <c r="G4" s="9" t="s">
        <v>5</v>
      </c>
      <c r="H4" s="9" t="s">
        <v>6</v>
      </c>
      <c r="I4" s="9" t="s">
        <v>58</v>
      </c>
      <c r="J4" s="9" t="s">
        <v>59</v>
      </c>
      <c r="K4" s="9" t="s">
        <v>60</v>
      </c>
      <c r="L4" s="9" t="s">
        <v>61</v>
      </c>
    </row>
    <row r="5" spans="1:12" x14ac:dyDescent="0.25">
      <c r="B5" s="32" t="s">
        <v>75</v>
      </c>
      <c r="C5" s="32" t="s">
        <v>63</v>
      </c>
      <c r="D5" s="32"/>
      <c r="E5" s="32"/>
      <c r="F5" s="32">
        <v>1</v>
      </c>
      <c r="G5" s="32"/>
      <c r="H5" s="32" t="s">
        <v>64</v>
      </c>
      <c r="I5" s="32"/>
    </row>
    <row r="6" spans="1:12" x14ac:dyDescent="0.25">
      <c r="B6" s="32" t="s">
        <v>75</v>
      </c>
      <c r="C6" s="32" t="s">
        <v>63</v>
      </c>
      <c r="D6" s="32"/>
      <c r="E6" s="32">
        <v>0</v>
      </c>
      <c r="F6" s="32">
        <v>3</v>
      </c>
      <c r="G6" s="32"/>
      <c r="H6" s="32" t="s">
        <v>64</v>
      </c>
      <c r="I6" s="32"/>
    </row>
    <row r="7" spans="1:12" x14ac:dyDescent="0.25">
      <c r="B7" s="32" t="s">
        <v>75</v>
      </c>
      <c r="C7" s="32" t="s">
        <v>65</v>
      </c>
      <c r="D7" s="32"/>
      <c r="E7" s="32"/>
      <c r="F7" s="32">
        <v>60</v>
      </c>
      <c r="G7" s="32"/>
      <c r="H7" s="32" t="s">
        <v>64</v>
      </c>
      <c r="I7" s="32"/>
    </row>
    <row r="8" spans="1:12" x14ac:dyDescent="0.25">
      <c r="B8" s="32" t="s">
        <v>75</v>
      </c>
      <c r="C8" s="32" t="s">
        <v>66</v>
      </c>
      <c r="D8" s="32"/>
      <c r="E8" s="32">
        <v>0</v>
      </c>
      <c r="F8" s="32">
        <v>5</v>
      </c>
      <c r="G8" s="32"/>
      <c r="H8" s="32"/>
      <c r="I8" s="32" t="s">
        <v>67</v>
      </c>
      <c r="J8" s="9" t="s">
        <v>68</v>
      </c>
    </row>
    <row r="9" spans="1:12" x14ac:dyDescent="0.25">
      <c r="B9" s="32" t="s">
        <v>75</v>
      </c>
      <c r="C9" s="25" t="s">
        <v>69</v>
      </c>
      <c r="D9" s="25" t="s">
        <v>70</v>
      </c>
      <c r="E9" s="25"/>
      <c r="F9" s="25">
        <v>0</v>
      </c>
      <c r="G9" s="25"/>
      <c r="H9" s="25" t="s">
        <v>71</v>
      </c>
    </row>
    <row r="10" spans="1:12" x14ac:dyDescent="0.25">
      <c r="B10" s="32" t="s">
        <v>75</v>
      </c>
      <c r="C10" s="25" t="s">
        <v>72</v>
      </c>
      <c r="D10" s="25" t="s">
        <v>73</v>
      </c>
      <c r="E10" s="25"/>
      <c r="F10" s="25">
        <v>2100</v>
      </c>
      <c r="G10" s="25"/>
      <c r="H10" s="25" t="s">
        <v>74</v>
      </c>
    </row>
    <row r="11" spans="1:12" x14ac:dyDescent="0.25">
      <c r="B11" s="32" t="s">
        <v>75</v>
      </c>
      <c r="C11" s="9" t="s">
        <v>75</v>
      </c>
    </row>
    <row r="12" spans="1:12" ht="14.4" x14ac:dyDescent="0.3">
      <c r="B12" s="9" t="s">
        <v>62</v>
      </c>
      <c r="C12" s="25" t="s">
        <v>65</v>
      </c>
      <c r="D12" s="25"/>
      <c r="E12" s="25"/>
      <c r="F12" s="25">
        <v>12</v>
      </c>
      <c r="G12" s="25" t="s">
        <v>76</v>
      </c>
      <c r="H12" s="25"/>
      <c r="I12" s="25"/>
      <c r="J12" s="25"/>
      <c r="K12" s="33" t="s">
        <v>88</v>
      </c>
    </row>
    <row r="13" spans="1:12" x14ac:dyDescent="0.25">
      <c r="B13" s="9" t="s">
        <v>62</v>
      </c>
      <c r="C13" s="25" t="s">
        <v>65</v>
      </c>
      <c r="D13" s="25"/>
      <c r="E13" s="25"/>
      <c r="F13" s="25">
        <v>20</v>
      </c>
      <c r="G13" s="25" t="s">
        <v>76</v>
      </c>
      <c r="H13" s="25"/>
      <c r="I13" s="25"/>
      <c r="J13" s="25"/>
      <c r="K13" s="25" t="s">
        <v>89</v>
      </c>
    </row>
    <row r="14" spans="1:12" ht="14.4" x14ac:dyDescent="0.3">
      <c r="C14" s="25" t="s">
        <v>65</v>
      </c>
      <c r="D14" s="25"/>
      <c r="E14" s="25"/>
      <c r="F14" s="25">
        <v>15</v>
      </c>
      <c r="G14" s="25" t="s">
        <v>76</v>
      </c>
      <c r="H14" s="25"/>
      <c r="I14" s="25"/>
      <c r="J14" s="25"/>
      <c r="K14" s="33" t="s">
        <v>90</v>
      </c>
    </row>
    <row r="15" spans="1:12" x14ac:dyDescent="0.25">
      <c r="C15" s="25" t="s">
        <v>65</v>
      </c>
      <c r="D15" s="25"/>
      <c r="E15" s="25"/>
      <c r="F15" s="25">
        <v>12</v>
      </c>
      <c r="G15" s="25" t="s">
        <v>76</v>
      </c>
      <c r="H15" s="25"/>
      <c r="I15" s="25"/>
      <c r="J15" s="25"/>
      <c r="K15" s="25" t="s">
        <v>91</v>
      </c>
    </row>
    <row r="16" spans="1:12" s="32" customFormat="1" x14ac:dyDescent="0.25">
      <c r="C16" s="32" t="s">
        <v>75</v>
      </c>
      <c r="F16" s="32">
        <v>20</v>
      </c>
      <c r="K16" s="32" t="s">
        <v>77</v>
      </c>
    </row>
    <row r="17" spans="3:12" x14ac:dyDescent="0.25">
      <c r="C17" s="25" t="s">
        <v>65</v>
      </c>
      <c r="D17" s="25"/>
      <c r="E17" s="25"/>
      <c r="F17" s="25">
        <v>15</v>
      </c>
      <c r="G17" s="25"/>
      <c r="H17" s="25"/>
      <c r="I17" s="25"/>
      <c r="J17" s="25"/>
      <c r="K17" s="25" t="s">
        <v>92</v>
      </c>
    </row>
    <row r="18" spans="3:12" x14ac:dyDescent="0.25">
      <c r="C18" s="25" t="s">
        <v>65</v>
      </c>
      <c r="D18" s="25"/>
      <c r="E18" s="25"/>
      <c r="F18" s="25">
        <v>15</v>
      </c>
      <c r="G18" s="25"/>
      <c r="H18" s="25"/>
      <c r="I18" s="25"/>
      <c r="J18" s="25"/>
      <c r="K18" s="25" t="s">
        <v>78</v>
      </c>
    </row>
    <row r="19" spans="3:12" x14ac:dyDescent="0.25">
      <c r="C19" s="25" t="s">
        <v>65</v>
      </c>
      <c r="D19" s="25"/>
      <c r="E19" s="25"/>
      <c r="F19" s="25">
        <v>10</v>
      </c>
      <c r="G19" s="25"/>
      <c r="H19" s="25"/>
      <c r="I19" s="25"/>
      <c r="J19" s="25"/>
      <c r="K19" s="25" t="s">
        <v>79</v>
      </c>
    </row>
    <row r="20" spans="3:12" s="32" customFormat="1" x14ac:dyDescent="0.25">
      <c r="C20" s="32" t="s">
        <v>75</v>
      </c>
      <c r="F20" s="32">
        <v>99</v>
      </c>
      <c r="K20" s="32" t="s">
        <v>78</v>
      </c>
      <c r="L20" s="32" t="s">
        <v>80</v>
      </c>
    </row>
    <row r="21" spans="3:12" x14ac:dyDescent="0.25">
      <c r="C21" s="25" t="s">
        <v>81</v>
      </c>
      <c r="D21" s="25"/>
      <c r="E21" s="25"/>
      <c r="F21" s="25">
        <v>0.5</v>
      </c>
      <c r="G21" s="25"/>
      <c r="H21" s="25" t="s">
        <v>82</v>
      </c>
      <c r="I21" s="25" t="s">
        <v>83</v>
      </c>
    </row>
    <row r="22" spans="3:12" x14ac:dyDescent="0.25">
      <c r="C22" s="25" t="s">
        <v>81</v>
      </c>
      <c r="D22" s="25"/>
      <c r="E22" s="25"/>
      <c r="F22" s="25">
        <v>0.75</v>
      </c>
      <c r="G22" s="25"/>
      <c r="H22" s="25" t="s">
        <v>82</v>
      </c>
      <c r="I22" s="25" t="s">
        <v>84</v>
      </c>
    </row>
    <row r="23" spans="3:12" x14ac:dyDescent="0.25">
      <c r="C23" s="25" t="s">
        <v>81</v>
      </c>
      <c r="D23" s="25"/>
      <c r="E23" s="25"/>
      <c r="F23" s="25">
        <v>0.5</v>
      </c>
      <c r="G23" s="25"/>
      <c r="H23" s="25" t="s">
        <v>82</v>
      </c>
      <c r="I23" s="25" t="s">
        <v>85</v>
      </c>
    </row>
    <row r="24" spans="3:12" x14ac:dyDescent="0.25">
      <c r="C24" s="25" t="s">
        <v>81</v>
      </c>
      <c r="D24" s="25"/>
      <c r="E24" s="25"/>
      <c r="F24" s="25">
        <v>0.5</v>
      </c>
      <c r="G24" s="25"/>
      <c r="H24" s="25" t="s">
        <v>82</v>
      </c>
      <c r="I24" s="25" t="s">
        <v>86</v>
      </c>
    </row>
    <row r="25" spans="3:12" x14ac:dyDescent="0.25">
      <c r="C25" s="25" t="s">
        <v>81</v>
      </c>
      <c r="D25" s="25"/>
      <c r="E25" s="25"/>
      <c r="F25" s="25">
        <v>0.75</v>
      </c>
      <c r="G25" s="25"/>
      <c r="H25" s="25" t="s">
        <v>82</v>
      </c>
      <c r="I25" s="25" t="s">
        <v>87</v>
      </c>
    </row>
    <row r="30" spans="3:12" x14ac:dyDescent="0.25">
      <c r="C30" s="9" t="s">
        <v>0</v>
      </c>
    </row>
    <row r="31" spans="3:12" x14ac:dyDescent="0.25">
      <c r="C31" s="9" t="s">
        <v>332</v>
      </c>
      <c r="D31" s="9" t="s">
        <v>334</v>
      </c>
      <c r="E31" s="9" t="s">
        <v>336</v>
      </c>
      <c r="F31" s="9" t="s">
        <v>337</v>
      </c>
      <c r="G31" s="9" t="s">
        <v>338</v>
      </c>
      <c r="H31" s="9" t="s">
        <v>339</v>
      </c>
    </row>
    <row r="32" spans="3:12" x14ac:dyDescent="0.25">
      <c r="C32" s="9" t="s">
        <v>333</v>
      </c>
      <c r="D32" s="9" t="s">
        <v>335</v>
      </c>
      <c r="E32" s="9" t="s">
        <v>75</v>
      </c>
      <c r="F32" s="9">
        <v>0</v>
      </c>
      <c r="G32" s="9">
        <v>0</v>
      </c>
      <c r="H32" s="9" t="s">
        <v>340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14BB-2C79-4EFC-A649-9DBA2EED8351}">
  <dimension ref="B1:S192"/>
  <sheetViews>
    <sheetView workbookViewId="0">
      <selection activeCell="C6" sqref="C6"/>
    </sheetView>
  </sheetViews>
  <sheetFormatPr defaultRowHeight="13.2" x14ac:dyDescent="0.25"/>
  <cols>
    <col min="2" max="2" width="10" bestFit="1" customWidth="1"/>
    <col min="3" max="3" width="5.33203125" bestFit="1" customWidth="1"/>
    <col min="4" max="4" width="10" bestFit="1" customWidth="1"/>
    <col min="5" max="5" width="25.88671875" bestFit="1" customWidth="1"/>
    <col min="6" max="6" width="26.109375" bestFit="1" customWidth="1"/>
    <col min="8" max="8" width="10.5546875" bestFit="1" customWidth="1"/>
    <col min="9" max="9" width="5.109375" bestFit="1" customWidth="1"/>
    <col min="10" max="10" width="10.5546875" bestFit="1" customWidth="1"/>
    <col min="11" max="11" width="25.109375" bestFit="1" customWidth="1"/>
    <col min="12" max="12" width="18" bestFit="1" customWidth="1"/>
    <col min="15" max="15" width="9.33203125" bestFit="1" customWidth="1"/>
    <col min="16" max="16" width="12" bestFit="1" customWidth="1"/>
  </cols>
  <sheetData>
    <row r="1" spans="2:19" x14ac:dyDescent="0.25">
      <c r="B1" s="9" t="s">
        <v>326</v>
      </c>
    </row>
    <row r="2" spans="2:19" x14ac:dyDescent="0.25">
      <c r="C2" s="9"/>
    </row>
    <row r="4" spans="2:19" x14ac:dyDescent="0.25">
      <c r="B4" s="25" t="s">
        <v>99</v>
      </c>
      <c r="C4" s="1"/>
      <c r="D4" s="25">
        <v>31.536000000000001</v>
      </c>
      <c r="E4" s="25" t="s">
        <v>100</v>
      </c>
      <c r="F4" s="1"/>
    </row>
    <row r="5" spans="2:19" x14ac:dyDescent="0.25">
      <c r="B5" s="31" t="s">
        <v>325</v>
      </c>
      <c r="C5" s="1"/>
      <c r="D5" s="1"/>
      <c r="E5" s="1"/>
      <c r="F5" s="1"/>
    </row>
    <row r="8" spans="2:19" s="9" customFormat="1" x14ac:dyDescent="0.25">
      <c r="B8" s="9" t="s">
        <v>0</v>
      </c>
      <c r="H8" s="9" t="s">
        <v>0</v>
      </c>
      <c r="N8" s="9" t="s">
        <v>0</v>
      </c>
    </row>
    <row r="9" spans="2:19" s="9" customFormat="1" x14ac:dyDescent="0.25">
      <c r="B9" s="9" t="s">
        <v>3</v>
      </c>
      <c r="C9" s="9" t="s">
        <v>4</v>
      </c>
      <c r="D9" s="9" t="s">
        <v>7</v>
      </c>
      <c r="E9" s="9" t="s">
        <v>93</v>
      </c>
      <c r="F9" s="9" t="s">
        <v>94</v>
      </c>
      <c r="H9" s="9" t="s">
        <v>3</v>
      </c>
      <c r="I9" s="9" t="s">
        <v>4</v>
      </c>
      <c r="J9" s="9" t="s">
        <v>7</v>
      </c>
      <c r="K9" s="9" t="s">
        <v>93</v>
      </c>
      <c r="L9" s="9" t="s">
        <v>94</v>
      </c>
      <c r="N9" s="9" t="s">
        <v>3</v>
      </c>
      <c r="O9" s="9" t="s">
        <v>4</v>
      </c>
      <c r="P9" s="9" t="s">
        <v>7</v>
      </c>
      <c r="Q9" s="9" t="s">
        <v>93</v>
      </c>
      <c r="R9" s="9" t="s">
        <v>94</v>
      </c>
      <c r="S9" s="9" t="s">
        <v>101</v>
      </c>
    </row>
    <row r="10" spans="2:19" s="9" customFormat="1" x14ac:dyDescent="0.25">
      <c r="B10" s="9" t="s">
        <v>95</v>
      </c>
      <c r="C10" s="9">
        <v>1960</v>
      </c>
      <c r="D10" s="9">
        <v>0.32</v>
      </c>
      <c r="E10" s="9" t="s">
        <v>96</v>
      </c>
      <c r="F10" s="9" t="s">
        <v>324</v>
      </c>
      <c r="H10" s="9" t="s">
        <v>95</v>
      </c>
      <c r="I10" s="9">
        <v>1960</v>
      </c>
      <c r="J10" s="9">
        <v>0.28800000000000003</v>
      </c>
      <c r="K10" s="9" t="s">
        <v>96</v>
      </c>
      <c r="L10" s="9" t="s">
        <v>327</v>
      </c>
      <c r="N10" s="9" t="s">
        <v>102</v>
      </c>
      <c r="O10" s="9">
        <v>1960</v>
      </c>
      <c r="P10" s="9">
        <v>1.8527966932640991</v>
      </c>
      <c r="Q10" s="9" t="s">
        <v>96</v>
      </c>
      <c r="R10" s="9" t="s">
        <v>328</v>
      </c>
      <c r="S10" s="9" t="s">
        <v>103</v>
      </c>
    </row>
    <row r="11" spans="2:19" s="9" customFormat="1" x14ac:dyDescent="0.25">
      <c r="B11" s="9" t="s">
        <v>95</v>
      </c>
      <c r="C11" s="9">
        <v>1965</v>
      </c>
      <c r="D11" s="9">
        <v>0.33</v>
      </c>
      <c r="E11" s="9" t="s">
        <v>96</v>
      </c>
      <c r="F11" s="9" t="s">
        <v>324</v>
      </c>
      <c r="H11" s="9" t="s">
        <v>95</v>
      </c>
      <c r="I11" s="9">
        <v>1965</v>
      </c>
      <c r="J11" s="9">
        <v>0.29700000000000004</v>
      </c>
      <c r="K11" s="9" t="s">
        <v>96</v>
      </c>
      <c r="L11" s="9" t="s">
        <v>327</v>
      </c>
      <c r="N11" s="9" t="s">
        <v>102</v>
      </c>
      <c r="O11" s="9">
        <v>1961</v>
      </c>
      <c r="P11" s="9">
        <v>1.8435787992677606</v>
      </c>
      <c r="Q11" s="9" t="s">
        <v>96</v>
      </c>
      <c r="R11" s="9" t="s">
        <v>328</v>
      </c>
      <c r="S11" s="9" t="s">
        <v>103</v>
      </c>
    </row>
    <row r="12" spans="2:19" s="9" customFormat="1" x14ac:dyDescent="0.25">
      <c r="B12" s="9" t="s">
        <v>95</v>
      </c>
      <c r="C12" s="9">
        <v>1970</v>
      </c>
      <c r="D12" s="9">
        <v>0.34</v>
      </c>
      <c r="E12" s="9" t="s">
        <v>96</v>
      </c>
      <c r="F12" s="9" t="s">
        <v>324</v>
      </c>
      <c r="H12" s="9" t="s">
        <v>95</v>
      </c>
      <c r="I12" s="9">
        <v>1970</v>
      </c>
      <c r="J12" s="9">
        <v>0.30600000000000005</v>
      </c>
      <c r="K12" s="9" t="s">
        <v>96</v>
      </c>
      <c r="L12" s="9" t="s">
        <v>327</v>
      </c>
      <c r="N12" s="9" t="s">
        <v>102</v>
      </c>
      <c r="O12" s="9">
        <v>1962</v>
      </c>
      <c r="P12" s="9">
        <v>1.834406765440558</v>
      </c>
      <c r="Q12" s="9" t="s">
        <v>96</v>
      </c>
      <c r="R12" s="9" t="s">
        <v>328</v>
      </c>
      <c r="S12" s="9" t="s">
        <v>103</v>
      </c>
    </row>
    <row r="13" spans="2:19" s="9" customFormat="1" x14ac:dyDescent="0.25">
      <c r="B13" s="9" t="s">
        <v>95</v>
      </c>
      <c r="C13" s="9">
        <v>1975</v>
      </c>
      <c r="D13" s="9">
        <v>0.35000000000000003</v>
      </c>
      <c r="E13" s="9" t="s">
        <v>96</v>
      </c>
      <c r="F13" s="9" t="s">
        <v>324</v>
      </c>
      <c r="H13" s="9" t="s">
        <v>95</v>
      </c>
      <c r="I13" s="9">
        <v>1975</v>
      </c>
      <c r="J13" s="9">
        <v>0.31500000000000006</v>
      </c>
      <c r="K13" s="9" t="s">
        <v>96</v>
      </c>
      <c r="L13" s="9" t="s">
        <v>327</v>
      </c>
      <c r="N13" s="9" t="s">
        <v>102</v>
      </c>
      <c r="O13" s="9">
        <v>1963</v>
      </c>
      <c r="P13" s="9">
        <v>1.8252803636224459</v>
      </c>
      <c r="Q13" s="9" t="s">
        <v>96</v>
      </c>
      <c r="R13" s="9" t="s">
        <v>328</v>
      </c>
      <c r="S13" s="9" t="s">
        <v>103</v>
      </c>
    </row>
    <row r="14" spans="2:19" s="9" customFormat="1" x14ac:dyDescent="0.25">
      <c r="B14" s="9" t="s">
        <v>95</v>
      </c>
      <c r="C14" s="9">
        <v>1980</v>
      </c>
      <c r="D14" s="9">
        <v>0.36</v>
      </c>
      <c r="E14" s="9" t="s">
        <v>96</v>
      </c>
      <c r="F14" s="9" t="s">
        <v>324</v>
      </c>
      <c r="H14" s="9" t="s">
        <v>95</v>
      </c>
      <c r="I14" s="9">
        <v>1980</v>
      </c>
      <c r="J14" s="9">
        <v>0.32400000000000001</v>
      </c>
      <c r="K14" s="9" t="s">
        <v>96</v>
      </c>
      <c r="L14" s="9" t="s">
        <v>327</v>
      </c>
      <c r="N14" s="9" t="s">
        <v>102</v>
      </c>
      <c r="O14" s="9">
        <v>1964</v>
      </c>
      <c r="P14" s="9">
        <v>1.8161993667885035</v>
      </c>
      <c r="Q14" s="9" t="s">
        <v>96</v>
      </c>
      <c r="R14" s="9" t="s">
        <v>328</v>
      </c>
      <c r="S14" s="9" t="s">
        <v>103</v>
      </c>
    </row>
    <row r="15" spans="2:19" s="9" customFormat="1" x14ac:dyDescent="0.25">
      <c r="B15" s="9" t="s">
        <v>95</v>
      </c>
      <c r="C15" s="9">
        <v>1985</v>
      </c>
      <c r="D15" s="9">
        <v>0.37</v>
      </c>
      <c r="E15" s="9" t="s">
        <v>96</v>
      </c>
      <c r="F15" s="9" t="s">
        <v>324</v>
      </c>
      <c r="H15" s="9" t="s">
        <v>95</v>
      </c>
      <c r="I15" s="9">
        <v>1985</v>
      </c>
      <c r="J15" s="9">
        <v>0.33300000000000002</v>
      </c>
      <c r="K15" s="9" t="s">
        <v>96</v>
      </c>
      <c r="L15" s="9" t="s">
        <v>327</v>
      </c>
      <c r="N15" s="9" t="s">
        <v>102</v>
      </c>
      <c r="O15" s="9">
        <v>1965</v>
      </c>
      <c r="P15" s="9">
        <v>1.8071635490432874</v>
      </c>
      <c r="Q15" s="9" t="s">
        <v>96</v>
      </c>
      <c r="R15" s="9" t="s">
        <v>328</v>
      </c>
      <c r="S15" s="9" t="s">
        <v>103</v>
      </c>
    </row>
    <row r="16" spans="2:19" s="9" customFormat="1" x14ac:dyDescent="0.25">
      <c r="B16" s="9" t="s">
        <v>95</v>
      </c>
      <c r="C16" s="9">
        <v>1990</v>
      </c>
      <c r="D16" s="9">
        <v>0.38</v>
      </c>
      <c r="E16" s="9" t="s">
        <v>96</v>
      </c>
      <c r="F16" s="9" t="s">
        <v>324</v>
      </c>
      <c r="H16" s="9" t="s">
        <v>95</v>
      </c>
      <c r="I16" s="9">
        <v>1990</v>
      </c>
      <c r="J16" s="9">
        <v>0.34200000000000003</v>
      </c>
      <c r="K16" s="9" t="s">
        <v>96</v>
      </c>
      <c r="L16" s="9" t="s">
        <v>327</v>
      </c>
      <c r="N16" s="9" t="s">
        <v>102</v>
      </c>
      <c r="O16" s="9">
        <v>1966</v>
      </c>
      <c r="P16" s="9">
        <v>1.7981726856152116</v>
      </c>
      <c r="Q16" s="9" t="s">
        <v>96</v>
      </c>
      <c r="R16" s="9" t="s">
        <v>328</v>
      </c>
      <c r="S16" s="9" t="s">
        <v>103</v>
      </c>
    </row>
    <row r="17" spans="2:19" s="9" customFormat="1" x14ac:dyDescent="0.25">
      <c r="B17" s="9" t="s">
        <v>95</v>
      </c>
      <c r="C17" s="9">
        <v>1995</v>
      </c>
      <c r="D17" s="9">
        <v>0.39</v>
      </c>
      <c r="E17" s="9" t="s">
        <v>96</v>
      </c>
      <c r="F17" s="9" t="s">
        <v>324</v>
      </c>
      <c r="H17" s="9" t="s">
        <v>95</v>
      </c>
      <c r="I17" s="9">
        <v>1995</v>
      </c>
      <c r="J17" s="9">
        <v>0.35100000000000003</v>
      </c>
      <c r="K17" s="9" t="s">
        <v>96</v>
      </c>
      <c r="L17" s="9" t="s">
        <v>327</v>
      </c>
      <c r="N17" s="9" t="s">
        <v>102</v>
      </c>
      <c r="O17" s="9">
        <v>1967</v>
      </c>
      <c r="P17" s="9">
        <v>1.7892265528509568</v>
      </c>
      <c r="Q17" s="9" t="s">
        <v>96</v>
      </c>
      <c r="R17" s="9" t="s">
        <v>328</v>
      </c>
      <c r="S17" s="9" t="s">
        <v>103</v>
      </c>
    </row>
    <row r="18" spans="2:19" s="9" customFormat="1" x14ac:dyDescent="0.25">
      <c r="B18" s="9" t="s">
        <v>95</v>
      </c>
      <c r="C18" s="9">
        <v>2000</v>
      </c>
      <c r="D18" s="9">
        <v>0.4</v>
      </c>
      <c r="E18" s="9" t="s">
        <v>96</v>
      </c>
      <c r="F18" s="9" t="s">
        <v>324</v>
      </c>
      <c r="H18" s="9" t="s">
        <v>95</v>
      </c>
      <c r="I18" s="9">
        <v>2000</v>
      </c>
      <c r="J18" s="9">
        <v>0.36000000000000004</v>
      </c>
      <c r="K18" s="9" t="s">
        <v>96</v>
      </c>
      <c r="L18" s="9" t="s">
        <v>327</v>
      </c>
      <c r="N18" s="9" t="s">
        <v>102</v>
      </c>
      <c r="O18" s="9">
        <v>1968</v>
      </c>
      <c r="P18" s="9">
        <v>1.7803249282099074</v>
      </c>
      <c r="Q18" s="9" t="s">
        <v>96</v>
      </c>
      <c r="R18" s="9" t="s">
        <v>328</v>
      </c>
      <c r="S18" s="9" t="s">
        <v>103</v>
      </c>
    </row>
    <row r="19" spans="2:19" s="9" customFormat="1" x14ac:dyDescent="0.25">
      <c r="B19" s="9" t="s">
        <v>95</v>
      </c>
      <c r="C19" s="9">
        <v>2005</v>
      </c>
      <c r="D19" s="9">
        <v>0.41000000000000003</v>
      </c>
      <c r="E19" s="9" t="s">
        <v>96</v>
      </c>
      <c r="F19" s="9" t="s">
        <v>324</v>
      </c>
      <c r="H19" s="9" t="s">
        <v>95</v>
      </c>
      <c r="I19" s="9">
        <v>2005</v>
      </c>
      <c r="J19" s="9">
        <v>0.36900000000000005</v>
      </c>
      <c r="K19" s="9" t="s">
        <v>96</v>
      </c>
      <c r="L19" s="9" t="s">
        <v>327</v>
      </c>
      <c r="N19" s="9" t="s">
        <v>102</v>
      </c>
      <c r="O19" s="9">
        <v>1969</v>
      </c>
      <c r="P19" s="9">
        <v>1.7714675902586148</v>
      </c>
      <c r="Q19" s="9" t="s">
        <v>96</v>
      </c>
      <c r="R19" s="9" t="s">
        <v>328</v>
      </c>
      <c r="S19" s="9" t="s">
        <v>103</v>
      </c>
    </row>
    <row r="20" spans="2:19" s="9" customFormat="1" x14ac:dyDescent="0.25">
      <c r="B20" s="9" t="s">
        <v>95</v>
      </c>
      <c r="C20" s="9">
        <v>2010</v>
      </c>
      <c r="D20" s="9">
        <v>0.42</v>
      </c>
      <c r="E20" s="9" t="s">
        <v>96</v>
      </c>
      <c r="F20" s="9" t="s">
        <v>324</v>
      </c>
      <c r="H20" s="9" t="s">
        <v>95</v>
      </c>
      <c r="I20" s="9">
        <v>2010</v>
      </c>
      <c r="J20" s="9">
        <v>0.378</v>
      </c>
      <c r="K20" s="9" t="s">
        <v>96</v>
      </c>
      <c r="L20" s="9" t="s">
        <v>327</v>
      </c>
      <c r="N20" s="9" t="s">
        <v>102</v>
      </c>
      <c r="O20" s="9">
        <v>1970</v>
      </c>
      <c r="P20" s="9">
        <v>1.7626543186652885</v>
      </c>
      <c r="Q20" s="9" t="s">
        <v>96</v>
      </c>
      <c r="R20" s="9" t="s">
        <v>328</v>
      </c>
      <c r="S20" s="9" t="s">
        <v>103</v>
      </c>
    </row>
    <row r="21" spans="2:19" s="9" customFormat="1" x14ac:dyDescent="0.25">
      <c r="B21" s="9" t="s">
        <v>95</v>
      </c>
      <c r="C21" s="9">
        <v>2015</v>
      </c>
      <c r="D21" s="9">
        <v>0.43</v>
      </c>
      <c r="E21" s="9" t="s">
        <v>96</v>
      </c>
      <c r="F21" s="9" t="s">
        <v>324</v>
      </c>
      <c r="H21" s="9" t="s">
        <v>95</v>
      </c>
      <c r="I21" s="9">
        <v>2015</v>
      </c>
      <c r="J21" s="9">
        <v>0.38700000000000001</v>
      </c>
      <c r="K21" s="9" t="s">
        <v>96</v>
      </c>
      <c r="L21" s="9" t="s">
        <v>327</v>
      </c>
      <c r="N21" s="9" t="s">
        <v>102</v>
      </c>
      <c r="O21" s="9">
        <v>1971</v>
      </c>
      <c r="P21" s="9">
        <v>1.7538848941943173</v>
      </c>
      <c r="Q21" s="9" t="s">
        <v>96</v>
      </c>
      <c r="R21" s="9" t="s">
        <v>328</v>
      </c>
      <c r="S21" s="9" t="s">
        <v>103</v>
      </c>
    </row>
    <row r="22" spans="2:19" s="9" customFormat="1" x14ac:dyDescent="0.25">
      <c r="B22" s="9" t="s">
        <v>95</v>
      </c>
      <c r="C22" s="9">
        <v>1960</v>
      </c>
      <c r="D22" s="9">
        <v>0.25299999999999995</v>
      </c>
      <c r="E22" s="9" t="s">
        <v>97</v>
      </c>
      <c r="F22" s="9" t="s">
        <v>324</v>
      </c>
      <c r="H22" s="9" t="s">
        <v>95</v>
      </c>
      <c r="I22" s="9">
        <v>1960</v>
      </c>
      <c r="J22" s="9">
        <v>0.22769999999999996</v>
      </c>
      <c r="K22" s="9" t="s">
        <v>97</v>
      </c>
      <c r="L22" s="9" t="s">
        <v>327</v>
      </c>
      <c r="N22" s="9" t="s">
        <v>102</v>
      </c>
      <c r="O22" s="9">
        <v>1972</v>
      </c>
      <c r="P22" s="9">
        <v>1.7451590987008132</v>
      </c>
      <c r="Q22" s="9" t="s">
        <v>96</v>
      </c>
      <c r="R22" s="9" t="s">
        <v>328</v>
      </c>
      <c r="S22" s="9" t="s">
        <v>103</v>
      </c>
    </row>
    <row r="23" spans="2:19" s="9" customFormat="1" x14ac:dyDescent="0.25">
      <c r="B23" s="9" t="s">
        <v>95</v>
      </c>
      <c r="C23" s="9">
        <v>1965</v>
      </c>
      <c r="D23" s="9">
        <v>0.26449999999999996</v>
      </c>
      <c r="E23" s="9" t="s">
        <v>97</v>
      </c>
      <c r="F23" s="9" t="s">
        <v>324</v>
      </c>
      <c r="H23" s="9" t="s">
        <v>95</v>
      </c>
      <c r="I23" s="9">
        <v>1965</v>
      </c>
      <c r="J23" s="9">
        <v>0.23804999999999996</v>
      </c>
      <c r="K23" s="9" t="s">
        <v>97</v>
      </c>
      <c r="L23" s="9" t="s">
        <v>327</v>
      </c>
      <c r="N23" s="9" t="s">
        <v>102</v>
      </c>
      <c r="O23" s="9">
        <v>1973</v>
      </c>
      <c r="P23" s="9">
        <v>1.7364767151251876</v>
      </c>
      <c r="Q23" s="9" t="s">
        <v>96</v>
      </c>
      <c r="R23" s="9" t="s">
        <v>328</v>
      </c>
      <c r="S23" s="9" t="s">
        <v>103</v>
      </c>
    </row>
    <row r="24" spans="2:19" s="9" customFormat="1" x14ac:dyDescent="0.25">
      <c r="B24" s="9" t="s">
        <v>95</v>
      </c>
      <c r="C24" s="9">
        <v>1970</v>
      </c>
      <c r="D24" s="9">
        <v>0.27599999999999997</v>
      </c>
      <c r="E24" s="9" t="s">
        <v>97</v>
      </c>
      <c r="F24" s="9" t="s">
        <v>324</v>
      </c>
      <c r="H24" s="9" t="s">
        <v>95</v>
      </c>
      <c r="I24" s="9">
        <v>1970</v>
      </c>
      <c r="J24" s="9">
        <v>0.24839999999999998</v>
      </c>
      <c r="K24" s="9" t="s">
        <v>97</v>
      </c>
      <c r="L24" s="9" t="s">
        <v>327</v>
      </c>
      <c r="N24" s="9" t="s">
        <v>102</v>
      </c>
      <c r="O24" s="9">
        <v>1974</v>
      </c>
      <c r="P24" s="9">
        <v>1.7278375274877489</v>
      </c>
      <c r="Q24" s="9" t="s">
        <v>96</v>
      </c>
      <c r="R24" s="9" t="s">
        <v>328</v>
      </c>
      <c r="S24" s="9" t="s">
        <v>103</v>
      </c>
    </row>
    <row r="25" spans="2:19" s="9" customFormat="1" x14ac:dyDescent="0.25">
      <c r="B25" s="9" t="s">
        <v>95</v>
      </c>
      <c r="C25" s="9">
        <v>1975</v>
      </c>
      <c r="D25" s="9">
        <v>0.28749999999999998</v>
      </c>
      <c r="E25" s="9" t="s">
        <v>97</v>
      </c>
      <c r="F25" s="9" t="s">
        <v>324</v>
      </c>
      <c r="H25" s="9" t="s">
        <v>95</v>
      </c>
      <c r="I25" s="9">
        <v>1975</v>
      </c>
      <c r="J25" s="9">
        <v>0.25874999999999998</v>
      </c>
      <c r="K25" s="9" t="s">
        <v>97</v>
      </c>
      <c r="L25" s="9" t="s">
        <v>327</v>
      </c>
      <c r="N25" s="9" t="s">
        <v>102</v>
      </c>
      <c r="O25" s="9">
        <v>1975</v>
      </c>
      <c r="P25" s="9">
        <v>1.7192413208833324</v>
      </c>
      <c r="Q25" s="9" t="s">
        <v>96</v>
      </c>
      <c r="R25" s="9" t="s">
        <v>328</v>
      </c>
      <c r="S25" s="9" t="s">
        <v>103</v>
      </c>
    </row>
    <row r="26" spans="2:19" s="9" customFormat="1" x14ac:dyDescent="0.25">
      <c r="B26" s="9" t="s">
        <v>95</v>
      </c>
      <c r="C26" s="9">
        <v>1980</v>
      </c>
      <c r="D26" s="9">
        <v>0.29899999999999999</v>
      </c>
      <c r="E26" s="9" t="s">
        <v>97</v>
      </c>
      <c r="F26" s="9" t="s">
        <v>324</v>
      </c>
      <c r="H26" s="9" t="s">
        <v>95</v>
      </c>
      <c r="I26" s="9">
        <v>1980</v>
      </c>
      <c r="J26" s="9">
        <v>0.26910000000000001</v>
      </c>
      <c r="K26" s="9" t="s">
        <v>97</v>
      </c>
      <c r="L26" s="9" t="s">
        <v>327</v>
      </c>
      <c r="N26" s="9" t="s">
        <v>102</v>
      </c>
      <c r="O26" s="9">
        <v>1976</v>
      </c>
      <c r="P26" s="9">
        <v>1.7106878814759527</v>
      </c>
      <c r="Q26" s="9" t="s">
        <v>96</v>
      </c>
      <c r="R26" s="9" t="s">
        <v>328</v>
      </c>
      <c r="S26" s="9" t="s">
        <v>103</v>
      </c>
    </row>
    <row r="27" spans="2:19" s="9" customFormat="1" x14ac:dyDescent="0.25">
      <c r="B27" s="9" t="s">
        <v>95</v>
      </c>
      <c r="C27" s="9">
        <v>1985</v>
      </c>
      <c r="D27" s="9">
        <v>0.3105</v>
      </c>
      <c r="E27" s="9" t="s">
        <v>97</v>
      </c>
      <c r="F27" s="9" t="s">
        <v>324</v>
      </c>
      <c r="H27" s="9" t="s">
        <v>95</v>
      </c>
      <c r="I27" s="9">
        <v>1985</v>
      </c>
      <c r="J27" s="9">
        <v>0.27945000000000003</v>
      </c>
      <c r="K27" s="9" t="s">
        <v>97</v>
      </c>
      <c r="L27" s="9" t="s">
        <v>327</v>
      </c>
      <c r="N27" s="9" t="s">
        <v>102</v>
      </c>
      <c r="O27" s="9">
        <v>1977</v>
      </c>
      <c r="P27" s="9">
        <v>1.7021769964934856</v>
      </c>
      <c r="Q27" s="9" t="s">
        <v>96</v>
      </c>
      <c r="R27" s="9" t="s">
        <v>328</v>
      </c>
      <c r="S27" s="9" t="s">
        <v>103</v>
      </c>
    </row>
    <row r="28" spans="2:19" s="9" customFormat="1" x14ac:dyDescent="0.25">
      <c r="B28" s="9" t="s">
        <v>95</v>
      </c>
      <c r="C28" s="9">
        <v>1990</v>
      </c>
      <c r="D28" s="9">
        <v>0.32199999999999995</v>
      </c>
      <c r="E28" s="9" t="s">
        <v>97</v>
      </c>
      <c r="F28" s="9" t="s">
        <v>324</v>
      </c>
      <c r="H28" s="9" t="s">
        <v>95</v>
      </c>
      <c r="I28" s="9">
        <v>1990</v>
      </c>
      <c r="J28" s="9">
        <v>0.28979999999999995</v>
      </c>
      <c r="K28" s="9" t="s">
        <v>97</v>
      </c>
      <c r="L28" s="9" t="s">
        <v>327</v>
      </c>
      <c r="N28" s="9" t="s">
        <v>102</v>
      </c>
      <c r="O28" s="9">
        <v>1978</v>
      </c>
      <c r="P28" s="9">
        <v>1.6937084542223739</v>
      </c>
      <c r="Q28" s="9" t="s">
        <v>96</v>
      </c>
      <c r="R28" s="9" t="s">
        <v>328</v>
      </c>
      <c r="S28" s="9" t="s">
        <v>103</v>
      </c>
    </row>
    <row r="29" spans="2:19" s="9" customFormat="1" x14ac:dyDescent="0.25">
      <c r="B29" s="9" t="s">
        <v>95</v>
      </c>
      <c r="C29" s="9">
        <v>1995</v>
      </c>
      <c r="D29" s="9">
        <v>0.33349999999999996</v>
      </c>
      <c r="E29" s="9" t="s">
        <v>97</v>
      </c>
      <c r="F29" s="9" t="s">
        <v>324</v>
      </c>
      <c r="H29" s="9" t="s">
        <v>95</v>
      </c>
      <c r="I29" s="9">
        <v>1995</v>
      </c>
      <c r="J29" s="9">
        <v>0.30014999999999997</v>
      </c>
      <c r="K29" s="9" t="s">
        <v>97</v>
      </c>
      <c r="L29" s="9" t="s">
        <v>327</v>
      </c>
      <c r="N29" s="9" t="s">
        <v>102</v>
      </c>
      <c r="O29" s="9">
        <v>1979</v>
      </c>
      <c r="P29" s="9">
        <v>1.6852820440023621</v>
      </c>
      <c r="Q29" s="9" t="s">
        <v>96</v>
      </c>
      <c r="R29" s="9" t="s">
        <v>328</v>
      </c>
      <c r="S29" s="9" t="s">
        <v>103</v>
      </c>
    </row>
    <row r="30" spans="2:19" s="9" customFormat="1" x14ac:dyDescent="0.25">
      <c r="B30" s="9" t="s">
        <v>95</v>
      </c>
      <c r="C30" s="9">
        <v>2000</v>
      </c>
      <c r="D30" s="9">
        <v>0.34499999999999997</v>
      </c>
      <c r="E30" s="9" t="s">
        <v>97</v>
      </c>
      <c r="F30" s="9" t="s">
        <v>324</v>
      </c>
      <c r="H30" s="9" t="s">
        <v>95</v>
      </c>
      <c r="I30" s="9">
        <v>2000</v>
      </c>
      <c r="J30" s="9">
        <v>0.3105</v>
      </c>
      <c r="K30" s="9" t="s">
        <v>97</v>
      </c>
      <c r="L30" s="9" t="s">
        <v>327</v>
      </c>
      <c r="N30" s="9" t="s">
        <v>102</v>
      </c>
      <c r="O30" s="9">
        <v>1980</v>
      </c>
      <c r="P30" s="9">
        <v>1.676897556221256</v>
      </c>
      <c r="Q30" s="9" t="s">
        <v>96</v>
      </c>
      <c r="R30" s="9" t="s">
        <v>328</v>
      </c>
      <c r="S30" s="9" t="s">
        <v>103</v>
      </c>
    </row>
    <row r="31" spans="2:19" s="9" customFormat="1" x14ac:dyDescent="0.25">
      <c r="B31" s="9" t="s">
        <v>95</v>
      </c>
      <c r="C31" s="9">
        <v>2005</v>
      </c>
      <c r="D31" s="9">
        <v>0.35649999999999998</v>
      </c>
      <c r="E31" s="9" t="s">
        <v>97</v>
      </c>
      <c r="F31" s="9" t="s">
        <v>324</v>
      </c>
      <c r="H31" s="9" t="s">
        <v>95</v>
      </c>
      <c r="I31" s="9">
        <v>2005</v>
      </c>
      <c r="J31" s="9">
        <v>0.32084999999999997</v>
      </c>
      <c r="K31" s="9" t="s">
        <v>97</v>
      </c>
      <c r="L31" s="9" t="s">
        <v>327</v>
      </c>
      <c r="N31" s="9" t="s">
        <v>102</v>
      </c>
      <c r="O31" s="9">
        <v>1981</v>
      </c>
      <c r="P31" s="9">
        <v>1.6685547823097078</v>
      </c>
      <c r="Q31" s="9" t="s">
        <v>96</v>
      </c>
      <c r="R31" s="9" t="s">
        <v>328</v>
      </c>
      <c r="S31" s="9" t="s">
        <v>103</v>
      </c>
    </row>
    <row r="32" spans="2:19" s="9" customFormat="1" x14ac:dyDescent="0.25">
      <c r="B32" s="9" t="s">
        <v>95</v>
      </c>
      <c r="C32" s="9">
        <v>2010</v>
      </c>
      <c r="D32" s="9">
        <v>0.36799999999999999</v>
      </c>
      <c r="E32" s="9" t="s">
        <v>97</v>
      </c>
      <c r="F32" s="9" t="s">
        <v>324</v>
      </c>
      <c r="H32" s="9" t="s">
        <v>95</v>
      </c>
      <c r="I32" s="9">
        <v>2010</v>
      </c>
      <c r="J32" s="9">
        <v>0.33119999999999999</v>
      </c>
      <c r="K32" s="9" t="s">
        <v>97</v>
      </c>
      <c r="L32" s="9" t="s">
        <v>327</v>
      </c>
      <c r="N32" s="9" t="s">
        <v>102</v>
      </c>
      <c r="O32" s="9">
        <v>1982</v>
      </c>
      <c r="P32" s="9">
        <v>1.6602535147360278</v>
      </c>
      <c r="Q32" s="9" t="s">
        <v>96</v>
      </c>
      <c r="R32" s="9" t="s">
        <v>328</v>
      </c>
      <c r="S32" s="9" t="s">
        <v>103</v>
      </c>
    </row>
    <row r="33" spans="2:19" s="9" customFormat="1" x14ac:dyDescent="0.25">
      <c r="B33" s="9" t="s">
        <v>95</v>
      </c>
      <c r="C33" s="9">
        <v>2015</v>
      </c>
      <c r="D33" s="9">
        <v>0.3795</v>
      </c>
      <c r="E33" s="9" t="s">
        <v>97</v>
      </c>
      <c r="F33" s="9" t="s">
        <v>324</v>
      </c>
      <c r="H33" s="9" t="s">
        <v>95</v>
      </c>
      <c r="I33" s="9">
        <v>2015</v>
      </c>
      <c r="J33" s="9">
        <v>0.34155000000000002</v>
      </c>
      <c r="K33" s="9" t="s">
        <v>97</v>
      </c>
      <c r="L33" s="9" t="s">
        <v>327</v>
      </c>
      <c r="N33" s="9" t="s">
        <v>102</v>
      </c>
      <c r="O33" s="9">
        <v>1983</v>
      </c>
      <c r="P33" s="9">
        <v>1.6519935470010227</v>
      </c>
      <c r="Q33" s="9" t="s">
        <v>96</v>
      </c>
      <c r="R33" s="9" t="s">
        <v>328</v>
      </c>
      <c r="S33" s="9" t="s">
        <v>103</v>
      </c>
    </row>
    <row r="34" spans="2:19" s="9" customFormat="1" x14ac:dyDescent="0.25">
      <c r="B34" s="9" t="s">
        <v>95</v>
      </c>
      <c r="C34" s="9">
        <v>1970</v>
      </c>
      <c r="D34" s="9">
        <v>0.45</v>
      </c>
      <c r="E34" s="9" t="s">
        <v>98</v>
      </c>
      <c r="F34" s="9" t="s">
        <v>324</v>
      </c>
      <c r="H34" s="9" t="s">
        <v>95</v>
      </c>
      <c r="I34" s="9">
        <v>1970</v>
      </c>
      <c r="J34" s="9">
        <v>0.40500000000000003</v>
      </c>
      <c r="K34" s="9" t="s">
        <v>98</v>
      </c>
      <c r="L34" s="9" t="s">
        <v>327</v>
      </c>
      <c r="N34" s="9" t="s">
        <v>102</v>
      </c>
      <c r="O34" s="9">
        <v>1984</v>
      </c>
      <c r="P34" s="9">
        <v>1.6437746736328587</v>
      </c>
      <c r="Q34" s="9" t="s">
        <v>96</v>
      </c>
      <c r="R34" s="9" t="s">
        <v>328</v>
      </c>
      <c r="S34" s="9" t="s">
        <v>103</v>
      </c>
    </row>
    <row r="35" spans="2:19" s="9" customFormat="1" x14ac:dyDescent="0.25">
      <c r="B35" s="9" t="s">
        <v>95</v>
      </c>
      <c r="C35" s="9">
        <v>1975</v>
      </c>
      <c r="D35" s="9">
        <v>0.45</v>
      </c>
      <c r="E35" s="9" t="s">
        <v>98</v>
      </c>
      <c r="F35" s="9" t="s">
        <v>324</v>
      </c>
      <c r="H35" s="9" t="s">
        <v>95</v>
      </c>
      <c r="I35" s="9">
        <v>1975</v>
      </c>
      <c r="J35" s="9">
        <v>0.40500000000000003</v>
      </c>
      <c r="K35" s="9" t="s">
        <v>98</v>
      </c>
      <c r="L35" s="9" t="s">
        <v>327</v>
      </c>
      <c r="N35" s="9" t="s">
        <v>102</v>
      </c>
      <c r="O35" s="9">
        <v>1985</v>
      </c>
      <c r="P35" s="9">
        <v>1.635596690181949</v>
      </c>
      <c r="Q35" s="9" t="s">
        <v>96</v>
      </c>
      <c r="R35" s="9" t="s">
        <v>328</v>
      </c>
      <c r="S35" s="9" t="s">
        <v>103</v>
      </c>
    </row>
    <row r="36" spans="2:19" s="9" customFormat="1" x14ac:dyDescent="0.25">
      <c r="B36" s="9" t="s">
        <v>95</v>
      </c>
      <c r="C36" s="9">
        <v>1980</v>
      </c>
      <c r="D36" s="9">
        <v>0.45</v>
      </c>
      <c r="E36" s="9" t="s">
        <v>98</v>
      </c>
      <c r="F36" s="9" t="s">
        <v>324</v>
      </c>
      <c r="H36" s="9" t="s">
        <v>95</v>
      </c>
      <c r="I36" s="9">
        <v>1980</v>
      </c>
      <c r="J36" s="9">
        <v>0.40500000000000003</v>
      </c>
      <c r="K36" s="9" t="s">
        <v>98</v>
      </c>
      <c r="L36" s="9" t="s">
        <v>327</v>
      </c>
      <c r="N36" s="9" t="s">
        <v>102</v>
      </c>
      <c r="O36" s="9">
        <v>1986</v>
      </c>
      <c r="P36" s="9">
        <v>1.6274593932158696</v>
      </c>
      <c r="Q36" s="9" t="s">
        <v>96</v>
      </c>
      <c r="R36" s="9" t="s">
        <v>328</v>
      </c>
      <c r="S36" s="9" t="s">
        <v>103</v>
      </c>
    </row>
    <row r="37" spans="2:19" s="9" customFormat="1" x14ac:dyDescent="0.25">
      <c r="B37" s="9" t="s">
        <v>95</v>
      </c>
      <c r="C37" s="9">
        <v>1985</v>
      </c>
      <c r="D37" s="9">
        <v>0.45</v>
      </c>
      <c r="E37" s="9" t="s">
        <v>98</v>
      </c>
      <c r="F37" s="9" t="s">
        <v>324</v>
      </c>
      <c r="H37" s="9" t="s">
        <v>95</v>
      </c>
      <c r="I37" s="9">
        <v>1985</v>
      </c>
      <c r="J37" s="9">
        <v>0.40500000000000003</v>
      </c>
      <c r="K37" s="9" t="s">
        <v>98</v>
      </c>
      <c r="L37" s="9" t="s">
        <v>327</v>
      </c>
      <c r="N37" s="9" t="s">
        <v>102</v>
      </c>
      <c r="O37" s="9">
        <v>1987</v>
      </c>
      <c r="P37" s="9">
        <v>1.6193625803142984</v>
      </c>
      <c r="Q37" s="9" t="s">
        <v>96</v>
      </c>
      <c r="R37" s="9" t="s">
        <v>328</v>
      </c>
      <c r="S37" s="9" t="s">
        <v>103</v>
      </c>
    </row>
    <row r="38" spans="2:19" s="9" customFormat="1" x14ac:dyDescent="0.25">
      <c r="B38" s="9" t="s">
        <v>95</v>
      </c>
      <c r="C38" s="9">
        <v>1990</v>
      </c>
      <c r="D38" s="9">
        <v>0.45</v>
      </c>
      <c r="E38" s="9" t="s">
        <v>98</v>
      </c>
      <c r="F38" s="9" t="s">
        <v>324</v>
      </c>
      <c r="H38" s="9" t="s">
        <v>95</v>
      </c>
      <c r="I38" s="9">
        <v>1990</v>
      </c>
      <c r="J38" s="9">
        <v>0.40500000000000003</v>
      </c>
      <c r="K38" s="9" t="s">
        <v>98</v>
      </c>
      <c r="L38" s="9" t="s">
        <v>327</v>
      </c>
      <c r="N38" s="9" t="s">
        <v>102</v>
      </c>
      <c r="O38" s="9">
        <v>1988</v>
      </c>
      <c r="P38" s="9">
        <v>1.6113060500639786</v>
      </c>
      <c r="Q38" s="9" t="s">
        <v>96</v>
      </c>
      <c r="R38" s="9" t="s">
        <v>328</v>
      </c>
      <c r="S38" s="9" t="s">
        <v>103</v>
      </c>
    </row>
    <row r="39" spans="2:19" s="9" customFormat="1" x14ac:dyDescent="0.25">
      <c r="B39" s="9" t="s">
        <v>95</v>
      </c>
      <c r="C39" s="9">
        <v>1995</v>
      </c>
      <c r="D39" s="9">
        <v>0.47500000000000003</v>
      </c>
      <c r="E39" s="9" t="s">
        <v>98</v>
      </c>
      <c r="F39" s="9" t="s">
        <v>324</v>
      </c>
      <c r="H39" s="9" t="s">
        <v>95</v>
      </c>
      <c r="I39" s="9">
        <v>1995</v>
      </c>
      <c r="J39" s="9">
        <v>0.42750000000000005</v>
      </c>
      <c r="K39" s="9" t="s">
        <v>98</v>
      </c>
      <c r="L39" s="9" t="s">
        <v>327</v>
      </c>
      <c r="N39" s="9" t="s">
        <v>102</v>
      </c>
      <c r="O39" s="9">
        <v>1989</v>
      </c>
      <c r="P39" s="9">
        <v>1.6032896020537102</v>
      </c>
      <c r="Q39" s="9" t="s">
        <v>96</v>
      </c>
      <c r="R39" s="9" t="s">
        <v>328</v>
      </c>
      <c r="S39" s="9" t="s">
        <v>103</v>
      </c>
    </row>
    <row r="40" spans="2:19" s="9" customFormat="1" x14ac:dyDescent="0.25">
      <c r="B40" s="9" t="s">
        <v>95</v>
      </c>
      <c r="C40" s="9">
        <v>2000</v>
      </c>
      <c r="D40" s="9">
        <v>0.5</v>
      </c>
      <c r="E40" s="9" t="s">
        <v>98</v>
      </c>
      <c r="F40" s="9" t="s">
        <v>324</v>
      </c>
      <c r="H40" s="9" t="s">
        <v>95</v>
      </c>
      <c r="I40" s="9">
        <v>2000</v>
      </c>
      <c r="J40" s="9">
        <v>0.45</v>
      </c>
      <c r="K40" s="9" t="s">
        <v>98</v>
      </c>
      <c r="L40" s="9" t="s">
        <v>327</v>
      </c>
      <c r="N40" s="9" t="s">
        <v>102</v>
      </c>
      <c r="O40" s="9">
        <v>1990</v>
      </c>
      <c r="P40" s="9">
        <v>1.5953130368693635</v>
      </c>
      <c r="Q40" s="9" t="s">
        <v>96</v>
      </c>
      <c r="R40" s="9" t="s">
        <v>328</v>
      </c>
      <c r="S40" s="9" t="s">
        <v>103</v>
      </c>
    </row>
    <row r="41" spans="2:19" s="9" customFormat="1" x14ac:dyDescent="0.25">
      <c r="B41" s="9" t="s">
        <v>95</v>
      </c>
      <c r="C41" s="9">
        <v>2005</v>
      </c>
      <c r="D41" s="9">
        <v>0.5149999999999999</v>
      </c>
      <c r="E41" s="9" t="s">
        <v>98</v>
      </c>
      <c r="F41" s="9" t="s">
        <v>324</v>
      </c>
      <c r="H41" s="9" t="s">
        <v>95</v>
      </c>
      <c r="I41" s="9">
        <v>2005</v>
      </c>
      <c r="J41" s="9">
        <v>0.46349999999999991</v>
      </c>
      <c r="K41" s="9" t="s">
        <v>98</v>
      </c>
      <c r="L41" s="9" t="s">
        <v>327</v>
      </c>
      <c r="N41" s="9" t="s">
        <v>102</v>
      </c>
      <c r="O41" s="9">
        <v>1991</v>
      </c>
      <c r="P41" s="9">
        <v>1.587376156088919</v>
      </c>
      <c r="Q41" s="9" t="s">
        <v>96</v>
      </c>
      <c r="R41" s="9" t="s">
        <v>328</v>
      </c>
      <c r="S41" s="9" t="s">
        <v>103</v>
      </c>
    </row>
    <row r="42" spans="2:19" s="9" customFormat="1" x14ac:dyDescent="0.25">
      <c r="B42" s="9" t="s">
        <v>95</v>
      </c>
      <c r="C42" s="9">
        <v>2010</v>
      </c>
      <c r="D42" s="9">
        <v>0.51999999999999991</v>
      </c>
      <c r="E42" s="9" t="s">
        <v>98</v>
      </c>
      <c r="F42" s="9" t="s">
        <v>324</v>
      </c>
      <c r="H42" s="9" t="s">
        <v>95</v>
      </c>
      <c r="I42" s="9">
        <v>2010</v>
      </c>
      <c r="J42" s="9">
        <v>0.46799999999999992</v>
      </c>
      <c r="K42" s="9" t="s">
        <v>98</v>
      </c>
      <c r="L42" s="9" t="s">
        <v>327</v>
      </c>
      <c r="N42" s="9" t="s">
        <v>102</v>
      </c>
      <c r="O42" s="9">
        <v>1992</v>
      </c>
      <c r="P42" s="9">
        <v>1.5794787622775317</v>
      </c>
      <c r="Q42" s="9" t="s">
        <v>96</v>
      </c>
      <c r="R42" s="9" t="s">
        <v>328</v>
      </c>
      <c r="S42" s="9" t="s">
        <v>103</v>
      </c>
    </row>
    <row r="43" spans="2:19" s="9" customFormat="1" x14ac:dyDescent="0.25">
      <c r="B43" s="9" t="s">
        <v>95</v>
      </c>
      <c r="C43" s="9">
        <v>2015</v>
      </c>
      <c r="D43" s="9">
        <v>0.52999999999999992</v>
      </c>
      <c r="E43" s="9" t="s">
        <v>98</v>
      </c>
      <c r="F43" s="9" t="s">
        <v>324</v>
      </c>
      <c r="H43" s="9" t="s">
        <v>95</v>
      </c>
      <c r="I43" s="9">
        <v>2015</v>
      </c>
      <c r="J43" s="9">
        <v>0.47699999999999992</v>
      </c>
      <c r="K43" s="9" t="s">
        <v>98</v>
      </c>
      <c r="L43" s="9" t="s">
        <v>327</v>
      </c>
      <c r="N43" s="9" t="s">
        <v>102</v>
      </c>
      <c r="O43" s="9">
        <v>1993</v>
      </c>
      <c r="P43" s="9">
        <v>1.5716206589826187</v>
      </c>
      <c r="Q43" s="9" t="s">
        <v>96</v>
      </c>
      <c r="R43" s="9" t="s">
        <v>328</v>
      </c>
      <c r="S43" s="9" t="s">
        <v>103</v>
      </c>
    </row>
    <row r="44" spans="2:19" s="9" customFormat="1" x14ac:dyDescent="0.25">
      <c r="N44" s="9" t="s">
        <v>102</v>
      </c>
      <c r="O44" s="9">
        <v>1994</v>
      </c>
      <c r="P44" s="9">
        <v>1.563801650728974</v>
      </c>
      <c r="Q44" s="9" t="s">
        <v>96</v>
      </c>
      <c r="R44" s="9" t="s">
        <v>328</v>
      </c>
      <c r="S44" s="9" t="s">
        <v>103</v>
      </c>
    </row>
    <row r="45" spans="2:19" s="9" customFormat="1" x14ac:dyDescent="0.25">
      <c r="N45" s="9" t="s">
        <v>102</v>
      </c>
      <c r="O45" s="9">
        <v>1995</v>
      </c>
      <c r="P45" s="9">
        <v>1.5560215430139046</v>
      </c>
      <c r="Q45" s="9" t="s">
        <v>96</v>
      </c>
      <c r="R45" s="9" t="s">
        <v>328</v>
      </c>
      <c r="S45" s="9" t="s">
        <v>103</v>
      </c>
    </row>
    <row r="46" spans="2:19" s="9" customFormat="1" x14ac:dyDescent="0.25">
      <c r="N46" s="9" t="s">
        <v>102</v>
      </c>
      <c r="O46" s="9">
        <v>1996</v>
      </c>
      <c r="P46" s="9">
        <v>1.5482801423023929</v>
      </c>
      <c r="Q46" s="9" t="s">
        <v>96</v>
      </c>
      <c r="R46" s="9" t="s">
        <v>328</v>
      </c>
      <c r="S46" s="9" t="s">
        <v>103</v>
      </c>
    </row>
    <row r="47" spans="2:19" s="9" customFormat="1" x14ac:dyDescent="0.25">
      <c r="N47" s="9" t="s">
        <v>102</v>
      </c>
      <c r="O47" s="9">
        <v>1997</v>
      </c>
      <c r="P47" s="9">
        <v>1.5405772560222817</v>
      </c>
      <c r="Q47" s="9" t="s">
        <v>96</v>
      </c>
      <c r="R47" s="9" t="s">
        <v>328</v>
      </c>
      <c r="S47" s="9" t="s">
        <v>103</v>
      </c>
    </row>
    <row r="48" spans="2:19" s="9" customFormat="1" x14ac:dyDescent="0.25">
      <c r="N48" s="9" t="s">
        <v>102</v>
      </c>
      <c r="O48" s="9">
        <v>1998</v>
      </c>
      <c r="P48" s="9">
        <v>1.5329126925594845</v>
      </c>
      <c r="Q48" s="9" t="s">
        <v>96</v>
      </c>
      <c r="R48" s="9" t="s">
        <v>328</v>
      </c>
      <c r="S48" s="9" t="s">
        <v>103</v>
      </c>
    </row>
    <row r="49" spans="14:19" s="9" customFormat="1" x14ac:dyDescent="0.25">
      <c r="N49" s="9" t="s">
        <v>102</v>
      </c>
      <c r="O49" s="9">
        <v>1999</v>
      </c>
      <c r="P49" s="9">
        <v>1.5252862612532185</v>
      </c>
      <c r="Q49" s="9" t="s">
        <v>96</v>
      </c>
      <c r="R49" s="9" t="s">
        <v>328</v>
      </c>
      <c r="S49" s="9" t="s">
        <v>103</v>
      </c>
    </row>
    <row r="50" spans="14:19" s="9" customFormat="1" x14ac:dyDescent="0.25">
      <c r="N50" s="9" t="s">
        <v>102</v>
      </c>
      <c r="O50" s="9">
        <v>2000</v>
      </c>
      <c r="P50" s="9">
        <v>1.5176977723912624</v>
      </c>
      <c r="Q50" s="9" t="s">
        <v>96</v>
      </c>
      <c r="R50" s="9" t="s">
        <v>328</v>
      </c>
      <c r="S50" s="9" t="s">
        <v>103</v>
      </c>
    </row>
    <row r="51" spans="14:19" s="9" customFormat="1" x14ac:dyDescent="0.25">
      <c r="N51" s="9" t="s">
        <v>102</v>
      </c>
      <c r="O51" s="9">
        <v>2001</v>
      </c>
      <c r="P51" s="9">
        <v>1.5101470372052364</v>
      </c>
      <c r="Q51" s="9" t="s">
        <v>96</v>
      </c>
      <c r="R51" s="9" t="s">
        <v>328</v>
      </c>
      <c r="S51" s="9" t="s">
        <v>103</v>
      </c>
    </row>
    <row r="52" spans="14:19" s="9" customFormat="1" x14ac:dyDescent="0.25">
      <c r="N52" s="9" t="s">
        <v>102</v>
      </c>
      <c r="O52" s="9">
        <v>2002</v>
      </c>
      <c r="P52" s="9">
        <v>1.5026338678659068</v>
      </c>
      <c r="Q52" s="9" t="s">
        <v>96</v>
      </c>
      <c r="R52" s="9" t="s">
        <v>328</v>
      </c>
      <c r="S52" s="9" t="s">
        <v>103</v>
      </c>
    </row>
    <row r="53" spans="14:19" s="9" customFormat="1" x14ac:dyDescent="0.25">
      <c r="N53" s="9" t="s">
        <v>102</v>
      </c>
      <c r="O53" s="9">
        <v>2003</v>
      </c>
      <c r="P53" s="9">
        <v>1.4951580774785145</v>
      </c>
      <c r="Q53" s="9" t="s">
        <v>96</v>
      </c>
      <c r="R53" s="9" t="s">
        <v>328</v>
      </c>
      <c r="S53" s="9" t="s">
        <v>103</v>
      </c>
    </row>
    <row r="54" spans="14:19" s="9" customFormat="1" x14ac:dyDescent="0.25">
      <c r="N54" s="9" t="s">
        <v>102</v>
      </c>
      <c r="O54" s="9">
        <v>2004</v>
      </c>
      <c r="P54" s="9">
        <v>1.4877194800781242</v>
      </c>
      <c r="Q54" s="9" t="s">
        <v>96</v>
      </c>
      <c r="R54" s="9" t="s">
        <v>328</v>
      </c>
      <c r="S54" s="9" t="s">
        <v>103</v>
      </c>
    </row>
    <row r="55" spans="14:19" s="9" customFormat="1" x14ac:dyDescent="0.25">
      <c r="N55" s="9" t="s">
        <v>102</v>
      </c>
      <c r="O55" s="9">
        <v>2005</v>
      </c>
      <c r="P55" s="9">
        <v>1.4803178906249992</v>
      </c>
      <c r="Q55" s="9" t="s">
        <v>96</v>
      </c>
      <c r="R55" s="9" t="s">
        <v>328</v>
      </c>
      <c r="S55" s="9" t="s">
        <v>103</v>
      </c>
    </row>
    <row r="56" spans="14:19" s="9" customFormat="1" x14ac:dyDescent="0.25">
      <c r="N56" s="9" t="s">
        <v>102</v>
      </c>
      <c r="O56" s="9">
        <v>2006</v>
      </c>
      <c r="P56" s="9">
        <v>1.4729531249999994</v>
      </c>
      <c r="Q56" s="9" t="s">
        <v>96</v>
      </c>
      <c r="R56" s="9" t="s">
        <v>328</v>
      </c>
      <c r="S56" s="9" t="s">
        <v>103</v>
      </c>
    </row>
    <row r="57" spans="14:19" s="9" customFormat="1" x14ac:dyDescent="0.25">
      <c r="N57" s="9" t="s">
        <v>102</v>
      </c>
      <c r="O57" s="9">
        <v>2007</v>
      </c>
      <c r="P57" s="9">
        <v>1.465625</v>
      </c>
      <c r="Q57" s="9" t="s">
        <v>96</v>
      </c>
      <c r="R57" s="9" t="s">
        <v>328</v>
      </c>
      <c r="S57" s="9" t="s">
        <v>103</v>
      </c>
    </row>
    <row r="58" spans="14:19" s="9" customFormat="1" x14ac:dyDescent="0.25">
      <c r="N58" s="9" t="s">
        <v>102</v>
      </c>
      <c r="O58" s="9">
        <v>2008</v>
      </c>
      <c r="P58" s="9">
        <v>1.4583333333333333</v>
      </c>
      <c r="Q58" s="9" t="s">
        <v>96</v>
      </c>
      <c r="R58" s="9" t="s">
        <v>328</v>
      </c>
      <c r="S58" s="9" t="s">
        <v>103</v>
      </c>
    </row>
    <row r="59" spans="14:19" s="9" customFormat="1" x14ac:dyDescent="0.25">
      <c r="N59" s="9" t="s">
        <v>102</v>
      </c>
      <c r="O59" s="9">
        <v>2009</v>
      </c>
      <c r="P59" s="9">
        <v>1.4510416666666666</v>
      </c>
      <c r="Q59" s="9" t="s">
        <v>96</v>
      </c>
      <c r="R59" s="9" t="s">
        <v>328</v>
      </c>
      <c r="S59" s="9" t="s">
        <v>103</v>
      </c>
    </row>
    <row r="60" spans="14:19" s="9" customFormat="1" x14ac:dyDescent="0.25">
      <c r="N60" s="9" t="s">
        <v>102</v>
      </c>
      <c r="O60" s="9">
        <v>2010</v>
      </c>
      <c r="P60" s="9">
        <v>1.4437864583333333</v>
      </c>
      <c r="Q60" s="9" t="s">
        <v>96</v>
      </c>
      <c r="R60" s="9" t="s">
        <v>328</v>
      </c>
      <c r="S60" s="9" t="s">
        <v>103</v>
      </c>
    </row>
    <row r="61" spans="14:19" s="9" customFormat="1" x14ac:dyDescent="0.25">
      <c r="N61" s="9" t="s">
        <v>102</v>
      </c>
      <c r="O61" s="9">
        <v>2011</v>
      </c>
      <c r="P61" s="9">
        <v>1.4365675260416664</v>
      </c>
      <c r="Q61" s="9" t="s">
        <v>96</v>
      </c>
      <c r="R61" s="9" t="s">
        <v>328</v>
      </c>
      <c r="S61" s="9" t="s">
        <v>103</v>
      </c>
    </row>
    <row r="62" spans="14:19" s="9" customFormat="1" x14ac:dyDescent="0.25">
      <c r="N62" s="9" t="s">
        <v>102</v>
      </c>
      <c r="O62" s="9">
        <v>2012</v>
      </c>
      <c r="P62" s="9">
        <v>1.429384688411458</v>
      </c>
      <c r="Q62" s="9" t="s">
        <v>96</v>
      </c>
      <c r="R62" s="9" t="s">
        <v>328</v>
      </c>
      <c r="S62" s="9" t="s">
        <v>103</v>
      </c>
    </row>
    <row r="63" spans="14:19" s="9" customFormat="1" x14ac:dyDescent="0.25">
      <c r="N63" s="9" t="s">
        <v>102</v>
      </c>
      <c r="O63" s="9">
        <v>2013</v>
      </c>
      <c r="P63" s="9">
        <v>1.4222377649694009</v>
      </c>
      <c r="Q63" s="9" t="s">
        <v>96</v>
      </c>
      <c r="R63" s="9" t="s">
        <v>328</v>
      </c>
      <c r="S63" s="9" t="s">
        <v>103</v>
      </c>
    </row>
    <row r="64" spans="14:19" s="9" customFormat="1" x14ac:dyDescent="0.25">
      <c r="N64" s="9" t="s">
        <v>102</v>
      </c>
      <c r="O64" s="9">
        <v>2014</v>
      </c>
      <c r="P64" s="9">
        <v>1.4151265761445539</v>
      </c>
      <c r="Q64" s="9" t="s">
        <v>96</v>
      </c>
      <c r="R64" s="9" t="s">
        <v>328</v>
      </c>
      <c r="S64" s="9" t="s">
        <v>103</v>
      </c>
    </row>
    <row r="65" spans="14:19" s="9" customFormat="1" x14ac:dyDescent="0.25">
      <c r="N65" s="9" t="s">
        <v>102</v>
      </c>
      <c r="O65" s="9">
        <v>2015</v>
      </c>
      <c r="P65" s="9">
        <v>1.4080509432638311</v>
      </c>
      <c r="Q65" s="9" t="s">
        <v>96</v>
      </c>
      <c r="R65" s="9" t="s">
        <v>328</v>
      </c>
      <c r="S65" s="9" t="s">
        <v>103</v>
      </c>
    </row>
    <row r="66" spans="14:19" s="9" customFormat="1" x14ac:dyDescent="0.25">
      <c r="N66" s="9" t="s">
        <v>102</v>
      </c>
      <c r="O66" s="9">
        <v>2016</v>
      </c>
      <c r="P66" s="9">
        <v>1.401010688547512</v>
      </c>
      <c r="Q66" s="9" t="s">
        <v>96</v>
      </c>
      <c r="R66" s="9" t="s">
        <v>328</v>
      </c>
      <c r="S66" s="9" t="s">
        <v>103</v>
      </c>
    </row>
    <row r="67" spans="14:19" s="9" customFormat="1" x14ac:dyDescent="0.25">
      <c r="N67" s="9" t="s">
        <v>102</v>
      </c>
      <c r="O67" s="9">
        <v>2017</v>
      </c>
      <c r="P67" s="9">
        <v>1.3940056351047743</v>
      </c>
      <c r="Q67" s="9" t="s">
        <v>96</v>
      </c>
      <c r="R67" s="9" t="s">
        <v>328</v>
      </c>
      <c r="S67" s="9" t="s">
        <v>103</v>
      </c>
    </row>
    <row r="68" spans="14:19" s="9" customFormat="1" x14ac:dyDescent="0.25">
      <c r="N68" s="9" t="s">
        <v>102</v>
      </c>
      <c r="O68" s="9">
        <v>2018</v>
      </c>
      <c r="P68" s="9">
        <v>1.3870356069292504</v>
      </c>
      <c r="Q68" s="9" t="s">
        <v>96</v>
      </c>
      <c r="R68" s="9" t="s">
        <v>328</v>
      </c>
      <c r="S68" s="9" t="s">
        <v>103</v>
      </c>
    </row>
    <row r="69" spans="14:19" s="9" customFormat="1" x14ac:dyDescent="0.25">
      <c r="N69" s="9" t="s">
        <v>102</v>
      </c>
      <c r="O69" s="9">
        <v>2019</v>
      </c>
      <c r="P69" s="9">
        <v>1.3801004288946042</v>
      </c>
      <c r="Q69" s="9" t="s">
        <v>96</v>
      </c>
      <c r="R69" s="9" t="s">
        <v>328</v>
      </c>
      <c r="S69" s="9" t="s">
        <v>103</v>
      </c>
    </row>
    <row r="70" spans="14:19" s="9" customFormat="1" x14ac:dyDescent="0.25">
      <c r="N70" s="9" t="s">
        <v>102</v>
      </c>
      <c r="O70" s="9">
        <v>2020</v>
      </c>
      <c r="P70" s="9">
        <v>1.3731999267501311</v>
      </c>
      <c r="Q70" s="9" t="s">
        <v>96</v>
      </c>
      <c r="R70" s="9" t="s">
        <v>328</v>
      </c>
      <c r="S70" s="9" t="s">
        <v>103</v>
      </c>
    </row>
    <row r="71" spans="14:19" s="9" customFormat="1" x14ac:dyDescent="0.25">
      <c r="N71" s="9" t="s">
        <v>102</v>
      </c>
      <c r="O71" s="9">
        <v>1960</v>
      </c>
      <c r="P71" s="9">
        <v>1.9763164728150386</v>
      </c>
      <c r="Q71" s="9" t="s">
        <v>97</v>
      </c>
      <c r="R71" s="9" t="s">
        <v>328</v>
      </c>
      <c r="S71" s="9" t="s">
        <v>103</v>
      </c>
    </row>
    <row r="72" spans="14:19" s="9" customFormat="1" x14ac:dyDescent="0.25">
      <c r="N72" s="9" t="s">
        <v>102</v>
      </c>
      <c r="O72" s="9">
        <v>1961</v>
      </c>
      <c r="P72" s="9">
        <v>1.9664840525522775</v>
      </c>
      <c r="Q72" s="9" t="s">
        <v>97</v>
      </c>
      <c r="R72" s="9" t="s">
        <v>328</v>
      </c>
      <c r="S72" s="9" t="s">
        <v>103</v>
      </c>
    </row>
    <row r="73" spans="14:19" s="9" customFormat="1" x14ac:dyDescent="0.25">
      <c r="N73" s="9" t="s">
        <v>102</v>
      </c>
      <c r="O73" s="9">
        <v>1962</v>
      </c>
      <c r="P73" s="9">
        <v>1.9567005498032615</v>
      </c>
      <c r="Q73" s="9" t="s">
        <v>97</v>
      </c>
      <c r="R73" s="9" t="s">
        <v>328</v>
      </c>
      <c r="S73" s="9" t="s">
        <v>103</v>
      </c>
    </row>
    <row r="74" spans="14:19" s="9" customFormat="1" x14ac:dyDescent="0.25">
      <c r="N74" s="9" t="s">
        <v>102</v>
      </c>
      <c r="O74" s="9">
        <v>1963</v>
      </c>
      <c r="P74" s="9">
        <v>1.9469657211972755</v>
      </c>
      <c r="Q74" s="9" t="s">
        <v>97</v>
      </c>
      <c r="R74" s="9" t="s">
        <v>328</v>
      </c>
      <c r="S74" s="9" t="s">
        <v>103</v>
      </c>
    </row>
    <row r="75" spans="14:19" s="9" customFormat="1" x14ac:dyDescent="0.25">
      <c r="N75" s="9" t="s">
        <v>102</v>
      </c>
      <c r="O75" s="9">
        <v>1964</v>
      </c>
      <c r="P75" s="9">
        <v>1.9372793245744038</v>
      </c>
      <c r="Q75" s="9" t="s">
        <v>97</v>
      </c>
      <c r="R75" s="9" t="s">
        <v>328</v>
      </c>
      <c r="S75" s="9" t="s">
        <v>103</v>
      </c>
    </row>
    <row r="76" spans="14:19" s="9" customFormat="1" x14ac:dyDescent="0.25">
      <c r="N76" s="9" t="s">
        <v>102</v>
      </c>
      <c r="O76" s="9">
        <v>1965</v>
      </c>
      <c r="P76" s="9">
        <v>1.9276411189795064</v>
      </c>
      <c r="Q76" s="9" t="s">
        <v>97</v>
      </c>
      <c r="R76" s="9" t="s">
        <v>328</v>
      </c>
      <c r="S76" s="9" t="s">
        <v>103</v>
      </c>
    </row>
    <row r="77" spans="14:19" s="9" customFormat="1" x14ac:dyDescent="0.25">
      <c r="N77" s="9" t="s">
        <v>102</v>
      </c>
      <c r="O77" s="9">
        <v>1966</v>
      </c>
      <c r="P77" s="9">
        <v>1.9180508646562253</v>
      </c>
      <c r="Q77" s="9" t="s">
        <v>97</v>
      </c>
      <c r="R77" s="9" t="s">
        <v>328</v>
      </c>
      <c r="S77" s="9" t="s">
        <v>103</v>
      </c>
    </row>
    <row r="78" spans="14:19" s="9" customFormat="1" x14ac:dyDescent="0.25">
      <c r="N78" s="9" t="s">
        <v>102</v>
      </c>
      <c r="O78" s="9">
        <v>1967</v>
      </c>
      <c r="P78" s="9">
        <v>1.9085083230410205</v>
      </c>
      <c r="Q78" s="9" t="s">
        <v>97</v>
      </c>
      <c r="R78" s="9" t="s">
        <v>328</v>
      </c>
      <c r="S78" s="9" t="s">
        <v>103</v>
      </c>
    </row>
    <row r="79" spans="14:19" s="9" customFormat="1" x14ac:dyDescent="0.25">
      <c r="N79" s="9" t="s">
        <v>102</v>
      </c>
      <c r="O79" s="9">
        <v>1968</v>
      </c>
      <c r="P79" s="9">
        <v>1.8990132567572344</v>
      </c>
      <c r="Q79" s="9" t="s">
        <v>97</v>
      </c>
      <c r="R79" s="9" t="s">
        <v>328</v>
      </c>
      <c r="S79" s="9" t="s">
        <v>103</v>
      </c>
    </row>
    <row r="80" spans="14:19" s="9" customFormat="1" x14ac:dyDescent="0.25">
      <c r="N80" s="9" t="s">
        <v>102</v>
      </c>
      <c r="O80" s="9">
        <v>1969</v>
      </c>
      <c r="P80" s="9">
        <v>1.8895654296091886</v>
      </c>
      <c r="Q80" s="9" t="s">
        <v>97</v>
      </c>
      <c r="R80" s="9" t="s">
        <v>328</v>
      </c>
      <c r="S80" s="9" t="s">
        <v>103</v>
      </c>
    </row>
    <row r="81" spans="14:19" s="9" customFormat="1" x14ac:dyDescent="0.25">
      <c r="N81" s="9" t="s">
        <v>102</v>
      </c>
      <c r="O81" s="9">
        <v>1970</v>
      </c>
      <c r="P81" s="9">
        <v>1.8801646065763074</v>
      </c>
      <c r="Q81" s="9" t="s">
        <v>97</v>
      </c>
      <c r="R81" s="9" t="s">
        <v>328</v>
      </c>
      <c r="S81" s="9" t="s">
        <v>103</v>
      </c>
    </row>
    <row r="82" spans="14:19" s="9" customFormat="1" x14ac:dyDescent="0.25">
      <c r="N82" s="9" t="s">
        <v>102</v>
      </c>
      <c r="O82" s="9">
        <v>1971</v>
      </c>
      <c r="P82" s="9">
        <v>1.8708105538072712</v>
      </c>
      <c r="Q82" s="9" t="s">
        <v>97</v>
      </c>
      <c r="R82" s="9" t="s">
        <v>328</v>
      </c>
      <c r="S82" s="9" t="s">
        <v>103</v>
      </c>
    </row>
    <row r="83" spans="14:19" s="9" customFormat="1" x14ac:dyDescent="0.25">
      <c r="N83" s="9" t="s">
        <v>102</v>
      </c>
      <c r="O83" s="9">
        <v>1972</v>
      </c>
      <c r="P83" s="9">
        <v>1.8615030386142004</v>
      </c>
      <c r="Q83" s="9" t="s">
        <v>97</v>
      </c>
      <c r="R83" s="9" t="s">
        <v>328</v>
      </c>
      <c r="S83" s="9" t="s">
        <v>103</v>
      </c>
    </row>
    <row r="84" spans="14:19" s="9" customFormat="1" x14ac:dyDescent="0.25">
      <c r="N84" s="9" t="s">
        <v>102</v>
      </c>
      <c r="O84" s="9">
        <v>1973</v>
      </c>
      <c r="P84" s="9">
        <v>1.8522418294668661</v>
      </c>
      <c r="Q84" s="9" t="s">
        <v>97</v>
      </c>
      <c r="R84" s="9" t="s">
        <v>328</v>
      </c>
      <c r="S84" s="9" t="s">
        <v>103</v>
      </c>
    </row>
    <row r="85" spans="14:19" s="9" customFormat="1" x14ac:dyDescent="0.25">
      <c r="N85" s="9" t="s">
        <v>102</v>
      </c>
      <c r="O85" s="9">
        <v>1974</v>
      </c>
      <c r="P85" s="9">
        <v>1.8430266959869317</v>
      </c>
      <c r="Q85" s="9" t="s">
        <v>97</v>
      </c>
      <c r="R85" s="9" t="s">
        <v>328</v>
      </c>
      <c r="S85" s="9" t="s">
        <v>103</v>
      </c>
    </row>
    <row r="86" spans="14:19" s="9" customFormat="1" x14ac:dyDescent="0.25">
      <c r="N86" s="9" t="s">
        <v>102</v>
      </c>
      <c r="O86" s="9">
        <v>1975</v>
      </c>
      <c r="P86" s="9">
        <v>1.8338574089422208</v>
      </c>
      <c r="Q86" s="9" t="s">
        <v>97</v>
      </c>
      <c r="R86" s="9" t="s">
        <v>328</v>
      </c>
      <c r="S86" s="9" t="s">
        <v>103</v>
      </c>
    </row>
    <row r="87" spans="14:19" s="9" customFormat="1" x14ac:dyDescent="0.25">
      <c r="N87" s="9" t="s">
        <v>102</v>
      </c>
      <c r="O87" s="9">
        <v>1976</v>
      </c>
      <c r="P87" s="9">
        <v>1.824733740241016</v>
      </c>
      <c r="Q87" s="9" t="s">
        <v>97</v>
      </c>
      <c r="R87" s="9" t="s">
        <v>328</v>
      </c>
      <c r="S87" s="9" t="s">
        <v>103</v>
      </c>
    </row>
    <row r="88" spans="14:19" s="9" customFormat="1" x14ac:dyDescent="0.25">
      <c r="N88" s="9" t="s">
        <v>102</v>
      </c>
      <c r="O88" s="9">
        <v>1977</v>
      </c>
      <c r="P88" s="9">
        <v>1.8156554629263844</v>
      </c>
      <c r="Q88" s="9" t="s">
        <v>97</v>
      </c>
      <c r="R88" s="9" t="s">
        <v>328</v>
      </c>
      <c r="S88" s="9" t="s">
        <v>103</v>
      </c>
    </row>
    <row r="89" spans="14:19" s="9" customFormat="1" x14ac:dyDescent="0.25">
      <c r="N89" s="9" t="s">
        <v>102</v>
      </c>
      <c r="O89" s="9">
        <v>1978</v>
      </c>
      <c r="P89" s="9">
        <v>1.8066223511705317</v>
      </c>
      <c r="Q89" s="9" t="s">
        <v>97</v>
      </c>
      <c r="R89" s="9" t="s">
        <v>328</v>
      </c>
      <c r="S89" s="9" t="s">
        <v>103</v>
      </c>
    </row>
    <row r="90" spans="14:19" s="9" customFormat="1" x14ac:dyDescent="0.25">
      <c r="N90" s="9" t="s">
        <v>102</v>
      </c>
      <c r="O90" s="9">
        <v>1979</v>
      </c>
      <c r="P90" s="9">
        <v>1.797634180269186</v>
      </c>
      <c r="Q90" s="9" t="s">
        <v>97</v>
      </c>
      <c r="R90" s="9" t="s">
        <v>328</v>
      </c>
      <c r="S90" s="9" t="s">
        <v>103</v>
      </c>
    </row>
    <row r="91" spans="14:19" s="9" customFormat="1" x14ac:dyDescent="0.25">
      <c r="N91" s="9" t="s">
        <v>102</v>
      </c>
      <c r="O91" s="9">
        <v>1980</v>
      </c>
      <c r="P91" s="9">
        <v>1.7886907266360061</v>
      </c>
      <c r="Q91" s="9" t="s">
        <v>97</v>
      </c>
      <c r="R91" s="9" t="s">
        <v>328</v>
      </c>
      <c r="S91" s="9" t="s">
        <v>103</v>
      </c>
    </row>
    <row r="92" spans="14:19" s="9" customFormat="1" x14ac:dyDescent="0.25">
      <c r="N92" s="9" t="s">
        <v>102</v>
      </c>
      <c r="O92" s="9">
        <v>1981</v>
      </c>
      <c r="P92" s="9">
        <v>1.7797917677970212</v>
      </c>
      <c r="Q92" s="9" t="s">
        <v>97</v>
      </c>
      <c r="R92" s="9" t="s">
        <v>328</v>
      </c>
      <c r="S92" s="9" t="s">
        <v>103</v>
      </c>
    </row>
    <row r="93" spans="14:19" s="9" customFormat="1" x14ac:dyDescent="0.25">
      <c r="N93" s="9" t="s">
        <v>102</v>
      </c>
      <c r="O93" s="9">
        <v>1982</v>
      </c>
      <c r="P93" s="9">
        <v>1.7709370823850958</v>
      </c>
      <c r="Q93" s="9" t="s">
        <v>97</v>
      </c>
      <c r="R93" s="9" t="s">
        <v>328</v>
      </c>
      <c r="S93" s="9" t="s">
        <v>103</v>
      </c>
    </row>
    <row r="94" spans="14:19" s="9" customFormat="1" x14ac:dyDescent="0.25">
      <c r="N94" s="9" t="s">
        <v>102</v>
      </c>
      <c r="O94" s="9">
        <v>1983</v>
      </c>
      <c r="P94" s="9">
        <v>1.7621264501344238</v>
      </c>
      <c r="Q94" s="9" t="s">
        <v>97</v>
      </c>
      <c r="R94" s="9" t="s">
        <v>328</v>
      </c>
      <c r="S94" s="9" t="s">
        <v>103</v>
      </c>
    </row>
    <row r="95" spans="14:19" s="9" customFormat="1" x14ac:dyDescent="0.25">
      <c r="N95" s="9" t="s">
        <v>102</v>
      </c>
      <c r="O95" s="9">
        <v>1984</v>
      </c>
      <c r="P95" s="9">
        <v>1.7533596518750489</v>
      </c>
      <c r="Q95" s="9" t="s">
        <v>97</v>
      </c>
      <c r="R95" s="9" t="s">
        <v>328</v>
      </c>
      <c r="S95" s="9" t="s">
        <v>103</v>
      </c>
    </row>
    <row r="96" spans="14:19" s="9" customFormat="1" x14ac:dyDescent="0.25">
      <c r="N96" s="9" t="s">
        <v>102</v>
      </c>
      <c r="O96" s="9">
        <v>1985</v>
      </c>
      <c r="P96" s="9">
        <v>1.7446364695274121</v>
      </c>
      <c r="Q96" s="9" t="s">
        <v>97</v>
      </c>
      <c r="R96" s="9" t="s">
        <v>328</v>
      </c>
      <c r="S96" s="9" t="s">
        <v>103</v>
      </c>
    </row>
    <row r="97" spans="14:19" s="9" customFormat="1" x14ac:dyDescent="0.25">
      <c r="N97" s="9" t="s">
        <v>102</v>
      </c>
      <c r="O97" s="9">
        <v>1986</v>
      </c>
      <c r="P97" s="9">
        <v>1.7359566860969275</v>
      </c>
      <c r="Q97" s="9" t="s">
        <v>97</v>
      </c>
      <c r="R97" s="9" t="s">
        <v>328</v>
      </c>
      <c r="S97" s="9" t="s">
        <v>103</v>
      </c>
    </row>
    <row r="98" spans="14:19" s="9" customFormat="1" x14ac:dyDescent="0.25">
      <c r="N98" s="9" t="s">
        <v>102</v>
      </c>
      <c r="O98" s="9">
        <v>1987</v>
      </c>
      <c r="P98" s="9">
        <v>1.7273200856685849</v>
      </c>
      <c r="Q98" s="9" t="s">
        <v>97</v>
      </c>
      <c r="R98" s="9" t="s">
        <v>328</v>
      </c>
      <c r="S98" s="9" t="s">
        <v>103</v>
      </c>
    </row>
    <row r="99" spans="14:19" s="9" customFormat="1" x14ac:dyDescent="0.25">
      <c r="N99" s="9" t="s">
        <v>102</v>
      </c>
      <c r="O99" s="9">
        <v>1988</v>
      </c>
      <c r="P99" s="9">
        <v>1.7187264534015774</v>
      </c>
      <c r="Q99" s="9" t="s">
        <v>97</v>
      </c>
      <c r="R99" s="9" t="s">
        <v>328</v>
      </c>
      <c r="S99" s="9" t="s">
        <v>103</v>
      </c>
    </row>
    <row r="100" spans="14:19" s="9" customFormat="1" x14ac:dyDescent="0.25">
      <c r="N100" s="9" t="s">
        <v>102</v>
      </c>
      <c r="O100" s="9">
        <v>1989</v>
      </c>
      <c r="P100" s="9">
        <v>1.7101755755239578</v>
      </c>
      <c r="Q100" s="9" t="s">
        <v>97</v>
      </c>
      <c r="R100" s="9" t="s">
        <v>328</v>
      </c>
      <c r="S100" s="9" t="s">
        <v>103</v>
      </c>
    </row>
    <row r="101" spans="14:19" s="9" customFormat="1" x14ac:dyDescent="0.25">
      <c r="N101" s="9" t="s">
        <v>102</v>
      </c>
      <c r="O101" s="9">
        <v>1990</v>
      </c>
      <c r="P101" s="9">
        <v>1.7016672393273213</v>
      </c>
      <c r="Q101" s="9" t="s">
        <v>97</v>
      </c>
      <c r="R101" s="9" t="s">
        <v>328</v>
      </c>
      <c r="S101" s="9" t="s">
        <v>103</v>
      </c>
    </row>
    <row r="102" spans="14:19" s="9" customFormat="1" x14ac:dyDescent="0.25">
      <c r="N102" s="9" t="s">
        <v>102</v>
      </c>
      <c r="O102" s="9">
        <v>1991</v>
      </c>
      <c r="P102" s="9">
        <v>1.6932012331615141</v>
      </c>
      <c r="Q102" s="9" t="s">
        <v>97</v>
      </c>
      <c r="R102" s="9" t="s">
        <v>328</v>
      </c>
      <c r="S102" s="9" t="s">
        <v>103</v>
      </c>
    </row>
    <row r="103" spans="14:19" s="9" customFormat="1" x14ac:dyDescent="0.25">
      <c r="N103" s="9" t="s">
        <v>102</v>
      </c>
      <c r="O103" s="9">
        <v>1992</v>
      </c>
      <c r="P103" s="9">
        <v>1.6847773464293674</v>
      </c>
      <c r="Q103" s="9" t="s">
        <v>97</v>
      </c>
      <c r="R103" s="9" t="s">
        <v>328</v>
      </c>
      <c r="S103" s="9" t="s">
        <v>103</v>
      </c>
    </row>
    <row r="104" spans="14:19" s="9" customFormat="1" x14ac:dyDescent="0.25">
      <c r="N104" s="9" t="s">
        <v>102</v>
      </c>
      <c r="O104" s="9">
        <v>1993</v>
      </c>
      <c r="P104" s="9">
        <v>1.6763953695814604</v>
      </c>
      <c r="Q104" s="9" t="s">
        <v>97</v>
      </c>
      <c r="R104" s="9" t="s">
        <v>328</v>
      </c>
      <c r="S104" s="9" t="s">
        <v>103</v>
      </c>
    </row>
    <row r="105" spans="14:19" s="9" customFormat="1" x14ac:dyDescent="0.25">
      <c r="N105" s="9" t="s">
        <v>102</v>
      </c>
      <c r="O105" s="9">
        <v>1994</v>
      </c>
      <c r="P105" s="9">
        <v>1.668055094110906</v>
      </c>
      <c r="Q105" s="9" t="s">
        <v>97</v>
      </c>
      <c r="R105" s="9" t="s">
        <v>328</v>
      </c>
      <c r="S105" s="9" t="s">
        <v>103</v>
      </c>
    </row>
    <row r="106" spans="14:19" s="9" customFormat="1" x14ac:dyDescent="0.25">
      <c r="N106" s="9" t="s">
        <v>102</v>
      </c>
      <c r="O106" s="9">
        <v>1995</v>
      </c>
      <c r="P106" s="9">
        <v>1.6597563125481654</v>
      </c>
      <c r="Q106" s="9" t="s">
        <v>97</v>
      </c>
      <c r="R106" s="9" t="s">
        <v>328</v>
      </c>
      <c r="S106" s="9" t="s">
        <v>103</v>
      </c>
    </row>
    <row r="107" spans="14:19" s="9" customFormat="1" x14ac:dyDescent="0.25">
      <c r="N107" s="9" t="s">
        <v>102</v>
      </c>
      <c r="O107" s="9">
        <v>1996</v>
      </c>
      <c r="P107" s="9">
        <v>1.6514988184558861</v>
      </c>
      <c r="Q107" s="9" t="s">
        <v>97</v>
      </c>
      <c r="R107" s="9" t="s">
        <v>328</v>
      </c>
      <c r="S107" s="9" t="s">
        <v>103</v>
      </c>
    </row>
    <row r="108" spans="14:19" s="9" customFormat="1" x14ac:dyDescent="0.25">
      <c r="N108" s="9" t="s">
        <v>102</v>
      </c>
      <c r="O108" s="9">
        <v>1997</v>
      </c>
      <c r="P108" s="9">
        <v>1.6432824064237674</v>
      </c>
      <c r="Q108" s="9" t="s">
        <v>97</v>
      </c>
      <c r="R108" s="9" t="s">
        <v>328</v>
      </c>
      <c r="S108" s="9" t="s">
        <v>103</v>
      </c>
    </row>
    <row r="109" spans="14:19" s="9" customFormat="1" x14ac:dyDescent="0.25">
      <c r="N109" s="9" t="s">
        <v>102</v>
      </c>
      <c r="O109" s="9">
        <v>1998</v>
      </c>
      <c r="P109" s="9">
        <v>1.6351068720634503</v>
      </c>
      <c r="Q109" s="9" t="s">
        <v>97</v>
      </c>
      <c r="R109" s="9" t="s">
        <v>328</v>
      </c>
      <c r="S109" s="9" t="s">
        <v>103</v>
      </c>
    </row>
    <row r="110" spans="14:19" s="9" customFormat="1" x14ac:dyDescent="0.25">
      <c r="N110" s="9" t="s">
        <v>102</v>
      </c>
      <c r="O110" s="9">
        <v>1999</v>
      </c>
      <c r="P110" s="9">
        <v>1.6269720120034334</v>
      </c>
      <c r="Q110" s="9" t="s">
        <v>97</v>
      </c>
      <c r="R110" s="9" t="s">
        <v>328</v>
      </c>
      <c r="S110" s="9" t="s">
        <v>103</v>
      </c>
    </row>
    <row r="111" spans="14:19" s="9" customFormat="1" x14ac:dyDescent="0.25">
      <c r="N111" s="9" t="s">
        <v>102</v>
      </c>
      <c r="O111" s="9">
        <v>2000</v>
      </c>
      <c r="P111" s="9">
        <v>1.6188776238840137</v>
      </c>
      <c r="Q111" s="9" t="s">
        <v>97</v>
      </c>
      <c r="R111" s="9" t="s">
        <v>328</v>
      </c>
      <c r="S111" s="9" t="s">
        <v>103</v>
      </c>
    </row>
    <row r="112" spans="14:19" s="9" customFormat="1" x14ac:dyDescent="0.25">
      <c r="N112" s="9" t="s">
        <v>102</v>
      </c>
      <c r="O112" s="9">
        <v>2001</v>
      </c>
      <c r="P112" s="9">
        <v>1.6108235063522525</v>
      </c>
      <c r="Q112" s="9" t="s">
        <v>97</v>
      </c>
      <c r="R112" s="9" t="s">
        <v>328</v>
      </c>
      <c r="S112" s="9" t="s">
        <v>103</v>
      </c>
    </row>
    <row r="113" spans="14:19" s="9" customFormat="1" x14ac:dyDescent="0.25">
      <c r="N113" s="9" t="s">
        <v>102</v>
      </c>
      <c r="O113" s="9">
        <v>2002</v>
      </c>
      <c r="P113" s="9">
        <v>1.6028094590569677</v>
      </c>
      <c r="Q113" s="9" t="s">
        <v>97</v>
      </c>
      <c r="R113" s="9" t="s">
        <v>328</v>
      </c>
      <c r="S113" s="9" t="s">
        <v>103</v>
      </c>
    </row>
    <row r="114" spans="14:19" s="9" customFormat="1" x14ac:dyDescent="0.25">
      <c r="N114" s="9" t="s">
        <v>102</v>
      </c>
      <c r="O114" s="9">
        <v>2003</v>
      </c>
      <c r="P114" s="9">
        <v>1.5948352826437493</v>
      </c>
      <c r="Q114" s="9" t="s">
        <v>97</v>
      </c>
      <c r="R114" s="9" t="s">
        <v>328</v>
      </c>
      <c r="S114" s="9" t="s">
        <v>103</v>
      </c>
    </row>
    <row r="115" spans="14:19" s="9" customFormat="1" x14ac:dyDescent="0.25">
      <c r="N115" s="9" t="s">
        <v>102</v>
      </c>
      <c r="O115" s="9">
        <v>2004</v>
      </c>
      <c r="P115" s="9">
        <v>1.5869007787499996</v>
      </c>
      <c r="Q115" s="9" t="s">
        <v>97</v>
      </c>
      <c r="R115" s="9" t="s">
        <v>328</v>
      </c>
      <c r="S115" s="9" t="s">
        <v>103</v>
      </c>
    </row>
    <row r="116" spans="14:19" s="9" customFormat="1" x14ac:dyDescent="0.25">
      <c r="N116" s="9" t="s">
        <v>102</v>
      </c>
      <c r="O116" s="9">
        <v>2005</v>
      </c>
      <c r="P116" s="9">
        <v>1.5790057499999997</v>
      </c>
      <c r="Q116" s="9" t="s">
        <v>97</v>
      </c>
      <c r="R116" s="9" t="s">
        <v>328</v>
      </c>
      <c r="S116" s="9" t="s">
        <v>103</v>
      </c>
    </row>
    <row r="117" spans="14:19" s="9" customFormat="1" x14ac:dyDescent="0.25">
      <c r="N117" s="9" t="s">
        <v>102</v>
      </c>
      <c r="O117" s="9">
        <v>2006</v>
      </c>
      <c r="P117" s="9">
        <v>1.5711499999999996</v>
      </c>
      <c r="Q117" s="9" t="s">
        <v>97</v>
      </c>
      <c r="R117" s="9" t="s">
        <v>328</v>
      </c>
      <c r="S117" s="9" t="s">
        <v>103</v>
      </c>
    </row>
    <row r="118" spans="14:19" s="9" customFormat="1" x14ac:dyDescent="0.25">
      <c r="N118" s="9" t="s">
        <v>102</v>
      </c>
      <c r="O118" s="9">
        <v>2007</v>
      </c>
      <c r="P118" s="9">
        <v>1.563333333333333</v>
      </c>
      <c r="Q118" s="9" t="s">
        <v>97</v>
      </c>
      <c r="R118" s="9" t="s">
        <v>328</v>
      </c>
      <c r="S118" s="9" t="s">
        <v>103</v>
      </c>
    </row>
    <row r="119" spans="14:19" s="9" customFormat="1" x14ac:dyDescent="0.25">
      <c r="N119" s="9" t="s">
        <v>102</v>
      </c>
      <c r="O119" s="9">
        <v>2008</v>
      </c>
      <c r="P119" s="9">
        <v>1.5555555555555554</v>
      </c>
      <c r="Q119" s="9" t="s">
        <v>97</v>
      </c>
      <c r="R119" s="9" t="s">
        <v>328</v>
      </c>
      <c r="S119" s="9" t="s">
        <v>103</v>
      </c>
    </row>
    <row r="120" spans="14:19" s="9" customFormat="1" x14ac:dyDescent="0.25">
      <c r="N120" s="9" t="s">
        <v>102</v>
      </c>
      <c r="O120" s="9">
        <v>2009</v>
      </c>
      <c r="P120" s="9">
        <v>1.5477777777777777</v>
      </c>
      <c r="Q120" s="9" t="s">
        <v>97</v>
      </c>
      <c r="R120" s="9" t="s">
        <v>328</v>
      </c>
      <c r="S120" s="9" t="s">
        <v>103</v>
      </c>
    </row>
    <row r="121" spans="14:19" s="9" customFormat="1" x14ac:dyDescent="0.25">
      <c r="N121" s="9" t="s">
        <v>102</v>
      </c>
      <c r="O121" s="9">
        <v>2010</v>
      </c>
      <c r="P121" s="9">
        <v>1.5400388888888887</v>
      </c>
      <c r="Q121" s="9" t="s">
        <v>97</v>
      </c>
      <c r="R121" s="9" t="s">
        <v>328</v>
      </c>
      <c r="S121" s="9" t="s">
        <v>103</v>
      </c>
    </row>
    <row r="122" spans="14:19" s="9" customFormat="1" x14ac:dyDescent="0.25">
      <c r="N122" s="9" t="s">
        <v>102</v>
      </c>
      <c r="O122" s="9">
        <v>2011</v>
      </c>
      <c r="P122" s="9">
        <v>1.5323386944444444</v>
      </c>
      <c r="Q122" s="9" t="s">
        <v>97</v>
      </c>
      <c r="R122" s="9" t="s">
        <v>328</v>
      </c>
      <c r="S122" s="9" t="s">
        <v>103</v>
      </c>
    </row>
    <row r="123" spans="14:19" s="9" customFormat="1" x14ac:dyDescent="0.25">
      <c r="N123" s="9" t="s">
        <v>102</v>
      </c>
      <c r="O123" s="9">
        <v>2012</v>
      </c>
      <c r="P123" s="9">
        <v>1.5246770009722221</v>
      </c>
      <c r="Q123" s="9" t="s">
        <v>97</v>
      </c>
      <c r="R123" s="9" t="s">
        <v>328</v>
      </c>
      <c r="S123" s="9" t="s">
        <v>103</v>
      </c>
    </row>
    <row r="124" spans="14:19" s="9" customFormat="1" x14ac:dyDescent="0.25">
      <c r="N124" s="9" t="s">
        <v>102</v>
      </c>
      <c r="O124" s="9">
        <v>2013</v>
      </c>
      <c r="P124" s="9">
        <v>1.5170536159673611</v>
      </c>
      <c r="Q124" s="9" t="s">
        <v>97</v>
      </c>
      <c r="R124" s="9" t="s">
        <v>328</v>
      </c>
      <c r="S124" s="9" t="s">
        <v>103</v>
      </c>
    </row>
    <row r="125" spans="14:19" s="9" customFormat="1" x14ac:dyDescent="0.25">
      <c r="N125" s="9" t="s">
        <v>102</v>
      </c>
      <c r="O125" s="9">
        <v>2014</v>
      </c>
      <c r="P125" s="9">
        <v>1.5094683478875242</v>
      </c>
      <c r="Q125" s="9" t="s">
        <v>97</v>
      </c>
      <c r="R125" s="9" t="s">
        <v>328</v>
      </c>
      <c r="S125" s="9" t="s">
        <v>103</v>
      </c>
    </row>
    <row r="126" spans="14:19" s="9" customFormat="1" x14ac:dyDescent="0.25">
      <c r="N126" s="9" t="s">
        <v>102</v>
      </c>
      <c r="O126" s="9">
        <v>2015</v>
      </c>
      <c r="P126" s="9">
        <v>1.5019210061480865</v>
      </c>
      <c r="Q126" s="9" t="s">
        <v>97</v>
      </c>
      <c r="R126" s="9" t="s">
        <v>328</v>
      </c>
      <c r="S126" s="9" t="s">
        <v>103</v>
      </c>
    </row>
    <row r="127" spans="14:19" s="9" customFormat="1" x14ac:dyDescent="0.25">
      <c r="N127" s="9" t="s">
        <v>102</v>
      </c>
      <c r="O127" s="9">
        <v>2016</v>
      </c>
      <c r="P127" s="9">
        <v>1.4944114011173462</v>
      </c>
      <c r="Q127" s="9" t="s">
        <v>97</v>
      </c>
      <c r="R127" s="9" t="s">
        <v>328</v>
      </c>
      <c r="S127" s="9" t="s">
        <v>103</v>
      </c>
    </row>
    <row r="128" spans="14:19" s="9" customFormat="1" x14ac:dyDescent="0.25">
      <c r="N128" s="9" t="s">
        <v>102</v>
      </c>
      <c r="O128" s="9">
        <v>2017</v>
      </c>
      <c r="P128" s="9">
        <v>1.4869393441117595</v>
      </c>
      <c r="Q128" s="9" t="s">
        <v>97</v>
      </c>
      <c r="R128" s="9" t="s">
        <v>328</v>
      </c>
      <c r="S128" s="9" t="s">
        <v>103</v>
      </c>
    </row>
    <row r="129" spans="14:19" s="9" customFormat="1" x14ac:dyDescent="0.25">
      <c r="N129" s="9" t="s">
        <v>102</v>
      </c>
      <c r="O129" s="9">
        <v>2018</v>
      </c>
      <c r="P129" s="9">
        <v>1.4795046473912008</v>
      </c>
      <c r="Q129" s="9" t="s">
        <v>97</v>
      </c>
      <c r="R129" s="9" t="s">
        <v>328</v>
      </c>
      <c r="S129" s="9" t="s">
        <v>103</v>
      </c>
    </row>
    <row r="130" spans="14:19" s="9" customFormat="1" x14ac:dyDescent="0.25">
      <c r="N130" s="9" t="s">
        <v>102</v>
      </c>
      <c r="O130" s="9">
        <v>2019</v>
      </c>
      <c r="P130" s="9">
        <v>1.4721071241542447</v>
      </c>
      <c r="Q130" s="9" t="s">
        <v>97</v>
      </c>
      <c r="R130" s="9" t="s">
        <v>328</v>
      </c>
      <c r="S130" s="9" t="s">
        <v>103</v>
      </c>
    </row>
    <row r="131" spans="14:19" s="9" customFormat="1" x14ac:dyDescent="0.25">
      <c r="N131" s="9" t="s">
        <v>102</v>
      </c>
      <c r="O131" s="9">
        <v>2020</v>
      </c>
      <c r="P131" s="9">
        <v>1.4647465885334736</v>
      </c>
      <c r="Q131" s="9" t="s">
        <v>97</v>
      </c>
      <c r="R131" s="9" t="s">
        <v>328</v>
      </c>
      <c r="S131" s="9" t="s">
        <v>103</v>
      </c>
    </row>
    <row r="132" spans="14:19" s="9" customFormat="1" x14ac:dyDescent="0.25">
      <c r="N132" s="9" t="s">
        <v>102</v>
      </c>
      <c r="O132" s="9">
        <v>1960</v>
      </c>
      <c r="P132" s="9">
        <v>1.1469693815444415</v>
      </c>
      <c r="Q132" s="9" t="s">
        <v>98</v>
      </c>
      <c r="R132" s="9" t="s">
        <v>328</v>
      </c>
      <c r="S132" s="9" t="s">
        <v>103</v>
      </c>
    </row>
    <row r="133" spans="14:19" s="9" customFormat="1" x14ac:dyDescent="0.25">
      <c r="N133" s="9" t="s">
        <v>102</v>
      </c>
      <c r="O133" s="9">
        <v>1961</v>
      </c>
      <c r="P133" s="9">
        <v>1.1412630662133747</v>
      </c>
      <c r="Q133" s="9" t="s">
        <v>98</v>
      </c>
      <c r="R133" s="9" t="s">
        <v>328</v>
      </c>
      <c r="S133" s="9" t="s">
        <v>103</v>
      </c>
    </row>
    <row r="134" spans="14:19" s="9" customFormat="1" x14ac:dyDescent="0.25">
      <c r="N134" s="9" t="s">
        <v>102</v>
      </c>
      <c r="O134" s="9">
        <v>1962</v>
      </c>
      <c r="P134" s="9">
        <v>1.1355851405108206</v>
      </c>
      <c r="Q134" s="9" t="s">
        <v>98</v>
      </c>
      <c r="R134" s="9" t="s">
        <v>328</v>
      </c>
      <c r="S134" s="9" t="s">
        <v>103</v>
      </c>
    </row>
    <row r="135" spans="14:19" s="9" customFormat="1" x14ac:dyDescent="0.25">
      <c r="N135" s="9" t="s">
        <v>102</v>
      </c>
      <c r="O135" s="9">
        <v>1963</v>
      </c>
      <c r="P135" s="9">
        <v>1.1299354631948466</v>
      </c>
      <c r="Q135" s="9" t="s">
        <v>98</v>
      </c>
      <c r="R135" s="9" t="s">
        <v>328</v>
      </c>
      <c r="S135" s="9" t="s">
        <v>103</v>
      </c>
    </row>
    <row r="136" spans="14:19" s="9" customFormat="1" x14ac:dyDescent="0.25">
      <c r="N136" s="9" t="s">
        <v>102</v>
      </c>
      <c r="O136" s="9">
        <v>1964</v>
      </c>
      <c r="P136" s="9">
        <v>1.1243138937262158</v>
      </c>
      <c r="Q136" s="9" t="s">
        <v>98</v>
      </c>
      <c r="R136" s="9" t="s">
        <v>328</v>
      </c>
      <c r="S136" s="9" t="s">
        <v>103</v>
      </c>
    </row>
    <row r="137" spans="14:19" s="9" customFormat="1" x14ac:dyDescent="0.25">
      <c r="N137" s="9" t="s">
        <v>102</v>
      </c>
      <c r="O137" s="9">
        <v>1965</v>
      </c>
      <c r="P137" s="9">
        <v>1.1187202922648916</v>
      </c>
      <c r="Q137" s="9" t="s">
        <v>98</v>
      </c>
      <c r="R137" s="9" t="s">
        <v>328</v>
      </c>
      <c r="S137" s="9" t="s">
        <v>103</v>
      </c>
    </row>
    <row r="138" spans="14:19" s="9" customFormat="1" x14ac:dyDescent="0.25">
      <c r="N138" s="9" t="s">
        <v>102</v>
      </c>
      <c r="O138" s="9">
        <v>1966</v>
      </c>
      <c r="P138" s="9">
        <v>1.1131545196665589</v>
      </c>
      <c r="Q138" s="9" t="s">
        <v>98</v>
      </c>
      <c r="R138" s="9" t="s">
        <v>328</v>
      </c>
      <c r="S138" s="9" t="s">
        <v>103</v>
      </c>
    </row>
    <row r="139" spans="14:19" s="9" customFormat="1" x14ac:dyDescent="0.25">
      <c r="N139" s="9" t="s">
        <v>102</v>
      </c>
      <c r="O139" s="9">
        <v>1967</v>
      </c>
      <c r="P139" s="9">
        <v>1.1076164374791631</v>
      </c>
      <c r="Q139" s="9" t="s">
        <v>98</v>
      </c>
      <c r="R139" s="9" t="s">
        <v>328</v>
      </c>
      <c r="S139" s="9" t="s">
        <v>103</v>
      </c>
    </row>
    <row r="140" spans="14:19" s="9" customFormat="1" x14ac:dyDescent="0.25">
      <c r="N140" s="9" t="s">
        <v>102</v>
      </c>
      <c r="O140" s="9">
        <v>1968</v>
      </c>
      <c r="P140" s="9">
        <v>1.1021059079394659</v>
      </c>
      <c r="Q140" s="9" t="s">
        <v>98</v>
      </c>
      <c r="R140" s="9" t="s">
        <v>328</v>
      </c>
      <c r="S140" s="9" t="s">
        <v>103</v>
      </c>
    </row>
    <row r="141" spans="14:19" s="9" customFormat="1" x14ac:dyDescent="0.25">
      <c r="N141" s="9" t="s">
        <v>102</v>
      </c>
      <c r="O141" s="9">
        <v>1969</v>
      </c>
      <c r="P141" s="9">
        <v>1.096622793969618</v>
      </c>
      <c r="Q141" s="9" t="s">
        <v>98</v>
      </c>
      <c r="R141" s="9" t="s">
        <v>328</v>
      </c>
      <c r="S141" s="9" t="s">
        <v>103</v>
      </c>
    </row>
    <row r="142" spans="14:19" s="9" customFormat="1" x14ac:dyDescent="0.25">
      <c r="N142" s="9" t="s">
        <v>102</v>
      </c>
      <c r="O142" s="9">
        <v>1970</v>
      </c>
      <c r="P142" s="9">
        <v>1.0911669591737494</v>
      </c>
      <c r="Q142" s="9" t="s">
        <v>98</v>
      </c>
      <c r="R142" s="9" t="s">
        <v>328</v>
      </c>
      <c r="S142" s="9" t="s">
        <v>103</v>
      </c>
    </row>
    <row r="143" spans="14:19" s="9" customFormat="1" x14ac:dyDescent="0.25">
      <c r="N143" s="9" t="s">
        <v>102</v>
      </c>
      <c r="O143" s="9">
        <v>1971</v>
      </c>
      <c r="P143" s="9">
        <v>1.0857382678345766</v>
      </c>
      <c r="Q143" s="9" t="s">
        <v>98</v>
      </c>
      <c r="R143" s="9" t="s">
        <v>328</v>
      </c>
      <c r="S143" s="9" t="s">
        <v>103</v>
      </c>
    </row>
    <row r="144" spans="14:19" s="9" customFormat="1" x14ac:dyDescent="0.25">
      <c r="N144" s="9" t="s">
        <v>102</v>
      </c>
      <c r="O144" s="9">
        <v>1972</v>
      </c>
      <c r="P144" s="9">
        <v>1.0803365849100266</v>
      </c>
      <c r="Q144" s="9" t="s">
        <v>98</v>
      </c>
      <c r="R144" s="9" t="s">
        <v>328</v>
      </c>
      <c r="S144" s="9" t="s">
        <v>103</v>
      </c>
    </row>
    <row r="145" spans="14:19" s="9" customFormat="1" x14ac:dyDescent="0.25">
      <c r="N145" s="9" t="s">
        <v>102</v>
      </c>
      <c r="O145" s="9">
        <v>1973</v>
      </c>
      <c r="P145" s="9">
        <v>1.0749617760298773</v>
      </c>
      <c r="Q145" s="9" t="s">
        <v>98</v>
      </c>
      <c r="R145" s="9" t="s">
        <v>328</v>
      </c>
      <c r="S145" s="9" t="s">
        <v>103</v>
      </c>
    </row>
    <row r="146" spans="14:19" s="9" customFormat="1" x14ac:dyDescent="0.25">
      <c r="N146" s="9" t="s">
        <v>102</v>
      </c>
      <c r="O146" s="9">
        <v>1974</v>
      </c>
      <c r="P146" s="9">
        <v>1.0696137074924155</v>
      </c>
      <c r="Q146" s="9" t="s">
        <v>98</v>
      </c>
      <c r="R146" s="9" t="s">
        <v>328</v>
      </c>
      <c r="S146" s="9" t="s">
        <v>103</v>
      </c>
    </row>
    <row r="147" spans="14:19" s="9" customFormat="1" x14ac:dyDescent="0.25">
      <c r="N147" s="9" t="s">
        <v>102</v>
      </c>
      <c r="O147" s="9">
        <v>1975</v>
      </c>
      <c r="P147" s="9">
        <v>1.06429224626111</v>
      </c>
      <c r="Q147" s="9" t="s">
        <v>98</v>
      </c>
      <c r="R147" s="9" t="s">
        <v>328</v>
      </c>
      <c r="S147" s="9" t="s">
        <v>103</v>
      </c>
    </row>
    <row r="148" spans="14:19" s="9" customFormat="1" x14ac:dyDescent="0.25">
      <c r="N148" s="9" t="s">
        <v>102</v>
      </c>
      <c r="O148" s="9">
        <v>1976</v>
      </c>
      <c r="P148" s="9">
        <v>1.0589972599613036</v>
      </c>
      <c r="Q148" s="9" t="s">
        <v>98</v>
      </c>
      <c r="R148" s="9" t="s">
        <v>328</v>
      </c>
      <c r="S148" s="9" t="s">
        <v>103</v>
      </c>
    </row>
    <row r="149" spans="14:19" s="9" customFormat="1" x14ac:dyDescent="0.25">
      <c r="N149" s="9" t="s">
        <v>102</v>
      </c>
      <c r="O149" s="9">
        <v>1977</v>
      </c>
      <c r="P149" s="9">
        <v>1.0537286168769189</v>
      </c>
      <c r="Q149" s="9" t="s">
        <v>98</v>
      </c>
      <c r="R149" s="9" t="s">
        <v>328</v>
      </c>
      <c r="S149" s="9" t="s">
        <v>103</v>
      </c>
    </row>
    <row r="150" spans="14:19" s="9" customFormat="1" x14ac:dyDescent="0.25">
      <c r="N150" s="9" t="s">
        <v>102</v>
      </c>
      <c r="O150" s="9">
        <v>1978</v>
      </c>
      <c r="P150" s="9">
        <v>1.0484861859471832</v>
      </c>
      <c r="Q150" s="9" t="s">
        <v>98</v>
      </c>
      <c r="R150" s="9" t="s">
        <v>328</v>
      </c>
      <c r="S150" s="9" t="s">
        <v>103</v>
      </c>
    </row>
    <row r="151" spans="14:19" s="9" customFormat="1" x14ac:dyDescent="0.25">
      <c r="N151" s="9" t="s">
        <v>102</v>
      </c>
      <c r="O151" s="9">
        <v>1979</v>
      </c>
      <c r="P151" s="9">
        <v>1.0432698367633664</v>
      </c>
      <c r="Q151" s="9" t="s">
        <v>98</v>
      </c>
      <c r="R151" s="9" t="s">
        <v>328</v>
      </c>
      <c r="S151" s="9" t="s">
        <v>103</v>
      </c>
    </row>
    <row r="152" spans="14:19" s="9" customFormat="1" x14ac:dyDescent="0.25">
      <c r="N152" s="9" t="s">
        <v>102</v>
      </c>
      <c r="O152" s="9">
        <v>1980</v>
      </c>
      <c r="P152" s="9">
        <v>1.0380794395655388</v>
      </c>
      <c r="Q152" s="9" t="s">
        <v>98</v>
      </c>
      <c r="R152" s="9" t="s">
        <v>328</v>
      </c>
      <c r="S152" s="9" t="s">
        <v>103</v>
      </c>
    </row>
    <row r="153" spans="14:19" s="9" customFormat="1" x14ac:dyDescent="0.25">
      <c r="N153" s="9" t="s">
        <v>102</v>
      </c>
      <c r="O153" s="9">
        <v>1981</v>
      </c>
      <c r="P153" s="9">
        <v>1.0329148652393423</v>
      </c>
      <c r="Q153" s="9" t="s">
        <v>98</v>
      </c>
      <c r="R153" s="9" t="s">
        <v>328</v>
      </c>
      <c r="S153" s="9" t="s">
        <v>103</v>
      </c>
    </row>
    <row r="154" spans="14:19" s="9" customFormat="1" x14ac:dyDescent="0.25">
      <c r="N154" s="9" t="s">
        <v>102</v>
      </c>
      <c r="O154" s="9">
        <v>1982</v>
      </c>
      <c r="P154" s="9">
        <v>1.0277759853127786</v>
      </c>
      <c r="Q154" s="9" t="s">
        <v>98</v>
      </c>
      <c r="R154" s="9" t="s">
        <v>328</v>
      </c>
      <c r="S154" s="9" t="s">
        <v>103</v>
      </c>
    </row>
    <row r="155" spans="14:19" s="9" customFormat="1" x14ac:dyDescent="0.25">
      <c r="N155" s="9" t="s">
        <v>102</v>
      </c>
      <c r="O155" s="9">
        <v>1983</v>
      </c>
      <c r="P155" s="9">
        <v>1.0226626719530136</v>
      </c>
      <c r="Q155" s="9" t="s">
        <v>98</v>
      </c>
      <c r="R155" s="9" t="s">
        <v>328</v>
      </c>
      <c r="S155" s="9" t="s">
        <v>103</v>
      </c>
    </row>
    <row r="156" spans="14:19" s="9" customFormat="1" x14ac:dyDescent="0.25">
      <c r="N156" s="9" t="s">
        <v>102</v>
      </c>
      <c r="O156" s="9">
        <v>1984</v>
      </c>
      <c r="P156" s="9">
        <v>1.0175747979631977</v>
      </c>
      <c r="Q156" s="9" t="s">
        <v>98</v>
      </c>
      <c r="R156" s="9" t="s">
        <v>328</v>
      </c>
      <c r="S156" s="9" t="s">
        <v>103</v>
      </c>
    </row>
    <row r="157" spans="14:19" s="9" customFormat="1" x14ac:dyDescent="0.25">
      <c r="N157" s="9" t="s">
        <v>102</v>
      </c>
      <c r="O157" s="9">
        <v>1985</v>
      </c>
      <c r="P157" s="9">
        <v>1.0125122367793014</v>
      </c>
      <c r="Q157" s="9" t="s">
        <v>98</v>
      </c>
      <c r="R157" s="9" t="s">
        <v>328</v>
      </c>
      <c r="S157" s="9" t="s">
        <v>103</v>
      </c>
    </row>
    <row r="158" spans="14:19" s="9" customFormat="1" x14ac:dyDescent="0.25">
      <c r="N158" s="9" t="s">
        <v>102</v>
      </c>
      <c r="O158" s="9">
        <v>1986</v>
      </c>
      <c r="P158" s="9">
        <v>1.0074748624669667</v>
      </c>
      <c r="Q158" s="9" t="s">
        <v>98</v>
      </c>
      <c r="R158" s="9" t="s">
        <v>328</v>
      </c>
      <c r="S158" s="9" t="s">
        <v>103</v>
      </c>
    </row>
    <row r="159" spans="14:19" s="9" customFormat="1" x14ac:dyDescent="0.25">
      <c r="N159" s="9" t="s">
        <v>102</v>
      </c>
      <c r="O159" s="9">
        <v>1987</v>
      </c>
      <c r="P159" s="9">
        <v>1.0024625497183748</v>
      </c>
      <c r="Q159" s="9" t="s">
        <v>98</v>
      </c>
      <c r="R159" s="9" t="s">
        <v>328</v>
      </c>
      <c r="S159" s="9" t="s">
        <v>103</v>
      </c>
    </row>
    <row r="160" spans="14:19" s="9" customFormat="1" x14ac:dyDescent="0.25">
      <c r="N160" s="9" t="s">
        <v>102</v>
      </c>
      <c r="O160" s="9">
        <v>1988</v>
      </c>
      <c r="P160" s="9">
        <v>0.99747517384912943</v>
      </c>
      <c r="Q160" s="9" t="s">
        <v>98</v>
      </c>
      <c r="R160" s="9" t="s">
        <v>328</v>
      </c>
      <c r="S160" s="9" t="s">
        <v>103</v>
      </c>
    </row>
    <row r="161" spans="14:19" s="9" customFormat="1" x14ac:dyDescent="0.25">
      <c r="N161" s="9" t="s">
        <v>102</v>
      </c>
      <c r="O161" s="9">
        <v>1989</v>
      </c>
      <c r="P161" s="9">
        <v>0.99251261079515374</v>
      </c>
      <c r="Q161" s="9" t="s">
        <v>98</v>
      </c>
      <c r="R161" s="9" t="s">
        <v>328</v>
      </c>
      <c r="S161" s="9" t="s">
        <v>103</v>
      </c>
    </row>
    <row r="162" spans="14:19" s="9" customFormat="1" x14ac:dyDescent="0.25">
      <c r="N162" s="9" t="s">
        <v>102</v>
      </c>
      <c r="O162" s="9">
        <v>1990</v>
      </c>
      <c r="P162" s="9">
        <v>0.98757473710960586</v>
      </c>
      <c r="Q162" s="9" t="s">
        <v>98</v>
      </c>
      <c r="R162" s="9" t="s">
        <v>328</v>
      </c>
      <c r="S162" s="9" t="s">
        <v>103</v>
      </c>
    </row>
    <row r="163" spans="14:19" s="9" customFormat="1" x14ac:dyDescent="0.25">
      <c r="N163" s="9" t="s">
        <v>102</v>
      </c>
      <c r="O163" s="9">
        <v>1991</v>
      </c>
      <c r="P163" s="9">
        <v>0.98266142995980699</v>
      </c>
      <c r="Q163" s="9" t="s">
        <v>98</v>
      </c>
      <c r="R163" s="9" t="s">
        <v>328</v>
      </c>
      <c r="S163" s="9" t="s">
        <v>103</v>
      </c>
    </row>
    <row r="164" spans="14:19" s="9" customFormat="1" x14ac:dyDescent="0.25">
      <c r="N164" s="9" t="s">
        <v>102</v>
      </c>
      <c r="O164" s="9">
        <v>1992</v>
      </c>
      <c r="P164" s="9">
        <v>0.97777256712418614</v>
      </c>
      <c r="Q164" s="9" t="s">
        <v>98</v>
      </c>
      <c r="R164" s="9" t="s">
        <v>328</v>
      </c>
      <c r="S164" s="9" t="s">
        <v>103</v>
      </c>
    </row>
    <row r="165" spans="14:19" s="9" customFormat="1" x14ac:dyDescent="0.25">
      <c r="N165" s="9" t="s">
        <v>102</v>
      </c>
      <c r="O165" s="9">
        <v>1993</v>
      </c>
      <c r="P165" s="9">
        <v>0.97290802698924006</v>
      </c>
      <c r="Q165" s="9" t="s">
        <v>98</v>
      </c>
      <c r="R165" s="9" t="s">
        <v>328</v>
      </c>
      <c r="S165" s="9" t="s">
        <v>103</v>
      </c>
    </row>
    <row r="166" spans="14:19" s="9" customFormat="1" x14ac:dyDescent="0.25">
      <c r="N166" s="9" t="s">
        <v>102</v>
      </c>
      <c r="O166" s="9">
        <v>1994</v>
      </c>
      <c r="P166" s="9">
        <v>0.96806768854650771</v>
      </c>
      <c r="Q166" s="9" t="s">
        <v>98</v>
      </c>
      <c r="R166" s="9" t="s">
        <v>328</v>
      </c>
      <c r="S166" s="9" t="s">
        <v>103</v>
      </c>
    </row>
    <row r="167" spans="14:19" s="9" customFormat="1" x14ac:dyDescent="0.25">
      <c r="N167" s="9" t="s">
        <v>102</v>
      </c>
      <c r="O167" s="9">
        <v>1995</v>
      </c>
      <c r="P167" s="9">
        <v>0.96325143138956004</v>
      </c>
      <c r="Q167" s="9" t="s">
        <v>98</v>
      </c>
      <c r="R167" s="9" t="s">
        <v>328</v>
      </c>
      <c r="S167" s="9" t="s">
        <v>103</v>
      </c>
    </row>
    <row r="168" spans="14:19" s="9" customFormat="1" x14ac:dyDescent="0.25">
      <c r="N168" s="9" t="s">
        <v>102</v>
      </c>
      <c r="O168" s="9">
        <v>1996</v>
      </c>
      <c r="P168" s="9">
        <v>0.95845913571100505</v>
      </c>
      <c r="Q168" s="9" t="s">
        <v>98</v>
      </c>
      <c r="R168" s="9" t="s">
        <v>328</v>
      </c>
      <c r="S168" s="9" t="s">
        <v>103</v>
      </c>
    </row>
    <row r="169" spans="14:19" s="9" customFormat="1" x14ac:dyDescent="0.25">
      <c r="N169" s="9" t="s">
        <v>102</v>
      </c>
      <c r="O169" s="9">
        <v>1997</v>
      </c>
      <c r="P169" s="9">
        <v>0.9536906822995076</v>
      </c>
      <c r="Q169" s="9" t="s">
        <v>98</v>
      </c>
      <c r="R169" s="9" t="s">
        <v>328</v>
      </c>
      <c r="S169" s="9" t="s">
        <v>103</v>
      </c>
    </row>
    <row r="170" spans="14:19" s="9" customFormat="1" x14ac:dyDescent="0.25">
      <c r="N170" s="9" t="s">
        <v>102</v>
      </c>
      <c r="O170" s="9">
        <v>1998</v>
      </c>
      <c r="P170" s="9">
        <v>0.94894595253682368</v>
      </c>
      <c r="Q170" s="9" t="s">
        <v>98</v>
      </c>
      <c r="R170" s="9" t="s">
        <v>328</v>
      </c>
      <c r="S170" s="9" t="s">
        <v>103</v>
      </c>
    </row>
    <row r="171" spans="14:19" s="9" customFormat="1" x14ac:dyDescent="0.25">
      <c r="N171" s="9" t="s">
        <v>102</v>
      </c>
      <c r="O171" s="9">
        <v>1999</v>
      </c>
      <c r="P171" s="9">
        <v>0.94422482839484956</v>
      </c>
      <c r="Q171" s="9" t="s">
        <v>98</v>
      </c>
      <c r="R171" s="9" t="s">
        <v>328</v>
      </c>
      <c r="S171" s="9" t="s">
        <v>103</v>
      </c>
    </row>
    <row r="172" spans="14:19" s="9" customFormat="1" x14ac:dyDescent="0.25">
      <c r="N172" s="9" t="s">
        <v>102</v>
      </c>
      <c r="O172" s="9">
        <v>2000</v>
      </c>
      <c r="P172" s="9">
        <v>0.93952719243268623</v>
      </c>
      <c r="Q172" s="9" t="s">
        <v>98</v>
      </c>
      <c r="R172" s="9" t="s">
        <v>328</v>
      </c>
      <c r="S172" s="9" t="s">
        <v>103</v>
      </c>
    </row>
    <row r="173" spans="14:19" s="9" customFormat="1" x14ac:dyDescent="0.25">
      <c r="N173" s="9" t="s">
        <v>102</v>
      </c>
      <c r="O173" s="9">
        <v>2001</v>
      </c>
      <c r="P173" s="9">
        <v>0.93485292779371776</v>
      </c>
      <c r="Q173" s="9" t="s">
        <v>98</v>
      </c>
      <c r="R173" s="9" t="s">
        <v>328</v>
      </c>
      <c r="S173" s="9" t="s">
        <v>103</v>
      </c>
    </row>
    <row r="174" spans="14:19" s="9" customFormat="1" x14ac:dyDescent="0.25">
      <c r="N174" s="9" t="s">
        <v>102</v>
      </c>
      <c r="O174" s="9">
        <v>2002</v>
      </c>
      <c r="P174" s="9">
        <v>0.93020191820270437</v>
      </c>
      <c r="Q174" s="9" t="s">
        <v>98</v>
      </c>
      <c r="R174" s="9" t="s">
        <v>328</v>
      </c>
      <c r="S174" s="9" t="s">
        <v>103</v>
      </c>
    </row>
    <row r="175" spans="14:19" s="9" customFormat="1" x14ac:dyDescent="0.25">
      <c r="N175" s="9" t="s">
        <v>102</v>
      </c>
      <c r="O175" s="9">
        <v>2003</v>
      </c>
      <c r="P175" s="9">
        <v>0.92557404796289</v>
      </c>
      <c r="Q175" s="9" t="s">
        <v>98</v>
      </c>
      <c r="R175" s="9" t="s">
        <v>328</v>
      </c>
      <c r="S175" s="9" t="s">
        <v>103</v>
      </c>
    </row>
    <row r="176" spans="14:19" s="9" customFormat="1" x14ac:dyDescent="0.25">
      <c r="N176" s="9" t="s">
        <v>102</v>
      </c>
      <c r="O176" s="9">
        <v>2004</v>
      </c>
      <c r="P176" s="9">
        <v>0.92096920195312459</v>
      </c>
      <c r="Q176" s="9" t="s">
        <v>98</v>
      </c>
      <c r="R176" s="9" t="s">
        <v>328</v>
      </c>
      <c r="S176" s="9" t="s">
        <v>103</v>
      </c>
    </row>
    <row r="177" spans="14:19" s="9" customFormat="1" x14ac:dyDescent="0.25">
      <c r="N177" s="9" t="s">
        <v>102</v>
      </c>
      <c r="O177" s="9">
        <v>2005</v>
      </c>
      <c r="P177" s="9">
        <v>0.91638726562499961</v>
      </c>
      <c r="Q177" s="9" t="s">
        <v>98</v>
      </c>
      <c r="R177" s="9" t="s">
        <v>328</v>
      </c>
      <c r="S177" s="9" t="s">
        <v>103</v>
      </c>
    </row>
    <row r="178" spans="14:19" s="9" customFormat="1" x14ac:dyDescent="0.25">
      <c r="N178" s="9" t="s">
        <v>102</v>
      </c>
      <c r="O178" s="9">
        <v>2006</v>
      </c>
      <c r="P178" s="9">
        <v>0.91182812499999966</v>
      </c>
      <c r="Q178" s="9" t="s">
        <v>98</v>
      </c>
      <c r="R178" s="9" t="s">
        <v>328</v>
      </c>
      <c r="S178" s="9" t="s">
        <v>103</v>
      </c>
    </row>
    <row r="179" spans="14:19" s="9" customFormat="1" x14ac:dyDescent="0.25">
      <c r="N179" s="9" t="s">
        <v>102</v>
      </c>
      <c r="O179" s="9">
        <v>2007</v>
      </c>
      <c r="P179" s="9">
        <v>0.90729166666666661</v>
      </c>
      <c r="Q179" s="9" t="s">
        <v>98</v>
      </c>
      <c r="R179" s="9" t="s">
        <v>328</v>
      </c>
      <c r="S179" s="9" t="s">
        <v>103</v>
      </c>
    </row>
    <row r="180" spans="14:19" s="9" customFormat="1" x14ac:dyDescent="0.25">
      <c r="N180" s="9" t="s">
        <v>102</v>
      </c>
      <c r="O180" s="9">
        <v>2008</v>
      </c>
      <c r="P180" s="9">
        <v>0.90277777777777779</v>
      </c>
      <c r="Q180" s="9" t="s">
        <v>98</v>
      </c>
      <c r="R180" s="9" t="s">
        <v>328</v>
      </c>
      <c r="S180" s="9" t="s">
        <v>103</v>
      </c>
    </row>
    <row r="181" spans="14:19" s="9" customFormat="1" x14ac:dyDescent="0.25">
      <c r="N181" s="9" t="s">
        <v>102</v>
      </c>
      <c r="O181" s="9">
        <v>2009</v>
      </c>
      <c r="P181" s="9">
        <v>0.89826388888888886</v>
      </c>
      <c r="Q181" s="9" t="s">
        <v>98</v>
      </c>
      <c r="R181" s="9" t="s">
        <v>328</v>
      </c>
      <c r="S181" s="9" t="s">
        <v>103</v>
      </c>
    </row>
    <row r="182" spans="14:19" s="9" customFormat="1" x14ac:dyDescent="0.25">
      <c r="N182" s="9" t="s">
        <v>102</v>
      </c>
      <c r="O182" s="9">
        <v>2010</v>
      </c>
      <c r="P182" s="9">
        <v>0.8937725694444445</v>
      </c>
      <c r="Q182" s="9" t="s">
        <v>98</v>
      </c>
      <c r="R182" s="9" t="s">
        <v>328</v>
      </c>
      <c r="S182" s="9" t="s">
        <v>103</v>
      </c>
    </row>
    <row r="183" spans="14:19" s="9" customFormat="1" x14ac:dyDescent="0.25">
      <c r="N183" s="9" t="s">
        <v>102</v>
      </c>
      <c r="O183" s="9">
        <v>2011</v>
      </c>
      <c r="P183" s="9">
        <v>0.88930370659722224</v>
      </c>
      <c r="Q183" s="9" t="s">
        <v>98</v>
      </c>
      <c r="R183" s="9" t="s">
        <v>328</v>
      </c>
      <c r="S183" s="9" t="s">
        <v>103</v>
      </c>
    </row>
    <row r="184" spans="14:19" s="9" customFormat="1" x14ac:dyDescent="0.25">
      <c r="N184" s="9" t="s">
        <v>102</v>
      </c>
      <c r="O184" s="9">
        <v>2012</v>
      </c>
      <c r="P184" s="9">
        <v>0.88485718806423619</v>
      </c>
      <c r="Q184" s="9" t="s">
        <v>98</v>
      </c>
      <c r="R184" s="9" t="s">
        <v>328</v>
      </c>
      <c r="S184" s="9" t="s">
        <v>103</v>
      </c>
    </row>
    <row r="185" spans="14:19" s="9" customFormat="1" x14ac:dyDescent="0.25">
      <c r="N185" s="9" t="s">
        <v>102</v>
      </c>
      <c r="O185" s="9">
        <v>2013</v>
      </c>
      <c r="P185" s="9">
        <v>0.8804329021239149</v>
      </c>
      <c r="Q185" s="9" t="s">
        <v>98</v>
      </c>
      <c r="R185" s="9" t="s">
        <v>328</v>
      </c>
      <c r="S185" s="9" t="s">
        <v>103</v>
      </c>
    </row>
    <row r="186" spans="14:19" s="9" customFormat="1" x14ac:dyDescent="0.25">
      <c r="N186" s="9" t="s">
        <v>102</v>
      </c>
      <c r="O186" s="9">
        <v>2014</v>
      </c>
      <c r="P186" s="9">
        <v>0.87603073761329531</v>
      </c>
      <c r="Q186" s="9" t="s">
        <v>98</v>
      </c>
      <c r="R186" s="9" t="s">
        <v>328</v>
      </c>
      <c r="S186" s="9" t="s">
        <v>103</v>
      </c>
    </row>
    <row r="187" spans="14:19" s="9" customFormat="1" x14ac:dyDescent="0.25">
      <c r="N187" s="9" t="s">
        <v>102</v>
      </c>
      <c r="O187" s="9">
        <v>2015</v>
      </c>
      <c r="P187" s="9">
        <v>0.87165058392522887</v>
      </c>
      <c r="Q187" s="9" t="s">
        <v>98</v>
      </c>
      <c r="R187" s="9" t="s">
        <v>328</v>
      </c>
      <c r="S187" s="9" t="s">
        <v>103</v>
      </c>
    </row>
    <row r="188" spans="14:19" s="9" customFormat="1" x14ac:dyDescent="0.25">
      <c r="N188" s="9" t="s">
        <v>102</v>
      </c>
      <c r="O188" s="9">
        <v>2016</v>
      </c>
      <c r="P188" s="9">
        <v>0.86729233100560277</v>
      </c>
      <c r="Q188" s="9" t="s">
        <v>98</v>
      </c>
      <c r="R188" s="9" t="s">
        <v>328</v>
      </c>
      <c r="S188" s="9" t="s">
        <v>103</v>
      </c>
    </row>
    <row r="189" spans="14:19" s="9" customFormat="1" x14ac:dyDescent="0.25">
      <c r="N189" s="9" t="s">
        <v>102</v>
      </c>
      <c r="O189" s="9">
        <v>2017</v>
      </c>
      <c r="P189" s="9">
        <v>0.86295586935057478</v>
      </c>
      <c r="Q189" s="9" t="s">
        <v>98</v>
      </c>
      <c r="R189" s="9" t="s">
        <v>328</v>
      </c>
      <c r="S189" s="9" t="s">
        <v>103</v>
      </c>
    </row>
    <row r="190" spans="14:19" s="9" customFormat="1" x14ac:dyDescent="0.25">
      <c r="N190" s="9" t="s">
        <v>102</v>
      </c>
      <c r="O190" s="9">
        <v>2018</v>
      </c>
      <c r="P190" s="9">
        <v>0.85864109000382194</v>
      </c>
      <c r="Q190" s="9" t="s">
        <v>98</v>
      </c>
      <c r="R190" s="9" t="s">
        <v>328</v>
      </c>
      <c r="S190" s="9" t="s">
        <v>103</v>
      </c>
    </row>
    <row r="191" spans="14:19" s="9" customFormat="1" x14ac:dyDescent="0.25">
      <c r="N191" s="9" t="s">
        <v>102</v>
      </c>
      <c r="O191" s="9">
        <v>2019</v>
      </c>
      <c r="P191" s="9">
        <v>0.85434788455380273</v>
      </c>
      <c r="Q191" s="9" t="s">
        <v>98</v>
      </c>
      <c r="R191" s="9" t="s">
        <v>328</v>
      </c>
      <c r="S191" s="9" t="s">
        <v>103</v>
      </c>
    </row>
    <row r="192" spans="14:19" s="9" customFormat="1" x14ac:dyDescent="0.25">
      <c r="N192" s="9" t="s">
        <v>102</v>
      </c>
      <c r="O192" s="9">
        <v>2020</v>
      </c>
      <c r="P192" s="9">
        <v>0.85007614513103369</v>
      </c>
      <c r="Q192" s="9" t="s">
        <v>98</v>
      </c>
      <c r="R192" s="9" t="s">
        <v>328</v>
      </c>
      <c r="S192" s="9" t="s">
        <v>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C4259-8912-47F5-B612-6E8F439D991A}">
  <dimension ref="A1:AF90"/>
  <sheetViews>
    <sheetView workbookViewId="0">
      <selection activeCell="Q27" sqref="Q27"/>
    </sheetView>
  </sheetViews>
  <sheetFormatPr defaultRowHeight="13.2" x14ac:dyDescent="0.25"/>
  <cols>
    <col min="1" max="1" width="9.88671875" bestFit="1" customWidth="1"/>
    <col min="3" max="3" width="9.5546875" bestFit="1" customWidth="1"/>
    <col min="4" max="4" width="6.109375" customWidth="1"/>
    <col min="5" max="5" width="15.33203125" bestFit="1" customWidth="1"/>
    <col min="6" max="6" width="9.88671875" bestFit="1" customWidth="1"/>
    <col min="7" max="7" width="6.44140625" customWidth="1"/>
    <col min="8" max="11" width="5" bestFit="1" customWidth="1"/>
    <col min="12" max="12" width="9.6640625" bestFit="1" customWidth="1"/>
    <col min="13" max="13" width="15.33203125" bestFit="1" customWidth="1"/>
    <col min="14" max="30" width="4.5546875" bestFit="1" customWidth="1"/>
    <col min="31" max="37" width="4.5546875" customWidth="1"/>
    <col min="38" max="38" width="8.6640625" bestFit="1" customWidth="1"/>
    <col min="39" max="39" width="11" bestFit="1" customWidth="1"/>
    <col min="40" max="40" width="4.5546875" bestFit="1" customWidth="1"/>
    <col min="41" max="41" width="7.5546875" bestFit="1" customWidth="1"/>
    <col min="44" max="44" width="16.5546875" customWidth="1"/>
    <col min="46" max="46" width="11.44140625" customWidth="1"/>
  </cols>
  <sheetData>
    <row r="1" spans="1:32" x14ac:dyDescent="0.25">
      <c r="P1" s="9" t="s">
        <v>322</v>
      </c>
    </row>
    <row r="2" spans="1:32" x14ac:dyDescent="0.25">
      <c r="A2" t="s">
        <v>0</v>
      </c>
      <c r="P2" s="9" t="s">
        <v>329</v>
      </c>
    </row>
    <row r="3" spans="1:32" x14ac:dyDescent="0.25">
      <c r="A3" t="s">
        <v>1</v>
      </c>
      <c r="B3" t="s">
        <v>2</v>
      </c>
      <c r="C3" t="s">
        <v>3</v>
      </c>
      <c r="D3" t="s">
        <v>4</v>
      </c>
      <c r="E3" t="s">
        <v>8</v>
      </c>
      <c r="F3" t="s">
        <v>9</v>
      </c>
      <c r="G3" t="s">
        <v>10</v>
      </c>
      <c r="H3" t="s">
        <v>11</v>
      </c>
      <c r="I3" t="s">
        <v>12</v>
      </c>
      <c r="J3" t="s">
        <v>13</v>
      </c>
      <c r="K3" t="s">
        <v>14</v>
      </c>
      <c r="L3" t="s">
        <v>5</v>
      </c>
      <c r="M3" t="s">
        <v>6</v>
      </c>
    </row>
    <row r="4" spans="1:32" x14ac:dyDescent="0.25">
      <c r="A4" t="s">
        <v>22</v>
      </c>
      <c r="B4" t="s">
        <v>62</v>
      </c>
      <c r="C4" t="s">
        <v>63</v>
      </c>
      <c r="E4" s="9">
        <f>0.42</f>
        <v>0.42</v>
      </c>
      <c r="F4">
        <f t="shared" ref="F4:K4" si="0">0.42</f>
        <v>0.42</v>
      </c>
      <c r="G4" s="9">
        <f t="shared" si="0"/>
        <v>0.42</v>
      </c>
      <c r="H4" s="9">
        <f t="shared" si="0"/>
        <v>0.42</v>
      </c>
      <c r="I4" s="9">
        <f t="shared" si="0"/>
        <v>0.42</v>
      </c>
      <c r="J4" s="9">
        <f t="shared" si="0"/>
        <v>0.42</v>
      </c>
      <c r="K4" s="9">
        <f t="shared" si="0"/>
        <v>0.42</v>
      </c>
      <c r="M4" t="s">
        <v>115</v>
      </c>
    </row>
    <row r="5" spans="1:32" x14ac:dyDescent="0.25">
      <c r="A5" t="s">
        <v>23</v>
      </c>
      <c r="B5" t="s">
        <v>62</v>
      </c>
      <c r="C5" t="s">
        <v>63</v>
      </c>
      <c r="E5" s="9">
        <v>0.44</v>
      </c>
      <c r="F5">
        <v>0.44</v>
      </c>
      <c r="G5" s="9">
        <v>0.44</v>
      </c>
      <c r="H5" s="9">
        <v>0.44</v>
      </c>
      <c r="I5" s="9">
        <v>0.44</v>
      </c>
      <c r="J5" s="9">
        <v>0.44</v>
      </c>
      <c r="K5" s="9">
        <v>0.44</v>
      </c>
      <c r="M5" t="s">
        <v>115</v>
      </c>
      <c r="AF5" s="9" t="s">
        <v>323</v>
      </c>
    </row>
    <row r="6" spans="1:32" x14ac:dyDescent="0.25">
      <c r="A6" t="s">
        <v>24</v>
      </c>
      <c r="B6" t="s">
        <v>62</v>
      </c>
      <c r="C6" t="s">
        <v>63</v>
      </c>
      <c r="E6" s="9">
        <v>0.4</v>
      </c>
      <c r="F6">
        <v>0.4</v>
      </c>
      <c r="G6" s="9">
        <v>0.4</v>
      </c>
      <c r="H6" s="9">
        <v>0.4</v>
      </c>
      <c r="I6" s="9">
        <v>0.4</v>
      </c>
      <c r="J6" s="9">
        <v>0.4</v>
      </c>
      <c r="K6" s="9">
        <v>0.4</v>
      </c>
      <c r="M6" t="s">
        <v>115</v>
      </c>
    </row>
    <row r="7" spans="1:32" x14ac:dyDescent="0.25">
      <c r="A7" t="s">
        <v>15</v>
      </c>
      <c r="B7" t="s">
        <v>62</v>
      </c>
      <c r="C7" t="s">
        <v>63</v>
      </c>
      <c r="E7" s="9">
        <v>0.33</v>
      </c>
      <c r="F7">
        <v>0.33</v>
      </c>
      <c r="G7" s="9">
        <v>0.33</v>
      </c>
      <c r="H7" s="9">
        <v>0.33</v>
      </c>
      <c r="I7" s="9">
        <v>0.33</v>
      </c>
      <c r="J7" s="9">
        <v>0.33</v>
      </c>
      <c r="K7" s="9">
        <v>0.33</v>
      </c>
      <c r="M7" t="s">
        <v>115</v>
      </c>
    </row>
    <row r="8" spans="1:32" x14ac:dyDescent="0.25">
      <c r="A8" t="s">
        <v>17</v>
      </c>
      <c r="B8" t="s">
        <v>62</v>
      </c>
      <c r="C8" t="s">
        <v>63</v>
      </c>
      <c r="E8" s="9">
        <v>0.36</v>
      </c>
      <c r="F8">
        <v>0.36</v>
      </c>
      <c r="G8" s="9">
        <v>0.36</v>
      </c>
      <c r="H8" s="9">
        <v>0.36</v>
      </c>
      <c r="I8" s="9">
        <v>0.36</v>
      </c>
      <c r="J8" s="9">
        <v>0.36</v>
      </c>
      <c r="K8" s="9">
        <v>0.36</v>
      </c>
      <c r="M8" t="s">
        <v>115</v>
      </c>
    </row>
    <row r="9" spans="1:32" x14ac:dyDescent="0.25">
      <c r="A9" t="s">
        <v>18</v>
      </c>
      <c r="B9" t="s">
        <v>62</v>
      </c>
      <c r="C9" t="s">
        <v>63</v>
      </c>
      <c r="E9" s="9">
        <v>0.36</v>
      </c>
      <c r="F9">
        <v>0.36</v>
      </c>
      <c r="G9" s="9">
        <v>0.36</v>
      </c>
      <c r="H9" s="9">
        <v>0.36</v>
      </c>
      <c r="I9" s="9">
        <v>0.36</v>
      </c>
      <c r="J9" s="9">
        <v>0.36</v>
      </c>
      <c r="K9" s="9">
        <v>0.36</v>
      </c>
      <c r="M9" t="s">
        <v>115</v>
      </c>
    </row>
    <row r="10" spans="1:32" x14ac:dyDescent="0.25">
      <c r="A10" t="s">
        <v>19</v>
      </c>
      <c r="B10" t="s">
        <v>62</v>
      </c>
      <c r="C10" t="s">
        <v>63</v>
      </c>
      <c r="E10" s="9">
        <v>0.31</v>
      </c>
      <c r="F10">
        <v>0.31</v>
      </c>
      <c r="G10" s="9">
        <v>0.31</v>
      </c>
      <c r="H10" s="9">
        <v>0.31</v>
      </c>
      <c r="I10" s="9">
        <v>0.31</v>
      </c>
      <c r="J10" s="9">
        <v>0.31</v>
      </c>
      <c r="K10" s="9">
        <v>0.31</v>
      </c>
      <c r="M10" t="s">
        <v>115</v>
      </c>
    </row>
    <row r="11" spans="1:32" x14ac:dyDescent="0.25">
      <c r="A11" t="s">
        <v>20</v>
      </c>
      <c r="B11" t="s">
        <v>62</v>
      </c>
      <c r="C11" t="s">
        <v>63</v>
      </c>
      <c r="E11" s="9">
        <v>0.36</v>
      </c>
      <c r="F11">
        <v>0.36</v>
      </c>
      <c r="G11" s="9">
        <v>0.36</v>
      </c>
      <c r="H11" s="9">
        <v>0.36</v>
      </c>
      <c r="I11" s="9">
        <v>0.36</v>
      </c>
      <c r="J11" s="9">
        <v>0.36</v>
      </c>
      <c r="K11" s="9">
        <v>0.36</v>
      </c>
      <c r="M11" t="s">
        <v>115</v>
      </c>
    </row>
    <row r="12" spans="1:32" x14ac:dyDescent="0.25">
      <c r="A12" t="s">
        <v>21</v>
      </c>
      <c r="B12" t="s">
        <v>62</v>
      </c>
      <c r="C12" t="s">
        <v>63</v>
      </c>
      <c r="E12" s="9">
        <v>0.35</v>
      </c>
      <c r="F12">
        <v>0.35</v>
      </c>
      <c r="G12" s="9">
        <v>0.35</v>
      </c>
      <c r="H12" s="9">
        <v>0.35</v>
      </c>
      <c r="I12" s="9">
        <v>0.35</v>
      </c>
      <c r="J12" s="9">
        <v>0.35</v>
      </c>
      <c r="K12" s="9">
        <v>0.35</v>
      </c>
      <c r="M12" t="s">
        <v>115</v>
      </c>
    </row>
    <row r="13" spans="1:32" x14ac:dyDescent="0.25">
      <c r="A13" t="s">
        <v>25</v>
      </c>
      <c r="B13" t="s">
        <v>62</v>
      </c>
      <c r="C13" t="s">
        <v>63</v>
      </c>
      <c r="E13" s="9">
        <v>0.39</v>
      </c>
      <c r="F13">
        <v>0.39</v>
      </c>
      <c r="G13" s="9">
        <v>0.39</v>
      </c>
      <c r="H13" s="9">
        <v>0.39</v>
      </c>
      <c r="I13" s="9">
        <v>0.39</v>
      </c>
      <c r="J13" s="9">
        <v>0.39</v>
      </c>
      <c r="K13" s="9">
        <v>0.39</v>
      </c>
      <c r="M13" t="s">
        <v>115</v>
      </c>
    </row>
    <row r="14" spans="1:32" x14ac:dyDescent="0.25">
      <c r="A14" t="s">
        <v>26</v>
      </c>
      <c r="B14" t="s">
        <v>62</v>
      </c>
      <c r="C14" t="s">
        <v>63</v>
      </c>
      <c r="E14" s="9">
        <v>0.41</v>
      </c>
      <c r="F14">
        <v>0.41</v>
      </c>
      <c r="G14" s="9">
        <v>0.41</v>
      </c>
      <c r="H14" s="9">
        <v>0.41</v>
      </c>
      <c r="I14" s="9">
        <v>0.41</v>
      </c>
      <c r="J14" s="9">
        <v>0.41</v>
      </c>
      <c r="K14" s="9">
        <v>0.41</v>
      </c>
      <c r="M14" t="s">
        <v>115</v>
      </c>
    </row>
    <row r="15" spans="1:32" x14ac:dyDescent="0.25">
      <c r="A15" t="s">
        <v>27</v>
      </c>
      <c r="B15" t="s">
        <v>62</v>
      </c>
      <c r="C15" t="s">
        <v>63</v>
      </c>
      <c r="E15" s="9">
        <v>0.38</v>
      </c>
      <c r="F15">
        <v>0.38</v>
      </c>
      <c r="G15" s="9">
        <v>0.38</v>
      </c>
      <c r="H15" s="9">
        <v>0.38</v>
      </c>
      <c r="I15" s="9">
        <v>0.38</v>
      </c>
      <c r="J15" s="9">
        <v>0.38</v>
      </c>
      <c r="K15" s="9">
        <v>0.38</v>
      </c>
      <c r="M15" t="s">
        <v>115</v>
      </c>
    </row>
    <row r="17" spans="1:13" x14ac:dyDescent="0.25">
      <c r="A17" t="s">
        <v>0</v>
      </c>
    </row>
    <row r="18" spans="1:13" x14ac:dyDescent="0.25">
      <c r="A18" t="s">
        <v>1</v>
      </c>
      <c r="B18" t="s">
        <v>2</v>
      </c>
      <c r="C18" t="s">
        <v>3</v>
      </c>
      <c r="D18" t="s">
        <v>4</v>
      </c>
      <c r="E18" t="s">
        <v>8</v>
      </c>
      <c r="F18" t="s">
        <v>9</v>
      </c>
      <c r="G18" t="s">
        <v>10</v>
      </c>
      <c r="H18" t="s">
        <v>11</v>
      </c>
      <c r="I18" t="s">
        <v>12</v>
      </c>
      <c r="J18" t="s">
        <v>13</v>
      </c>
      <c r="K18" t="s">
        <v>14</v>
      </c>
      <c r="L18" t="s">
        <v>5</v>
      </c>
      <c r="M18" t="s">
        <v>6</v>
      </c>
    </row>
    <row r="19" spans="1:13" x14ac:dyDescent="0.25">
      <c r="A19" t="s">
        <v>22</v>
      </c>
      <c r="B19" t="s">
        <v>62</v>
      </c>
      <c r="C19" t="s">
        <v>63</v>
      </c>
      <c r="E19" s="9">
        <f>0.42</f>
        <v>0.42</v>
      </c>
      <c r="F19">
        <f t="shared" ref="F19:K19" si="1">0.42</f>
        <v>0.42</v>
      </c>
      <c r="G19" s="9">
        <f t="shared" si="1"/>
        <v>0.42</v>
      </c>
      <c r="H19" s="9">
        <f t="shared" si="1"/>
        <v>0.42</v>
      </c>
      <c r="I19" s="9">
        <f t="shared" si="1"/>
        <v>0.42</v>
      </c>
      <c r="J19" s="9">
        <f t="shared" si="1"/>
        <v>0.42</v>
      </c>
      <c r="K19" s="9">
        <f t="shared" si="1"/>
        <v>0.42</v>
      </c>
      <c r="M19" t="s">
        <v>118</v>
      </c>
    </row>
    <row r="20" spans="1:13" x14ac:dyDescent="0.25">
      <c r="A20" t="s">
        <v>23</v>
      </c>
      <c r="B20" t="s">
        <v>62</v>
      </c>
      <c r="C20" t="s">
        <v>63</v>
      </c>
      <c r="E20" s="9">
        <v>0.44</v>
      </c>
      <c r="F20">
        <v>0.44</v>
      </c>
      <c r="G20" s="9">
        <v>0.44</v>
      </c>
      <c r="H20" s="9">
        <v>0.44</v>
      </c>
      <c r="I20" s="9">
        <v>0.44</v>
      </c>
      <c r="J20" s="9">
        <v>0.44</v>
      </c>
      <c r="K20" s="9">
        <v>0.44</v>
      </c>
      <c r="M20" t="s">
        <v>118</v>
      </c>
    </row>
    <row r="21" spans="1:13" x14ac:dyDescent="0.25">
      <c r="A21" t="s">
        <v>24</v>
      </c>
      <c r="B21" t="s">
        <v>62</v>
      </c>
      <c r="C21" t="s">
        <v>63</v>
      </c>
      <c r="E21" s="9">
        <v>0.4</v>
      </c>
      <c r="F21">
        <v>0.4</v>
      </c>
      <c r="G21" s="9">
        <v>0.4</v>
      </c>
      <c r="H21" s="9">
        <v>0.4</v>
      </c>
      <c r="I21" s="9">
        <v>0.4</v>
      </c>
      <c r="J21" s="9">
        <v>0.4</v>
      </c>
      <c r="K21" s="9">
        <v>0.4</v>
      </c>
      <c r="M21" t="s">
        <v>118</v>
      </c>
    </row>
    <row r="22" spans="1:13" x14ac:dyDescent="0.25">
      <c r="A22" t="s">
        <v>15</v>
      </c>
      <c r="B22" t="s">
        <v>62</v>
      </c>
      <c r="C22" t="s">
        <v>63</v>
      </c>
      <c r="E22" s="9">
        <v>0.33</v>
      </c>
      <c r="F22">
        <v>0.33</v>
      </c>
      <c r="G22" s="9">
        <v>0.33</v>
      </c>
      <c r="H22" s="9">
        <v>0.33</v>
      </c>
      <c r="I22" s="9">
        <v>0.33</v>
      </c>
      <c r="J22" s="9">
        <v>0.33</v>
      </c>
      <c r="K22" s="9">
        <v>0.33</v>
      </c>
      <c r="M22" t="s">
        <v>118</v>
      </c>
    </row>
    <row r="23" spans="1:13" x14ac:dyDescent="0.25">
      <c r="A23" t="s">
        <v>17</v>
      </c>
      <c r="B23" t="s">
        <v>62</v>
      </c>
      <c r="C23" t="s">
        <v>63</v>
      </c>
      <c r="E23" s="9">
        <v>0.36</v>
      </c>
      <c r="F23">
        <v>0.36</v>
      </c>
      <c r="G23" s="9">
        <v>0.36</v>
      </c>
      <c r="H23" s="9">
        <v>0.36</v>
      </c>
      <c r="I23" s="9">
        <v>0.36</v>
      </c>
      <c r="J23" s="9">
        <v>0.36</v>
      </c>
      <c r="K23" s="9">
        <v>0.36</v>
      </c>
      <c r="M23" t="s">
        <v>118</v>
      </c>
    </row>
    <row r="24" spans="1:13" x14ac:dyDescent="0.25">
      <c r="A24" t="s">
        <v>18</v>
      </c>
      <c r="B24" t="s">
        <v>62</v>
      </c>
      <c r="C24" t="s">
        <v>63</v>
      </c>
      <c r="E24" s="9">
        <v>0.36</v>
      </c>
      <c r="F24">
        <v>0.36</v>
      </c>
      <c r="G24" s="9">
        <v>0.36</v>
      </c>
      <c r="H24" s="9">
        <v>0.36</v>
      </c>
      <c r="I24" s="9">
        <v>0.36</v>
      </c>
      <c r="J24" s="9">
        <v>0.36</v>
      </c>
      <c r="K24" s="9">
        <v>0.36</v>
      </c>
      <c r="M24" t="s">
        <v>118</v>
      </c>
    </row>
    <row r="25" spans="1:13" x14ac:dyDescent="0.25">
      <c r="A25" t="s">
        <v>19</v>
      </c>
      <c r="B25" t="s">
        <v>62</v>
      </c>
      <c r="C25" t="s">
        <v>63</v>
      </c>
      <c r="E25" s="9">
        <v>0.31</v>
      </c>
      <c r="F25">
        <v>0.31</v>
      </c>
      <c r="G25" s="9">
        <v>0.31</v>
      </c>
      <c r="H25" s="9">
        <v>0.31</v>
      </c>
      <c r="I25" s="9">
        <v>0.31</v>
      </c>
      <c r="J25" s="9">
        <v>0.31</v>
      </c>
      <c r="K25" s="9">
        <v>0.31</v>
      </c>
      <c r="M25" t="s">
        <v>118</v>
      </c>
    </row>
    <row r="26" spans="1:13" x14ac:dyDescent="0.25">
      <c r="A26" t="s">
        <v>20</v>
      </c>
      <c r="B26" t="s">
        <v>62</v>
      </c>
      <c r="C26" t="s">
        <v>63</v>
      </c>
      <c r="E26" s="9">
        <v>0.36</v>
      </c>
      <c r="F26">
        <v>0.36</v>
      </c>
      <c r="G26" s="9">
        <v>0.36</v>
      </c>
      <c r="H26" s="9">
        <v>0.36</v>
      </c>
      <c r="I26" s="9">
        <v>0.36</v>
      </c>
      <c r="J26" s="9">
        <v>0.36</v>
      </c>
      <c r="K26" s="9">
        <v>0.36</v>
      </c>
      <c r="M26" t="s">
        <v>118</v>
      </c>
    </row>
    <row r="27" spans="1:13" x14ac:dyDescent="0.25">
      <c r="A27" t="s">
        <v>21</v>
      </c>
      <c r="B27" t="s">
        <v>62</v>
      </c>
      <c r="C27" t="s">
        <v>63</v>
      </c>
      <c r="E27" s="9">
        <v>0.35</v>
      </c>
      <c r="F27">
        <v>0.35</v>
      </c>
      <c r="G27" s="9">
        <v>0.35</v>
      </c>
      <c r="H27" s="9">
        <v>0.35</v>
      </c>
      <c r="I27" s="9">
        <v>0.35</v>
      </c>
      <c r="J27" s="9">
        <v>0.35</v>
      </c>
      <c r="K27" s="9">
        <v>0.35</v>
      </c>
      <c r="M27" t="s">
        <v>118</v>
      </c>
    </row>
    <row r="28" spans="1:13" x14ac:dyDescent="0.25">
      <c r="A28" t="s">
        <v>25</v>
      </c>
      <c r="B28" t="s">
        <v>62</v>
      </c>
      <c r="C28" t="s">
        <v>63</v>
      </c>
      <c r="E28" s="9">
        <v>0.39</v>
      </c>
      <c r="F28">
        <v>0.39</v>
      </c>
      <c r="G28" s="9">
        <v>0.39</v>
      </c>
      <c r="H28" s="9">
        <v>0.39</v>
      </c>
      <c r="I28" s="9">
        <v>0.39</v>
      </c>
      <c r="J28" s="9">
        <v>0.39</v>
      </c>
      <c r="K28" s="9">
        <v>0.39</v>
      </c>
      <c r="M28" t="s">
        <v>118</v>
      </c>
    </row>
    <row r="29" spans="1:13" x14ac:dyDescent="0.25">
      <c r="A29" t="s">
        <v>26</v>
      </c>
      <c r="B29" t="s">
        <v>62</v>
      </c>
      <c r="C29" t="s">
        <v>63</v>
      </c>
      <c r="E29" s="9">
        <v>0.41</v>
      </c>
      <c r="F29">
        <v>0.41</v>
      </c>
      <c r="G29" s="9">
        <v>0.41</v>
      </c>
      <c r="H29" s="9">
        <v>0.41</v>
      </c>
      <c r="I29" s="9">
        <v>0.41</v>
      </c>
      <c r="J29" s="9">
        <v>0.41</v>
      </c>
      <c r="K29" s="9">
        <v>0.41</v>
      </c>
      <c r="M29" t="s">
        <v>118</v>
      </c>
    </row>
    <row r="30" spans="1:13" x14ac:dyDescent="0.25">
      <c r="A30" t="s">
        <v>27</v>
      </c>
      <c r="B30" t="s">
        <v>62</v>
      </c>
      <c r="C30" t="s">
        <v>63</v>
      </c>
      <c r="E30" s="9">
        <v>0.38</v>
      </c>
      <c r="F30">
        <v>0.38</v>
      </c>
      <c r="G30" s="9">
        <v>0.38</v>
      </c>
      <c r="H30" s="9">
        <v>0.38</v>
      </c>
      <c r="I30" s="9">
        <v>0.38</v>
      </c>
      <c r="J30" s="9">
        <v>0.38</v>
      </c>
      <c r="K30" s="9">
        <v>0.38</v>
      </c>
      <c r="M30" t="s">
        <v>118</v>
      </c>
    </row>
    <row r="32" spans="1:13" x14ac:dyDescent="0.25">
      <c r="A32" t="s">
        <v>0</v>
      </c>
    </row>
    <row r="33" spans="1:12" x14ac:dyDescent="0.25">
      <c r="A33" t="s">
        <v>1</v>
      </c>
      <c r="B33" t="s">
        <v>2</v>
      </c>
      <c r="C33" t="s">
        <v>3</v>
      </c>
      <c r="D33" t="s">
        <v>4</v>
      </c>
      <c r="E33" t="s">
        <v>8</v>
      </c>
      <c r="F33" t="s">
        <v>9</v>
      </c>
      <c r="G33" t="s">
        <v>10</v>
      </c>
      <c r="H33" t="s">
        <v>11</v>
      </c>
      <c r="I33" t="s">
        <v>12</v>
      </c>
      <c r="J33" t="s">
        <v>13</v>
      </c>
      <c r="K33" t="s">
        <v>14</v>
      </c>
      <c r="L33" t="s">
        <v>6</v>
      </c>
    </row>
    <row r="34" spans="1:12" x14ac:dyDescent="0.25">
      <c r="A34" t="s">
        <v>22</v>
      </c>
      <c r="B34" t="s">
        <v>62</v>
      </c>
      <c r="C34" t="s">
        <v>63</v>
      </c>
      <c r="E34" s="9">
        <v>0.34</v>
      </c>
      <c r="F34">
        <v>0.34</v>
      </c>
      <c r="G34" s="9">
        <v>0.34</v>
      </c>
      <c r="H34" s="9">
        <v>0.34</v>
      </c>
      <c r="I34" s="9">
        <v>0.34</v>
      </c>
      <c r="J34" s="9">
        <v>0.34</v>
      </c>
      <c r="K34" s="9">
        <v>0.34</v>
      </c>
      <c r="L34" t="s">
        <v>119</v>
      </c>
    </row>
    <row r="35" spans="1:12" x14ac:dyDescent="0.25">
      <c r="A35" t="s">
        <v>23</v>
      </c>
      <c r="B35" t="s">
        <v>62</v>
      </c>
      <c r="C35" t="s">
        <v>63</v>
      </c>
      <c r="E35" s="9">
        <v>0</v>
      </c>
      <c r="F35">
        <v>0</v>
      </c>
      <c r="G35" s="9">
        <v>0</v>
      </c>
      <c r="H35" s="9">
        <v>0</v>
      </c>
      <c r="I35" s="9">
        <v>0</v>
      </c>
      <c r="J35" s="9">
        <v>0</v>
      </c>
      <c r="K35" s="9">
        <v>0</v>
      </c>
      <c r="L35" t="s">
        <v>119</v>
      </c>
    </row>
    <row r="36" spans="1:12" x14ac:dyDescent="0.25">
      <c r="A36" t="s">
        <v>24</v>
      </c>
      <c r="B36" t="s">
        <v>62</v>
      </c>
      <c r="C36" t="s">
        <v>63</v>
      </c>
      <c r="E36" s="9">
        <v>0.1</v>
      </c>
      <c r="F36">
        <v>0.1</v>
      </c>
      <c r="G36" s="9">
        <v>0.1</v>
      </c>
      <c r="H36" s="9">
        <v>0.1</v>
      </c>
      <c r="I36" s="9">
        <v>0.1</v>
      </c>
      <c r="J36" s="9">
        <v>0.1</v>
      </c>
      <c r="K36" s="9">
        <v>0.1</v>
      </c>
      <c r="L36" t="s">
        <v>119</v>
      </c>
    </row>
    <row r="37" spans="1:12" x14ac:dyDescent="0.25">
      <c r="A37" t="s">
        <v>15</v>
      </c>
      <c r="B37" t="s">
        <v>62</v>
      </c>
      <c r="C37" t="s">
        <v>63</v>
      </c>
      <c r="E37" s="9">
        <v>0.37</v>
      </c>
      <c r="F37">
        <v>0.37</v>
      </c>
      <c r="G37" s="9">
        <v>0.37</v>
      </c>
      <c r="H37" s="9">
        <v>0.37</v>
      </c>
      <c r="I37" s="9">
        <v>0.37</v>
      </c>
      <c r="J37" s="9">
        <v>0.37</v>
      </c>
      <c r="K37" s="9">
        <v>0.37</v>
      </c>
      <c r="L37" t="s">
        <v>119</v>
      </c>
    </row>
    <row r="38" spans="1:12" x14ac:dyDescent="0.25">
      <c r="A38" t="s">
        <v>17</v>
      </c>
      <c r="B38" t="s">
        <v>62</v>
      </c>
      <c r="C38" t="s">
        <v>63</v>
      </c>
      <c r="E38" s="9">
        <v>0</v>
      </c>
      <c r="F38">
        <v>0</v>
      </c>
      <c r="G38" s="9">
        <v>0</v>
      </c>
      <c r="H38" s="9">
        <v>0</v>
      </c>
      <c r="I38" s="9">
        <v>0</v>
      </c>
      <c r="J38" s="9">
        <v>0</v>
      </c>
      <c r="K38" s="9">
        <v>0</v>
      </c>
      <c r="L38" t="s">
        <v>119</v>
      </c>
    </row>
    <row r="39" spans="1:12" x14ac:dyDescent="0.25">
      <c r="A39" t="s">
        <v>18</v>
      </c>
      <c r="B39" t="s">
        <v>62</v>
      </c>
      <c r="C39" t="s">
        <v>63</v>
      </c>
      <c r="E39" s="9">
        <v>0.1</v>
      </c>
      <c r="F39">
        <v>0.1</v>
      </c>
      <c r="G39" s="9">
        <v>0.1</v>
      </c>
      <c r="H39" s="9">
        <v>0.1</v>
      </c>
      <c r="I39" s="9">
        <v>0.1</v>
      </c>
      <c r="J39" s="9">
        <v>0.1</v>
      </c>
      <c r="K39" s="9">
        <v>0.1</v>
      </c>
      <c r="L39" t="s">
        <v>119</v>
      </c>
    </row>
    <row r="40" spans="1:12" x14ac:dyDescent="0.25">
      <c r="A40" t="s">
        <v>19</v>
      </c>
      <c r="B40" t="s">
        <v>62</v>
      </c>
      <c r="C40" t="s">
        <v>63</v>
      </c>
      <c r="E40" s="9">
        <v>0.45</v>
      </c>
      <c r="F40">
        <v>0.45</v>
      </c>
      <c r="G40" s="9">
        <v>0.45</v>
      </c>
      <c r="H40" s="9">
        <v>0.45</v>
      </c>
      <c r="I40" s="9">
        <v>0.45</v>
      </c>
      <c r="J40" s="9">
        <v>0.45</v>
      </c>
      <c r="K40" s="9">
        <v>0.45</v>
      </c>
      <c r="L40" t="s">
        <v>119</v>
      </c>
    </row>
    <row r="41" spans="1:12" x14ac:dyDescent="0.25">
      <c r="A41" t="s">
        <v>20</v>
      </c>
      <c r="B41" t="s">
        <v>62</v>
      </c>
      <c r="C41" t="s">
        <v>63</v>
      </c>
      <c r="E41" s="9">
        <v>0</v>
      </c>
      <c r="F41">
        <v>0</v>
      </c>
      <c r="G41" s="9">
        <v>0</v>
      </c>
      <c r="H41" s="9">
        <v>0</v>
      </c>
      <c r="I41" s="9">
        <v>0</v>
      </c>
      <c r="J41" s="9">
        <v>0</v>
      </c>
      <c r="K41" s="9">
        <v>0</v>
      </c>
      <c r="L41" t="s">
        <v>119</v>
      </c>
    </row>
    <row r="42" spans="1:12" x14ac:dyDescent="0.25">
      <c r="A42" t="s">
        <v>21</v>
      </c>
      <c r="B42" t="s">
        <v>62</v>
      </c>
      <c r="C42" t="s">
        <v>63</v>
      </c>
      <c r="E42" s="9">
        <v>0.23</v>
      </c>
      <c r="F42">
        <v>0.23</v>
      </c>
      <c r="G42" s="9">
        <v>0.23</v>
      </c>
      <c r="H42" s="9">
        <v>0.23</v>
      </c>
      <c r="I42" s="9">
        <v>0.23</v>
      </c>
      <c r="J42" s="9">
        <v>0.23</v>
      </c>
      <c r="K42" s="9">
        <v>0.23</v>
      </c>
      <c r="L42" t="s">
        <v>119</v>
      </c>
    </row>
    <row r="43" spans="1:12" x14ac:dyDescent="0.25">
      <c r="A43" t="s">
        <v>25</v>
      </c>
      <c r="B43" t="s">
        <v>62</v>
      </c>
      <c r="C43" t="s">
        <v>63</v>
      </c>
      <c r="E43" s="9">
        <v>0.2</v>
      </c>
      <c r="F43">
        <v>0.2</v>
      </c>
      <c r="G43" s="9">
        <v>0.2</v>
      </c>
      <c r="H43" s="9">
        <v>0.2</v>
      </c>
      <c r="I43" s="9">
        <v>0.2</v>
      </c>
      <c r="J43" s="9">
        <v>0.2</v>
      </c>
      <c r="K43" s="9">
        <v>0.2</v>
      </c>
      <c r="L43" t="s">
        <v>119</v>
      </c>
    </row>
    <row r="44" spans="1:12" x14ac:dyDescent="0.25">
      <c r="A44" t="s">
        <v>26</v>
      </c>
      <c r="B44" t="s">
        <v>62</v>
      </c>
      <c r="C44" t="s">
        <v>63</v>
      </c>
      <c r="E44" s="9">
        <v>0</v>
      </c>
      <c r="F44">
        <v>0</v>
      </c>
      <c r="G44" s="9">
        <v>0</v>
      </c>
      <c r="H44" s="9">
        <v>0</v>
      </c>
      <c r="I44" s="9">
        <v>0</v>
      </c>
      <c r="J44" s="9">
        <v>0</v>
      </c>
      <c r="K44" s="9">
        <v>0</v>
      </c>
      <c r="L44" t="s">
        <v>119</v>
      </c>
    </row>
    <row r="45" spans="1:12" x14ac:dyDescent="0.25">
      <c r="A45" t="s">
        <v>27</v>
      </c>
      <c r="B45" t="s">
        <v>62</v>
      </c>
      <c r="C45" t="s">
        <v>63</v>
      </c>
      <c r="E45" s="9">
        <v>0.01</v>
      </c>
      <c r="F45">
        <v>0.01</v>
      </c>
      <c r="G45" s="9">
        <v>0.01</v>
      </c>
      <c r="H45" s="9">
        <v>0.01</v>
      </c>
      <c r="I45" s="9">
        <v>0.01</v>
      </c>
      <c r="J45" s="9">
        <v>0.01</v>
      </c>
      <c r="K45" s="9">
        <v>0.01</v>
      </c>
      <c r="L45" t="s">
        <v>119</v>
      </c>
    </row>
    <row r="48" spans="1:12" x14ac:dyDescent="0.25">
      <c r="A48" s="3" t="s">
        <v>156</v>
      </c>
      <c r="B48" s="3"/>
      <c r="C48" s="3"/>
      <c r="D48" s="3"/>
      <c r="E48" s="3"/>
      <c r="F48" s="3"/>
      <c r="G48" s="3"/>
    </row>
    <row r="49" spans="1:19" x14ac:dyDescent="0.25">
      <c r="A49" s="3" t="s">
        <v>1</v>
      </c>
      <c r="B49" s="3" t="s">
        <v>2</v>
      </c>
      <c r="C49" s="3" t="s">
        <v>3</v>
      </c>
      <c r="D49" s="3" t="s">
        <v>4</v>
      </c>
      <c r="E49" s="3" t="s">
        <v>93</v>
      </c>
      <c r="F49" s="3" t="s">
        <v>94</v>
      </c>
      <c r="G49" s="3" t="s">
        <v>7</v>
      </c>
    </row>
    <row r="50" spans="1:19" x14ac:dyDescent="0.25">
      <c r="A50" s="3" t="s">
        <v>120</v>
      </c>
      <c r="B50" s="3" t="s">
        <v>62</v>
      </c>
      <c r="C50" s="3" t="s">
        <v>121</v>
      </c>
      <c r="D50" s="3"/>
      <c r="E50" s="3" t="s">
        <v>122</v>
      </c>
      <c r="F50" s="3"/>
      <c r="G50" s="3">
        <v>0.22500000000000001</v>
      </c>
    </row>
    <row r="51" spans="1:19" x14ac:dyDescent="0.25">
      <c r="A51" s="3" t="s">
        <v>123</v>
      </c>
      <c r="B51" s="3" t="s">
        <v>62</v>
      </c>
      <c r="C51" s="3" t="s">
        <v>121</v>
      </c>
      <c r="D51" s="3"/>
      <c r="E51" s="3" t="s">
        <v>122</v>
      </c>
      <c r="F51" s="3"/>
      <c r="G51" s="3">
        <v>0.22500000000000001</v>
      </c>
    </row>
    <row r="52" spans="1:19" x14ac:dyDescent="0.25">
      <c r="A52" s="3" t="s">
        <v>124</v>
      </c>
      <c r="B52" s="3" t="s">
        <v>62</v>
      </c>
      <c r="C52" s="3" t="s">
        <v>121</v>
      </c>
      <c r="D52" s="3"/>
      <c r="E52" s="3" t="s">
        <v>122</v>
      </c>
      <c r="F52" s="3"/>
      <c r="G52" s="3">
        <v>0.22500000000000001</v>
      </c>
    </row>
    <row r="53" spans="1:19" x14ac:dyDescent="0.25">
      <c r="A53" s="3" t="s">
        <v>125</v>
      </c>
      <c r="B53" s="3" t="s">
        <v>62</v>
      </c>
      <c r="C53" s="3" t="s">
        <v>121</v>
      </c>
      <c r="D53" s="3"/>
      <c r="E53" s="3" t="s">
        <v>122</v>
      </c>
      <c r="F53" s="3"/>
      <c r="G53" s="3">
        <v>0.22500000000000001</v>
      </c>
    </row>
    <row r="54" spans="1:19" x14ac:dyDescent="0.25">
      <c r="A54" s="3" t="s">
        <v>27</v>
      </c>
      <c r="B54" s="3" t="s">
        <v>62</v>
      </c>
      <c r="C54" s="3" t="s">
        <v>121</v>
      </c>
      <c r="D54" s="3"/>
      <c r="E54" s="3" t="s">
        <v>122</v>
      </c>
      <c r="F54" s="3"/>
      <c r="G54" s="3">
        <v>0.22500000000000001</v>
      </c>
    </row>
    <row r="58" spans="1:19" x14ac:dyDescent="0.25">
      <c r="S58" s="34" t="s">
        <v>331</v>
      </c>
    </row>
    <row r="59" spans="1:19" x14ac:dyDescent="0.25">
      <c r="A59" s="1" t="s">
        <v>0</v>
      </c>
      <c r="B59" s="1"/>
      <c r="C59" s="1"/>
      <c r="D59" s="1"/>
      <c r="E59" s="1"/>
      <c r="F59" s="1"/>
      <c r="G59" s="1"/>
      <c r="H59" s="1"/>
      <c r="I59" s="1"/>
      <c r="J59" s="1"/>
      <c r="K59" s="1"/>
      <c r="L59" s="1"/>
      <c r="M59" s="1"/>
    </row>
    <row r="60" spans="1:19" x14ac:dyDescent="0.25">
      <c r="A60" s="1" t="s">
        <v>1</v>
      </c>
      <c r="B60" s="1" t="s">
        <v>2</v>
      </c>
      <c r="C60" s="1" t="s">
        <v>3</v>
      </c>
      <c r="D60" s="1" t="s">
        <v>4</v>
      </c>
      <c r="E60" s="1" t="s">
        <v>6</v>
      </c>
      <c r="F60" s="1" t="s">
        <v>7</v>
      </c>
      <c r="G60" s="1" t="s">
        <v>8</v>
      </c>
      <c r="H60" s="1" t="s">
        <v>9</v>
      </c>
      <c r="I60" s="1" t="s">
        <v>10</v>
      </c>
      <c r="J60" s="1" t="s">
        <v>11</v>
      </c>
      <c r="K60" s="1" t="s">
        <v>12</v>
      </c>
      <c r="L60" s="1" t="s">
        <v>13</v>
      </c>
      <c r="M60" s="1" t="s">
        <v>14</v>
      </c>
      <c r="S60" s="34" t="s">
        <v>330</v>
      </c>
    </row>
    <row r="61" spans="1:19" x14ac:dyDescent="0.25">
      <c r="A61" s="1"/>
      <c r="B61" s="1"/>
      <c r="C61" s="4" t="s">
        <v>127</v>
      </c>
      <c r="D61" s="1">
        <v>2005</v>
      </c>
      <c r="E61" t="s">
        <v>119</v>
      </c>
      <c r="F61" s="1"/>
      <c r="G61" s="36">
        <v>5.0000000000000001E-3</v>
      </c>
      <c r="H61" s="36">
        <v>6.2500000000000003E-3</v>
      </c>
      <c r="I61" s="36">
        <v>3.21</v>
      </c>
      <c r="J61" s="36">
        <v>3.5799999999999998E-2</v>
      </c>
      <c r="K61" s="36">
        <v>4.8000000000000001E-2</v>
      </c>
      <c r="L61" s="36">
        <v>0.27500000000000002</v>
      </c>
      <c r="M61" s="36">
        <v>3.6179999999999997E-2</v>
      </c>
    </row>
    <row r="62" spans="1:19" x14ac:dyDescent="0.25">
      <c r="A62" s="1"/>
      <c r="B62" s="1"/>
      <c r="C62" s="4" t="s">
        <v>127</v>
      </c>
      <c r="D62" s="1">
        <v>2015</v>
      </c>
      <c r="E62" t="s">
        <v>119</v>
      </c>
      <c r="F62" s="1"/>
      <c r="G62" s="36">
        <v>5.0000000000000001E-3</v>
      </c>
      <c r="H62" s="36">
        <v>6.2500000000000003E-3</v>
      </c>
      <c r="I62" s="36">
        <v>3.21</v>
      </c>
      <c r="J62" s="36">
        <v>3.5799999999999998E-2</v>
      </c>
      <c r="K62" s="36">
        <v>4.8000000000000001E-2</v>
      </c>
      <c r="L62" s="36">
        <v>0.27500000000000002</v>
      </c>
      <c r="M62" s="36">
        <v>3.6179999999999997E-2</v>
      </c>
    </row>
    <row r="63" spans="1:19" x14ac:dyDescent="0.25">
      <c r="A63" s="1"/>
      <c r="B63" s="1"/>
      <c r="C63" s="4" t="s">
        <v>127</v>
      </c>
      <c r="D63" s="1">
        <v>2020</v>
      </c>
      <c r="E63" t="s">
        <v>119</v>
      </c>
      <c r="F63" s="1"/>
      <c r="G63" s="36">
        <v>5.0000000000000001E-3</v>
      </c>
      <c r="H63" s="36">
        <v>6.2500000000000003E-3</v>
      </c>
      <c r="I63" s="36">
        <v>3.21</v>
      </c>
      <c r="J63" s="36">
        <v>3.5799999999999998E-2</v>
      </c>
      <c r="K63" s="36">
        <v>4.8000000000000001E-2</v>
      </c>
      <c r="L63" s="36">
        <v>0.27500000000000002</v>
      </c>
      <c r="M63" s="36">
        <v>3.6179999999999997E-2</v>
      </c>
    </row>
    <row r="64" spans="1:19" x14ac:dyDescent="0.25">
      <c r="A64" s="1"/>
      <c r="B64" s="1"/>
      <c r="C64" s="4" t="s">
        <v>127</v>
      </c>
      <c r="D64" s="1">
        <v>2025</v>
      </c>
      <c r="E64" t="s">
        <v>119</v>
      </c>
      <c r="F64" s="1"/>
      <c r="G64" s="36">
        <v>5.0000000000000001E-3</v>
      </c>
      <c r="H64" s="36">
        <v>6.2500000000000003E-3</v>
      </c>
      <c r="I64" s="36">
        <v>3.21</v>
      </c>
      <c r="J64" s="36">
        <v>3.5799999999999998E-2</v>
      </c>
      <c r="K64" s="36">
        <v>4.8000000000000001E-2</v>
      </c>
      <c r="L64" s="36">
        <v>0.27500000000000002</v>
      </c>
      <c r="M64" s="36">
        <v>3.6179999999999997E-2</v>
      </c>
    </row>
    <row r="65" spans="1:13" x14ac:dyDescent="0.25">
      <c r="A65" s="1"/>
      <c r="B65" s="1"/>
      <c r="C65" s="4" t="s">
        <v>127</v>
      </c>
      <c r="D65" s="1">
        <v>2030</v>
      </c>
      <c r="E65" t="s">
        <v>119</v>
      </c>
      <c r="F65" s="1"/>
      <c r="G65" s="36">
        <v>5.0000000000000001E-3</v>
      </c>
      <c r="H65" s="36">
        <v>6.2500000000000003E-3</v>
      </c>
      <c r="I65" s="36">
        <v>3.21</v>
      </c>
      <c r="J65" s="36">
        <v>3.5799999999999998E-2</v>
      </c>
      <c r="K65" s="36">
        <v>4.8000000000000001E-2</v>
      </c>
      <c r="L65" s="36">
        <v>0.27500000000000002</v>
      </c>
      <c r="M65" s="36">
        <v>3.6179999999999997E-2</v>
      </c>
    </row>
    <row r="66" spans="1:13" x14ac:dyDescent="0.25">
      <c r="A66" s="1"/>
      <c r="B66" s="1"/>
      <c r="C66" s="4" t="s">
        <v>127</v>
      </c>
      <c r="D66" s="1">
        <v>2035</v>
      </c>
      <c r="E66" t="s">
        <v>119</v>
      </c>
      <c r="F66" s="1"/>
      <c r="G66" s="36">
        <v>5.0000000000000001E-3</v>
      </c>
      <c r="H66" s="36">
        <v>6.2500000000000003E-3</v>
      </c>
      <c r="I66" s="36">
        <v>3.21</v>
      </c>
      <c r="J66" s="36">
        <v>3.5799999999999998E-2</v>
      </c>
      <c r="K66" s="36">
        <v>4.8000000000000001E-2</v>
      </c>
      <c r="L66" s="36">
        <v>0.27500000000000002</v>
      </c>
      <c r="M66" s="36">
        <v>3.6179999999999997E-2</v>
      </c>
    </row>
    <row r="67" spans="1:13" x14ac:dyDescent="0.25">
      <c r="A67" s="1"/>
      <c r="B67" s="1"/>
      <c r="C67" s="4" t="s">
        <v>127</v>
      </c>
      <c r="D67" s="1">
        <v>2040</v>
      </c>
      <c r="E67" t="s">
        <v>119</v>
      </c>
      <c r="F67" s="1"/>
      <c r="G67" s="36">
        <v>5.0000000000000001E-3</v>
      </c>
      <c r="H67" s="36">
        <v>6.2500000000000003E-3</v>
      </c>
      <c r="I67" s="36">
        <v>3.21</v>
      </c>
      <c r="J67" s="36">
        <v>3.5799999999999998E-2</v>
      </c>
      <c r="K67" s="36">
        <v>4.8000000000000001E-2</v>
      </c>
      <c r="L67" s="36">
        <v>0.27500000000000002</v>
      </c>
      <c r="M67" s="36">
        <v>3.6179999999999997E-2</v>
      </c>
    </row>
    <row r="68" spans="1:13" x14ac:dyDescent="0.25">
      <c r="A68" s="1"/>
      <c r="B68" s="1"/>
      <c r="C68" s="4" t="s">
        <v>127</v>
      </c>
      <c r="D68" s="1">
        <v>2045</v>
      </c>
      <c r="E68" t="s">
        <v>119</v>
      </c>
      <c r="F68" s="1"/>
      <c r="G68" s="36">
        <v>5.0000000000000001E-3</v>
      </c>
      <c r="H68" s="36">
        <v>6.2500000000000003E-3</v>
      </c>
      <c r="I68" s="36">
        <v>3.21</v>
      </c>
      <c r="J68" s="36">
        <v>3.5799999999999998E-2</v>
      </c>
      <c r="K68" s="36">
        <v>4.8000000000000001E-2</v>
      </c>
      <c r="L68" s="36">
        <v>0.27500000000000002</v>
      </c>
      <c r="M68" s="36">
        <v>3.6179999999999997E-2</v>
      </c>
    </row>
    <row r="69" spans="1:13" x14ac:dyDescent="0.25">
      <c r="A69" s="1"/>
      <c r="B69" s="1"/>
      <c r="C69" s="4" t="s">
        <v>127</v>
      </c>
      <c r="D69" s="1">
        <v>2050</v>
      </c>
      <c r="E69" t="s">
        <v>119</v>
      </c>
      <c r="F69" s="1"/>
      <c r="G69" s="36">
        <v>5.0000000000000001E-3</v>
      </c>
      <c r="H69" s="36">
        <v>6.2500000000000003E-3</v>
      </c>
      <c r="I69" s="36">
        <v>3.21</v>
      </c>
      <c r="J69" s="36">
        <v>3.5799999999999998E-2</v>
      </c>
      <c r="K69" s="36">
        <v>4.8000000000000001E-2</v>
      </c>
      <c r="L69" s="36">
        <v>0.27500000000000002</v>
      </c>
      <c r="M69" s="36">
        <v>3.6179999999999997E-2</v>
      </c>
    </row>
    <row r="70" spans="1:13" x14ac:dyDescent="0.25">
      <c r="A70" s="1"/>
      <c r="B70" s="1"/>
      <c r="C70" s="4" t="s">
        <v>127</v>
      </c>
      <c r="D70" s="1">
        <v>2100</v>
      </c>
      <c r="E70" t="s">
        <v>119</v>
      </c>
      <c r="F70" s="1"/>
      <c r="G70" s="36">
        <v>5.0000000000000001E-3</v>
      </c>
      <c r="H70" s="36">
        <v>6.2500000000000003E-3</v>
      </c>
      <c r="I70" s="36">
        <v>3.21</v>
      </c>
      <c r="J70" s="36">
        <v>3.5799999999999998E-2</v>
      </c>
      <c r="K70" s="36">
        <v>4.8000000000000001E-2</v>
      </c>
      <c r="L70" s="36">
        <v>0.27500000000000002</v>
      </c>
      <c r="M70" s="36">
        <v>3.6179999999999997E-2</v>
      </c>
    </row>
    <row r="71" spans="1:13" x14ac:dyDescent="0.25">
      <c r="A71" s="1"/>
      <c r="B71" s="1"/>
      <c r="C71" s="4" t="s">
        <v>127</v>
      </c>
      <c r="D71" s="1">
        <v>2005</v>
      </c>
      <c r="E71" t="s">
        <v>118</v>
      </c>
      <c r="F71" s="1"/>
      <c r="G71" s="25">
        <f>SUM(Q69:Q72)</f>
        <v>0</v>
      </c>
      <c r="H71" s="25">
        <f t="shared" ref="H71:M71" si="2">SUM(R69:R72)</f>
        <v>0</v>
      </c>
      <c r="I71" s="25">
        <f t="shared" si="2"/>
        <v>0</v>
      </c>
      <c r="J71" s="25">
        <f t="shared" si="2"/>
        <v>0</v>
      </c>
      <c r="K71" s="25">
        <f t="shared" si="2"/>
        <v>0</v>
      </c>
      <c r="L71" s="25">
        <f t="shared" si="2"/>
        <v>0</v>
      </c>
      <c r="M71" s="25">
        <f t="shared" si="2"/>
        <v>0</v>
      </c>
    </row>
    <row r="72" spans="1:13" x14ac:dyDescent="0.25">
      <c r="A72" s="1"/>
      <c r="B72" s="1"/>
      <c r="C72" s="4" t="s">
        <v>127</v>
      </c>
      <c r="D72" s="1">
        <v>2015</v>
      </c>
      <c r="E72" t="s">
        <v>118</v>
      </c>
      <c r="F72" s="1"/>
      <c r="G72" s="25">
        <f>G71</f>
        <v>0</v>
      </c>
      <c r="H72" s="25">
        <f t="shared" ref="H72:M72" si="3">H71</f>
        <v>0</v>
      </c>
      <c r="I72" s="25">
        <f t="shared" si="3"/>
        <v>0</v>
      </c>
      <c r="J72" s="25">
        <f t="shared" si="3"/>
        <v>0</v>
      </c>
      <c r="K72" s="25">
        <f t="shared" si="3"/>
        <v>0</v>
      </c>
      <c r="L72" s="25">
        <f t="shared" si="3"/>
        <v>0</v>
      </c>
      <c r="M72" s="25">
        <f t="shared" si="3"/>
        <v>0</v>
      </c>
    </row>
    <row r="73" spans="1:13" x14ac:dyDescent="0.25">
      <c r="A73" s="1"/>
      <c r="B73" s="1"/>
      <c r="C73" s="4" t="s">
        <v>127</v>
      </c>
      <c r="D73" s="1">
        <v>2020</v>
      </c>
      <c r="E73" t="s">
        <v>118</v>
      </c>
      <c r="F73" s="1"/>
      <c r="G73" s="25">
        <f t="shared" ref="G73:M80" si="4">G72</f>
        <v>0</v>
      </c>
      <c r="H73" s="25">
        <f t="shared" si="4"/>
        <v>0</v>
      </c>
      <c r="I73" s="25">
        <f t="shared" si="4"/>
        <v>0</v>
      </c>
      <c r="J73" s="25">
        <f t="shared" si="4"/>
        <v>0</v>
      </c>
      <c r="K73" s="25">
        <f t="shared" si="4"/>
        <v>0</v>
      </c>
      <c r="L73" s="25">
        <f t="shared" si="4"/>
        <v>0</v>
      </c>
      <c r="M73" s="25">
        <f t="shared" si="4"/>
        <v>0</v>
      </c>
    </row>
    <row r="74" spans="1:13" x14ac:dyDescent="0.25">
      <c r="A74" s="1"/>
      <c r="B74" s="1"/>
      <c r="C74" s="4" t="s">
        <v>127</v>
      </c>
      <c r="D74" s="1">
        <v>2025</v>
      </c>
      <c r="E74" t="s">
        <v>118</v>
      </c>
      <c r="F74" s="1"/>
      <c r="G74" s="25">
        <f t="shared" si="4"/>
        <v>0</v>
      </c>
      <c r="H74" s="25">
        <f t="shared" si="4"/>
        <v>0</v>
      </c>
      <c r="I74" s="25">
        <f t="shared" si="4"/>
        <v>0</v>
      </c>
      <c r="J74" s="25">
        <f t="shared" si="4"/>
        <v>0</v>
      </c>
      <c r="K74" s="25">
        <f t="shared" si="4"/>
        <v>0</v>
      </c>
      <c r="L74" s="25">
        <f t="shared" si="4"/>
        <v>0</v>
      </c>
      <c r="M74" s="25">
        <f t="shared" si="4"/>
        <v>0</v>
      </c>
    </row>
    <row r="75" spans="1:13" x14ac:dyDescent="0.25">
      <c r="A75" s="1"/>
      <c r="B75" s="1"/>
      <c r="C75" s="4" t="s">
        <v>127</v>
      </c>
      <c r="D75" s="1">
        <v>2030</v>
      </c>
      <c r="E75" t="s">
        <v>118</v>
      </c>
      <c r="F75" s="1"/>
      <c r="G75" s="25">
        <f t="shared" si="4"/>
        <v>0</v>
      </c>
      <c r="H75" s="25">
        <f t="shared" si="4"/>
        <v>0</v>
      </c>
      <c r="I75" s="25">
        <f t="shared" si="4"/>
        <v>0</v>
      </c>
      <c r="J75" s="25">
        <f t="shared" si="4"/>
        <v>0</v>
      </c>
      <c r="K75" s="25">
        <f t="shared" si="4"/>
        <v>0</v>
      </c>
      <c r="L75" s="25">
        <f t="shared" si="4"/>
        <v>0</v>
      </c>
      <c r="M75" s="25">
        <f t="shared" si="4"/>
        <v>0</v>
      </c>
    </row>
    <row r="76" spans="1:13" x14ac:dyDescent="0.25">
      <c r="A76" s="1"/>
      <c r="B76" s="1"/>
      <c r="C76" s="4" t="s">
        <v>127</v>
      </c>
      <c r="D76" s="1">
        <v>2035</v>
      </c>
      <c r="E76" t="s">
        <v>118</v>
      </c>
      <c r="F76" s="1"/>
      <c r="G76" s="25">
        <f t="shared" si="4"/>
        <v>0</v>
      </c>
      <c r="H76" s="25">
        <f t="shared" si="4"/>
        <v>0</v>
      </c>
      <c r="I76" s="25">
        <f t="shared" si="4"/>
        <v>0</v>
      </c>
      <c r="J76" s="25">
        <f t="shared" si="4"/>
        <v>0</v>
      </c>
      <c r="K76" s="25">
        <f t="shared" si="4"/>
        <v>0</v>
      </c>
      <c r="L76" s="25">
        <f t="shared" si="4"/>
        <v>0</v>
      </c>
      <c r="M76" s="25">
        <f t="shared" si="4"/>
        <v>0</v>
      </c>
    </row>
    <row r="77" spans="1:13" x14ac:dyDescent="0.25">
      <c r="A77" s="1"/>
      <c r="B77" s="1"/>
      <c r="C77" s="4" t="s">
        <v>127</v>
      </c>
      <c r="D77" s="1">
        <v>2040</v>
      </c>
      <c r="E77" t="s">
        <v>118</v>
      </c>
      <c r="F77" s="1"/>
      <c r="G77" s="25">
        <f t="shared" si="4"/>
        <v>0</v>
      </c>
      <c r="H77" s="25">
        <f t="shared" si="4"/>
        <v>0</v>
      </c>
      <c r="I77" s="25">
        <f t="shared" si="4"/>
        <v>0</v>
      </c>
      <c r="J77" s="25">
        <f t="shared" si="4"/>
        <v>0</v>
      </c>
      <c r="K77" s="25">
        <f t="shared" si="4"/>
        <v>0</v>
      </c>
      <c r="L77" s="25">
        <f t="shared" si="4"/>
        <v>0</v>
      </c>
      <c r="M77" s="25">
        <f t="shared" si="4"/>
        <v>0</v>
      </c>
    </row>
    <row r="78" spans="1:13" x14ac:dyDescent="0.25">
      <c r="A78" s="1"/>
      <c r="B78" s="1"/>
      <c r="C78" s="4" t="s">
        <v>127</v>
      </c>
      <c r="D78" s="1">
        <v>2045</v>
      </c>
      <c r="E78" t="s">
        <v>118</v>
      </c>
      <c r="F78" s="1"/>
      <c r="G78" s="25">
        <f t="shared" si="4"/>
        <v>0</v>
      </c>
      <c r="H78" s="25">
        <f t="shared" si="4"/>
        <v>0</v>
      </c>
      <c r="I78" s="25">
        <f t="shared" si="4"/>
        <v>0</v>
      </c>
      <c r="J78" s="25">
        <f t="shared" si="4"/>
        <v>0</v>
      </c>
      <c r="K78" s="25">
        <f t="shared" si="4"/>
        <v>0</v>
      </c>
      <c r="L78" s="25">
        <f t="shared" si="4"/>
        <v>0</v>
      </c>
      <c r="M78" s="25">
        <f t="shared" si="4"/>
        <v>0</v>
      </c>
    </row>
    <row r="79" spans="1:13" x14ac:dyDescent="0.25">
      <c r="A79" s="1"/>
      <c r="B79" s="1"/>
      <c r="C79" s="4" t="s">
        <v>127</v>
      </c>
      <c r="D79" s="1">
        <v>2050</v>
      </c>
      <c r="E79" t="s">
        <v>118</v>
      </c>
      <c r="F79" s="1"/>
      <c r="G79" s="25">
        <f t="shared" si="4"/>
        <v>0</v>
      </c>
      <c r="H79" s="25">
        <f t="shared" si="4"/>
        <v>0</v>
      </c>
      <c r="I79" s="25">
        <f t="shared" si="4"/>
        <v>0</v>
      </c>
      <c r="J79" s="25">
        <f t="shared" si="4"/>
        <v>0</v>
      </c>
      <c r="K79" s="25">
        <f t="shared" si="4"/>
        <v>0</v>
      </c>
      <c r="L79" s="25">
        <f t="shared" si="4"/>
        <v>0</v>
      </c>
      <c r="M79" s="25">
        <f t="shared" si="4"/>
        <v>0</v>
      </c>
    </row>
    <row r="80" spans="1:13" x14ac:dyDescent="0.25">
      <c r="A80" s="1"/>
      <c r="B80" s="1"/>
      <c r="C80" s="4" t="s">
        <v>127</v>
      </c>
      <c r="D80" s="1">
        <v>2100</v>
      </c>
      <c r="E80" t="s">
        <v>118</v>
      </c>
      <c r="F80" s="1"/>
      <c r="G80" s="25">
        <f t="shared" si="4"/>
        <v>0</v>
      </c>
      <c r="H80" s="25">
        <f t="shared" si="4"/>
        <v>0</v>
      </c>
      <c r="I80" s="25">
        <f t="shared" si="4"/>
        <v>0</v>
      </c>
      <c r="J80" s="25">
        <f t="shared" si="4"/>
        <v>0</v>
      </c>
      <c r="K80" s="25">
        <f t="shared" si="4"/>
        <v>0</v>
      </c>
      <c r="L80" s="25">
        <f t="shared" si="4"/>
        <v>0</v>
      </c>
      <c r="M80" s="25">
        <f t="shared" si="4"/>
        <v>0</v>
      </c>
    </row>
    <row r="81" spans="3:13" x14ac:dyDescent="0.25">
      <c r="C81" s="4" t="s">
        <v>127</v>
      </c>
      <c r="D81" s="1">
        <v>2005</v>
      </c>
      <c r="E81" t="s">
        <v>115</v>
      </c>
      <c r="G81" s="35">
        <f>(317+616+204+55)/1000</f>
        <v>1.1919999999999999</v>
      </c>
      <c r="H81" s="35">
        <f>3.9</f>
        <v>3.9</v>
      </c>
      <c r="I81" s="35">
        <v>5.17</v>
      </c>
      <c r="J81" s="35">
        <v>0.26</v>
      </c>
      <c r="K81" s="35">
        <v>0.42799999999999999</v>
      </c>
      <c r="L81" s="35">
        <f>2.27</f>
        <v>2.27</v>
      </c>
      <c r="M81" s="35">
        <f>0.743</f>
        <v>0.74299999999999999</v>
      </c>
    </row>
    <row r="82" spans="3:13" x14ac:dyDescent="0.25">
      <c r="C82" s="4" t="s">
        <v>127</v>
      </c>
      <c r="D82" s="1">
        <v>2015</v>
      </c>
      <c r="E82" t="s">
        <v>115</v>
      </c>
      <c r="G82" s="35">
        <f t="shared" ref="G82:G90" si="5">(317+616+204+55)/1000</f>
        <v>1.1919999999999999</v>
      </c>
      <c r="H82" s="35">
        <f t="shared" ref="H82:H90" si="6">3.9</f>
        <v>3.9</v>
      </c>
      <c r="I82" s="35">
        <v>5.17</v>
      </c>
      <c r="J82" s="35">
        <v>0.26</v>
      </c>
      <c r="K82" s="35">
        <v>0.42799999999999999</v>
      </c>
      <c r="L82" s="35">
        <f t="shared" ref="L82:L90" si="7">2.27</f>
        <v>2.27</v>
      </c>
      <c r="M82" s="35">
        <f t="shared" ref="M82:M90" si="8">0.743</f>
        <v>0.74299999999999999</v>
      </c>
    </row>
    <row r="83" spans="3:13" x14ac:dyDescent="0.25">
      <c r="C83" s="4" t="s">
        <v>127</v>
      </c>
      <c r="D83" s="1">
        <v>2020</v>
      </c>
      <c r="E83" t="s">
        <v>115</v>
      </c>
      <c r="G83" s="35">
        <f t="shared" si="5"/>
        <v>1.1919999999999999</v>
      </c>
      <c r="H83" s="35">
        <f t="shared" si="6"/>
        <v>3.9</v>
      </c>
      <c r="I83" s="35">
        <v>5.17</v>
      </c>
      <c r="J83" s="35">
        <v>0.26</v>
      </c>
      <c r="K83" s="35">
        <v>0.42799999999999999</v>
      </c>
      <c r="L83" s="35">
        <f t="shared" si="7"/>
        <v>2.27</v>
      </c>
      <c r="M83" s="35">
        <f t="shared" si="8"/>
        <v>0.74299999999999999</v>
      </c>
    </row>
    <row r="84" spans="3:13" x14ac:dyDescent="0.25">
      <c r="C84" s="4" t="s">
        <v>127</v>
      </c>
      <c r="D84" s="1">
        <v>2025</v>
      </c>
      <c r="E84" t="s">
        <v>115</v>
      </c>
      <c r="G84" s="35">
        <f t="shared" si="5"/>
        <v>1.1919999999999999</v>
      </c>
      <c r="H84" s="35">
        <f t="shared" si="6"/>
        <v>3.9</v>
      </c>
      <c r="I84" s="35">
        <v>5.17</v>
      </c>
      <c r="J84" s="35">
        <v>0.26</v>
      </c>
      <c r="K84" s="35">
        <v>0.42799999999999999</v>
      </c>
      <c r="L84" s="35">
        <f t="shared" si="7"/>
        <v>2.27</v>
      </c>
      <c r="M84" s="35">
        <f t="shared" si="8"/>
        <v>0.74299999999999999</v>
      </c>
    </row>
    <row r="85" spans="3:13" x14ac:dyDescent="0.25">
      <c r="C85" s="4" t="s">
        <v>127</v>
      </c>
      <c r="D85" s="1">
        <v>2030</v>
      </c>
      <c r="E85" t="s">
        <v>115</v>
      </c>
      <c r="G85" s="35">
        <f t="shared" si="5"/>
        <v>1.1919999999999999</v>
      </c>
      <c r="H85" s="35">
        <f t="shared" si="6"/>
        <v>3.9</v>
      </c>
      <c r="I85" s="35">
        <v>5.17</v>
      </c>
      <c r="J85" s="35">
        <v>0.26</v>
      </c>
      <c r="K85" s="35">
        <v>0.42799999999999999</v>
      </c>
      <c r="L85" s="35">
        <f t="shared" si="7"/>
        <v>2.27</v>
      </c>
      <c r="M85" s="35">
        <f t="shared" si="8"/>
        <v>0.74299999999999999</v>
      </c>
    </row>
    <row r="86" spans="3:13" x14ac:dyDescent="0.25">
      <c r="C86" s="4" t="s">
        <v>127</v>
      </c>
      <c r="D86" s="1">
        <v>2035</v>
      </c>
      <c r="E86" t="s">
        <v>115</v>
      </c>
      <c r="G86" s="35">
        <f t="shared" si="5"/>
        <v>1.1919999999999999</v>
      </c>
      <c r="H86" s="35">
        <f t="shared" si="6"/>
        <v>3.9</v>
      </c>
      <c r="I86" s="35">
        <v>5.17</v>
      </c>
      <c r="J86" s="35">
        <v>0.26</v>
      </c>
      <c r="K86" s="35">
        <v>0.42799999999999999</v>
      </c>
      <c r="L86" s="35">
        <f t="shared" si="7"/>
        <v>2.27</v>
      </c>
      <c r="M86" s="35">
        <f t="shared" si="8"/>
        <v>0.74299999999999999</v>
      </c>
    </row>
    <row r="87" spans="3:13" x14ac:dyDescent="0.25">
      <c r="C87" s="4" t="s">
        <v>127</v>
      </c>
      <c r="D87" s="1">
        <v>2040</v>
      </c>
      <c r="E87" t="s">
        <v>115</v>
      </c>
      <c r="G87" s="35">
        <f t="shared" si="5"/>
        <v>1.1919999999999999</v>
      </c>
      <c r="H87" s="35">
        <f t="shared" si="6"/>
        <v>3.9</v>
      </c>
      <c r="I87" s="35">
        <v>5.17</v>
      </c>
      <c r="J87" s="35">
        <v>0.26</v>
      </c>
      <c r="K87" s="35">
        <v>0.42799999999999999</v>
      </c>
      <c r="L87" s="35">
        <f t="shared" si="7"/>
        <v>2.27</v>
      </c>
      <c r="M87" s="35">
        <f t="shared" si="8"/>
        <v>0.74299999999999999</v>
      </c>
    </row>
    <row r="88" spans="3:13" x14ac:dyDescent="0.25">
      <c r="C88" s="4" t="s">
        <v>127</v>
      </c>
      <c r="D88" s="1">
        <v>2045</v>
      </c>
      <c r="E88" t="s">
        <v>115</v>
      </c>
      <c r="G88" s="35">
        <f t="shared" si="5"/>
        <v>1.1919999999999999</v>
      </c>
      <c r="H88" s="35">
        <f t="shared" si="6"/>
        <v>3.9</v>
      </c>
      <c r="I88" s="35">
        <v>5.17</v>
      </c>
      <c r="J88" s="35">
        <v>0.26</v>
      </c>
      <c r="K88" s="35">
        <v>0.42799999999999999</v>
      </c>
      <c r="L88" s="35">
        <f t="shared" si="7"/>
        <v>2.27</v>
      </c>
      <c r="M88" s="35">
        <f t="shared" si="8"/>
        <v>0.74299999999999999</v>
      </c>
    </row>
    <row r="89" spans="3:13" x14ac:dyDescent="0.25">
      <c r="C89" s="4" t="s">
        <v>127</v>
      </c>
      <c r="D89" s="1">
        <v>2050</v>
      </c>
      <c r="E89" t="s">
        <v>115</v>
      </c>
      <c r="G89" s="35">
        <f t="shared" si="5"/>
        <v>1.1919999999999999</v>
      </c>
      <c r="H89" s="35">
        <f t="shared" si="6"/>
        <v>3.9</v>
      </c>
      <c r="I89" s="35">
        <v>5.17</v>
      </c>
      <c r="J89" s="35">
        <v>0.26</v>
      </c>
      <c r="K89" s="35">
        <v>0.42799999999999999</v>
      </c>
      <c r="L89" s="35">
        <f t="shared" si="7"/>
        <v>2.27</v>
      </c>
      <c r="M89" s="35">
        <f t="shared" si="8"/>
        <v>0.74299999999999999</v>
      </c>
    </row>
    <row r="90" spans="3:13" x14ac:dyDescent="0.25">
      <c r="C90" s="4" t="s">
        <v>127</v>
      </c>
      <c r="D90" s="1">
        <v>2100</v>
      </c>
      <c r="E90" t="s">
        <v>115</v>
      </c>
      <c r="G90" s="35">
        <f t="shared" si="5"/>
        <v>1.1919999999999999</v>
      </c>
      <c r="H90" s="35">
        <f t="shared" si="6"/>
        <v>3.9</v>
      </c>
      <c r="I90" s="35">
        <v>5.17</v>
      </c>
      <c r="J90" s="35">
        <v>0.26</v>
      </c>
      <c r="K90" s="35">
        <v>0.42799999999999999</v>
      </c>
      <c r="L90" s="35">
        <f t="shared" si="7"/>
        <v>2.27</v>
      </c>
      <c r="M90" s="35">
        <f t="shared" si="8"/>
        <v>0.74299999999999999</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D813B-797F-4E00-9A76-340C52EA1792}">
  <dimension ref="A1:AI103"/>
  <sheetViews>
    <sheetView workbookViewId="0">
      <selection activeCell="B2" sqref="B2:N23"/>
    </sheetView>
  </sheetViews>
  <sheetFormatPr defaultRowHeight="13.2" x14ac:dyDescent="0.25"/>
  <cols>
    <col min="2" max="2" width="14" customWidth="1"/>
    <col min="3" max="3" width="33.88671875" bestFit="1" customWidth="1"/>
    <col min="4" max="4" width="16.33203125" customWidth="1"/>
    <col min="5" max="5" width="18.44140625" customWidth="1"/>
    <col min="6" max="6" width="18" customWidth="1"/>
    <col min="7" max="8" width="10.6640625" customWidth="1"/>
    <col min="9" max="9" width="13.5546875" bestFit="1" customWidth="1"/>
    <col min="10" max="37" width="10.6640625" customWidth="1"/>
    <col min="258" max="258" width="14" customWidth="1"/>
    <col min="259" max="259" width="33.88671875" bestFit="1" customWidth="1"/>
    <col min="260" max="260" width="16.33203125" customWidth="1"/>
    <col min="261" max="261" width="18.44140625" customWidth="1"/>
    <col min="262" max="262" width="18" customWidth="1"/>
    <col min="263" max="264" width="10.6640625" customWidth="1"/>
    <col min="265" max="265" width="13.5546875" bestFit="1" customWidth="1"/>
    <col min="266" max="293" width="10.6640625" customWidth="1"/>
    <col min="514" max="514" width="14" customWidth="1"/>
    <col min="515" max="515" width="33.88671875" bestFit="1" customWidth="1"/>
    <col min="516" max="516" width="16.33203125" customWidth="1"/>
    <col min="517" max="517" width="18.44140625" customWidth="1"/>
    <col min="518" max="518" width="18" customWidth="1"/>
    <col min="519" max="520" width="10.6640625" customWidth="1"/>
    <col min="521" max="521" width="13.5546875" bestFit="1" customWidth="1"/>
    <col min="522" max="549" width="10.6640625" customWidth="1"/>
    <col min="770" max="770" width="14" customWidth="1"/>
    <col min="771" max="771" width="33.88671875" bestFit="1" customWidth="1"/>
    <col min="772" max="772" width="16.33203125" customWidth="1"/>
    <col min="773" max="773" width="18.44140625" customWidth="1"/>
    <col min="774" max="774" width="18" customWidth="1"/>
    <col min="775" max="776" width="10.6640625" customWidth="1"/>
    <col min="777" max="777" width="13.5546875" bestFit="1" customWidth="1"/>
    <col min="778" max="805" width="10.6640625" customWidth="1"/>
    <col min="1026" max="1026" width="14" customWidth="1"/>
    <col min="1027" max="1027" width="33.88671875" bestFit="1" customWidth="1"/>
    <col min="1028" max="1028" width="16.33203125" customWidth="1"/>
    <col min="1029" max="1029" width="18.44140625" customWidth="1"/>
    <col min="1030" max="1030" width="18" customWidth="1"/>
    <col min="1031" max="1032" width="10.6640625" customWidth="1"/>
    <col min="1033" max="1033" width="13.5546875" bestFit="1" customWidth="1"/>
    <col min="1034" max="1061" width="10.6640625" customWidth="1"/>
    <col min="1282" max="1282" width="14" customWidth="1"/>
    <col min="1283" max="1283" width="33.88671875" bestFit="1" customWidth="1"/>
    <col min="1284" max="1284" width="16.33203125" customWidth="1"/>
    <col min="1285" max="1285" width="18.44140625" customWidth="1"/>
    <col min="1286" max="1286" width="18" customWidth="1"/>
    <col min="1287" max="1288" width="10.6640625" customWidth="1"/>
    <col min="1289" max="1289" width="13.5546875" bestFit="1" customWidth="1"/>
    <col min="1290" max="1317" width="10.6640625" customWidth="1"/>
    <col min="1538" max="1538" width="14" customWidth="1"/>
    <col min="1539" max="1539" width="33.88671875" bestFit="1" customWidth="1"/>
    <col min="1540" max="1540" width="16.33203125" customWidth="1"/>
    <col min="1541" max="1541" width="18.44140625" customWidth="1"/>
    <col min="1542" max="1542" width="18" customWidth="1"/>
    <col min="1543" max="1544" width="10.6640625" customWidth="1"/>
    <col min="1545" max="1545" width="13.5546875" bestFit="1" customWidth="1"/>
    <col min="1546" max="1573" width="10.6640625" customWidth="1"/>
    <col min="1794" max="1794" width="14" customWidth="1"/>
    <col min="1795" max="1795" width="33.88671875" bestFit="1" customWidth="1"/>
    <col min="1796" max="1796" width="16.33203125" customWidth="1"/>
    <col min="1797" max="1797" width="18.44140625" customWidth="1"/>
    <col min="1798" max="1798" width="18" customWidth="1"/>
    <col min="1799" max="1800" width="10.6640625" customWidth="1"/>
    <col min="1801" max="1801" width="13.5546875" bestFit="1" customWidth="1"/>
    <col min="1802" max="1829" width="10.6640625" customWidth="1"/>
    <col min="2050" max="2050" width="14" customWidth="1"/>
    <col min="2051" max="2051" width="33.88671875" bestFit="1" customWidth="1"/>
    <col min="2052" max="2052" width="16.33203125" customWidth="1"/>
    <col min="2053" max="2053" width="18.44140625" customWidth="1"/>
    <col min="2054" max="2054" width="18" customWidth="1"/>
    <col min="2055" max="2056" width="10.6640625" customWidth="1"/>
    <col min="2057" max="2057" width="13.5546875" bestFit="1" customWidth="1"/>
    <col min="2058" max="2085" width="10.6640625" customWidth="1"/>
    <col min="2306" max="2306" width="14" customWidth="1"/>
    <col min="2307" max="2307" width="33.88671875" bestFit="1" customWidth="1"/>
    <col min="2308" max="2308" width="16.33203125" customWidth="1"/>
    <col min="2309" max="2309" width="18.44140625" customWidth="1"/>
    <col min="2310" max="2310" width="18" customWidth="1"/>
    <col min="2311" max="2312" width="10.6640625" customWidth="1"/>
    <col min="2313" max="2313" width="13.5546875" bestFit="1" customWidth="1"/>
    <col min="2314" max="2341" width="10.6640625" customWidth="1"/>
    <col min="2562" max="2562" width="14" customWidth="1"/>
    <col min="2563" max="2563" width="33.88671875" bestFit="1" customWidth="1"/>
    <col min="2564" max="2564" width="16.33203125" customWidth="1"/>
    <col min="2565" max="2565" width="18.44140625" customWidth="1"/>
    <col min="2566" max="2566" width="18" customWidth="1"/>
    <col min="2567" max="2568" width="10.6640625" customWidth="1"/>
    <col min="2569" max="2569" width="13.5546875" bestFit="1" customWidth="1"/>
    <col min="2570" max="2597" width="10.6640625" customWidth="1"/>
    <col min="2818" max="2818" width="14" customWidth="1"/>
    <col min="2819" max="2819" width="33.88671875" bestFit="1" customWidth="1"/>
    <col min="2820" max="2820" width="16.33203125" customWidth="1"/>
    <col min="2821" max="2821" width="18.44140625" customWidth="1"/>
    <col min="2822" max="2822" width="18" customWidth="1"/>
    <col min="2823" max="2824" width="10.6640625" customWidth="1"/>
    <col min="2825" max="2825" width="13.5546875" bestFit="1" customWidth="1"/>
    <col min="2826" max="2853" width="10.6640625" customWidth="1"/>
    <col min="3074" max="3074" width="14" customWidth="1"/>
    <col min="3075" max="3075" width="33.88671875" bestFit="1" customWidth="1"/>
    <col min="3076" max="3076" width="16.33203125" customWidth="1"/>
    <col min="3077" max="3077" width="18.44140625" customWidth="1"/>
    <col min="3078" max="3078" width="18" customWidth="1"/>
    <col min="3079" max="3080" width="10.6640625" customWidth="1"/>
    <col min="3081" max="3081" width="13.5546875" bestFit="1" customWidth="1"/>
    <col min="3082" max="3109" width="10.6640625" customWidth="1"/>
    <col min="3330" max="3330" width="14" customWidth="1"/>
    <col min="3331" max="3331" width="33.88671875" bestFit="1" customWidth="1"/>
    <col min="3332" max="3332" width="16.33203125" customWidth="1"/>
    <col min="3333" max="3333" width="18.44140625" customWidth="1"/>
    <col min="3334" max="3334" width="18" customWidth="1"/>
    <col min="3335" max="3336" width="10.6640625" customWidth="1"/>
    <col min="3337" max="3337" width="13.5546875" bestFit="1" customWidth="1"/>
    <col min="3338" max="3365" width="10.6640625" customWidth="1"/>
    <col min="3586" max="3586" width="14" customWidth="1"/>
    <col min="3587" max="3587" width="33.88671875" bestFit="1" customWidth="1"/>
    <col min="3588" max="3588" width="16.33203125" customWidth="1"/>
    <col min="3589" max="3589" width="18.44140625" customWidth="1"/>
    <col min="3590" max="3590" width="18" customWidth="1"/>
    <col min="3591" max="3592" width="10.6640625" customWidth="1"/>
    <col min="3593" max="3593" width="13.5546875" bestFit="1" customWidth="1"/>
    <col min="3594" max="3621" width="10.6640625" customWidth="1"/>
    <col min="3842" max="3842" width="14" customWidth="1"/>
    <col min="3843" max="3843" width="33.88671875" bestFit="1" customWidth="1"/>
    <col min="3844" max="3844" width="16.33203125" customWidth="1"/>
    <col min="3845" max="3845" width="18.44140625" customWidth="1"/>
    <col min="3846" max="3846" width="18" customWidth="1"/>
    <col min="3847" max="3848" width="10.6640625" customWidth="1"/>
    <col min="3849" max="3849" width="13.5546875" bestFit="1" customWidth="1"/>
    <col min="3850" max="3877" width="10.6640625" customWidth="1"/>
    <col min="4098" max="4098" width="14" customWidth="1"/>
    <col min="4099" max="4099" width="33.88671875" bestFit="1" customWidth="1"/>
    <col min="4100" max="4100" width="16.33203125" customWidth="1"/>
    <col min="4101" max="4101" width="18.44140625" customWidth="1"/>
    <col min="4102" max="4102" width="18" customWidth="1"/>
    <col min="4103" max="4104" width="10.6640625" customWidth="1"/>
    <col min="4105" max="4105" width="13.5546875" bestFit="1" customWidth="1"/>
    <col min="4106" max="4133" width="10.6640625" customWidth="1"/>
    <col min="4354" max="4354" width="14" customWidth="1"/>
    <col min="4355" max="4355" width="33.88671875" bestFit="1" customWidth="1"/>
    <col min="4356" max="4356" width="16.33203125" customWidth="1"/>
    <col min="4357" max="4357" width="18.44140625" customWidth="1"/>
    <col min="4358" max="4358" width="18" customWidth="1"/>
    <col min="4359" max="4360" width="10.6640625" customWidth="1"/>
    <col min="4361" max="4361" width="13.5546875" bestFit="1" customWidth="1"/>
    <col min="4362" max="4389" width="10.6640625" customWidth="1"/>
    <col min="4610" max="4610" width="14" customWidth="1"/>
    <col min="4611" max="4611" width="33.88671875" bestFit="1" customWidth="1"/>
    <col min="4612" max="4612" width="16.33203125" customWidth="1"/>
    <col min="4613" max="4613" width="18.44140625" customWidth="1"/>
    <col min="4614" max="4614" width="18" customWidth="1"/>
    <col min="4615" max="4616" width="10.6640625" customWidth="1"/>
    <col min="4617" max="4617" width="13.5546875" bestFit="1" customWidth="1"/>
    <col min="4618" max="4645" width="10.6640625" customWidth="1"/>
    <col min="4866" max="4866" width="14" customWidth="1"/>
    <col min="4867" max="4867" width="33.88671875" bestFit="1" customWidth="1"/>
    <col min="4868" max="4868" width="16.33203125" customWidth="1"/>
    <col min="4869" max="4869" width="18.44140625" customWidth="1"/>
    <col min="4870" max="4870" width="18" customWidth="1"/>
    <col min="4871" max="4872" width="10.6640625" customWidth="1"/>
    <col min="4873" max="4873" width="13.5546875" bestFit="1" customWidth="1"/>
    <col min="4874" max="4901" width="10.6640625" customWidth="1"/>
    <col min="5122" max="5122" width="14" customWidth="1"/>
    <col min="5123" max="5123" width="33.88671875" bestFit="1" customWidth="1"/>
    <col min="5124" max="5124" width="16.33203125" customWidth="1"/>
    <col min="5125" max="5125" width="18.44140625" customWidth="1"/>
    <col min="5126" max="5126" width="18" customWidth="1"/>
    <col min="5127" max="5128" width="10.6640625" customWidth="1"/>
    <col min="5129" max="5129" width="13.5546875" bestFit="1" customWidth="1"/>
    <col min="5130" max="5157" width="10.6640625" customWidth="1"/>
    <col min="5378" max="5378" width="14" customWidth="1"/>
    <col min="5379" max="5379" width="33.88671875" bestFit="1" customWidth="1"/>
    <col min="5380" max="5380" width="16.33203125" customWidth="1"/>
    <col min="5381" max="5381" width="18.44140625" customWidth="1"/>
    <col min="5382" max="5382" width="18" customWidth="1"/>
    <col min="5383" max="5384" width="10.6640625" customWidth="1"/>
    <col min="5385" max="5385" width="13.5546875" bestFit="1" customWidth="1"/>
    <col min="5386" max="5413" width="10.6640625" customWidth="1"/>
    <col min="5634" max="5634" width="14" customWidth="1"/>
    <col min="5635" max="5635" width="33.88671875" bestFit="1" customWidth="1"/>
    <col min="5636" max="5636" width="16.33203125" customWidth="1"/>
    <col min="5637" max="5637" width="18.44140625" customWidth="1"/>
    <col min="5638" max="5638" width="18" customWidth="1"/>
    <col min="5639" max="5640" width="10.6640625" customWidth="1"/>
    <col min="5641" max="5641" width="13.5546875" bestFit="1" customWidth="1"/>
    <col min="5642" max="5669" width="10.6640625" customWidth="1"/>
    <col min="5890" max="5890" width="14" customWidth="1"/>
    <col min="5891" max="5891" width="33.88671875" bestFit="1" customWidth="1"/>
    <col min="5892" max="5892" width="16.33203125" customWidth="1"/>
    <col min="5893" max="5893" width="18.44140625" customWidth="1"/>
    <col min="5894" max="5894" width="18" customWidth="1"/>
    <col min="5895" max="5896" width="10.6640625" customWidth="1"/>
    <col min="5897" max="5897" width="13.5546875" bestFit="1" customWidth="1"/>
    <col min="5898" max="5925" width="10.6640625" customWidth="1"/>
    <col min="6146" max="6146" width="14" customWidth="1"/>
    <col min="6147" max="6147" width="33.88671875" bestFit="1" customWidth="1"/>
    <col min="6148" max="6148" width="16.33203125" customWidth="1"/>
    <col min="6149" max="6149" width="18.44140625" customWidth="1"/>
    <col min="6150" max="6150" width="18" customWidth="1"/>
    <col min="6151" max="6152" width="10.6640625" customWidth="1"/>
    <col min="6153" max="6153" width="13.5546875" bestFit="1" customWidth="1"/>
    <col min="6154" max="6181" width="10.6640625" customWidth="1"/>
    <col min="6402" max="6402" width="14" customWidth="1"/>
    <col min="6403" max="6403" width="33.88671875" bestFit="1" customWidth="1"/>
    <col min="6404" max="6404" width="16.33203125" customWidth="1"/>
    <col min="6405" max="6405" width="18.44140625" customWidth="1"/>
    <col min="6406" max="6406" width="18" customWidth="1"/>
    <col min="6407" max="6408" width="10.6640625" customWidth="1"/>
    <col min="6409" max="6409" width="13.5546875" bestFit="1" customWidth="1"/>
    <col min="6410" max="6437" width="10.6640625" customWidth="1"/>
    <col min="6658" max="6658" width="14" customWidth="1"/>
    <col min="6659" max="6659" width="33.88671875" bestFit="1" customWidth="1"/>
    <col min="6660" max="6660" width="16.33203125" customWidth="1"/>
    <col min="6661" max="6661" width="18.44140625" customWidth="1"/>
    <col min="6662" max="6662" width="18" customWidth="1"/>
    <col min="6663" max="6664" width="10.6640625" customWidth="1"/>
    <col min="6665" max="6665" width="13.5546875" bestFit="1" customWidth="1"/>
    <col min="6666" max="6693" width="10.6640625" customWidth="1"/>
    <col min="6914" max="6914" width="14" customWidth="1"/>
    <col min="6915" max="6915" width="33.88671875" bestFit="1" customWidth="1"/>
    <col min="6916" max="6916" width="16.33203125" customWidth="1"/>
    <col min="6917" max="6917" width="18.44140625" customWidth="1"/>
    <col min="6918" max="6918" width="18" customWidth="1"/>
    <col min="6919" max="6920" width="10.6640625" customWidth="1"/>
    <col min="6921" max="6921" width="13.5546875" bestFit="1" customWidth="1"/>
    <col min="6922" max="6949" width="10.6640625" customWidth="1"/>
    <col min="7170" max="7170" width="14" customWidth="1"/>
    <col min="7171" max="7171" width="33.88671875" bestFit="1" customWidth="1"/>
    <col min="7172" max="7172" width="16.33203125" customWidth="1"/>
    <col min="7173" max="7173" width="18.44140625" customWidth="1"/>
    <col min="7174" max="7174" width="18" customWidth="1"/>
    <col min="7175" max="7176" width="10.6640625" customWidth="1"/>
    <col min="7177" max="7177" width="13.5546875" bestFit="1" customWidth="1"/>
    <col min="7178" max="7205" width="10.6640625" customWidth="1"/>
    <col min="7426" max="7426" width="14" customWidth="1"/>
    <col min="7427" max="7427" width="33.88671875" bestFit="1" customWidth="1"/>
    <col min="7428" max="7428" width="16.33203125" customWidth="1"/>
    <col min="7429" max="7429" width="18.44140625" customWidth="1"/>
    <col min="7430" max="7430" width="18" customWidth="1"/>
    <col min="7431" max="7432" width="10.6640625" customWidth="1"/>
    <col min="7433" max="7433" width="13.5546875" bestFit="1" customWidth="1"/>
    <col min="7434" max="7461" width="10.6640625" customWidth="1"/>
    <col min="7682" max="7682" width="14" customWidth="1"/>
    <col min="7683" max="7683" width="33.88671875" bestFit="1" customWidth="1"/>
    <col min="7684" max="7684" width="16.33203125" customWidth="1"/>
    <col min="7685" max="7685" width="18.44140625" customWidth="1"/>
    <col min="7686" max="7686" width="18" customWidth="1"/>
    <col min="7687" max="7688" width="10.6640625" customWidth="1"/>
    <col min="7689" max="7689" width="13.5546875" bestFit="1" customWidth="1"/>
    <col min="7690" max="7717" width="10.6640625" customWidth="1"/>
    <col min="7938" max="7938" width="14" customWidth="1"/>
    <col min="7939" max="7939" width="33.88671875" bestFit="1" customWidth="1"/>
    <col min="7940" max="7940" width="16.33203125" customWidth="1"/>
    <col min="7941" max="7941" width="18.44140625" customWidth="1"/>
    <col min="7942" max="7942" width="18" customWidth="1"/>
    <col min="7943" max="7944" width="10.6640625" customWidth="1"/>
    <col min="7945" max="7945" width="13.5546875" bestFit="1" customWidth="1"/>
    <col min="7946" max="7973" width="10.6640625" customWidth="1"/>
    <col min="8194" max="8194" width="14" customWidth="1"/>
    <col min="8195" max="8195" width="33.88671875" bestFit="1" customWidth="1"/>
    <col min="8196" max="8196" width="16.33203125" customWidth="1"/>
    <col min="8197" max="8197" width="18.44140625" customWidth="1"/>
    <col min="8198" max="8198" width="18" customWidth="1"/>
    <col min="8199" max="8200" width="10.6640625" customWidth="1"/>
    <col min="8201" max="8201" width="13.5546875" bestFit="1" customWidth="1"/>
    <col min="8202" max="8229" width="10.6640625" customWidth="1"/>
    <col min="8450" max="8450" width="14" customWidth="1"/>
    <col min="8451" max="8451" width="33.88671875" bestFit="1" customWidth="1"/>
    <col min="8452" max="8452" width="16.33203125" customWidth="1"/>
    <col min="8453" max="8453" width="18.44140625" customWidth="1"/>
    <col min="8454" max="8454" width="18" customWidth="1"/>
    <col min="8455" max="8456" width="10.6640625" customWidth="1"/>
    <col min="8457" max="8457" width="13.5546875" bestFit="1" customWidth="1"/>
    <col min="8458" max="8485" width="10.6640625" customWidth="1"/>
    <col min="8706" max="8706" width="14" customWidth="1"/>
    <col min="8707" max="8707" width="33.88671875" bestFit="1" customWidth="1"/>
    <col min="8708" max="8708" width="16.33203125" customWidth="1"/>
    <col min="8709" max="8709" width="18.44140625" customWidth="1"/>
    <col min="8710" max="8710" width="18" customWidth="1"/>
    <col min="8711" max="8712" width="10.6640625" customWidth="1"/>
    <col min="8713" max="8713" width="13.5546875" bestFit="1" customWidth="1"/>
    <col min="8714" max="8741" width="10.6640625" customWidth="1"/>
    <col min="8962" max="8962" width="14" customWidth="1"/>
    <col min="8963" max="8963" width="33.88671875" bestFit="1" customWidth="1"/>
    <col min="8964" max="8964" width="16.33203125" customWidth="1"/>
    <col min="8965" max="8965" width="18.44140625" customWidth="1"/>
    <col min="8966" max="8966" width="18" customWidth="1"/>
    <col min="8967" max="8968" width="10.6640625" customWidth="1"/>
    <col min="8969" max="8969" width="13.5546875" bestFit="1" customWidth="1"/>
    <col min="8970" max="8997" width="10.6640625" customWidth="1"/>
    <col min="9218" max="9218" width="14" customWidth="1"/>
    <col min="9219" max="9219" width="33.88671875" bestFit="1" customWidth="1"/>
    <col min="9220" max="9220" width="16.33203125" customWidth="1"/>
    <col min="9221" max="9221" width="18.44140625" customWidth="1"/>
    <col min="9222" max="9222" width="18" customWidth="1"/>
    <col min="9223" max="9224" width="10.6640625" customWidth="1"/>
    <col min="9225" max="9225" width="13.5546875" bestFit="1" customWidth="1"/>
    <col min="9226" max="9253" width="10.6640625" customWidth="1"/>
    <col min="9474" max="9474" width="14" customWidth="1"/>
    <col min="9475" max="9475" width="33.88671875" bestFit="1" customWidth="1"/>
    <col min="9476" max="9476" width="16.33203125" customWidth="1"/>
    <col min="9477" max="9477" width="18.44140625" customWidth="1"/>
    <col min="9478" max="9478" width="18" customWidth="1"/>
    <col min="9479" max="9480" width="10.6640625" customWidth="1"/>
    <col min="9481" max="9481" width="13.5546875" bestFit="1" customWidth="1"/>
    <col min="9482" max="9509" width="10.6640625" customWidth="1"/>
    <col min="9730" max="9730" width="14" customWidth="1"/>
    <col min="9731" max="9731" width="33.88671875" bestFit="1" customWidth="1"/>
    <col min="9732" max="9732" width="16.33203125" customWidth="1"/>
    <col min="9733" max="9733" width="18.44140625" customWidth="1"/>
    <col min="9734" max="9734" width="18" customWidth="1"/>
    <col min="9735" max="9736" width="10.6640625" customWidth="1"/>
    <col min="9737" max="9737" width="13.5546875" bestFit="1" customWidth="1"/>
    <col min="9738" max="9765" width="10.6640625" customWidth="1"/>
    <col min="9986" max="9986" width="14" customWidth="1"/>
    <col min="9987" max="9987" width="33.88671875" bestFit="1" customWidth="1"/>
    <col min="9988" max="9988" width="16.33203125" customWidth="1"/>
    <col min="9989" max="9989" width="18.44140625" customWidth="1"/>
    <col min="9990" max="9990" width="18" customWidth="1"/>
    <col min="9991" max="9992" width="10.6640625" customWidth="1"/>
    <col min="9993" max="9993" width="13.5546875" bestFit="1" customWidth="1"/>
    <col min="9994" max="10021" width="10.6640625" customWidth="1"/>
    <col min="10242" max="10242" width="14" customWidth="1"/>
    <col min="10243" max="10243" width="33.88671875" bestFit="1" customWidth="1"/>
    <col min="10244" max="10244" width="16.33203125" customWidth="1"/>
    <col min="10245" max="10245" width="18.44140625" customWidth="1"/>
    <col min="10246" max="10246" width="18" customWidth="1"/>
    <col min="10247" max="10248" width="10.6640625" customWidth="1"/>
    <col min="10249" max="10249" width="13.5546875" bestFit="1" customWidth="1"/>
    <col min="10250" max="10277" width="10.6640625" customWidth="1"/>
    <col min="10498" max="10498" width="14" customWidth="1"/>
    <col min="10499" max="10499" width="33.88671875" bestFit="1" customWidth="1"/>
    <col min="10500" max="10500" width="16.33203125" customWidth="1"/>
    <col min="10501" max="10501" width="18.44140625" customWidth="1"/>
    <col min="10502" max="10502" width="18" customWidth="1"/>
    <col min="10503" max="10504" width="10.6640625" customWidth="1"/>
    <col min="10505" max="10505" width="13.5546875" bestFit="1" customWidth="1"/>
    <col min="10506" max="10533" width="10.6640625" customWidth="1"/>
    <col min="10754" max="10754" width="14" customWidth="1"/>
    <col min="10755" max="10755" width="33.88671875" bestFit="1" customWidth="1"/>
    <col min="10756" max="10756" width="16.33203125" customWidth="1"/>
    <col min="10757" max="10757" width="18.44140625" customWidth="1"/>
    <col min="10758" max="10758" width="18" customWidth="1"/>
    <col min="10759" max="10760" width="10.6640625" customWidth="1"/>
    <col min="10761" max="10761" width="13.5546875" bestFit="1" customWidth="1"/>
    <col min="10762" max="10789" width="10.6640625" customWidth="1"/>
    <col min="11010" max="11010" width="14" customWidth="1"/>
    <col min="11011" max="11011" width="33.88671875" bestFit="1" customWidth="1"/>
    <col min="11012" max="11012" width="16.33203125" customWidth="1"/>
    <col min="11013" max="11013" width="18.44140625" customWidth="1"/>
    <col min="11014" max="11014" width="18" customWidth="1"/>
    <col min="11015" max="11016" width="10.6640625" customWidth="1"/>
    <col min="11017" max="11017" width="13.5546875" bestFit="1" customWidth="1"/>
    <col min="11018" max="11045" width="10.6640625" customWidth="1"/>
    <col min="11266" max="11266" width="14" customWidth="1"/>
    <col min="11267" max="11267" width="33.88671875" bestFit="1" customWidth="1"/>
    <col min="11268" max="11268" width="16.33203125" customWidth="1"/>
    <col min="11269" max="11269" width="18.44140625" customWidth="1"/>
    <col min="11270" max="11270" width="18" customWidth="1"/>
    <col min="11271" max="11272" width="10.6640625" customWidth="1"/>
    <col min="11273" max="11273" width="13.5546875" bestFit="1" customWidth="1"/>
    <col min="11274" max="11301" width="10.6640625" customWidth="1"/>
    <col min="11522" max="11522" width="14" customWidth="1"/>
    <col min="11523" max="11523" width="33.88671875" bestFit="1" customWidth="1"/>
    <col min="11524" max="11524" width="16.33203125" customWidth="1"/>
    <col min="11525" max="11525" width="18.44140625" customWidth="1"/>
    <col min="11526" max="11526" width="18" customWidth="1"/>
    <col min="11527" max="11528" width="10.6640625" customWidth="1"/>
    <col min="11529" max="11529" width="13.5546875" bestFit="1" customWidth="1"/>
    <col min="11530" max="11557" width="10.6640625" customWidth="1"/>
    <col min="11778" max="11778" width="14" customWidth="1"/>
    <col min="11779" max="11779" width="33.88671875" bestFit="1" customWidth="1"/>
    <col min="11780" max="11780" width="16.33203125" customWidth="1"/>
    <col min="11781" max="11781" width="18.44140625" customWidth="1"/>
    <col min="11782" max="11782" width="18" customWidth="1"/>
    <col min="11783" max="11784" width="10.6640625" customWidth="1"/>
    <col min="11785" max="11785" width="13.5546875" bestFit="1" customWidth="1"/>
    <col min="11786" max="11813" width="10.6640625" customWidth="1"/>
    <col min="12034" max="12034" width="14" customWidth="1"/>
    <col min="12035" max="12035" width="33.88671875" bestFit="1" customWidth="1"/>
    <col min="12036" max="12036" width="16.33203125" customWidth="1"/>
    <col min="12037" max="12037" width="18.44140625" customWidth="1"/>
    <col min="12038" max="12038" width="18" customWidth="1"/>
    <col min="12039" max="12040" width="10.6640625" customWidth="1"/>
    <col min="12041" max="12041" width="13.5546875" bestFit="1" customWidth="1"/>
    <col min="12042" max="12069" width="10.6640625" customWidth="1"/>
    <col min="12290" max="12290" width="14" customWidth="1"/>
    <col min="12291" max="12291" width="33.88671875" bestFit="1" customWidth="1"/>
    <col min="12292" max="12292" width="16.33203125" customWidth="1"/>
    <col min="12293" max="12293" width="18.44140625" customWidth="1"/>
    <col min="12294" max="12294" width="18" customWidth="1"/>
    <col min="12295" max="12296" width="10.6640625" customWidth="1"/>
    <col min="12297" max="12297" width="13.5546875" bestFit="1" customWidth="1"/>
    <col min="12298" max="12325" width="10.6640625" customWidth="1"/>
    <col min="12546" max="12546" width="14" customWidth="1"/>
    <col min="12547" max="12547" width="33.88671875" bestFit="1" customWidth="1"/>
    <col min="12548" max="12548" width="16.33203125" customWidth="1"/>
    <col min="12549" max="12549" width="18.44140625" customWidth="1"/>
    <col min="12550" max="12550" width="18" customWidth="1"/>
    <col min="12551" max="12552" width="10.6640625" customWidth="1"/>
    <col min="12553" max="12553" width="13.5546875" bestFit="1" customWidth="1"/>
    <col min="12554" max="12581" width="10.6640625" customWidth="1"/>
    <col min="12802" max="12802" width="14" customWidth="1"/>
    <col min="12803" max="12803" width="33.88671875" bestFit="1" customWidth="1"/>
    <col min="12804" max="12804" width="16.33203125" customWidth="1"/>
    <col min="12805" max="12805" width="18.44140625" customWidth="1"/>
    <col min="12806" max="12806" width="18" customWidth="1"/>
    <col min="12807" max="12808" width="10.6640625" customWidth="1"/>
    <col min="12809" max="12809" width="13.5546875" bestFit="1" customWidth="1"/>
    <col min="12810" max="12837" width="10.6640625" customWidth="1"/>
    <col min="13058" max="13058" width="14" customWidth="1"/>
    <col min="13059" max="13059" width="33.88671875" bestFit="1" customWidth="1"/>
    <col min="13060" max="13060" width="16.33203125" customWidth="1"/>
    <col min="13061" max="13061" width="18.44140625" customWidth="1"/>
    <col min="13062" max="13062" width="18" customWidth="1"/>
    <col min="13063" max="13064" width="10.6640625" customWidth="1"/>
    <col min="13065" max="13065" width="13.5546875" bestFit="1" customWidth="1"/>
    <col min="13066" max="13093" width="10.6640625" customWidth="1"/>
    <col min="13314" max="13314" width="14" customWidth="1"/>
    <col min="13315" max="13315" width="33.88671875" bestFit="1" customWidth="1"/>
    <col min="13316" max="13316" width="16.33203125" customWidth="1"/>
    <col min="13317" max="13317" width="18.44140625" customWidth="1"/>
    <col min="13318" max="13318" width="18" customWidth="1"/>
    <col min="13319" max="13320" width="10.6640625" customWidth="1"/>
    <col min="13321" max="13321" width="13.5546875" bestFit="1" customWidth="1"/>
    <col min="13322" max="13349" width="10.6640625" customWidth="1"/>
    <col min="13570" max="13570" width="14" customWidth="1"/>
    <col min="13571" max="13571" width="33.88671875" bestFit="1" customWidth="1"/>
    <col min="13572" max="13572" width="16.33203125" customWidth="1"/>
    <col min="13573" max="13573" width="18.44140625" customWidth="1"/>
    <col min="13574" max="13574" width="18" customWidth="1"/>
    <col min="13575" max="13576" width="10.6640625" customWidth="1"/>
    <col min="13577" max="13577" width="13.5546875" bestFit="1" customWidth="1"/>
    <col min="13578" max="13605" width="10.6640625" customWidth="1"/>
    <col min="13826" max="13826" width="14" customWidth="1"/>
    <col min="13827" max="13827" width="33.88671875" bestFit="1" customWidth="1"/>
    <col min="13828" max="13828" width="16.33203125" customWidth="1"/>
    <col min="13829" max="13829" width="18.44140625" customWidth="1"/>
    <col min="13830" max="13830" width="18" customWidth="1"/>
    <col min="13831" max="13832" width="10.6640625" customWidth="1"/>
    <col min="13833" max="13833" width="13.5546875" bestFit="1" customWidth="1"/>
    <col min="13834" max="13861" width="10.6640625" customWidth="1"/>
    <col min="14082" max="14082" width="14" customWidth="1"/>
    <col min="14083" max="14083" width="33.88671875" bestFit="1" customWidth="1"/>
    <col min="14084" max="14084" width="16.33203125" customWidth="1"/>
    <col min="14085" max="14085" width="18.44140625" customWidth="1"/>
    <col min="14086" max="14086" width="18" customWidth="1"/>
    <col min="14087" max="14088" width="10.6640625" customWidth="1"/>
    <col min="14089" max="14089" width="13.5546875" bestFit="1" customWidth="1"/>
    <col min="14090" max="14117" width="10.6640625" customWidth="1"/>
    <col min="14338" max="14338" width="14" customWidth="1"/>
    <col min="14339" max="14339" width="33.88671875" bestFit="1" customWidth="1"/>
    <col min="14340" max="14340" width="16.33203125" customWidth="1"/>
    <col min="14341" max="14341" width="18.44140625" customWidth="1"/>
    <col min="14342" max="14342" width="18" customWidth="1"/>
    <col min="14343" max="14344" width="10.6640625" customWidth="1"/>
    <col min="14345" max="14345" width="13.5546875" bestFit="1" customWidth="1"/>
    <col min="14346" max="14373" width="10.6640625" customWidth="1"/>
    <col min="14594" max="14594" width="14" customWidth="1"/>
    <col min="14595" max="14595" width="33.88671875" bestFit="1" customWidth="1"/>
    <col min="14596" max="14596" width="16.33203125" customWidth="1"/>
    <col min="14597" max="14597" width="18.44140625" customWidth="1"/>
    <col min="14598" max="14598" width="18" customWidth="1"/>
    <col min="14599" max="14600" width="10.6640625" customWidth="1"/>
    <col min="14601" max="14601" width="13.5546875" bestFit="1" customWidth="1"/>
    <col min="14602" max="14629" width="10.6640625" customWidth="1"/>
    <col min="14850" max="14850" width="14" customWidth="1"/>
    <col min="14851" max="14851" width="33.88671875" bestFit="1" customWidth="1"/>
    <col min="14852" max="14852" width="16.33203125" customWidth="1"/>
    <col min="14853" max="14853" width="18.44140625" customWidth="1"/>
    <col min="14854" max="14854" width="18" customWidth="1"/>
    <col min="14855" max="14856" width="10.6640625" customWidth="1"/>
    <col min="14857" max="14857" width="13.5546875" bestFit="1" customWidth="1"/>
    <col min="14858" max="14885" width="10.6640625" customWidth="1"/>
    <col min="15106" max="15106" width="14" customWidth="1"/>
    <col min="15107" max="15107" width="33.88671875" bestFit="1" customWidth="1"/>
    <col min="15108" max="15108" width="16.33203125" customWidth="1"/>
    <col min="15109" max="15109" width="18.44140625" customWidth="1"/>
    <col min="15110" max="15110" width="18" customWidth="1"/>
    <col min="15111" max="15112" width="10.6640625" customWidth="1"/>
    <col min="15113" max="15113" width="13.5546875" bestFit="1" customWidth="1"/>
    <col min="15114" max="15141" width="10.6640625" customWidth="1"/>
    <col min="15362" max="15362" width="14" customWidth="1"/>
    <col min="15363" max="15363" width="33.88671875" bestFit="1" customWidth="1"/>
    <col min="15364" max="15364" width="16.33203125" customWidth="1"/>
    <col min="15365" max="15365" width="18.44140625" customWidth="1"/>
    <col min="15366" max="15366" width="18" customWidth="1"/>
    <col min="15367" max="15368" width="10.6640625" customWidth="1"/>
    <col min="15369" max="15369" width="13.5546875" bestFit="1" customWidth="1"/>
    <col min="15370" max="15397" width="10.6640625" customWidth="1"/>
    <col min="15618" max="15618" width="14" customWidth="1"/>
    <col min="15619" max="15619" width="33.88671875" bestFit="1" customWidth="1"/>
    <col min="15620" max="15620" width="16.33203125" customWidth="1"/>
    <col min="15621" max="15621" width="18.44140625" customWidth="1"/>
    <col min="15622" max="15622" width="18" customWidth="1"/>
    <col min="15623" max="15624" width="10.6640625" customWidth="1"/>
    <col min="15625" max="15625" width="13.5546875" bestFit="1" customWidth="1"/>
    <col min="15626" max="15653" width="10.6640625" customWidth="1"/>
    <col min="15874" max="15874" width="14" customWidth="1"/>
    <col min="15875" max="15875" width="33.88671875" bestFit="1" customWidth="1"/>
    <col min="15876" max="15876" width="16.33203125" customWidth="1"/>
    <col min="15877" max="15877" width="18.44140625" customWidth="1"/>
    <col min="15878" max="15878" width="18" customWidth="1"/>
    <col min="15879" max="15880" width="10.6640625" customWidth="1"/>
    <col min="15881" max="15881" width="13.5546875" bestFit="1" customWidth="1"/>
    <col min="15882" max="15909" width="10.6640625" customWidth="1"/>
    <col min="16130" max="16130" width="14" customWidth="1"/>
    <col min="16131" max="16131" width="33.88671875" bestFit="1" customWidth="1"/>
    <col min="16132" max="16132" width="16.33203125" customWidth="1"/>
    <col min="16133" max="16133" width="18.44140625" customWidth="1"/>
    <col min="16134" max="16134" width="18" customWidth="1"/>
    <col min="16135" max="16136" width="10.6640625" customWidth="1"/>
    <col min="16137" max="16137" width="13.5546875" bestFit="1" customWidth="1"/>
    <col min="16138" max="16165" width="10.6640625" customWidth="1"/>
  </cols>
  <sheetData>
    <row r="1" spans="1:18" ht="15" x14ac:dyDescent="0.25">
      <c r="A1" t="s">
        <v>126</v>
      </c>
      <c r="E1" s="8" t="s">
        <v>158</v>
      </c>
      <c r="P1" s="10" t="s">
        <v>159</v>
      </c>
    </row>
    <row r="2" spans="1:18" ht="17.399999999999999" x14ac:dyDescent="0.3">
      <c r="B2" s="1" t="s">
        <v>0</v>
      </c>
      <c r="C2" s="1"/>
      <c r="D2" s="1"/>
      <c r="E2" s="1"/>
      <c r="F2" s="1"/>
      <c r="G2" s="1"/>
      <c r="H2" s="1"/>
      <c r="I2" s="1"/>
      <c r="J2" s="1"/>
      <c r="K2" s="1"/>
      <c r="L2" s="1"/>
      <c r="M2" s="1"/>
      <c r="N2" s="1"/>
      <c r="P2" s="26" t="s">
        <v>310</v>
      </c>
    </row>
    <row r="3" spans="1:18" x14ac:dyDescent="0.25">
      <c r="B3" s="1" t="s">
        <v>1</v>
      </c>
      <c r="C3" s="1" t="s">
        <v>2</v>
      </c>
      <c r="D3" s="1" t="s">
        <v>3</v>
      </c>
      <c r="E3" s="1" t="s">
        <v>4</v>
      </c>
      <c r="F3" s="1" t="s">
        <v>6</v>
      </c>
      <c r="G3" s="1" t="s">
        <v>7</v>
      </c>
      <c r="H3" s="1" t="s">
        <v>8</v>
      </c>
      <c r="I3" s="1" t="s">
        <v>9</v>
      </c>
      <c r="J3" s="1" t="s">
        <v>10</v>
      </c>
      <c r="K3" s="1" t="s">
        <v>11</v>
      </c>
      <c r="L3" s="1" t="s">
        <v>12</v>
      </c>
      <c r="M3" s="1" t="s">
        <v>13</v>
      </c>
      <c r="N3" s="1" t="s">
        <v>14</v>
      </c>
    </row>
    <row r="4" spans="1:18" x14ac:dyDescent="0.25">
      <c r="B4" s="1"/>
      <c r="C4" s="1"/>
      <c r="D4" s="4" t="s">
        <v>127</v>
      </c>
      <c r="E4" s="1">
        <v>2005</v>
      </c>
      <c r="F4" s="1" t="s">
        <v>128</v>
      </c>
      <c r="G4" s="1"/>
      <c r="H4" s="25">
        <f>SUM(Q12:Q15)</f>
        <v>5.6603398535791767</v>
      </c>
      <c r="I4" s="1">
        <v>23.216999999999999</v>
      </c>
      <c r="J4" s="25">
        <f>9.2*I4/(I4+I14)</f>
        <v>5.7916594360086764</v>
      </c>
      <c r="K4" s="25">
        <f>6.1*I4/(I4+I14)</f>
        <v>3.8401220173535791</v>
      </c>
      <c r="L4" s="25">
        <f>0.89*I4/(I4+I14)</f>
        <v>0.56028009761388287</v>
      </c>
      <c r="M4" s="1">
        <v>0.35399999999999998</v>
      </c>
      <c r="N4" s="25">
        <f>16.17*I4/(I4+I14)</f>
        <v>10.179470986984818</v>
      </c>
      <c r="P4" s="9" t="s">
        <v>297</v>
      </c>
    </row>
    <row r="5" spans="1:18" x14ac:dyDescent="0.25">
      <c r="B5" s="1"/>
      <c r="C5" s="1"/>
      <c r="D5" s="4" t="s">
        <v>127</v>
      </c>
      <c r="E5" s="1">
        <v>2015</v>
      </c>
      <c r="F5" s="1" t="s">
        <v>128</v>
      </c>
      <c r="G5" s="1"/>
      <c r="H5" s="25">
        <f>H4</f>
        <v>5.6603398535791767</v>
      </c>
      <c r="I5" s="1">
        <v>23.216999999999999</v>
      </c>
      <c r="J5" s="25">
        <f t="shared" ref="J5:M13" si="0">J$4</f>
        <v>5.7916594360086764</v>
      </c>
      <c r="K5" s="25">
        <f t="shared" si="0"/>
        <v>3.8401220173535791</v>
      </c>
      <c r="L5" s="25">
        <f t="shared" si="0"/>
        <v>0.56028009761388287</v>
      </c>
      <c r="M5" s="1">
        <f t="shared" si="0"/>
        <v>0.35399999999999998</v>
      </c>
      <c r="N5" s="25">
        <f t="shared" ref="N5:N13" si="1">16.17*I5/(I5+I15)</f>
        <v>10.179470986984818</v>
      </c>
    </row>
    <row r="6" spans="1:18" x14ac:dyDescent="0.25">
      <c r="B6" s="1"/>
      <c r="C6" s="1"/>
      <c r="D6" s="4" t="s">
        <v>127</v>
      </c>
      <c r="E6" s="1">
        <v>2020</v>
      </c>
      <c r="F6" s="1" t="s">
        <v>128</v>
      </c>
      <c r="G6" s="1"/>
      <c r="H6" s="25">
        <f t="shared" ref="H6:H13" si="2">H5</f>
        <v>5.6603398535791767</v>
      </c>
      <c r="I6" s="1">
        <v>23.216999999999999</v>
      </c>
      <c r="J6" s="25">
        <f t="shared" si="0"/>
        <v>5.7916594360086764</v>
      </c>
      <c r="K6" s="25">
        <f t="shared" si="0"/>
        <v>3.8401220173535791</v>
      </c>
      <c r="L6" s="25">
        <f t="shared" si="0"/>
        <v>0.56028009761388287</v>
      </c>
      <c r="M6" s="1">
        <f t="shared" si="0"/>
        <v>0.35399999999999998</v>
      </c>
      <c r="N6" s="25">
        <f t="shared" si="1"/>
        <v>10.179470986984818</v>
      </c>
    </row>
    <row r="7" spans="1:18" x14ac:dyDescent="0.25">
      <c r="B7" s="1"/>
      <c r="C7" s="1"/>
      <c r="D7" s="4" t="s">
        <v>127</v>
      </c>
      <c r="E7" s="1">
        <v>2025</v>
      </c>
      <c r="F7" s="1" t="s">
        <v>128</v>
      </c>
      <c r="G7" s="1"/>
      <c r="H7" s="25">
        <f t="shared" si="2"/>
        <v>5.6603398535791767</v>
      </c>
      <c r="I7" s="1">
        <v>23.216999999999999</v>
      </c>
      <c r="J7" s="25">
        <f t="shared" si="0"/>
        <v>5.7916594360086764</v>
      </c>
      <c r="K7" s="25">
        <f t="shared" si="0"/>
        <v>3.8401220173535791</v>
      </c>
      <c r="L7" s="25">
        <f t="shared" si="0"/>
        <v>0.56028009761388287</v>
      </c>
      <c r="M7" s="1">
        <f t="shared" si="0"/>
        <v>0.35399999999999998</v>
      </c>
      <c r="N7" s="25">
        <f t="shared" si="1"/>
        <v>10.179470986984818</v>
      </c>
      <c r="P7" s="9" t="s">
        <v>311</v>
      </c>
    </row>
    <row r="8" spans="1:18" x14ac:dyDescent="0.25">
      <c r="B8" s="1"/>
      <c r="C8" s="1"/>
      <c r="D8" s="4" t="s">
        <v>127</v>
      </c>
      <c r="E8" s="1">
        <v>2030</v>
      </c>
      <c r="F8" s="1" t="s">
        <v>128</v>
      </c>
      <c r="G8" s="1"/>
      <c r="H8" s="25">
        <f t="shared" si="2"/>
        <v>5.6603398535791767</v>
      </c>
      <c r="I8" s="1">
        <v>23.216999999999999</v>
      </c>
      <c r="J8" s="25">
        <f t="shared" si="0"/>
        <v>5.7916594360086764</v>
      </c>
      <c r="K8" s="25">
        <f t="shared" si="0"/>
        <v>3.8401220173535791</v>
      </c>
      <c r="L8" s="25">
        <f t="shared" si="0"/>
        <v>0.56028009761388287</v>
      </c>
      <c r="M8" s="1">
        <f t="shared" si="0"/>
        <v>0.35399999999999998</v>
      </c>
      <c r="N8" s="25">
        <f t="shared" si="1"/>
        <v>10.179470986984818</v>
      </c>
      <c r="P8" s="9" t="s">
        <v>312</v>
      </c>
    </row>
    <row r="9" spans="1:18" x14ac:dyDescent="0.25">
      <c r="B9" s="1"/>
      <c r="C9" s="1"/>
      <c r="D9" s="4" t="s">
        <v>127</v>
      </c>
      <c r="E9" s="1">
        <v>2035</v>
      </c>
      <c r="F9" s="1" t="s">
        <v>128</v>
      </c>
      <c r="G9" s="1"/>
      <c r="H9" s="25">
        <f t="shared" si="2"/>
        <v>5.6603398535791767</v>
      </c>
      <c r="I9" s="1">
        <v>23.216999999999999</v>
      </c>
      <c r="J9" s="25">
        <f t="shared" si="0"/>
        <v>5.7916594360086764</v>
      </c>
      <c r="K9" s="25">
        <f t="shared" si="0"/>
        <v>3.8401220173535791</v>
      </c>
      <c r="L9" s="25">
        <f t="shared" si="0"/>
        <v>0.56028009761388287</v>
      </c>
      <c r="M9" s="1">
        <f t="shared" si="0"/>
        <v>0.35399999999999998</v>
      </c>
      <c r="N9" s="25">
        <f t="shared" si="1"/>
        <v>10.179470986984818</v>
      </c>
      <c r="P9" s="9" t="s">
        <v>313</v>
      </c>
    </row>
    <row r="10" spans="1:18" x14ac:dyDescent="0.25">
      <c r="B10" s="1"/>
      <c r="C10" s="1"/>
      <c r="D10" s="4" t="s">
        <v>127</v>
      </c>
      <c r="E10" s="1">
        <v>2040</v>
      </c>
      <c r="F10" s="1" t="s">
        <v>128</v>
      </c>
      <c r="G10" s="1"/>
      <c r="H10" s="25">
        <f t="shared" si="2"/>
        <v>5.6603398535791767</v>
      </c>
      <c r="I10" s="1">
        <v>23.216999999999999</v>
      </c>
      <c r="J10" s="25">
        <f t="shared" si="0"/>
        <v>5.7916594360086764</v>
      </c>
      <c r="K10" s="25">
        <f t="shared" si="0"/>
        <v>3.8401220173535791</v>
      </c>
      <c r="L10" s="25">
        <f t="shared" si="0"/>
        <v>0.56028009761388287</v>
      </c>
      <c r="M10" s="1">
        <f t="shared" si="0"/>
        <v>0.35399999999999998</v>
      </c>
      <c r="N10" s="25">
        <f t="shared" si="1"/>
        <v>10.179470986984818</v>
      </c>
      <c r="P10" s="9" t="s">
        <v>314</v>
      </c>
    </row>
    <row r="11" spans="1:18" x14ac:dyDescent="0.25">
      <c r="B11" s="1"/>
      <c r="C11" s="1"/>
      <c r="D11" s="4" t="s">
        <v>127</v>
      </c>
      <c r="E11" s="1">
        <v>2045</v>
      </c>
      <c r="F11" s="1" t="s">
        <v>128</v>
      </c>
      <c r="G11" s="1"/>
      <c r="H11" s="25">
        <f t="shared" si="2"/>
        <v>5.6603398535791767</v>
      </c>
      <c r="I11" s="1">
        <v>23.216999999999999</v>
      </c>
      <c r="J11" s="25">
        <f t="shared" si="0"/>
        <v>5.7916594360086764</v>
      </c>
      <c r="K11" s="25">
        <f t="shared" si="0"/>
        <v>3.8401220173535791</v>
      </c>
      <c r="L11" s="25">
        <f t="shared" si="0"/>
        <v>0.56028009761388287</v>
      </c>
      <c r="M11" s="1">
        <f t="shared" si="0"/>
        <v>0.35399999999999998</v>
      </c>
      <c r="N11" s="25">
        <f t="shared" si="1"/>
        <v>10.179470986984818</v>
      </c>
      <c r="P11" s="1"/>
      <c r="Q11" s="2" t="s">
        <v>319</v>
      </c>
      <c r="R11" s="2" t="s">
        <v>320</v>
      </c>
    </row>
    <row r="12" spans="1:18" x14ac:dyDescent="0.25">
      <c r="B12" s="1"/>
      <c r="C12" s="1"/>
      <c r="D12" s="4" t="s">
        <v>127</v>
      </c>
      <c r="E12" s="1">
        <v>2050</v>
      </c>
      <c r="F12" s="1" t="s">
        <v>128</v>
      </c>
      <c r="G12" s="1"/>
      <c r="H12" s="25">
        <f t="shared" si="2"/>
        <v>5.6603398535791767</v>
      </c>
      <c r="I12" s="1">
        <v>23.216999999999999</v>
      </c>
      <c r="J12" s="25">
        <f t="shared" si="0"/>
        <v>5.7916594360086764</v>
      </c>
      <c r="K12" s="25">
        <f t="shared" si="0"/>
        <v>3.8401220173535791</v>
      </c>
      <c r="L12" s="25">
        <f t="shared" si="0"/>
        <v>0.56028009761388287</v>
      </c>
      <c r="M12" s="1">
        <f t="shared" si="0"/>
        <v>0.35399999999999998</v>
      </c>
      <c r="N12" s="25">
        <f t="shared" si="1"/>
        <v>10.179470986984818</v>
      </c>
      <c r="P12" s="23" t="s">
        <v>315</v>
      </c>
      <c r="Q12" s="1">
        <f>400*(I4)/(I4+I14)/1000</f>
        <v>0.25181127982646423</v>
      </c>
      <c r="R12" s="1">
        <f>400*(J14)/(J4+J14)/1000</f>
        <v>0.14818872017353579</v>
      </c>
    </row>
    <row r="13" spans="1:18" x14ac:dyDescent="0.25">
      <c r="B13" s="1"/>
      <c r="C13" s="1"/>
      <c r="D13" s="4" t="s">
        <v>127</v>
      </c>
      <c r="E13" s="1">
        <v>2100</v>
      </c>
      <c r="F13" s="1" t="s">
        <v>128</v>
      </c>
      <c r="G13" s="1"/>
      <c r="H13" s="25">
        <f t="shared" si="2"/>
        <v>5.6603398535791767</v>
      </c>
      <c r="I13" s="1">
        <v>23.216999999999999</v>
      </c>
      <c r="J13" s="25">
        <f t="shared" si="0"/>
        <v>5.7916594360086764</v>
      </c>
      <c r="K13" s="25">
        <f t="shared" si="0"/>
        <v>3.8401220173535791</v>
      </c>
      <c r="L13" s="25">
        <f t="shared" si="0"/>
        <v>0.56028009761388287</v>
      </c>
      <c r="M13" s="1">
        <f t="shared" si="0"/>
        <v>0.35399999999999998</v>
      </c>
      <c r="N13" s="25">
        <f t="shared" si="1"/>
        <v>10.179470986984818</v>
      </c>
      <c r="P13" s="23" t="s">
        <v>316</v>
      </c>
      <c r="Q13" s="1">
        <f>1324*(I5)/(I5+I15)/1000</f>
        <v>0.83349533622559657</v>
      </c>
      <c r="R13" s="1">
        <f>1324*(J15)/(J5+J15)/1000</f>
        <v>0.49050466377440349</v>
      </c>
    </row>
    <row r="14" spans="1:18" x14ac:dyDescent="0.25">
      <c r="B14" s="1"/>
      <c r="C14" s="1"/>
      <c r="D14" s="4" t="s">
        <v>127</v>
      </c>
      <c r="E14" s="1">
        <v>2005</v>
      </c>
      <c r="F14" s="1" t="s">
        <v>129</v>
      </c>
      <c r="G14" s="1"/>
      <c r="H14" s="25">
        <f>SUM(R12:R15)</f>
        <v>3.3310601464208238</v>
      </c>
      <c r="I14" s="1">
        <v>13.663</v>
      </c>
      <c r="J14" s="25">
        <f>9.2-J4</f>
        <v>3.4083405639913229</v>
      </c>
      <c r="K14" s="25">
        <f>6.1-K4</f>
        <v>2.2598779826464206</v>
      </c>
      <c r="L14" s="25">
        <f>0.89-L4</f>
        <v>0.32971990238611715</v>
      </c>
      <c r="M14" s="1">
        <v>0.183</v>
      </c>
      <c r="N14" s="25">
        <f>16.17-N4</f>
        <v>5.990529013015184</v>
      </c>
      <c r="P14" s="23" t="s">
        <v>317</v>
      </c>
      <c r="Q14" s="1">
        <f>0*(I6)/(I6+I16)/1000</f>
        <v>0</v>
      </c>
      <c r="R14" s="1">
        <f>0*(J6)/(J6+J16)/1000</f>
        <v>0</v>
      </c>
    </row>
    <row r="15" spans="1:18" x14ac:dyDescent="0.25">
      <c r="B15" s="1"/>
      <c r="C15" s="1"/>
      <c r="D15" s="4" t="s">
        <v>127</v>
      </c>
      <c r="E15" s="1">
        <v>2015</v>
      </c>
      <c r="F15" s="1" t="s">
        <v>129</v>
      </c>
      <c r="G15" s="1"/>
      <c r="H15" s="25">
        <f>H14</f>
        <v>3.3310601464208238</v>
      </c>
      <c r="I15" s="1">
        <v>13.663</v>
      </c>
      <c r="J15" s="25">
        <f t="shared" ref="J15:M23" si="3">J$14</f>
        <v>3.4083405639913229</v>
      </c>
      <c r="K15" s="25">
        <f t="shared" si="3"/>
        <v>2.2598779826464206</v>
      </c>
      <c r="L15" s="25">
        <f t="shared" si="3"/>
        <v>0.32971990238611715</v>
      </c>
      <c r="M15" s="1">
        <f t="shared" si="3"/>
        <v>0.183</v>
      </c>
      <c r="N15" s="25">
        <f t="shared" ref="N15:N23" si="4">16.17-N5</f>
        <v>5.990529013015184</v>
      </c>
      <c r="P15" s="23" t="s">
        <v>318</v>
      </c>
      <c r="Q15" s="1">
        <f>7267.4*(I7)/(I7+I17)/1000</f>
        <v>4.5750332375271157</v>
      </c>
      <c r="R15" s="1">
        <f>7267.4*(J17)/(J7+J17)/1000</f>
        <v>2.6923667624728846</v>
      </c>
    </row>
    <row r="16" spans="1:18" x14ac:dyDescent="0.25">
      <c r="B16" s="1"/>
      <c r="C16" s="1"/>
      <c r="D16" s="4" t="s">
        <v>127</v>
      </c>
      <c r="E16" s="1">
        <v>2020</v>
      </c>
      <c r="F16" s="1" t="s">
        <v>129</v>
      </c>
      <c r="G16" s="1"/>
      <c r="H16" s="25">
        <f t="shared" ref="H16:H23" si="5">H15</f>
        <v>3.3310601464208238</v>
      </c>
      <c r="I16" s="1">
        <v>13.663</v>
      </c>
      <c r="J16" s="25">
        <f t="shared" si="3"/>
        <v>3.4083405639913229</v>
      </c>
      <c r="K16" s="25">
        <f t="shared" si="3"/>
        <v>2.2598779826464206</v>
      </c>
      <c r="L16" s="25">
        <f t="shared" si="3"/>
        <v>0.32971990238611715</v>
      </c>
      <c r="M16" s="1">
        <f t="shared" si="3"/>
        <v>0.183</v>
      </c>
      <c r="N16" s="25">
        <f t="shared" si="4"/>
        <v>5.990529013015184</v>
      </c>
      <c r="P16" s="24">
        <f>5428+824+604+127+84+75+41+9+75.4</f>
        <v>7267.4</v>
      </c>
      <c r="Q16" s="1"/>
      <c r="R16" s="1"/>
    </row>
    <row r="17" spans="2:21" x14ac:dyDescent="0.25">
      <c r="B17" s="1"/>
      <c r="C17" s="1"/>
      <c r="D17" s="4" t="s">
        <v>127</v>
      </c>
      <c r="E17" s="1">
        <v>2025</v>
      </c>
      <c r="F17" s="1" t="s">
        <v>129</v>
      </c>
      <c r="G17" s="1"/>
      <c r="H17" s="25">
        <f t="shared" si="5"/>
        <v>3.3310601464208238</v>
      </c>
      <c r="I17" s="1">
        <v>13.663</v>
      </c>
      <c r="J17" s="25">
        <f t="shared" si="3"/>
        <v>3.4083405639913229</v>
      </c>
      <c r="K17" s="25">
        <f t="shared" si="3"/>
        <v>2.2598779826464206</v>
      </c>
      <c r="L17" s="25">
        <f t="shared" si="3"/>
        <v>0.32971990238611715</v>
      </c>
      <c r="M17" s="1">
        <f t="shared" si="3"/>
        <v>0.183</v>
      </c>
      <c r="N17" s="25">
        <f t="shared" si="4"/>
        <v>5.990529013015184</v>
      </c>
    </row>
    <row r="18" spans="2:21" x14ac:dyDescent="0.25">
      <c r="B18" s="1"/>
      <c r="C18" s="1"/>
      <c r="D18" s="4" t="s">
        <v>127</v>
      </c>
      <c r="E18" s="1">
        <v>2030</v>
      </c>
      <c r="F18" s="1" t="s">
        <v>129</v>
      </c>
      <c r="G18" s="1"/>
      <c r="H18" s="25">
        <f t="shared" si="5"/>
        <v>3.3310601464208238</v>
      </c>
      <c r="I18" s="1">
        <v>13.663</v>
      </c>
      <c r="J18" s="25">
        <f t="shared" si="3"/>
        <v>3.4083405639913229</v>
      </c>
      <c r="K18" s="25">
        <f t="shared" si="3"/>
        <v>2.2598779826464206</v>
      </c>
      <c r="L18" s="25">
        <f t="shared" si="3"/>
        <v>0.32971990238611715</v>
      </c>
      <c r="M18" s="1">
        <f t="shared" si="3"/>
        <v>0.183</v>
      </c>
      <c r="N18" s="25">
        <f t="shared" si="4"/>
        <v>5.990529013015184</v>
      </c>
    </row>
    <row r="19" spans="2:21" x14ac:dyDescent="0.25">
      <c r="B19" s="1"/>
      <c r="C19" s="1"/>
      <c r="D19" s="4" t="s">
        <v>127</v>
      </c>
      <c r="E19" s="1">
        <v>2035</v>
      </c>
      <c r="F19" s="1" t="s">
        <v>129</v>
      </c>
      <c r="G19" s="1"/>
      <c r="H19" s="25">
        <f t="shared" si="5"/>
        <v>3.3310601464208238</v>
      </c>
      <c r="I19" s="1">
        <v>13.663</v>
      </c>
      <c r="J19" s="25">
        <f t="shared" si="3"/>
        <v>3.4083405639913229</v>
      </c>
      <c r="K19" s="25">
        <f t="shared" si="3"/>
        <v>2.2598779826464206</v>
      </c>
      <c r="L19" s="25">
        <f t="shared" si="3"/>
        <v>0.32971990238611715</v>
      </c>
      <c r="M19" s="1">
        <f t="shared" si="3"/>
        <v>0.183</v>
      </c>
      <c r="N19" s="25">
        <f t="shared" si="4"/>
        <v>5.990529013015184</v>
      </c>
    </row>
    <row r="20" spans="2:21" x14ac:dyDescent="0.25">
      <c r="B20" s="1"/>
      <c r="C20" s="1"/>
      <c r="D20" s="4" t="s">
        <v>127</v>
      </c>
      <c r="E20" s="1">
        <v>2040</v>
      </c>
      <c r="F20" s="1" t="s">
        <v>129</v>
      </c>
      <c r="G20" s="1"/>
      <c r="H20" s="25">
        <f t="shared" si="5"/>
        <v>3.3310601464208238</v>
      </c>
      <c r="I20" s="1">
        <v>13.663</v>
      </c>
      <c r="J20" s="25">
        <f t="shared" si="3"/>
        <v>3.4083405639913229</v>
      </c>
      <c r="K20" s="25">
        <f t="shared" si="3"/>
        <v>2.2598779826464206</v>
      </c>
      <c r="L20" s="25">
        <f t="shared" si="3"/>
        <v>0.32971990238611715</v>
      </c>
      <c r="M20" s="1">
        <f t="shared" si="3"/>
        <v>0.183</v>
      </c>
      <c r="N20" s="25">
        <f t="shared" si="4"/>
        <v>5.990529013015184</v>
      </c>
    </row>
    <row r="21" spans="2:21" x14ac:dyDescent="0.25">
      <c r="B21" s="1"/>
      <c r="C21" s="1"/>
      <c r="D21" s="4" t="s">
        <v>127</v>
      </c>
      <c r="E21" s="1">
        <v>2045</v>
      </c>
      <c r="F21" s="1" t="s">
        <v>129</v>
      </c>
      <c r="G21" s="1"/>
      <c r="H21" s="25">
        <f t="shared" si="5"/>
        <v>3.3310601464208238</v>
      </c>
      <c r="I21" s="1">
        <v>13.663</v>
      </c>
      <c r="J21" s="25">
        <f t="shared" si="3"/>
        <v>3.4083405639913229</v>
      </c>
      <c r="K21" s="25">
        <f t="shared" si="3"/>
        <v>2.2598779826464206</v>
      </c>
      <c r="L21" s="25">
        <f t="shared" si="3"/>
        <v>0.32971990238611715</v>
      </c>
      <c r="M21" s="1">
        <f t="shared" si="3"/>
        <v>0.183</v>
      </c>
      <c r="N21" s="25">
        <f t="shared" si="4"/>
        <v>5.990529013015184</v>
      </c>
    </row>
    <row r="22" spans="2:21" x14ac:dyDescent="0.25">
      <c r="B22" s="1"/>
      <c r="C22" s="1"/>
      <c r="D22" s="4" t="s">
        <v>127</v>
      </c>
      <c r="E22" s="1">
        <v>2050</v>
      </c>
      <c r="F22" s="1" t="s">
        <v>129</v>
      </c>
      <c r="G22" s="1"/>
      <c r="H22" s="25">
        <f t="shared" si="5"/>
        <v>3.3310601464208238</v>
      </c>
      <c r="I22" s="1">
        <v>13.663</v>
      </c>
      <c r="J22" s="25">
        <f t="shared" si="3"/>
        <v>3.4083405639913229</v>
      </c>
      <c r="K22" s="25">
        <f t="shared" si="3"/>
        <v>2.2598779826464206</v>
      </c>
      <c r="L22" s="25">
        <f t="shared" si="3"/>
        <v>0.32971990238611715</v>
      </c>
      <c r="M22" s="1">
        <f t="shared" si="3"/>
        <v>0.183</v>
      </c>
      <c r="N22" s="25">
        <f t="shared" si="4"/>
        <v>5.990529013015184</v>
      </c>
    </row>
    <row r="23" spans="2:21" x14ac:dyDescent="0.25">
      <c r="B23" s="1"/>
      <c r="C23" s="1"/>
      <c r="D23" s="4" t="s">
        <v>127</v>
      </c>
      <c r="E23" s="1">
        <v>2100</v>
      </c>
      <c r="F23" s="1" t="s">
        <v>129</v>
      </c>
      <c r="G23" s="1"/>
      <c r="H23" s="25">
        <f t="shared" si="5"/>
        <v>3.3310601464208238</v>
      </c>
      <c r="I23" s="1">
        <v>13.663</v>
      </c>
      <c r="J23" s="25">
        <f t="shared" si="3"/>
        <v>3.4083405639913229</v>
      </c>
      <c r="K23" s="25">
        <f t="shared" si="3"/>
        <v>2.2598779826464206</v>
      </c>
      <c r="L23" s="25">
        <f t="shared" si="3"/>
        <v>0.32971990238611715</v>
      </c>
      <c r="M23" s="1">
        <f t="shared" si="3"/>
        <v>0.183</v>
      </c>
      <c r="N23" s="25">
        <f t="shared" si="4"/>
        <v>5.990529013015184</v>
      </c>
    </row>
    <row r="24" spans="2:21" x14ac:dyDescent="0.25">
      <c r="P24" s="5"/>
    </row>
    <row r="25" spans="2:21" s="5" customFormat="1" x14ac:dyDescent="0.25">
      <c r="B25" s="5" t="s">
        <v>130</v>
      </c>
      <c r="F25" s="5" t="s">
        <v>131</v>
      </c>
    </row>
    <row r="26" spans="2:21" s="5" customFormat="1" x14ac:dyDescent="0.25">
      <c r="B26" s="5" t="s">
        <v>132</v>
      </c>
      <c r="P26" s="5" t="s">
        <v>134</v>
      </c>
    </row>
    <row r="27" spans="2:21" s="5" customFormat="1" x14ac:dyDescent="0.25">
      <c r="E27" s="5" t="s">
        <v>133</v>
      </c>
      <c r="F27" s="5" t="s">
        <v>134</v>
      </c>
      <c r="G27" s="5" t="s">
        <v>134</v>
      </c>
      <c r="H27" s="5" t="s">
        <v>134</v>
      </c>
      <c r="I27" s="5" t="s">
        <v>134</v>
      </c>
      <c r="J27" s="5" t="s">
        <v>134</v>
      </c>
      <c r="K27" s="5" t="s">
        <v>134</v>
      </c>
      <c r="L27" s="5" t="s">
        <v>134</v>
      </c>
      <c r="M27" s="5" t="s">
        <v>134</v>
      </c>
      <c r="N27" s="5" t="s">
        <v>134</v>
      </c>
      <c r="O27" s="5" t="s">
        <v>134</v>
      </c>
      <c r="Q27" s="5" t="s">
        <v>134</v>
      </c>
      <c r="R27" s="5" t="s">
        <v>134</v>
      </c>
      <c r="S27" s="5" t="s">
        <v>134</v>
      </c>
      <c r="T27" s="5" t="s">
        <v>134</v>
      </c>
      <c r="U27" s="5" t="s">
        <v>134</v>
      </c>
    </row>
    <row r="28" spans="2:21" s="5" customFormat="1" x14ac:dyDescent="0.25">
      <c r="B28" s="5" t="s">
        <v>3</v>
      </c>
      <c r="C28" s="5" t="s">
        <v>135</v>
      </c>
      <c r="D28" s="5" t="s">
        <v>136</v>
      </c>
      <c r="E28" s="5" t="s">
        <v>137</v>
      </c>
      <c r="F28" s="5" t="s">
        <v>8</v>
      </c>
      <c r="G28" s="5" t="s">
        <v>9</v>
      </c>
      <c r="H28" s="5" t="s">
        <v>10</v>
      </c>
      <c r="I28" s="5" t="s">
        <v>11</v>
      </c>
      <c r="J28" s="5" t="s">
        <v>12</v>
      </c>
      <c r="K28" s="5" t="s">
        <v>13</v>
      </c>
      <c r="L28" s="5" t="s">
        <v>14</v>
      </c>
    </row>
    <row r="29" spans="2:21" s="5" customFormat="1" x14ac:dyDescent="0.25">
      <c r="B29" s="5" t="s">
        <v>138</v>
      </c>
      <c r="C29" s="5" t="s">
        <v>139</v>
      </c>
      <c r="D29" s="5" t="s">
        <v>140</v>
      </c>
      <c r="E29" s="5" t="s">
        <v>141</v>
      </c>
      <c r="F29" s="5">
        <v>5.9690000000000101</v>
      </c>
      <c r="G29" s="5">
        <v>8.6744468567438293</v>
      </c>
      <c r="I29" s="5">
        <v>24.308194546717701</v>
      </c>
      <c r="J29" s="5">
        <v>1.998</v>
      </c>
      <c r="K29" s="5">
        <v>8.4129999999999896</v>
      </c>
      <c r="L29" s="5">
        <v>16.847999999999999</v>
      </c>
    </row>
    <row r="30" spans="2:21" s="5" customFormat="1" x14ac:dyDescent="0.25">
      <c r="B30" s="5" t="s">
        <v>138</v>
      </c>
      <c r="C30" s="5" t="s">
        <v>139</v>
      </c>
      <c r="D30" s="5" t="s">
        <v>140</v>
      </c>
      <c r="E30" s="5" t="s">
        <v>142</v>
      </c>
      <c r="F30" s="5">
        <v>9.15500000000001</v>
      </c>
      <c r="G30" s="5">
        <v>7.56654960528655</v>
      </c>
      <c r="K30" s="5">
        <v>10.385999999999999</v>
      </c>
      <c r="L30" s="5">
        <v>76.625586590161006</v>
      </c>
    </row>
    <row r="31" spans="2:21" s="5" customFormat="1" x14ac:dyDescent="0.25">
      <c r="B31" s="5" t="s">
        <v>138</v>
      </c>
      <c r="C31" s="5" t="s">
        <v>139</v>
      </c>
      <c r="D31" s="5" t="s">
        <v>140</v>
      </c>
      <c r="E31" s="5" t="s">
        <v>143</v>
      </c>
      <c r="F31" s="5">
        <v>9.15500000000001</v>
      </c>
      <c r="H31" s="5">
        <v>25.134434561585</v>
      </c>
      <c r="I31" s="5">
        <v>57.491275862069003</v>
      </c>
      <c r="K31" s="5">
        <v>10.385999999999999</v>
      </c>
      <c r="L31" s="5">
        <v>18.687999999999999</v>
      </c>
    </row>
    <row r="32" spans="2:21" s="5" customFormat="1" x14ac:dyDescent="0.25">
      <c r="B32" s="5" t="s">
        <v>138</v>
      </c>
      <c r="C32" s="5" t="s">
        <v>139</v>
      </c>
      <c r="D32" s="5" t="s">
        <v>140</v>
      </c>
      <c r="E32" s="5" t="s">
        <v>144</v>
      </c>
      <c r="F32" s="5">
        <v>9.15500000000001</v>
      </c>
      <c r="G32" s="5">
        <v>6.9132878848126902</v>
      </c>
      <c r="H32" s="5">
        <v>44.988942680678399</v>
      </c>
      <c r="K32" s="5">
        <v>10.385999999999999</v>
      </c>
      <c r="L32" s="5">
        <v>297.62588288888901</v>
      </c>
    </row>
    <row r="33" spans="1:16" s="5" customFormat="1" x14ac:dyDescent="0.25">
      <c r="B33" s="5" t="s">
        <v>138</v>
      </c>
      <c r="C33" s="5" t="s">
        <v>139</v>
      </c>
      <c r="D33" s="5" t="s">
        <v>140</v>
      </c>
      <c r="E33" s="5" t="s">
        <v>145</v>
      </c>
      <c r="F33" s="5">
        <v>9.15500000000001</v>
      </c>
      <c r="G33" s="5">
        <v>20.176911598410999</v>
      </c>
      <c r="H33" s="5">
        <v>39.690884804122803</v>
      </c>
      <c r="I33" s="5">
        <v>44.721172207128397</v>
      </c>
      <c r="K33" s="5">
        <v>10.385999999999999</v>
      </c>
      <c r="L33" s="5">
        <v>297.62588288888901</v>
      </c>
    </row>
    <row r="34" spans="1:16" s="5" customFormat="1" x14ac:dyDescent="0.25">
      <c r="B34" s="5" t="s">
        <v>146</v>
      </c>
      <c r="P34"/>
    </row>
    <row r="39" spans="1:16" x14ac:dyDescent="0.25">
      <c r="B39" s="1" t="s">
        <v>0</v>
      </c>
    </row>
    <row r="40" spans="1:16" x14ac:dyDescent="0.25">
      <c r="B40" s="1" t="s">
        <v>1</v>
      </c>
      <c r="C40" s="1" t="s">
        <v>2</v>
      </c>
      <c r="D40" s="4" t="s">
        <v>3</v>
      </c>
      <c r="E40" s="1" t="s">
        <v>4</v>
      </c>
      <c r="F40" s="1" t="s">
        <v>8</v>
      </c>
      <c r="G40" s="1" t="s">
        <v>9</v>
      </c>
      <c r="H40" s="1" t="s">
        <v>10</v>
      </c>
      <c r="I40" s="1" t="s">
        <v>11</v>
      </c>
      <c r="J40" s="1" t="s">
        <v>12</v>
      </c>
      <c r="K40" s="1" t="s">
        <v>13</v>
      </c>
      <c r="L40" s="1" t="s">
        <v>14</v>
      </c>
      <c r="M40" s="1" t="s">
        <v>6</v>
      </c>
      <c r="P40" s="9" t="s">
        <v>321</v>
      </c>
    </row>
    <row r="41" spans="1:16" x14ac:dyDescent="0.25">
      <c r="B41" s="1" t="s">
        <v>22</v>
      </c>
      <c r="C41" s="1"/>
      <c r="D41" s="4" t="s">
        <v>63</v>
      </c>
      <c r="E41" s="7" t="s">
        <v>157</v>
      </c>
      <c r="F41" s="28">
        <v>0.53</v>
      </c>
      <c r="G41" s="5">
        <v>0.53</v>
      </c>
      <c r="H41" s="28">
        <v>0.53</v>
      </c>
      <c r="I41" s="28">
        <v>0.53</v>
      </c>
      <c r="J41" s="28">
        <v>0.53</v>
      </c>
      <c r="K41" s="28">
        <v>0.53</v>
      </c>
      <c r="L41" s="28">
        <v>0.53</v>
      </c>
      <c r="M41" s="1" t="s">
        <v>128</v>
      </c>
    </row>
    <row r="42" spans="1:16" x14ac:dyDescent="0.25">
      <c r="B42" s="1" t="s">
        <v>23</v>
      </c>
      <c r="C42" s="1"/>
      <c r="D42" s="4" t="s">
        <v>63</v>
      </c>
      <c r="E42" s="7" t="s">
        <v>157</v>
      </c>
      <c r="F42" s="28">
        <v>0.53</v>
      </c>
      <c r="G42" s="5">
        <v>0.53</v>
      </c>
      <c r="H42" s="28">
        <v>0.53</v>
      </c>
      <c r="I42" s="28">
        <v>0.53</v>
      </c>
      <c r="J42" s="28">
        <v>0.53</v>
      </c>
      <c r="K42" s="28">
        <v>0.53</v>
      </c>
      <c r="L42" s="28">
        <v>0.53</v>
      </c>
      <c r="M42" s="1" t="s">
        <v>128</v>
      </c>
    </row>
    <row r="43" spans="1:16" x14ac:dyDescent="0.25">
      <c r="B43" s="1" t="s">
        <v>24</v>
      </c>
      <c r="C43" s="1"/>
      <c r="D43" s="4" t="s">
        <v>63</v>
      </c>
      <c r="E43" s="7" t="s">
        <v>157</v>
      </c>
      <c r="F43" s="28">
        <v>0.53</v>
      </c>
      <c r="G43" s="5">
        <v>0.53</v>
      </c>
      <c r="H43" s="28">
        <v>0.53</v>
      </c>
      <c r="I43" s="28">
        <v>0.53</v>
      </c>
      <c r="J43" s="28">
        <v>0.53</v>
      </c>
      <c r="K43" s="28">
        <v>0.53</v>
      </c>
      <c r="L43" s="28">
        <v>0.53</v>
      </c>
      <c r="M43" s="1" t="s">
        <v>128</v>
      </c>
    </row>
    <row r="44" spans="1:16" x14ac:dyDescent="0.25">
      <c r="B44" s="1" t="s">
        <v>15</v>
      </c>
      <c r="C44" s="1"/>
      <c r="D44" s="4" t="s">
        <v>63</v>
      </c>
      <c r="E44" s="7" t="s">
        <v>157</v>
      </c>
      <c r="F44" s="28">
        <v>0.53</v>
      </c>
      <c r="G44" s="5">
        <v>0.53</v>
      </c>
      <c r="H44" s="28">
        <v>0.53</v>
      </c>
      <c r="I44" s="28">
        <v>0.53</v>
      </c>
      <c r="J44" s="28">
        <v>0.53</v>
      </c>
      <c r="K44" s="28">
        <v>0.53</v>
      </c>
      <c r="L44" s="28">
        <v>0.53</v>
      </c>
      <c r="M44" s="1" t="s">
        <v>128</v>
      </c>
    </row>
    <row r="45" spans="1:16" x14ac:dyDescent="0.25">
      <c r="B45" s="1" t="s">
        <v>17</v>
      </c>
      <c r="C45" s="1"/>
      <c r="D45" s="4" t="s">
        <v>63</v>
      </c>
      <c r="E45" s="7" t="s">
        <v>157</v>
      </c>
      <c r="F45" s="28">
        <v>0.53</v>
      </c>
      <c r="G45" s="5">
        <v>0.53</v>
      </c>
      <c r="H45" s="28">
        <v>0.53</v>
      </c>
      <c r="I45" s="28">
        <v>0.53</v>
      </c>
      <c r="J45" s="28">
        <v>0.53</v>
      </c>
      <c r="K45" s="28">
        <v>0.53</v>
      </c>
      <c r="L45" s="28">
        <v>0.53</v>
      </c>
      <c r="M45" s="1" t="s">
        <v>128</v>
      </c>
    </row>
    <row r="46" spans="1:16" x14ac:dyDescent="0.25">
      <c r="B46" s="1" t="s">
        <v>18</v>
      </c>
      <c r="C46" s="1"/>
      <c r="D46" s="4" t="s">
        <v>63</v>
      </c>
      <c r="E46" s="7" t="s">
        <v>157</v>
      </c>
      <c r="F46" s="28">
        <v>0.53</v>
      </c>
      <c r="G46" s="5">
        <v>0.53</v>
      </c>
      <c r="H46" s="28">
        <v>0.53</v>
      </c>
      <c r="I46" s="28">
        <v>0.53</v>
      </c>
      <c r="J46" s="28">
        <v>0.53</v>
      </c>
      <c r="K46" s="28">
        <v>0.53</v>
      </c>
      <c r="L46" s="28">
        <v>0.53</v>
      </c>
      <c r="M46" s="1" t="s">
        <v>128</v>
      </c>
    </row>
    <row r="47" spans="1:16" x14ac:dyDescent="0.25">
      <c r="B47" s="1" t="s">
        <v>19</v>
      </c>
      <c r="C47" s="1"/>
      <c r="D47" s="4" t="s">
        <v>63</v>
      </c>
      <c r="E47" s="7" t="s">
        <v>157</v>
      </c>
      <c r="F47" s="28">
        <v>0.53</v>
      </c>
      <c r="G47" s="5">
        <v>0.53</v>
      </c>
      <c r="H47" s="28">
        <v>0.53</v>
      </c>
      <c r="I47" s="28">
        <v>0.53</v>
      </c>
      <c r="J47" s="28">
        <v>0.53</v>
      </c>
      <c r="K47" s="28">
        <v>0.53</v>
      </c>
      <c r="L47" s="28">
        <v>0.53</v>
      </c>
      <c r="M47" s="1" t="s">
        <v>128</v>
      </c>
    </row>
    <row r="48" spans="1:16" x14ac:dyDescent="0.25">
      <c r="B48" s="1" t="s">
        <v>20</v>
      </c>
      <c r="C48" s="1"/>
      <c r="D48" s="4" t="s">
        <v>63</v>
      </c>
      <c r="E48" s="7" t="s">
        <v>157</v>
      </c>
      <c r="F48" s="28">
        <v>0.53</v>
      </c>
      <c r="G48" s="5">
        <v>0.53</v>
      </c>
      <c r="H48" s="28">
        <v>0.53</v>
      </c>
      <c r="I48" s="28">
        <v>0.53</v>
      </c>
      <c r="J48" s="28">
        <v>0.53</v>
      </c>
      <c r="K48" s="28">
        <v>0.53</v>
      </c>
      <c r="L48" s="28">
        <v>0.53</v>
      </c>
      <c r="M48" s="1" t="s">
        <v>128</v>
      </c>
    </row>
    <row r="49" spans="2:13" x14ac:dyDescent="0.25">
      <c r="B49" s="1" t="s">
        <v>21</v>
      </c>
      <c r="C49" s="1"/>
      <c r="D49" s="4" t="s">
        <v>63</v>
      </c>
      <c r="E49" s="7" t="s">
        <v>157</v>
      </c>
      <c r="F49" s="28">
        <v>0.53</v>
      </c>
      <c r="G49" s="5">
        <v>0.53</v>
      </c>
      <c r="H49" s="28">
        <v>0.53</v>
      </c>
      <c r="I49" s="28">
        <v>0.53</v>
      </c>
      <c r="J49" s="28">
        <v>0.53</v>
      </c>
      <c r="K49" s="28">
        <v>0.53</v>
      </c>
      <c r="L49" s="28">
        <v>0.53</v>
      </c>
      <c r="M49" s="1" t="s">
        <v>128</v>
      </c>
    </row>
    <row r="50" spans="2:13" x14ac:dyDescent="0.25">
      <c r="B50" s="1" t="s">
        <v>25</v>
      </c>
      <c r="C50" s="1"/>
      <c r="D50" s="4" t="s">
        <v>63</v>
      </c>
      <c r="E50" s="7" t="s">
        <v>157</v>
      </c>
      <c r="F50" s="28">
        <v>0.53</v>
      </c>
      <c r="G50" s="5">
        <v>0.53</v>
      </c>
      <c r="H50" s="28">
        <v>0.53</v>
      </c>
      <c r="I50" s="28">
        <v>0.53</v>
      </c>
      <c r="J50" s="28">
        <v>0.53</v>
      </c>
      <c r="K50" s="28">
        <v>0.53</v>
      </c>
      <c r="L50" s="28">
        <v>0.53</v>
      </c>
      <c r="M50" s="1" t="s">
        <v>128</v>
      </c>
    </row>
    <row r="51" spans="2:13" x14ac:dyDescent="0.25">
      <c r="B51" s="1" t="s">
        <v>26</v>
      </c>
      <c r="C51" s="1"/>
      <c r="D51" s="4" t="s">
        <v>63</v>
      </c>
      <c r="E51" s="7" t="s">
        <v>157</v>
      </c>
      <c r="F51" s="28">
        <v>0.53</v>
      </c>
      <c r="G51" s="5">
        <v>0.53</v>
      </c>
      <c r="H51" s="28">
        <v>0.53</v>
      </c>
      <c r="I51" s="28">
        <v>0.53</v>
      </c>
      <c r="J51" s="28">
        <v>0.53</v>
      </c>
      <c r="K51" s="28">
        <v>0.53</v>
      </c>
      <c r="L51" s="28">
        <v>0.53</v>
      </c>
      <c r="M51" s="1" t="s">
        <v>128</v>
      </c>
    </row>
    <row r="52" spans="2:13" x14ac:dyDescent="0.25">
      <c r="B52" s="1" t="s">
        <v>27</v>
      </c>
      <c r="C52" s="1"/>
      <c r="D52" s="4" t="s">
        <v>63</v>
      </c>
      <c r="E52" s="7" t="s">
        <v>157</v>
      </c>
      <c r="F52" s="28">
        <v>0.53</v>
      </c>
      <c r="G52" s="5">
        <v>0.53</v>
      </c>
      <c r="H52" s="28">
        <v>0.53</v>
      </c>
      <c r="I52" s="28">
        <v>0.53</v>
      </c>
      <c r="J52" s="28">
        <v>0.53</v>
      </c>
      <c r="K52" s="28">
        <v>0.53</v>
      </c>
      <c r="L52" s="28">
        <v>0.53</v>
      </c>
      <c r="M52" s="1" t="s">
        <v>128</v>
      </c>
    </row>
    <row r="53" spans="2:13" x14ac:dyDescent="0.25">
      <c r="D53" s="6"/>
    </row>
    <row r="54" spans="2:13" x14ac:dyDescent="0.25">
      <c r="D54" s="6"/>
    </row>
    <row r="56" spans="2:13" x14ac:dyDescent="0.25">
      <c r="B56" s="1" t="s">
        <v>0</v>
      </c>
      <c r="C56" s="1"/>
      <c r="D56" s="1"/>
      <c r="E56" s="1"/>
      <c r="F56" s="1"/>
      <c r="G56" s="1"/>
      <c r="H56" s="1"/>
      <c r="I56" s="1"/>
      <c r="J56" s="1"/>
      <c r="K56" s="1"/>
      <c r="L56" s="1"/>
    </row>
    <row r="57" spans="2:13" x14ac:dyDescent="0.25">
      <c r="B57" s="1" t="s">
        <v>1</v>
      </c>
      <c r="C57" s="1" t="s">
        <v>3</v>
      </c>
      <c r="D57" s="1" t="s">
        <v>4</v>
      </c>
      <c r="E57" s="1" t="s">
        <v>93</v>
      </c>
      <c r="F57" s="1" t="s">
        <v>8</v>
      </c>
      <c r="G57" s="1" t="s">
        <v>9</v>
      </c>
      <c r="H57" s="1" t="s">
        <v>10</v>
      </c>
      <c r="I57" s="1" t="s">
        <v>11</v>
      </c>
      <c r="J57" s="1" t="s">
        <v>12</v>
      </c>
      <c r="K57" s="1" t="s">
        <v>13</v>
      </c>
      <c r="L57" s="1" t="s">
        <v>14</v>
      </c>
    </row>
    <row r="58" spans="2:13" x14ac:dyDescent="0.25">
      <c r="B58" s="1" t="s">
        <v>26</v>
      </c>
      <c r="C58" s="4" t="s">
        <v>63</v>
      </c>
      <c r="D58" s="7" t="s">
        <v>157</v>
      </c>
      <c r="E58" s="1" t="s">
        <v>129</v>
      </c>
      <c r="F58" s="25">
        <f>G58</f>
        <v>0.56999999999999995</v>
      </c>
      <c r="G58">
        <v>0.56999999999999995</v>
      </c>
      <c r="H58" s="25">
        <f>F58</f>
        <v>0.56999999999999995</v>
      </c>
      <c r="I58" s="25">
        <f>G58</f>
        <v>0.56999999999999995</v>
      </c>
      <c r="J58" s="25">
        <f>G58</f>
        <v>0.56999999999999995</v>
      </c>
      <c r="K58" s="25">
        <f>G58</f>
        <v>0.56999999999999995</v>
      </c>
      <c r="L58" s="25">
        <f>G58</f>
        <v>0.56999999999999995</v>
      </c>
    </row>
    <row r="59" spans="2:13" x14ac:dyDescent="0.25">
      <c r="B59" s="1" t="s">
        <v>25</v>
      </c>
      <c r="C59" s="4" t="s">
        <v>63</v>
      </c>
      <c r="D59" s="7" t="s">
        <v>157</v>
      </c>
      <c r="E59" s="1" t="s">
        <v>129</v>
      </c>
      <c r="F59" s="25">
        <f t="shared" ref="F59:F69" si="6">G59</f>
        <v>0.56999999999999995</v>
      </c>
      <c r="G59">
        <v>0.56999999999999995</v>
      </c>
      <c r="H59" s="25">
        <f t="shared" ref="H59:H69" si="7">F59</f>
        <v>0.56999999999999995</v>
      </c>
      <c r="I59" s="25">
        <f t="shared" ref="I59:I69" si="8">G59</f>
        <v>0.56999999999999995</v>
      </c>
      <c r="J59" s="25">
        <f t="shared" ref="J59:J69" si="9">G59</f>
        <v>0.56999999999999995</v>
      </c>
      <c r="K59" s="25">
        <f t="shared" ref="K59:K69" si="10">G59</f>
        <v>0.56999999999999995</v>
      </c>
      <c r="L59" s="25">
        <f t="shared" ref="L59:L69" si="11">G59</f>
        <v>0.56999999999999995</v>
      </c>
    </row>
    <row r="60" spans="2:13" x14ac:dyDescent="0.25">
      <c r="B60" s="1" t="s">
        <v>27</v>
      </c>
      <c r="C60" s="4" t="s">
        <v>63</v>
      </c>
      <c r="D60" s="7" t="s">
        <v>157</v>
      </c>
      <c r="E60" s="1" t="s">
        <v>129</v>
      </c>
      <c r="F60" s="25">
        <f t="shared" si="6"/>
        <v>0.56999999999999995</v>
      </c>
      <c r="G60">
        <v>0.56999999999999995</v>
      </c>
      <c r="H60" s="25">
        <f t="shared" si="7"/>
        <v>0.56999999999999995</v>
      </c>
      <c r="I60" s="25">
        <f t="shared" si="8"/>
        <v>0.56999999999999995</v>
      </c>
      <c r="J60" s="25">
        <f t="shared" si="9"/>
        <v>0.56999999999999995</v>
      </c>
      <c r="K60" s="25">
        <f t="shared" si="10"/>
        <v>0.56999999999999995</v>
      </c>
      <c r="L60" s="25">
        <f t="shared" si="11"/>
        <v>0.56999999999999995</v>
      </c>
    </row>
    <row r="61" spans="2:13" x14ac:dyDescent="0.25">
      <c r="B61" s="1" t="s">
        <v>17</v>
      </c>
      <c r="C61" s="4" t="s">
        <v>63</v>
      </c>
      <c r="D61" s="7" t="s">
        <v>157</v>
      </c>
      <c r="E61" s="1" t="s">
        <v>129</v>
      </c>
      <c r="F61" s="25">
        <f t="shared" si="6"/>
        <v>0.62</v>
      </c>
      <c r="G61">
        <v>0.62</v>
      </c>
      <c r="H61" s="25">
        <f t="shared" si="7"/>
        <v>0.62</v>
      </c>
      <c r="I61" s="25">
        <f t="shared" si="8"/>
        <v>0.62</v>
      </c>
      <c r="J61" s="25">
        <f t="shared" si="9"/>
        <v>0.62</v>
      </c>
      <c r="K61" s="25">
        <f t="shared" si="10"/>
        <v>0.62</v>
      </c>
      <c r="L61" s="25">
        <f t="shared" si="11"/>
        <v>0.62</v>
      </c>
    </row>
    <row r="62" spans="2:13" x14ac:dyDescent="0.25">
      <c r="B62" s="1" t="s">
        <v>15</v>
      </c>
      <c r="C62" s="4" t="s">
        <v>63</v>
      </c>
      <c r="D62" s="7" t="s">
        <v>157</v>
      </c>
      <c r="E62" s="1" t="s">
        <v>129</v>
      </c>
      <c r="F62" s="25">
        <f t="shared" si="6"/>
        <v>0.62</v>
      </c>
      <c r="G62">
        <v>0.62</v>
      </c>
      <c r="H62" s="25">
        <f t="shared" si="7"/>
        <v>0.62</v>
      </c>
      <c r="I62" s="25">
        <f t="shared" si="8"/>
        <v>0.62</v>
      </c>
      <c r="J62" s="25">
        <f t="shared" si="9"/>
        <v>0.62</v>
      </c>
      <c r="K62" s="25">
        <f t="shared" si="10"/>
        <v>0.62</v>
      </c>
      <c r="L62" s="25">
        <f t="shared" si="11"/>
        <v>0.62</v>
      </c>
    </row>
    <row r="63" spans="2:13" x14ac:dyDescent="0.25">
      <c r="B63" s="1" t="s">
        <v>18</v>
      </c>
      <c r="C63" s="4" t="s">
        <v>63</v>
      </c>
      <c r="D63" s="7" t="s">
        <v>157</v>
      </c>
      <c r="E63" s="1" t="s">
        <v>129</v>
      </c>
      <c r="F63" s="25">
        <f t="shared" si="6"/>
        <v>0.62</v>
      </c>
      <c r="G63">
        <v>0.62</v>
      </c>
      <c r="H63" s="25">
        <f t="shared" si="7"/>
        <v>0.62</v>
      </c>
      <c r="I63" s="25">
        <f t="shared" si="8"/>
        <v>0.62</v>
      </c>
      <c r="J63" s="25">
        <f t="shared" si="9"/>
        <v>0.62</v>
      </c>
      <c r="K63" s="25">
        <f t="shared" si="10"/>
        <v>0.62</v>
      </c>
      <c r="L63" s="25">
        <f t="shared" si="11"/>
        <v>0.62</v>
      </c>
    </row>
    <row r="64" spans="2:13" x14ac:dyDescent="0.25">
      <c r="B64" s="1" t="s">
        <v>20</v>
      </c>
      <c r="C64" s="4" t="s">
        <v>63</v>
      </c>
      <c r="D64" s="7" t="s">
        <v>157</v>
      </c>
      <c r="E64" s="1" t="s">
        <v>129</v>
      </c>
      <c r="F64" s="25">
        <f t="shared" si="6"/>
        <v>0.56999999999999995</v>
      </c>
      <c r="G64">
        <v>0.56999999999999995</v>
      </c>
      <c r="H64" s="25">
        <f t="shared" si="7"/>
        <v>0.56999999999999995</v>
      </c>
      <c r="I64" s="25">
        <f t="shared" si="8"/>
        <v>0.56999999999999995</v>
      </c>
      <c r="J64" s="25">
        <f t="shared" si="9"/>
        <v>0.56999999999999995</v>
      </c>
      <c r="K64" s="25">
        <f t="shared" si="10"/>
        <v>0.56999999999999995</v>
      </c>
      <c r="L64" s="25">
        <f t="shared" si="11"/>
        <v>0.56999999999999995</v>
      </c>
    </row>
    <row r="65" spans="2:16" x14ac:dyDescent="0.25">
      <c r="B65" s="1" t="s">
        <v>19</v>
      </c>
      <c r="C65" s="4" t="s">
        <v>63</v>
      </c>
      <c r="D65" s="7" t="s">
        <v>157</v>
      </c>
      <c r="E65" s="1" t="s">
        <v>129</v>
      </c>
      <c r="F65" s="25">
        <f t="shared" si="6"/>
        <v>0.56999999999999995</v>
      </c>
      <c r="G65">
        <v>0.56999999999999995</v>
      </c>
      <c r="H65" s="25">
        <f t="shared" si="7"/>
        <v>0.56999999999999995</v>
      </c>
      <c r="I65" s="25">
        <f t="shared" si="8"/>
        <v>0.56999999999999995</v>
      </c>
      <c r="J65" s="25">
        <f t="shared" si="9"/>
        <v>0.56999999999999995</v>
      </c>
      <c r="K65" s="25">
        <f t="shared" si="10"/>
        <v>0.56999999999999995</v>
      </c>
      <c r="L65" s="25">
        <f t="shared" si="11"/>
        <v>0.56999999999999995</v>
      </c>
    </row>
    <row r="66" spans="2:16" x14ac:dyDescent="0.25">
      <c r="B66" s="1" t="s">
        <v>21</v>
      </c>
      <c r="C66" s="4" t="s">
        <v>63</v>
      </c>
      <c r="D66" s="7" t="s">
        <v>157</v>
      </c>
      <c r="E66" s="1" t="s">
        <v>129</v>
      </c>
      <c r="F66" s="25">
        <f t="shared" si="6"/>
        <v>0.56999999999999995</v>
      </c>
      <c r="G66">
        <v>0.56999999999999995</v>
      </c>
      <c r="H66" s="25">
        <f t="shared" si="7"/>
        <v>0.56999999999999995</v>
      </c>
      <c r="I66" s="25">
        <f t="shared" si="8"/>
        <v>0.56999999999999995</v>
      </c>
      <c r="J66" s="25">
        <f t="shared" si="9"/>
        <v>0.56999999999999995</v>
      </c>
      <c r="K66" s="25">
        <f t="shared" si="10"/>
        <v>0.56999999999999995</v>
      </c>
      <c r="L66" s="25">
        <f t="shared" si="11"/>
        <v>0.56999999999999995</v>
      </c>
    </row>
    <row r="67" spans="2:16" x14ac:dyDescent="0.25">
      <c r="B67" s="1" t="s">
        <v>23</v>
      </c>
      <c r="C67" s="4" t="s">
        <v>63</v>
      </c>
      <c r="D67" s="7" t="s">
        <v>157</v>
      </c>
      <c r="E67" s="1" t="s">
        <v>129</v>
      </c>
      <c r="F67" s="25">
        <f t="shared" si="6"/>
        <v>0.56999999999999995</v>
      </c>
      <c r="G67">
        <v>0.56999999999999995</v>
      </c>
      <c r="H67" s="25">
        <f t="shared" si="7"/>
        <v>0.56999999999999995</v>
      </c>
      <c r="I67" s="25">
        <f t="shared" si="8"/>
        <v>0.56999999999999995</v>
      </c>
      <c r="J67" s="25">
        <f t="shared" si="9"/>
        <v>0.56999999999999995</v>
      </c>
      <c r="K67" s="25">
        <f t="shared" si="10"/>
        <v>0.56999999999999995</v>
      </c>
      <c r="L67" s="25">
        <f t="shared" si="11"/>
        <v>0.56999999999999995</v>
      </c>
    </row>
    <row r="68" spans="2:16" x14ac:dyDescent="0.25">
      <c r="B68" s="1" t="s">
        <v>22</v>
      </c>
      <c r="C68" s="4" t="s">
        <v>63</v>
      </c>
      <c r="D68" s="7" t="s">
        <v>157</v>
      </c>
      <c r="E68" s="1" t="s">
        <v>129</v>
      </c>
      <c r="F68" s="25">
        <f t="shared" si="6"/>
        <v>0.56999999999999995</v>
      </c>
      <c r="G68">
        <v>0.56999999999999995</v>
      </c>
      <c r="H68" s="25">
        <f t="shared" si="7"/>
        <v>0.56999999999999995</v>
      </c>
      <c r="I68" s="25">
        <f t="shared" si="8"/>
        <v>0.56999999999999995</v>
      </c>
      <c r="J68" s="25">
        <f t="shared" si="9"/>
        <v>0.56999999999999995</v>
      </c>
      <c r="K68" s="25">
        <f t="shared" si="10"/>
        <v>0.56999999999999995</v>
      </c>
      <c r="L68" s="25">
        <f t="shared" si="11"/>
        <v>0.56999999999999995</v>
      </c>
    </row>
    <row r="69" spans="2:16" x14ac:dyDescent="0.25">
      <c r="B69" s="1" t="s">
        <v>24</v>
      </c>
      <c r="C69" s="4" t="s">
        <v>63</v>
      </c>
      <c r="D69" s="7" t="s">
        <v>157</v>
      </c>
      <c r="E69" s="1" t="s">
        <v>129</v>
      </c>
      <c r="F69" s="25">
        <f t="shared" si="6"/>
        <v>0.56999999999999995</v>
      </c>
      <c r="G69">
        <v>0.56999999999999995</v>
      </c>
      <c r="H69" s="25">
        <f t="shared" si="7"/>
        <v>0.56999999999999995</v>
      </c>
      <c r="I69" s="25">
        <f t="shared" si="8"/>
        <v>0.56999999999999995</v>
      </c>
      <c r="J69" s="25">
        <f t="shared" si="9"/>
        <v>0.56999999999999995</v>
      </c>
      <c r="K69" s="25">
        <f t="shared" si="10"/>
        <v>0.56999999999999995</v>
      </c>
      <c r="L69" s="25">
        <f t="shared" si="11"/>
        <v>0.56999999999999995</v>
      </c>
    </row>
    <row r="70" spans="2:16" x14ac:dyDescent="0.25">
      <c r="C70" s="6"/>
    </row>
    <row r="71" spans="2:16" x14ac:dyDescent="0.25">
      <c r="C71" s="6"/>
      <c r="P71" s="5"/>
    </row>
    <row r="72" spans="2:16" s="5" customFormat="1" x14ac:dyDescent="0.25">
      <c r="H72" s="5" t="s">
        <v>147</v>
      </c>
    </row>
    <row r="73" spans="2:16" s="5" customFormat="1" x14ac:dyDescent="0.25"/>
    <row r="74" spans="2:16" s="5" customFormat="1" x14ac:dyDescent="0.25">
      <c r="D74" s="5" t="s">
        <v>15</v>
      </c>
      <c r="E74" s="5" t="s">
        <v>17</v>
      </c>
      <c r="F74" s="5" t="s">
        <v>18</v>
      </c>
      <c r="G74" s="5" t="s">
        <v>19</v>
      </c>
      <c r="H74" s="5" t="s">
        <v>20</v>
      </c>
      <c r="I74" s="5" t="s">
        <v>21</v>
      </c>
      <c r="J74" s="5" t="s">
        <v>22</v>
      </c>
      <c r="K74" s="5" t="s">
        <v>23</v>
      </c>
      <c r="L74" s="5" t="s">
        <v>24</v>
      </c>
      <c r="M74" s="5" t="s">
        <v>25</v>
      </c>
      <c r="N74" s="5" t="s">
        <v>26</v>
      </c>
      <c r="O74" s="5" t="s">
        <v>27</v>
      </c>
    </row>
    <row r="75" spans="2:16" s="5" customFormat="1" x14ac:dyDescent="0.25">
      <c r="D75" s="5" t="s">
        <v>148</v>
      </c>
      <c r="E75" s="5" t="s">
        <v>148</v>
      </c>
      <c r="F75" s="5" t="s">
        <v>148</v>
      </c>
      <c r="G75" s="5" t="s">
        <v>148</v>
      </c>
      <c r="H75" s="5" t="s">
        <v>148</v>
      </c>
      <c r="I75" s="5" t="s">
        <v>148</v>
      </c>
      <c r="J75" s="5" t="s">
        <v>148</v>
      </c>
      <c r="K75" s="5" t="s">
        <v>148</v>
      </c>
      <c r="L75" s="5" t="s">
        <v>148</v>
      </c>
      <c r="M75" s="5" t="s">
        <v>148</v>
      </c>
      <c r="N75" s="5" t="s">
        <v>148</v>
      </c>
      <c r="O75" s="5" t="s">
        <v>148</v>
      </c>
    </row>
    <row r="76" spans="2:16" s="5" customFormat="1" x14ac:dyDescent="0.25">
      <c r="C76" s="5" t="s">
        <v>149</v>
      </c>
      <c r="D76" s="5">
        <v>0.04</v>
      </c>
      <c r="E76" s="5">
        <v>0.02</v>
      </c>
      <c r="F76" s="5">
        <v>7.0000000000000007E-2</v>
      </c>
      <c r="G76" s="5">
        <v>0.09</v>
      </c>
      <c r="H76" s="5">
        <v>0.02</v>
      </c>
      <c r="I76" s="5">
        <v>0.13</v>
      </c>
      <c r="J76" s="5">
        <v>0.13</v>
      </c>
      <c r="K76" s="5">
        <v>7.0000000000000007E-2</v>
      </c>
      <c r="L76" s="5">
        <v>0.27</v>
      </c>
      <c r="M76" s="5">
        <v>0.13</v>
      </c>
      <c r="N76" s="5">
        <v>0.08</v>
      </c>
      <c r="O76" s="5">
        <v>0.33</v>
      </c>
    </row>
    <row r="77" spans="2:16" s="5" customFormat="1" x14ac:dyDescent="0.25">
      <c r="C77" s="5" t="s">
        <v>150</v>
      </c>
      <c r="D77" s="5">
        <v>0.25</v>
      </c>
      <c r="E77" s="5">
        <v>0.11</v>
      </c>
      <c r="F77" s="5">
        <v>0.35</v>
      </c>
      <c r="G77" s="5">
        <v>0.11</v>
      </c>
      <c r="H77" s="5">
        <v>0.04</v>
      </c>
      <c r="I77" s="5">
        <v>0.19</v>
      </c>
      <c r="J77" s="5">
        <v>0.18</v>
      </c>
      <c r="K77" s="5">
        <v>0.12</v>
      </c>
      <c r="L77" s="5">
        <v>0.3</v>
      </c>
      <c r="M77" s="5">
        <v>0.21</v>
      </c>
      <c r="N77" s="5">
        <v>0.13</v>
      </c>
      <c r="O77" s="5">
        <v>0.44</v>
      </c>
    </row>
    <row r="78" spans="2:16" s="5" customFormat="1" x14ac:dyDescent="0.25"/>
    <row r="79" spans="2:16" s="5" customFormat="1" x14ac:dyDescent="0.25">
      <c r="D79" s="5" t="s">
        <v>151</v>
      </c>
    </row>
    <row r="80" spans="2:16" s="5" customFormat="1" x14ac:dyDescent="0.25">
      <c r="E80" s="5">
        <f>E76/$D$76</f>
        <v>0.5</v>
      </c>
      <c r="F80" s="5">
        <f t="shared" ref="F80:N80" si="12">F76/$D$76</f>
        <v>1.7500000000000002</v>
      </c>
      <c r="G80" s="5">
        <f t="shared" si="12"/>
        <v>2.25</v>
      </c>
      <c r="H80" s="5">
        <f t="shared" si="12"/>
        <v>0.5</v>
      </c>
      <c r="I80" s="5">
        <f t="shared" si="12"/>
        <v>3.25</v>
      </c>
      <c r="J80" s="5">
        <f t="shared" si="12"/>
        <v>3.25</v>
      </c>
      <c r="K80" s="5">
        <f t="shared" si="12"/>
        <v>1.7500000000000002</v>
      </c>
      <c r="L80" s="5">
        <f t="shared" si="12"/>
        <v>6.75</v>
      </c>
      <c r="M80" s="5">
        <f t="shared" si="12"/>
        <v>3.25</v>
      </c>
      <c r="N80" s="5">
        <f t="shared" si="12"/>
        <v>2</v>
      </c>
      <c r="O80" s="5">
        <f>O76/$D$76</f>
        <v>8.25</v>
      </c>
      <c r="P80"/>
    </row>
    <row r="84" spans="1:3" x14ac:dyDescent="0.25">
      <c r="A84" s="5"/>
      <c r="B84" s="5"/>
      <c r="C84" s="5"/>
    </row>
    <row r="85" spans="1:3" x14ac:dyDescent="0.25">
      <c r="A85" s="5" t="s">
        <v>22</v>
      </c>
      <c r="B85" s="5" t="s">
        <v>35</v>
      </c>
      <c r="C85" s="5">
        <v>9.9000000000000005E-2</v>
      </c>
    </row>
    <row r="86" spans="1:3" x14ac:dyDescent="0.25">
      <c r="A86" s="5" t="s">
        <v>23</v>
      </c>
      <c r="B86" s="5" t="s">
        <v>36</v>
      </c>
      <c r="C86" s="5">
        <v>0.108</v>
      </c>
    </row>
    <row r="87" spans="1:3" x14ac:dyDescent="0.25">
      <c r="A87" s="5" t="s">
        <v>24</v>
      </c>
      <c r="B87" s="5" t="s">
        <v>37</v>
      </c>
      <c r="C87" s="5">
        <v>8.9999999999999993E-3</v>
      </c>
    </row>
    <row r="88" spans="1:3" x14ac:dyDescent="0.25">
      <c r="A88" s="5" t="s">
        <v>15</v>
      </c>
      <c r="B88" s="5" t="s">
        <v>29</v>
      </c>
      <c r="C88" s="5">
        <v>9.4E-2</v>
      </c>
    </row>
    <row r="89" spans="1:3" x14ac:dyDescent="0.25">
      <c r="A89" s="5" t="s">
        <v>17</v>
      </c>
      <c r="B89" s="5" t="s">
        <v>30</v>
      </c>
      <c r="C89" s="5">
        <v>0.10299999999999999</v>
      </c>
    </row>
    <row r="90" spans="1:3" x14ac:dyDescent="0.25">
      <c r="A90" s="5" t="s">
        <v>18</v>
      </c>
      <c r="B90" s="5" t="s">
        <v>31</v>
      </c>
      <c r="C90" s="5">
        <v>8.9999999999999993E-3</v>
      </c>
    </row>
    <row r="91" spans="1:3" x14ac:dyDescent="0.25">
      <c r="A91" s="5" t="s">
        <v>19</v>
      </c>
      <c r="B91" s="5" t="s">
        <v>32</v>
      </c>
      <c r="C91" s="5">
        <v>0.127</v>
      </c>
    </row>
    <row r="92" spans="1:3" x14ac:dyDescent="0.25">
      <c r="A92" s="5" t="s">
        <v>20</v>
      </c>
      <c r="B92" s="5" t="s">
        <v>33</v>
      </c>
      <c r="C92" s="5">
        <v>0.13800000000000001</v>
      </c>
    </row>
    <row r="93" spans="1:3" x14ac:dyDescent="0.25">
      <c r="A93" s="5" t="s">
        <v>21</v>
      </c>
      <c r="B93" s="5" t="s">
        <v>34</v>
      </c>
      <c r="C93" s="5">
        <v>1.2E-2</v>
      </c>
    </row>
    <row r="94" spans="1:3" x14ac:dyDescent="0.25">
      <c r="A94" s="5" t="s">
        <v>25</v>
      </c>
      <c r="B94" s="5" t="s">
        <v>38</v>
      </c>
      <c r="C94" s="5">
        <v>0.13800000000000001</v>
      </c>
    </row>
    <row r="95" spans="1:3" x14ac:dyDescent="0.25">
      <c r="A95" s="5" t="s">
        <v>26</v>
      </c>
      <c r="B95" s="5" t="s">
        <v>39</v>
      </c>
      <c r="C95" s="5">
        <v>0.151</v>
      </c>
    </row>
    <row r="96" spans="1:3" x14ac:dyDescent="0.25">
      <c r="A96" s="5" t="s">
        <v>27</v>
      </c>
      <c r="B96" s="5" t="s">
        <v>40</v>
      </c>
      <c r="C96" s="5">
        <v>1.2999999999999999E-2</v>
      </c>
    </row>
    <row r="100" spans="1:35" x14ac:dyDescent="0.25">
      <c r="A100" s="5" t="s">
        <v>152</v>
      </c>
      <c r="B100" s="5"/>
      <c r="C100" s="5"/>
      <c r="D100" s="5"/>
      <c r="E100" s="5"/>
      <c r="F100" s="5"/>
      <c r="G100" s="5"/>
      <c r="H100" s="5"/>
      <c r="I100" s="5"/>
      <c r="J100" s="5"/>
    </row>
    <row r="101" spans="1:35" x14ac:dyDescent="0.25">
      <c r="A101" s="5" t="s">
        <v>3</v>
      </c>
      <c r="B101" s="5" t="s">
        <v>93</v>
      </c>
      <c r="C101" s="5" t="s">
        <v>7</v>
      </c>
      <c r="D101" s="5" t="s">
        <v>8</v>
      </c>
      <c r="E101" s="5" t="s">
        <v>9</v>
      </c>
      <c r="F101" s="5" t="s">
        <v>10</v>
      </c>
      <c r="G101" s="5" t="s">
        <v>11</v>
      </c>
      <c r="H101" s="5" t="s">
        <v>12</v>
      </c>
      <c r="I101" s="5" t="s">
        <v>13</v>
      </c>
      <c r="J101" s="5" t="s">
        <v>14</v>
      </c>
      <c r="W101" t="s">
        <v>117</v>
      </c>
      <c r="X101" t="s">
        <v>104</v>
      </c>
      <c r="Y101" t="s">
        <v>116</v>
      </c>
      <c r="Z101" t="s">
        <v>105</v>
      </c>
      <c r="AA101" t="s">
        <v>113</v>
      </c>
      <c r="AB101" t="s">
        <v>107</v>
      </c>
      <c r="AC101" t="s">
        <v>108</v>
      </c>
      <c r="AD101" t="s">
        <v>109</v>
      </c>
      <c r="AE101" t="s">
        <v>112</v>
      </c>
      <c r="AF101" t="s">
        <v>111</v>
      </c>
      <c r="AG101" t="s">
        <v>110</v>
      </c>
      <c r="AH101" t="s">
        <v>114</v>
      </c>
      <c r="AI101" t="s">
        <v>106</v>
      </c>
    </row>
    <row r="102" spans="1:35" x14ac:dyDescent="0.25">
      <c r="A102" s="5" t="s">
        <v>153</v>
      </c>
      <c r="B102" s="5" t="s">
        <v>154</v>
      </c>
      <c r="C102" s="5"/>
      <c r="D102" s="5">
        <v>4.7927</v>
      </c>
      <c r="E102" s="5">
        <v>1.31</v>
      </c>
      <c r="F102" s="5">
        <v>4</v>
      </c>
      <c r="G102" s="5">
        <v>0</v>
      </c>
      <c r="H102" s="5">
        <v>1.1473599999999999</v>
      </c>
      <c r="I102" s="5">
        <v>6.9673999999999996</v>
      </c>
      <c r="J102" s="5">
        <v>6</v>
      </c>
      <c r="W102">
        <v>0.76</v>
      </c>
      <c r="X102">
        <v>1.1000000000000001</v>
      </c>
      <c r="Y102">
        <v>0</v>
      </c>
      <c r="Z102">
        <v>0</v>
      </c>
      <c r="AA102">
        <v>0</v>
      </c>
      <c r="AB102">
        <v>1.7823</v>
      </c>
      <c r="AC102">
        <v>1.0928</v>
      </c>
      <c r="AD102">
        <v>9.1999999999999998E-2</v>
      </c>
      <c r="AE102">
        <v>0.10920000000000001</v>
      </c>
      <c r="AF102">
        <v>0.18</v>
      </c>
      <c r="AG102">
        <v>0.91600000000000004</v>
      </c>
      <c r="AH102">
        <v>2.7440000000000002</v>
      </c>
      <c r="AI102">
        <v>4</v>
      </c>
    </row>
    <row r="103" spans="1:35" x14ac:dyDescent="0.25">
      <c r="A103" s="5" t="s">
        <v>155</v>
      </c>
      <c r="B103" s="5" t="s">
        <v>154</v>
      </c>
      <c r="C103" s="5">
        <v>0.75</v>
      </c>
      <c r="D103" s="5"/>
      <c r="E103" s="5"/>
      <c r="F103" s="5"/>
      <c r="G103" s="5"/>
      <c r="H103" s="5"/>
      <c r="I103" s="5"/>
      <c r="J103" s="5"/>
    </row>
  </sheetData>
  <phoneticPr fontId="13" type="noConversion"/>
  <conditionalFormatting sqref="E38:O38 Q38:AO38 P37">
    <cfRule type="colorScale" priority="3">
      <colorScale>
        <cfvo type="min"/>
        <cfvo type="percentile" val="50"/>
        <cfvo type="max"/>
        <color rgb="FF63BE7B"/>
        <color rgb="FFFFEB84"/>
        <color rgb="FFF8696B"/>
      </colorScale>
    </cfRule>
  </conditionalFormatting>
  <conditionalFormatting sqref="F41:L52">
    <cfRule type="colorScale" priority="1">
      <colorScale>
        <cfvo type="min"/>
        <cfvo type="percentile" val="50"/>
        <cfvo type="max"/>
        <color rgb="FF63BE7B"/>
        <color rgb="FFFFEB84"/>
        <color rgb="FFF8696B"/>
      </colorScale>
    </cfRule>
  </conditionalFormatting>
  <conditionalFormatting sqref="N41:O54 Q41:AP54 P40:P53 F53:L54">
    <cfRule type="colorScale" priority="4">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8173-353D-4B3A-8647-EB850BBB27F8}">
  <dimension ref="A1:J63"/>
  <sheetViews>
    <sheetView workbookViewId="0">
      <selection activeCell="F10" sqref="F10"/>
    </sheetView>
  </sheetViews>
  <sheetFormatPr defaultRowHeight="13.2" x14ac:dyDescent="0.25"/>
  <sheetData>
    <row r="1" spans="1:10" ht="66" x14ac:dyDescent="0.25">
      <c r="A1" s="11" t="s">
        <v>160</v>
      </c>
      <c r="B1" s="12" t="s">
        <v>161</v>
      </c>
      <c r="C1" s="12" t="s">
        <v>162</v>
      </c>
      <c r="D1" s="12" t="s">
        <v>163</v>
      </c>
      <c r="E1" s="12" t="s">
        <v>164</v>
      </c>
      <c r="F1" s="12" t="s">
        <v>165</v>
      </c>
      <c r="G1" s="12" t="s">
        <v>166</v>
      </c>
      <c r="H1" s="12" t="s">
        <v>167</v>
      </c>
      <c r="J1">
        <v>36880</v>
      </c>
    </row>
    <row r="2" spans="1:10" ht="93" thickBot="1" x14ac:dyDescent="0.3">
      <c r="A2" s="13" t="s">
        <v>168</v>
      </c>
      <c r="B2" s="14" t="s">
        <v>169</v>
      </c>
      <c r="C2" s="15" t="s">
        <v>170</v>
      </c>
      <c r="D2" s="15" t="s">
        <v>171</v>
      </c>
      <c r="E2" s="16">
        <v>1864</v>
      </c>
      <c r="F2" s="15">
        <v>36</v>
      </c>
      <c r="G2" s="15">
        <v>24.39</v>
      </c>
      <c r="H2" s="15" t="s">
        <v>172</v>
      </c>
      <c r="J2" s="21">
        <f>SUM(E2:E63)</f>
        <v>36880</v>
      </c>
    </row>
    <row r="3" spans="1:10" ht="27" thickBot="1" x14ac:dyDescent="0.3">
      <c r="A3" s="13" t="s">
        <v>173</v>
      </c>
      <c r="B3" s="14" t="s">
        <v>174</v>
      </c>
      <c r="C3" s="15" t="s">
        <v>174</v>
      </c>
      <c r="D3" s="15" t="s">
        <v>171</v>
      </c>
      <c r="E3" s="15">
        <v>270</v>
      </c>
      <c r="F3" s="15">
        <v>6</v>
      </c>
      <c r="G3" s="15">
        <v>37.799999999999997</v>
      </c>
      <c r="H3" s="15" t="s">
        <v>175</v>
      </c>
    </row>
    <row r="4" spans="1:10" ht="53.4" thickBot="1" x14ac:dyDescent="0.3">
      <c r="A4" s="17" t="s">
        <v>176</v>
      </c>
      <c r="B4" s="14" t="s">
        <v>177</v>
      </c>
      <c r="C4" s="15" t="s">
        <v>178</v>
      </c>
      <c r="D4" s="15" t="s">
        <v>179</v>
      </c>
      <c r="E4" s="15">
        <v>768</v>
      </c>
      <c r="F4" s="15">
        <v>3</v>
      </c>
      <c r="G4" s="15">
        <v>63</v>
      </c>
      <c r="H4" s="15" t="s">
        <v>180</v>
      </c>
      <c r="J4">
        <f>SUM(E:E)</f>
        <v>36880</v>
      </c>
    </row>
    <row r="5" spans="1:10" ht="27" thickBot="1" x14ac:dyDescent="0.3">
      <c r="A5" s="17" t="s">
        <v>181</v>
      </c>
      <c r="B5" s="14" t="s">
        <v>182</v>
      </c>
      <c r="C5" s="15" t="s">
        <v>182</v>
      </c>
      <c r="D5" s="15" t="s">
        <v>179</v>
      </c>
      <c r="E5" s="16">
        <v>1178</v>
      </c>
      <c r="F5" s="15">
        <v>8</v>
      </c>
      <c r="G5" s="15">
        <v>266.7</v>
      </c>
      <c r="H5" s="15" t="s">
        <v>183</v>
      </c>
    </row>
    <row r="6" spans="1:10" ht="27" thickBot="1" x14ac:dyDescent="0.3">
      <c r="A6" s="13" t="s">
        <v>184</v>
      </c>
      <c r="B6" s="14" t="s">
        <v>182</v>
      </c>
      <c r="C6" s="15" t="s">
        <v>182</v>
      </c>
      <c r="D6" s="15" t="s">
        <v>171</v>
      </c>
      <c r="E6" s="15">
        <v>845</v>
      </c>
      <c r="F6" s="15">
        <v>5</v>
      </c>
      <c r="G6" s="15">
        <v>115.83</v>
      </c>
      <c r="H6" s="15" t="s">
        <v>185</v>
      </c>
    </row>
    <row r="7" spans="1:10" ht="27" thickBot="1" x14ac:dyDescent="0.3">
      <c r="A7" s="13" t="s">
        <v>186</v>
      </c>
      <c r="B7" s="14" t="s">
        <v>177</v>
      </c>
      <c r="C7" s="15" t="s">
        <v>187</v>
      </c>
      <c r="D7" s="15" t="s">
        <v>179</v>
      </c>
      <c r="E7" s="15">
        <v>469</v>
      </c>
      <c r="F7" s="15">
        <v>2</v>
      </c>
      <c r="G7" s="15">
        <v>37.5</v>
      </c>
      <c r="H7" s="15">
        <v>1993</v>
      </c>
    </row>
    <row r="8" spans="1:10" ht="27" thickBot="1" x14ac:dyDescent="0.3">
      <c r="A8" s="13" t="s">
        <v>188</v>
      </c>
      <c r="B8" s="14" t="s">
        <v>189</v>
      </c>
      <c r="C8" s="15" t="s">
        <v>190</v>
      </c>
      <c r="D8" s="15" t="s">
        <v>171</v>
      </c>
      <c r="E8" s="15">
        <v>61</v>
      </c>
      <c r="F8" s="15">
        <v>3</v>
      </c>
      <c r="G8" s="15">
        <v>18.29</v>
      </c>
      <c r="H8" s="15" t="s">
        <v>191</v>
      </c>
    </row>
    <row r="9" spans="1:10" ht="27" thickBot="1" x14ac:dyDescent="0.3">
      <c r="A9" s="13" t="s">
        <v>192</v>
      </c>
      <c r="B9" s="14" t="s">
        <v>189</v>
      </c>
      <c r="C9" s="15" t="s">
        <v>190</v>
      </c>
      <c r="D9" s="15" t="s">
        <v>171</v>
      </c>
      <c r="E9" s="15">
        <v>756</v>
      </c>
      <c r="F9" s="15">
        <v>14</v>
      </c>
      <c r="G9" s="15">
        <v>17.989999999999998</v>
      </c>
      <c r="H9" s="15" t="s">
        <v>193</v>
      </c>
    </row>
    <row r="10" spans="1:10" ht="27" thickBot="1" x14ac:dyDescent="0.3">
      <c r="A10" s="13" t="s">
        <v>194</v>
      </c>
      <c r="B10" s="14" t="s">
        <v>189</v>
      </c>
      <c r="C10" s="15" t="s">
        <v>195</v>
      </c>
      <c r="D10" s="15" t="s">
        <v>171</v>
      </c>
      <c r="E10" s="15">
        <v>152</v>
      </c>
      <c r="F10" s="15">
        <v>5</v>
      </c>
      <c r="G10" s="15">
        <v>28.35</v>
      </c>
      <c r="H10" s="15" t="s">
        <v>196</v>
      </c>
    </row>
    <row r="11" spans="1:10" ht="27" thickBot="1" x14ac:dyDescent="0.3">
      <c r="A11" s="13" t="s">
        <v>197</v>
      </c>
      <c r="B11" s="14" t="s">
        <v>174</v>
      </c>
      <c r="C11" s="15" t="s">
        <v>174</v>
      </c>
      <c r="D11" s="15" t="s">
        <v>171</v>
      </c>
      <c r="E11" s="15">
        <v>62</v>
      </c>
      <c r="F11" s="15">
        <v>6</v>
      </c>
      <c r="G11" s="15">
        <v>17.829999999999998</v>
      </c>
      <c r="H11" s="15" t="s">
        <v>198</v>
      </c>
    </row>
    <row r="12" spans="1:10" ht="27" thickBot="1" x14ac:dyDescent="0.3">
      <c r="A12" s="17" t="s">
        <v>199</v>
      </c>
      <c r="B12" s="14" t="s">
        <v>189</v>
      </c>
      <c r="C12" s="15" t="s">
        <v>200</v>
      </c>
      <c r="D12" s="15" t="s">
        <v>171</v>
      </c>
      <c r="E12" s="15">
        <v>10</v>
      </c>
      <c r="F12" s="15">
        <v>2</v>
      </c>
      <c r="G12" s="15">
        <v>17.8</v>
      </c>
      <c r="H12" s="15" t="s">
        <v>201</v>
      </c>
    </row>
    <row r="13" spans="1:10" ht="40.200000000000003" thickBot="1" x14ac:dyDescent="0.3">
      <c r="A13" s="13" t="s">
        <v>202</v>
      </c>
      <c r="B13" s="14" t="s">
        <v>189</v>
      </c>
      <c r="C13" s="15" t="s">
        <v>190</v>
      </c>
      <c r="D13" s="15" t="s">
        <v>171</v>
      </c>
      <c r="E13" s="15">
        <v>92</v>
      </c>
      <c r="F13" s="15">
        <v>4</v>
      </c>
      <c r="G13" s="15">
        <v>16.16</v>
      </c>
      <c r="H13" s="15">
        <v>1931</v>
      </c>
    </row>
    <row r="14" spans="1:10" ht="40.200000000000003" thickBot="1" x14ac:dyDescent="0.3">
      <c r="A14" s="13" t="s">
        <v>203</v>
      </c>
      <c r="B14" s="14" t="s">
        <v>204</v>
      </c>
      <c r="C14" s="15" t="s">
        <v>204</v>
      </c>
      <c r="D14" s="15" t="s">
        <v>171</v>
      </c>
      <c r="E14" s="15">
        <v>29</v>
      </c>
      <c r="F14" s="15">
        <v>6</v>
      </c>
      <c r="G14" s="15">
        <v>14.64</v>
      </c>
      <c r="H14" s="15">
        <v>1925</v>
      </c>
    </row>
    <row r="15" spans="1:10" ht="27" thickBot="1" x14ac:dyDescent="0.3">
      <c r="A15" s="13" t="s">
        <v>205</v>
      </c>
      <c r="B15" s="14" t="s">
        <v>204</v>
      </c>
      <c r="C15" s="15" t="s">
        <v>204</v>
      </c>
      <c r="D15" s="15" t="s">
        <v>171</v>
      </c>
      <c r="E15" s="15">
        <v>16</v>
      </c>
      <c r="F15" s="15">
        <v>4</v>
      </c>
      <c r="G15" s="15">
        <v>9.1</v>
      </c>
      <c r="H15" s="15" t="s">
        <v>206</v>
      </c>
    </row>
    <row r="16" spans="1:10" ht="27" thickBot="1" x14ac:dyDescent="0.3">
      <c r="A16" s="13" t="s">
        <v>207</v>
      </c>
      <c r="B16" s="14" t="s">
        <v>177</v>
      </c>
      <c r="C16" s="15" t="s">
        <v>178</v>
      </c>
      <c r="D16" s="15" t="s">
        <v>179</v>
      </c>
      <c r="E16" s="15">
        <v>480</v>
      </c>
      <c r="F16" s="15">
        <v>3</v>
      </c>
      <c r="G16" s="15">
        <v>63</v>
      </c>
      <c r="H16" s="15">
        <v>2006</v>
      </c>
    </row>
    <row r="17" spans="1:8" ht="27" thickBot="1" x14ac:dyDescent="0.3">
      <c r="A17" s="13" t="s">
        <v>208</v>
      </c>
      <c r="B17" s="14" t="s">
        <v>209</v>
      </c>
      <c r="C17" s="15" t="s">
        <v>208</v>
      </c>
      <c r="D17" s="15" t="s">
        <v>179</v>
      </c>
      <c r="E17" s="15">
        <v>51</v>
      </c>
      <c r="F17" s="15">
        <v>3</v>
      </c>
      <c r="G17" s="15">
        <v>39.6</v>
      </c>
      <c r="H17" s="15">
        <v>1960</v>
      </c>
    </row>
    <row r="18" spans="1:8" ht="40.200000000000003" thickBot="1" x14ac:dyDescent="0.3">
      <c r="A18" s="13" t="s">
        <v>210</v>
      </c>
      <c r="B18" s="14" t="s">
        <v>209</v>
      </c>
      <c r="C18" s="15" t="s">
        <v>209</v>
      </c>
      <c r="D18" s="15" t="s">
        <v>171</v>
      </c>
      <c r="E18" s="16">
        <v>1229</v>
      </c>
      <c r="F18" s="15">
        <v>8</v>
      </c>
      <c r="G18" s="15">
        <v>70.11</v>
      </c>
      <c r="H18" s="15" t="s">
        <v>211</v>
      </c>
    </row>
    <row r="19" spans="1:8" ht="27" thickBot="1" x14ac:dyDescent="0.3">
      <c r="A19" s="13" t="s">
        <v>212</v>
      </c>
      <c r="B19" s="14" t="s">
        <v>174</v>
      </c>
      <c r="C19" s="15" t="s">
        <v>174</v>
      </c>
      <c r="D19" s="15" t="s">
        <v>171</v>
      </c>
      <c r="E19" s="15">
        <v>131</v>
      </c>
      <c r="F19" s="15">
        <v>5</v>
      </c>
      <c r="G19" s="15">
        <v>17.38</v>
      </c>
      <c r="H19" s="15" t="s">
        <v>213</v>
      </c>
    </row>
    <row r="20" spans="1:8" ht="27" thickBot="1" x14ac:dyDescent="0.3">
      <c r="A20" s="13" t="s">
        <v>214</v>
      </c>
      <c r="B20" s="14" t="s">
        <v>177</v>
      </c>
      <c r="C20" s="15" t="s">
        <v>215</v>
      </c>
      <c r="D20" s="15" t="s">
        <v>171</v>
      </c>
      <c r="E20" s="16">
        <v>1436</v>
      </c>
      <c r="F20" s="15">
        <v>12</v>
      </c>
      <c r="G20" s="15">
        <v>27.5</v>
      </c>
      <c r="H20" s="15" t="s">
        <v>216</v>
      </c>
    </row>
    <row r="21" spans="1:8" ht="40.200000000000003" thickBot="1" x14ac:dyDescent="0.3">
      <c r="A21" s="13" t="s">
        <v>217</v>
      </c>
      <c r="B21" s="14" t="s">
        <v>177</v>
      </c>
      <c r="C21" s="15" t="s">
        <v>215</v>
      </c>
      <c r="D21" s="15" t="s">
        <v>179</v>
      </c>
      <c r="E21" s="16">
        <v>2106</v>
      </c>
      <c r="F21" s="15">
        <v>6</v>
      </c>
      <c r="G21" s="15">
        <v>138.5</v>
      </c>
      <c r="H21" s="15" t="s">
        <v>218</v>
      </c>
    </row>
    <row r="22" spans="1:8" ht="27" thickBot="1" x14ac:dyDescent="0.3">
      <c r="A22" s="13" t="s">
        <v>219</v>
      </c>
      <c r="B22" s="14" t="s">
        <v>177</v>
      </c>
      <c r="C22" s="15" t="s">
        <v>215</v>
      </c>
      <c r="D22" s="15" t="s">
        <v>179</v>
      </c>
      <c r="E22" s="16">
        <v>2417</v>
      </c>
      <c r="F22" s="15">
        <v>12</v>
      </c>
      <c r="G22" s="15">
        <v>79</v>
      </c>
      <c r="H22" s="15" t="s">
        <v>220</v>
      </c>
    </row>
    <row r="23" spans="1:8" ht="27" thickBot="1" x14ac:dyDescent="0.3">
      <c r="A23" s="13" t="s">
        <v>221</v>
      </c>
      <c r="B23" s="14" t="s">
        <v>177</v>
      </c>
      <c r="C23" s="15" t="s">
        <v>215</v>
      </c>
      <c r="D23" s="15" t="s">
        <v>179</v>
      </c>
      <c r="E23" s="16">
        <v>2779</v>
      </c>
      <c r="F23" s="15">
        <v>9</v>
      </c>
      <c r="G23" s="15">
        <v>116.7</v>
      </c>
      <c r="H23" s="15" t="s">
        <v>222</v>
      </c>
    </row>
    <row r="24" spans="1:8" ht="27" thickBot="1" x14ac:dyDescent="0.3">
      <c r="A24" s="13" t="s">
        <v>223</v>
      </c>
      <c r="B24" s="14" t="s">
        <v>174</v>
      </c>
      <c r="C24" s="15" t="s">
        <v>174</v>
      </c>
      <c r="D24" s="15" t="s">
        <v>171</v>
      </c>
      <c r="E24" s="15">
        <v>294</v>
      </c>
      <c r="F24" s="15">
        <v>6</v>
      </c>
      <c r="G24" s="15">
        <v>34.75</v>
      </c>
      <c r="H24" s="15" t="s">
        <v>224</v>
      </c>
    </row>
    <row r="25" spans="1:8" ht="40.200000000000003" thickBot="1" x14ac:dyDescent="0.3">
      <c r="A25" s="17" t="s">
        <v>225</v>
      </c>
      <c r="B25" s="14" t="s">
        <v>226</v>
      </c>
      <c r="C25" s="15" t="s">
        <v>226</v>
      </c>
      <c r="D25" s="15" t="s">
        <v>179</v>
      </c>
      <c r="E25" s="15">
        <v>22</v>
      </c>
      <c r="F25" s="15">
        <v>2</v>
      </c>
      <c r="G25" s="15">
        <v>38.5</v>
      </c>
      <c r="H25" s="15">
        <v>1995</v>
      </c>
    </row>
    <row r="26" spans="1:8" ht="27" thickBot="1" x14ac:dyDescent="0.3">
      <c r="A26" s="13" t="s">
        <v>227</v>
      </c>
      <c r="B26" s="14" t="s">
        <v>177</v>
      </c>
      <c r="C26" s="15" t="s">
        <v>228</v>
      </c>
      <c r="D26" s="15" t="s">
        <v>179</v>
      </c>
      <c r="E26" s="15">
        <v>878</v>
      </c>
      <c r="F26" s="15">
        <v>6</v>
      </c>
      <c r="G26" s="15">
        <v>57.3</v>
      </c>
      <c r="H26" s="15" t="s">
        <v>229</v>
      </c>
    </row>
    <row r="27" spans="1:8" ht="27" thickBot="1" x14ac:dyDescent="0.3">
      <c r="A27" s="13" t="s">
        <v>230</v>
      </c>
      <c r="B27" s="14" t="s">
        <v>177</v>
      </c>
      <c r="C27" s="15" t="s">
        <v>228</v>
      </c>
      <c r="D27" s="15" t="s">
        <v>171</v>
      </c>
      <c r="E27" s="15">
        <v>319</v>
      </c>
      <c r="F27" s="15">
        <v>2</v>
      </c>
      <c r="G27" s="15">
        <v>27.4</v>
      </c>
      <c r="H27" s="15">
        <v>1996</v>
      </c>
    </row>
    <row r="28" spans="1:8" ht="27" thickBot="1" x14ac:dyDescent="0.3">
      <c r="A28" s="13" t="s">
        <v>231</v>
      </c>
      <c r="B28" s="14" t="s">
        <v>169</v>
      </c>
      <c r="C28" s="15" t="s">
        <v>232</v>
      </c>
      <c r="D28" s="15" t="s">
        <v>171</v>
      </c>
      <c r="E28" s="15">
        <v>113</v>
      </c>
      <c r="F28" s="15">
        <v>12</v>
      </c>
      <c r="G28" s="15">
        <v>9.14</v>
      </c>
      <c r="H28" s="15" t="s">
        <v>233</v>
      </c>
    </row>
    <row r="29" spans="1:8" ht="27" thickBot="1" x14ac:dyDescent="0.3">
      <c r="A29" s="13" t="s">
        <v>234</v>
      </c>
      <c r="B29" s="14" t="s">
        <v>209</v>
      </c>
      <c r="C29" s="15" t="s">
        <v>209</v>
      </c>
      <c r="D29" s="15" t="s">
        <v>171</v>
      </c>
      <c r="E29" s="15">
        <v>184</v>
      </c>
      <c r="F29" s="15">
        <v>3</v>
      </c>
      <c r="G29" s="15">
        <v>36.58</v>
      </c>
      <c r="H29" s="15" t="s">
        <v>235</v>
      </c>
    </row>
    <row r="30" spans="1:8" ht="27" thickBot="1" x14ac:dyDescent="0.3">
      <c r="A30" s="13" t="s">
        <v>236</v>
      </c>
      <c r="B30" s="14" t="s">
        <v>209</v>
      </c>
      <c r="C30" s="15" t="s">
        <v>209</v>
      </c>
      <c r="D30" s="15" t="s">
        <v>179</v>
      </c>
      <c r="E30" s="16">
        <v>1596</v>
      </c>
      <c r="F30" s="15">
        <v>8</v>
      </c>
      <c r="G30" s="15">
        <v>141.80000000000001</v>
      </c>
      <c r="H30" s="15" t="s">
        <v>237</v>
      </c>
    </row>
    <row r="31" spans="1:8" ht="27" thickBot="1" x14ac:dyDescent="0.3">
      <c r="A31" s="13" t="s">
        <v>238</v>
      </c>
      <c r="B31" s="14" t="s">
        <v>209</v>
      </c>
      <c r="C31" s="15" t="s">
        <v>209</v>
      </c>
      <c r="D31" s="15" t="s">
        <v>179</v>
      </c>
      <c r="E31" s="16">
        <v>1064</v>
      </c>
      <c r="F31" s="15">
        <v>4</v>
      </c>
      <c r="G31" s="15">
        <v>144.5</v>
      </c>
      <c r="H31" s="15" t="s">
        <v>239</v>
      </c>
    </row>
    <row r="32" spans="1:8" ht="27" thickBot="1" x14ac:dyDescent="0.3">
      <c r="A32" s="13" t="s">
        <v>240</v>
      </c>
      <c r="B32" s="14" t="s">
        <v>209</v>
      </c>
      <c r="C32" s="15" t="s">
        <v>209</v>
      </c>
      <c r="D32" s="15" t="s">
        <v>171</v>
      </c>
      <c r="E32" s="15">
        <v>235</v>
      </c>
      <c r="F32" s="15">
        <v>7</v>
      </c>
      <c r="G32" s="15">
        <v>37.799999999999997</v>
      </c>
      <c r="H32" s="15">
        <v>1952</v>
      </c>
    </row>
    <row r="33" spans="1:8" ht="27" thickBot="1" x14ac:dyDescent="0.3">
      <c r="A33" s="13" t="s">
        <v>241</v>
      </c>
      <c r="B33" s="14" t="s">
        <v>189</v>
      </c>
      <c r="C33" s="15" t="s">
        <v>195</v>
      </c>
      <c r="D33" s="15" t="s">
        <v>179</v>
      </c>
      <c r="E33" s="15">
        <v>55</v>
      </c>
      <c r="F33" s="15">
        <v>5</v>
      </c>
      <c r="G33" s="15">
        <v>18</v>
      </c>
      <c r="H33" s="15">
        <v>2007</v>
      </c>
    </row>
    <row r="34" spans="1:8" ht="27" thickBot="1" x14ac:dyDescent="0.3">
      <c r="A34" s="13" t="s">
        <v>242</v>
      </c>
      <c r="B34" s="14" t="s">
        <v>243</v>
      </c>
      <c r="C34" s="15" t="s">
        <v>243</v>
      </c>
      <c r="D34" s="15" t="s">
        <v>171</v>
      </c>
      <c r="E34" s="15">
        <v>6</v>
      </c>
      <c r="F34" s="15">
        <v>2</v>
      </c>
      <c r="G34" s="15">
        <v>36.58</v>
      </c>
      <c r="H34" s="15" t="s">
        <v>244</v>
      </c>
    </row>
    <row r="35" spans="1:8" ht="27" thickBot="1" x14ac:dyDescent="0.3">
      <c r="A35" s="13" t="s">
        <v>245</v>
      </c>
      <c r="B35" s="14" t="s">
        <v>243</v>
      </c>
      <c r="C35" s="15" t="s">
        <v>243</v>
      </c>
      <c r="D35" s="15" t="s">
        <v>171</v>
      </c>
      <c r="E35" s="15">
        <v>4</v>
      </c>
      <c r="F35" s="15">
        <v>1</v>
      </c>
      <c r="G35" s="15">
        <v>22.86</v>
      </c>
      <c r="H35" s="15">
        <v>1947</v>
      </c>
    </row>
    <row r="36" spans="1:8" ht="40.200000000000003" thickBot="1" x14ac:dyDescent="0.3">
      <c r="A36" s="13" t="s">
        <v>246</v>
      </c>
      <c r="B36" s="14" t="s">
        <v>247</v>
      </c>
      <c r="C36" s="15" t="s">
        <v>247</v>
      </c>
      <c r="D36" s="15" t="s">
        <v>171</v>
      </c>
      <c r="E36" s="15">
        <v>523</v>
      </c>
      <c r="F36" s="15">
        <v>3</v>
      </c>
      <c r="G36" s="15">
        <v>82.3</v>
      </c>
      <c r="H36" s="15">
        <v>1978</v>
      </c>
    </row>
    <row r="37" spans="1:8" ht="40.200000000000003" thickBot="1" x14ac:dyDescent="0.3">
      <c r="A37" s="13" t="s">
        <v>248</v>
      </c>
      <c r="B37" s="14" t="s">
        <v>247</v>
      </c>
      <c r="C37" s="15" t="s">
        <v>247</v>
      </c>
      <c r="D37" s="15" t="s">
        <v>171</v>
      </c>
      <c r="E37" s="16">
        <v>1026</v>
      </c>
      <c r="F37" s="15">
        <v>4</v>
      </c>
      <c r="G37" s="15">
        <v>143.57</v>
      </c>
      <c r="H37" s="15">
        <v>1969</v>
      </c>
    </row>
    <row r="38" spans="1:8" ht="40.200000000000003" thickBot="1" x14ac:dyDescent="0.3">
      <c r="A38" s="13" t="s">
        <v>249</v>
      </c>
      <c r="B38" s="14" t="s">
        <v>247</v>
      </c>
      <c r="C38" s="15" t="s">
        <v>247</v>
      </c>
      <c r="D38" s="15" t="s">
        <v>179</v>
      </c>
      <c r="E38" s="15">
        <v>785</v>
      </c>
      <c r="F38" s="15">
        <v>4</v>
      </c>
      <c r="G38" s="15">
        <v>120.55</v>
      </c>
      <c r="H38" s="15">
        <v>1969</v>
      </c>
    </row>
    <row r="39" spans="1:8" ht="27" thickBot="1" x14ac:dyDescent="0.3">
      <c r="A39" s="13" t="s">
        <v>250</v>
      </c>
      <c r="B39" s="14" t="s">
        <v>189</v>
      </c>
      <c r="C39" s="15" t="s">
        <v>195</v>
      </c>
      <c r="D39" s="15" t="s">
        <v>171</v>
      </c>
      <c r="E39" s="15">
        <v>216</v>
      </c>
      <c r="F39" s="15">
        <v>8</v>
      </c>
      <c r="G39" s="15">
        <v>40.54</v>
      </c>
      <c r="H39" s="15" t="s">
        <v>251</v>
      </c>
    </row>
    <row r="40" spans="1:8" ht="27" thickBot="1" x14ac:dyDescent="0.3">
      <c r="A40" s="13" t="s">
        <v>252</v>
      </c>
      <c r="B40" s="14" t="s">
        <v>253</v>
      </c>
      <c r="C40" s="15" t="s">
        <v>190</v>
      </c>
      <c r="D40" s="15" t="s">
        <v>171</v>
      </c>
      <c r="E40" s="15">
        <v>131</v>
      </c>
      <c r="F40" s="15">
        <v>4</v>
      </c>
      <c r="G40" s="15">
        <v>22.26</v>
      </c>
      <c r="H40" s="15" t="s">
        <v>254</v>
      </c>
    </row>
    <row r="41" spans="1:8" ht="27" thickBot="1" x14ac:dyDescent="0.3">
      <c r="A41" s="13" t="s">
        <v>255</v>
      </c>
      <c r="B41" s="14" t="s">
        <v>255</v>
      </c>
      <c r="C41" s="15" t="s">
        <v>255</v>
      </c>
      <c r="D41" s="15" t="s">
        <v>171</v>
      </c>
      <c r="E41" s="15">
        <v>385</v>
      </c>
      <c r="F41" s="15">
        <v>3</v>
      </c>
      <c r="G41" s="15">
        <v>67.599999999999994</v>
      </c>
      <c r="H41" s="15" t="s">
        <v>256</v>
      </c>
    </row>
    <row r="42" spans="1:8" ht="27" thickBot="1" x14ac:dyDescent="0.3">
      <c r="A42" s="13" t="s">
        <v>257</v>
      </c>
      <c r="B42" s="14" t="s">
        <v>253</v>
      </c>
      <c r="C42" s="15" t="s">
        <v>190</v>
      </c>
      <c r="D42" s="15" t="s">
        <v>171</v>
      </c>
      <c r="E42" s="15">
        <v>61</v>
      </c>
      <c r="F42" s="15">
        <v>4</v>
      </c>
      <c r="G42" s="15">
        <v>20.43</v>
      </c>
      <c r="H42" s="15" t="s">
        <v>258</v>
      </c>
    </row>
    <row r="43" spans="1:8" ht="27" thickBot="1" x14ac:dyDescent="0.3">
      <c r="A43" s="13" t="s">
        <v>259</v>
      </c>
      <c r="B43" s="14" t="s">
        <v>253</v>
      </c>
      <c r="C43" s="15" t="s">
        <v>190</v>
      </c>
      <c r="D43" s="15" t="s">
        <v>179</v>
      </c>
      <c r="E43" s="15">
        <v>61</v>
      </c>
      <c r="F43" s="15">
        <v>4</v>
      </c>
      <c r="G43" s="15">
        <v>20.73</v>
      </c>
      <c r="H43" s="15" t="s">
        <v>260</v>
      </c>
    </row>
    <row r="44" spans="1:8" ht="27" thickBot="1" x14ac:dyDescent="0.3">
      <c r="A44" s="13" t="s">
        <v>261</v>
      </c>
      <c r="B44" s="14" t="s">
        <v>174</v>
      </c>
      <c r="C44" s="15" t="s">
        <v>174</v>
      </c>
      <c r="D44" s="15" t="s">
        <v>179</v>
      </c>
      <c r="E44" s="15">
        <v>204</v>
      </c>
      <c r="F44" s="15">
        <v>6</v>
      </c>
      <c r="G44" s="15">
        <v>32.92</v>
      </c>
      <c r="H44" s="15" t="s">
        <v>262</v>
      </c>
    </row>
    <row r="45" spans="1:8" ht="40.200000000000003" thickBot="1" x14ac:dyDescent="0.3">
      <c r="A45" s="13" t="s">
        <v>263</v>
      </c>
      <c r="B45" s="14" t="s">
        <v>174</v>
      </c>
      <c r="C45" s="15" t="s">
        <v>174</v>
      </c>
      <c r="D45" s="15" t="s">
        <v>171</v>
      </c>
      <c r="E45" s="15">
        <v>76</v>
      </c>
      <c r="F45" s="15">
        <v>6</v>
      </c>
      <c r="G45" s="15">
        <v>22.69</v>
      </c>
      <c r="H45" s="15" t="s">
        <v>198</v>
      </c>
    </row>
    <row r="46" spans="1:8" ht="40.200000000000003" thickBot="1" x14ac:dyDescent="0.3">
      <c r="A46" s="13" t="s">
        <v>264</v>
      </c>
      <c r="B46" s="14" t="s">
        <v>253</v>
      </c>
      <c r="C46" s="15" t="s">
        <v>190</v>
      </c>
      <c r="D46" s="15" t="s">
        <v>171</v>
      </c>
      <c r="E46" s="15">
        <v>109</v>
      </c>
      <c r="F46" s="15">
        <v>6</v>
      </c>
      <c r="G46" s="15">
        <v>25.9</v>
      </c>
      <c r="H46" s="15" t="s">
        <v>265</v>
      </c>
    </row>
    <row r="47" spans="1:8" ht="27" thickBot="1" x14ac:dyDescent="0.3">
      <c r="A47" s="13" t="s">
        <v>266</v>
      </c>
      <c r="B47" s="14" t="s">
        <v>253</v>
      </c>
      <c r="C47" s="15" t="s">
        <v>190</v>
      </c>
      <c r="D47" s="15" t="s">
        <v>171</v>
      </c>
      <c r="E47" s="15">
        <v>176</v>
      </c>
      <c r="F47" s="15">
        <v>4</v>
      </c>
      <c r="G47" s="15">
        <v>26.22</v>
      </c>
      <c r="H47" s="15" t="s">
        <v>267</v>
      </c>
    </row>
    <row r="48" spans="1:8" ht="27" thickBot="1" x14ac:dyDescent="0.3">
      <c r="A48" s="13" t="s">
        <v>268</v>
      </c>
      <c r="B48" s="14" t="s">
        <v>189</v>
      </c>
      <c r="C48" s="15" t="s">
        <v>195</v>
      </c>
      <c r="D48" s="15" t="s">
        <v>171</v>
      </c>
      <c r="E48" s="15">
        <v>104</v>
      </c>
      <c r="F48" s="15">
        <v>5</v>
      </c>
      <c r="G48" s="15">
        <v>20.12</v>
      </c>
      <c r="H48" s="15" t="s">
        <v>269</v>
      </c>
    </row>
    <row r="49" spans="1:8" ht="53.4" thickBot="1" x14ac:dyDescent="0.3">
      <c r="A49" s="13" t="s">
        <v>270</v>
      </c>
      <c r="B49" s="14" t="s">
        <v>209</v>
      </c>
      <c r="C49" s="15" t="s">
        <v>209</v>
      </c>
      <c r="D49" s="15" t="s">
        <v>171</v>
      </c>
      <c r="E49" s="16">
        <v>1326</v>
      </c>
      <c r="F49" s="15">
        <v>6</v>
      </c>
      <c r="G49" s="15">
        <v>94.19</v>
      </c>
      <c r="H49" s="15" t="s">
        <v>271</v>
      </c>
    </row>
    <row r="50" spans="1:8" ht="40.200000000000003" thickBot="1" x14ac:dyDescent="0.3">
      <c r="A50" s="13" t="s">
        <v>272</v>
      </c>
      <c r="B50" s="14" t="s">
        <v>169</v>
      </c>
      <c r="C50" s="15" t="s">
        <v>272</v>
      </c>
      <c r="D50" s="15" t="s">
        <v>171</v>
      </c>
      <c r="E50" s="15">
        <v>54</v>
      </c>
      <c r="F50" s="15">
        <v>6</v>
      </c>
      <c r="G50" s="15">
        <v>7.93</v>
      </c>
      <c r="H50" s="15" t="s">
        <v>273</v>
      </c>
    </row>
    <row r="51" spans="1:8" ht="27" thickBot="1" x14ac:dyDescent="0.3">
      <c r="A51" s="13" t="s">
        <v>274</v>
      </c>
      <c r="B51" s="14" t="s">
        <v>177</v>
      </c>
      <c r="C51" s="15" t="s">
        <v>215</v>
      </c>
      <c r="D51" s="15" t="s">
        <v>179</v>
      </c>
      <c r="E51" s="16">
        <v>5616</v>
      </c>
      <c r="F51" s="15">
        <v>16</v>
      </c>
      <c r="G51" s="15">
        <v>137.16</v>
      </c>
      <c r="H51" s="15" t="s">
        <v>275</v>
      </c>
    </row>
    <row r="52" spans="1:8" ht="40.200000000000003" thickBot="1" x14ac:dyDescent="0.3">
      <c r="A52" s="13" t="s">
        <v>276</v>
      </c>
      <c r="B52" s="14" t="s">
        <v>174</v>
      </c>
      <c r="C52" s="15" t="s">
        <v>174</v>
      </c>
      <c r="D52" s="15" t="s">
        <v>171</v>
      </c>
      <c r="E52" s="15">
        <v>230</v>
      </c>
      <c r="F52" s="15">
        <v>3</v>
      </c>
      <c r="G52" s="15">
        <v>24.3</v>
      </c>
      <c r="H52" s="15">
        <v>2004</v>
      </c>
    </row>
    <row r="53" spans="1:8" ht="27" thickBot="1" x14ac:dyDescent="0.3">
      <c r="A53" s="17" t="s">
        <v>277</v>
      </c>
      <c r="B53" s="14" t="s">
        <v>278</v>
      </c>
      <c r="C53" s="15" t="s">
        <v>278</v>
      </c>
      <c r="D53" s="15" t="s">
        <v>171</v>
      </c>
      <c r="E53" s="15">
        <v>270</v>
      </c>
      <c r="F53" s="15">
        <v>2</v>
      </c>
      <c r="G53" s="15">
        <v>61.5</v>
      </c>
      <c r="H53" s="15">
        <v>2015</v>
      </c>
    </row>
    <row r="54" spans="1:8" ht="27" thickBot="1" x14ac:dyDescent="0.3">
      <c r="A54" s="17" t="s">
        <v>279</v>
      </c>
      <c r="B54" s="14" t="s">
        <v>278</v>
      </c>
      <c r="C54" s="15" t="s">
        <v>278</v>
      </c>
      <c r="D54" s="15" t="s">
        <v>179</v>
      </c>
      <c r="E54" s="15">
        <v>640</v>
      </c>
      <c r="F54" s="15">
        <v>2</v>
      </c>
      <c r="G54" s="15">
        <v>156</v>
      </c>
      <c r="H54" s="15">
        <v>2014</v>
      </c>
    </row>
    <row r="55" spans="1:8" ht="27" thickBot="1" x14ac:dyDescent="0.3">
      <c r="A55" s="17" t="s">
        <v>280</v>
      </c>
      <c r="B55" s="14" t="s">
        <v>278</v>
      </c>
      <c r="C55" s="15" t="s">
        <v>278</v>
      </c>
      <c r="D55" s="15" t="s">
        <v>179</v>
      </c>
      <c r="E55" s="15">
        <v>395</v>
      </c>
      <c r="F55" s="15">
        <v>2</v>
      </c>
      <c r="G55" s="15">
        <v>119</v>
      </c>
      <c r="H55" s="15">
        <v>2017</v>
      </c>
    </row>
    <row r="56" spans="1:8" ht="27" thickBot="1" x14ac:dyDescent="0.3">
      <c r="A56" s="17" t="s">
        <v>281</v>
      </c>
      <c r="B56" s="14" t="s">
        <v>278</v>
      </c>
      <c r="C56" s="15" t="s">
        <v>278</v>
      </c>
      <c r="D56" s="15" t="s">
        <v>179</v>
      </c>
      <c r="E56" s="15">
        <v>245</v>
      </c>
      <c r="F56" s="15">
        <v>2</v>
      </c>
      <c r="G56" s="15" t="s">
        <v>282</v>
      </c>
      <c r="H56" s="15">
        <v>2022</v>
      </c>
    </row>
    <row r="57" spans="1:8" ht="40.200000000000003" thickBot="1" x14ac:dyDescent="0.3">
      <c r="A57" s="13" t="s">
        <v>283</v>
      </c>
      <c r="B57" s="14" t="s">
        <v>284</v>
      </c>
      <c r="C57" s="15" t="s">
        <v>284</v>
      </c>
      <c r="D57" s="15" t="s">
        <v>179</v>
      </c>
      <c r="E57" s="15">
        <v>882</v>
      </c>
      <c r="F57" s="15">
        <v>2</v>
      </c>
      <c r="G57" s="15">
        <v>330</v>
      </c>
      <c r="H57" s="15">
        <v>2003</v>
      </c>
    </row>
    <row r="58" spans="1:8" ht="27" thickBot="1" x14ac:dyDescent="0.3">
      <c r="A58" s="17" t="s">
        <v>285</v>
      </c>
      <c r="B58" s="14" t="s">
        <v>177</v>
      </c>
      <c r="C58" s="15" t="s">
        <v>178</v>
      </c>
      <c r="D58" s="15" t="s">
        <v>171</v>
      </c>
      <c r="E58" s="15">
        <v>150</v>
      </c>
      <c r="F58" s="15">
        <v>3</v>
      </c>
      <c r="G58" s="15" t="s">
        <v>286</v>
      </c>
      <c r="H58" s="15">
        <v>2013</v>
      </c>
    </row>
    <row r="59" spans="1:8" ht="27" thickBot="1" x14ac:dyDescent="0.3">
      <c r="A59" s="13" t="s">
        <v>287</v>
      </c>
      <c r="B59" s="14" t="s">
        <v>288</v>
      </c>
      <c r="C59" s="15" t="s">
        <v>288</v>
      </c>
      <c r="D59" s="15" t="s">
        <v>171</v>
      </c>
      <c r="E59" s="15">
        <v>22</v>
      </c>
      <c r="F59" s="15">
        <v>4</v>
      </c>
      <c r="G59" s="15">
        <v>124.97</v>
      </c>
      <c r="H59" s="15" t="s">
        <v>289</v>
      </c>
    </row>
    <row r="60" spans="1:8" ht="27" thickBot="1" x14ac:dyDescent="0.3">
      <c r="A60" s="13" t="s">
        <v>290</v>
      </c>
      <c r="B60" s="14" t="s">
        <v>174</v>
      </c>
      <c r="C60" s="15" t="s">
        <v>174</v>
      </c>
      <c r="D60" s="15" t="s">
        <v>171</v>
      </c>
      <c r="E60" s="15">
        <v>200</v>
      </c>
      <c r="F60" s="15">
        <v>8</v>
      </c>
      <c r="G60" s="15">
        <v>44.2</v>
      </c>
      <c r="H60" s="15" t="s">
        <v>291</v>
      </c>
    </row>
    <row r="61" spans="1:8" ht="27" thickBot="1" x14ac:dyDescent="0.3">
      <c r="A61" s="13" t="s">
        <v>292</v>
      </c>
      <c r="B61" s="14" t="s">
        <v>174</v>
      </c>
      <c r="C61" s="15" t="s">
        <v>174</v>
      </c>
      <c r="D61" s="15" t="s">
        <v>171</v>
      </c>
      <c r="E61" s="15">
        <v>194</v>
      </c>
      <c r="F61" s="15">
        <v>3</v>
      </c>
      <c r="G61" s="15">
        <v>44.2</v>
      </c>
      <c r="H61" s="15" t="s">
        <v>293</v>
      </c>
    </row>
    <row r="62" spans="1:8" ht="27" thickBot="1" x14ac:dyDescent="0.3">
      <c r="A62" s="13" t="s">
        <v>294</v>
      </c>
      <c r="B62" s="14" t="s">
        <v>209</v>
      </c>
      <c r="C62" s="15" t="s">
        <v>294</v>
      </c>
      <c r="D62" s="15" t="s">
        <v>179</v>
      </c>
      <c r="E62" s="15">
        <v>526</v>
      </c>
      <c r="F62" s="15">
        <v>2</v>
      </c>
      <c r="G62" s="15">
        <v>152</v>
      </c>
      <c r="H62" s="15">
        <v>2005</v>
      </c>
    </row>
    <row r="63" spans="1:8" ht="26.4" x14ac:dyDescent="0.25">
      <c r="A63" s="18" t="s">
        <v>295</v>
      </c>
      <c r="B63" s="19" t="s">
        <v>174</v>
      </c>
      <c r="C63" s="20" t="s">
        <v>174</v>
      </c>
      <c r="D63" s="20" t="s">
        <v>171</v>
      </c>
      <c r="E63" s="20">
        <v>302</v>
      </c>
      <c r="F63" s="20">
        <v>6</v>
      </c>
      <c r="G63" s="20">
        <v>48.47</v>
      </c>
      <c r="H63" s="20" t="s">
        <v>296</v>
      </c>
    </row>
  </sheetData>
  <autoFilter ref="D1:D63" xr:uid="{26B88173-353D-4B3A-8647-EB850BBB27F8}"/>
  <hyperlinks>
    <hyperlink ref="A2" r:id="rId1" display="https://www.hydroquebec.com/themes/production/images/centrales/beauharnois-01.jpg" xr:uid="{FCC25C1E-2C19-4035-AB47-F78BE97A2F47}"/>
    <hyperlink ref="B2" r:id="rId2" display="https://www.hydroquebec.com/themes/production/images/bassins/st-laurent.png" xr:uid="{B14604D3-4676-4E37-8EB7-22E04C36AADD}"/>
    <hyperlink ref="A3" r:id="rId3" display="https://www.hydroquebec.com/themes/production/images/centrales/beaumont-01.jpg" xr:uid="{2A932776-94AF-4AFB-ACA9-2BE757B77D30}"/>
    <hyperlink ref="B3" r:id="rId4" display="https://www.hydroquebec.com/themes/production/images/bassins/saint-maurice.png" xr:uid="{E38E55BE-66D7-49A7-90D3-3AB7567FAC2F}"/>
    <hyperlink ref="B4" r:id="rId5" display="https://www.hydroquebec.com/themes/production/images/bassins/grande-riviere.png" xr:uid="{034BBFCB-4BF7-4BB6-9283-E575CDF0CE41}"/>
    <hyperlink ref="B5" r:id="rId6" display="https://www.hydroquebec.com/themes/production/images/bassins/betsiamites.png" xr:uid="{AC58946D-FAF7-4943-B9D3-3FE13EE86A1E}"/>
    <hyperlink ref="A6" r:id="rId7" display="https://www.hydroquebec.com/themes/production/images/centrales/bersimis2-01.jpg" xr:uid="{C323F5F5-2F33-45F3-B039-0A195673452F}"/>
    <hyperlink ref="B6" r:id="rId8" display="https://www.hydroquebec.com/themes/production/images/bassins/betsiamites.png" xr:uid="{AB3C7775-A0D6-4E3C-AB5F-AE359B3E3BA9}"/>
    <hyperlink ref="A7" r:id="rId9" display="https://www.hydroquebec.com/themes/production/images/centrales/brisay-01.jpg" xr:uid="{0FB065FB-02B3-4DFE-9B2F-0FC92D96E8DF}"/>
    <hyperlink ref="B7" r:id="rId10" display="https://www.hydroquebec.com/themes/production/images/bassins/grande-riviere.png" xr:uid="{B0E0068A-03B8-44A6-9DE2-597028F77254}"/>
    <hyperlink ref="A8" r:id="rId11" display="https://www.hydroquebec.com/themes/production/images/centrales/bryson-01.jpg" xr:uid="{15232EC5-F277-47ED-8601-6B5474C75B9D}"/>
    <hyperlink ref="B8" r:id="rId12" display="https://www.hydroquebec.com/themes/production/images/bassins/outaouais-inferieur.png" xr:uid="{0FF2F991-1F43-4DA6-A92A-B86D051636CA}"/>
    <hyperlink ref="A9" r:id="rId13" display="https://www.hydroquebec.com/themes/production/images/centrales/carillon-01.jpg" xr:uid="{D052928D-5529-405C-998D-09757B8FBD54}"/>
    <hyperlink ref="B9" r:id="rId14" display="https://www.hydroquebec.com/themes/production/images/bassins/outaouais-inferieur.png" xr:uid="{6329F827-E109-4F8D-8E40-717DEFCB0F66}"/>
    <hyperlink ref="A10" r:id="rId15" display="https://www.hydroquebec.com/themes/production/images/centrales/chelsea-01.jpg" xr:uid="{99012E4D-4D99-483E-A44E-BA5DD09B7FC4}"/>
    <hyperlink ref="B10" r:id="rId16" display="https://www.hydroquebec.com/themes/production/images/bassins/outaouais-inferieur.png" xr:uid="{D0F9430F-335B-4396-8D30-78D53658D5E0}"/>
    <hyperlink ref="A11" r:id="rId17" display="https://www.hydroquebec.com/themes/production/images/centrales/chuteallard-01.jpg" xr:uid="{4AE485B5-508F-4B62-9CD6-5960EBDEA2B7}"/>
    <hyperlink ref="B11" r:id="rId18" display="https://www.hydroquebec.com/themes/production/images/bassins/saint-maurice.png" xr:uid="{B4CC986E-90B3-4648-96A5-679EE5AA1A6A}"/>
    <hyperlink ref="B12" r:id="rId19" display="https://www.hydroquebec.com/themes/production/images/bassins/outaouais-inferieur.png" xr:uid="{074A5C2F-FB00-4C45-8248-820F0549D807}"/>
    <hyperlink ref="A13" r:id="rId20" display="https://www.hydroquebec.com/themes/production/images/centrales/chutesdeschats-01.jpg" xr:uid="{DB820147-CB6D-4E15-B7B5-9568C8F1B770}"/>
    <hyperlink ref="B13" r:id="rId21" display="https://www.hydroquebec.com/themes/production/images/bassins/outaouais-inferieur.png" xr:uid="{F35794D1-9687-49B3-B9B2-75DC9F5EEFFC}"/>
    <hyperlink ref="A14" r:id="rId22" display="https://www.hydroquebec.com/themes/production/images/centrales/chutehemmings-01.jpg" xr:uid="{DB0F90EF-A639-4789-AEFA-49AC0902A041}"/>
    <hyperlink ref="B14" r:id="rId23" display="https://www.hydroquebec.com/themes/production/images/bassins/saint-francois.png" xr:uid="{034C4C20-83B8-4868-8F10-3522B1A1B3B4}"/>
    <hyperlink ref="A15" r:id="rId24" display="https://www.hydroquebec.com/themes/production/images/centrales/drummondville-01.jpg" xr:uid="{4A8C0ABA-1E0D-4D2B-A7F4-25D2A2397643}"/>
    <hyperlink ref="B15" r:id="rId25" display="https://www.hydroquebec.com/themes/production/images/bassins/saint-francois.png" xr:uid="{6F03F7AB-D51E-495E-AF52-DDB52CA6643F}"/>
    <hyperlink ref="A16" r:id="rId26" display="https://www.hydroquebec.com/themes/production/images/centrales/eastmain1-01.jpg" xr:uid="{98DC26D0-3B3D-410F-8B74-7479EDE44696}"/>
    <hyperlink ref="B16" r:id="rId27" display="https://www.hydroquebec.com/themes/production/images/bassins/grande-riviere.png" xr:uid="{78AAD185-C9BF-4FED-B8FF-DE0704C5DC91}"/>
    <hyperlink ref="A17" r:id="rId28" display="https://www.hydroquebec.com/themes/production/images/centrales/hartjaune-01.jpg" xr:uid="{DD380C97-BF4A-4B37-B9F7-B4C0E911BE8D}"/>
    <hyperlink ref="B17" r:id="rId29" display="https://www.hydroquebec.com/themes/production/images/bassins/manicouagan.png" xr:uid="{92271750-E733-4BEF-B9CA-F944ADD7CCF3}"/>
    <hyperlink ref="A18" r:id="rId30" display="https://www.hydroquebec.com/themes/production/images/centrales/manic2-01.jpg" xr:uid="{A9A7A56D-B42A-427B-B743-21F2DD7D7BE4}"/>
    <hyperlink ref="B18" r:id="rId31" display="https://www.hydroquebec.com/themes/production/images/bassins/manicouagan.png" xr:uid="{70334548-8F08-4F43-8569-ED780B7013F3}"/>
    <hyperlink ref="A19" r:id="rId32" display="https://www.hydroquebec.com/themes/production/images/centrales/lagabelle-01.jpg" xr:uid="{41EA6AE6-6503-4245-BF2B-CC8D22B6FABD}"/>
    <hyperlink ref="B19" r:id="rId33" display="https://www.hydroquebec.com/themes/production/images/bassins/saint-maurice.png" xr:uid="{A50B54A6-7FC2-4630-A5D4-10A559986606}"/>
    <hyperlink ref="A20" r:id="rId34" display="https://www.hydroquebec.com/themes/production/images/centrales/lagrande1-01.jpg" xr:uid="{C6D06228-347C-4F30-A31D-BC03E5F7C0FB}"/>
    <hyperlink ref="B20" r:id="rId35" display="https://www.hydroquebec.com/themes/production/images/bassins/grande-riviere.png" xr:uid="{69E2D0D1-A205-4C41-BA01-B747767ACD90}"/>
    <hyperlink ref="A21" r:id="rId36" display="https://www.hydroquebec.com/themes/production/images/centrales/lagrande2A-01.jpg" xr:uid="{3B330806-517B-4184-9E36-59D1A292E53D}"/>
    <hyperlink ref="B21" r:id="rId37" display="https://www.hydroquebec.com/themes/production/images/bassins/grande-riviere.png" xr:uid="{684287AC-CA0F-44C7-8FA6-DCE90C265EC6}"/>
    <hyperlink ref="A22" r:id="rId38" display="https://www.hydroquebec.com/themes/production/images/centrales/lagrande3-01.jpg" xr:uid="{09FD4D3C-60D4-4DD1-8E57-2154E2C2561A}"/>
    <hyperlink ref="B22" r:id="rId39" display="https://www.hydroquebec.com/themes/production/images/bassins/grande-riviere.png" xr:uid="{85AF3463-62AF-4A6D-AD46-5E2157C9FE35}"/>
    <hyperlink ref="A23" r:id="rId40" display="https://www.hydroquebec.com/themes/production/images/centrales/lagrande4-03.jpg" xr:uid="{F3FE41E1-7264-4914-8624-FBA20F27274E}"/>
    <hyperlink ref="B23" r:id="rId41" display="https://www.hydroquebec.com/themes/production/images/bassins/grande-riviere.png" xr:uid="{22FBB92A-4E9D-4AA0-821F-FAB894114D00}"/>
    <hyperlink ref="A24" r:id="rId42" display="https://www.hydroquebec.com/themes/production/images/centrales/latuque-01.jpg" xr:uid="{0B66D5B6-A4BE-4028-82FD-770EA56ACCA9}"/>
    <hyperlink ref="B24" r:id="rId43" display="https://www.hydroquebec.com/themes/production/images/bassins/saint-maurice.png" xr:uid="{D9B66365-3A51-4A8F-8D19-9581E8C3D902}"/>
    <hyperlink ref="B25" r:id="rId44" display="https://www.hydroquebec.com/themes/production/images/bassins/veco.png" xr:uid="{ACD6327F-D72D-4027-B3E1-D7C759AC6E8E}"/>
    <hyperlink ref="A26" r:id="rId45" display="https://www.hydroquebec.com/themes/production/images/centrales/laforge1-01.jpg" xr:uid="{D36D2EBB-11E2-49C8-8795-CB9A4ACEA194}"/>
    <hyperlink ref="B26" r:id="rId46" display="https://www.hydroquebec.com/themes/production/images/bassins/grande-riviere.png" xr:uid="{C002C2B0-DB62-4B33-B5A6-307F00A3F7EC}"/>
    <hyperlink ref="A27" r:id="rId47" display="https://www.hydroquebec.com/themes/production/images/centrales/laforge2-01.jpg" xr:uid="{BD8790EF-88DE-4C67-BD19-D199ADB268CA}"/>
    <hyperlink ref="B27" r:id="rId48" display="https://www.hydroquebec.com/themes/production/images/bassins/grande-riviere.png" xr:uid="{D765005E-C671-4E92-BF7B-F066FC1864AC}"/>
    <hyperlink ref="A28" r:id="rId49" display="https://www.hydroquebec.com/themes/production/images/centrales/cedres-01.jpg" xr:uid="{F21D2E32-5D1F-46EF-85A7-4E2925F1B15A}"/>
    <hyperlink ref="B28" r:id="rId50" display="https://www.hydroquebec.com/themes/production/images/bassins/st-laurent.png" xr:uid="{0A2EA4E2-3470-4BC1-832A-1711C8DA3C93}"/>
    <hyperlink ref="A29" r:id="rId51" display="https://www.hydroquebec.com/themes/production/images/centrales/manic1-01.jpg" xr:uid="{077FAF95-06D6-4FAE-A967-ADB2842BA950}"/>
    <hyperlink ref="B29" r:id="rId52" display="https://www.hydroquebec.com/themes/production/images/bassins/manicouagan.png" xr:uid="{9EC4AD62-8205-4515-ACA7-F1A44963A878}"/>
    <hyperlink ref="A30" r:id="rId53" display="https://www.hydroquebec.com/themes/production/images/centrales/manic5-01.jpg" xr:uid="{9BF2F75D-0ACE-46C1-9B29-B4546B8170FB}"/>
    <hyperlink ref="B30" r:id="rId54" display="https://www.hydroquebec.com/themes/production/images/bassins/manicouagan.png" xr:uid="{1AAA73FF-A630-4AE2-A44D-249A2B28DECE}"/>
    <hyperlink ref="A31" r:id="rId55" display="https://www.hydroquebec.com/themes/production/images/centrales/manic5pa-01.jpg" xr:uid="{589AFA59-A724-4B1A-B073-B2292945C679}"/>
    <hyperlink ref="B31" r:id="rId56" display="https://www.hydroquebec.com/themes/production/images/bassins/manicouagan.png" xr:uid="{2781D10B-9575-4DEE-8068-898072DB1ED3}"/>
    <hyperlink ref="A32" r:id="rId57" display="https://www.hydroquebec.com/themes/production/images/centrales/mccormick-1.jpg" xr:uid="{0831D4DA-D85F-44C7-BC05-C2D7390CBDBE}"/>
    <hyperlink ref="B32" r:id="rId58" display="https://www.hydroquebec.com/themes/production/images/bassins/manicouagan.png" xr:uid="{FE9FC95D-ED87-4FD9-B96C-9DBF5BCD3B77}"/>
    <hyperlink ref="A33" r:id="rId59" display="https://www.hydroquebec.com/themes/production/images/centrales/mercier-01.jpg" xr:uid="{7878EC08-E3B0-4BEB-A8A7-3C371F80DD46}"/>
    <hyperlink ref="B33" r:id="rId60" display="https://www.hydroquebec.com/themes/production/images/bassins/outaouais-inferieur.png" xr:uid="{89457C83-9CD6-4F84-AD5D-49259443DD1A}"/>
    <hyperlink ref="A34" r:id="rId61" display="https://www.hydroquebec.com/themes/production/images/centrales/mitis1-01.jpg" xr:uid="{B5BACF47-FDE9-4FC1-866F-51975B0DF875}"/>
    <hyperlink ref="B34" r:id="rId62" display="https://www.hydroquebec.com/themes/production/images/bassins/mitis.png" xr:uid="{20872976-D447-4208-84EB-9EEAEE34D2F9}"/>
    <hyperlink ref="A35" r:id="rId63" display="https://www.hydroquebec.com/themes/production/images/centrales/mitis2-01.jpg" xr:uid="{EA156F51-BC8B-4A7F-946E-32DC3A6192F2}"/>
    <hyperlink ref="B35" r:id="rId64" display="https://www.hydroquebec.com/themes/production/images/bassins/mitis.png" xr:uid="{E483A69E-7E48-4884-9DB2-068D9C862821}"/>
    <hyperlink ref="A36" r:id="rId65" display="https://www.hydroquebec.com/themes/production/images/centrales/outardes2-01.jpg" xr:uid="{F0C64E3B-BD29-4332-9DC4-C27308B6D7AF}"/>
    <hyperlink ref="B36" r:id="rId66" display="https://www.hydroquebec.com/themes/production/images/bassins/aux-outardes.png" xr:uid="{B3897D9A-40A2-4A41-8D42-7987EAD640B5}"/>
    <hyperlink ref="A37" r:id="rId67" display="https://www.hydroquebec.com/themes/production/images/centrales/outardes3-01.jpg" xr:uid="{61D2CA3A-571D-4920-8428-7E35DD8327F6}"/>
    <hyperlink ref="B37" r:id="rId68" display="https://www.hydroquebec.com/themes/production/images/bassins/aux-outardes.png" xr:uid="{36F9FB42-66A0-4F60-99DF-0394919B7C20}"/>
    <hyperlink ref="A38" r:id="rId69" display="https://www.hydroquebec.com/themes/production/images/centrales/outardes4-01.jpg" xr:uid="{F89FEFAD-6421-460C-8215-3B9052A277C1}"/>
    <hyperlink ref="B38" r:id="rId70" display="https://www.hydroquebec.com/themes/production/images/bassins/aux-outardes.png" xr:uid="{1194A92C-62E6-47F0-B334-9309E165F032}"/>
    <hyperlink ref="A39" r:id="rId71" display="https://www.hydroquebec.com/themes/production/images/centrales/paugan-01.jpg" xr:uid="{A29E4715-0703-41F4-AE84-8450BB5F944E}"/>
    <hyperlink ref="B39" r:id="rId72" display="https://www.hydroquebec.com/themes/production/images/bassins/outaouais-inferieur.png" xr:uid="{CB8A3E88-6F2C-4377-8F46-15409ADCD7B2}"/>
    <hyperlink ref="A40" r:id="rId73" display="https://www.hydroquebec.com/themes/production/images/centrales/premierechute-01.jpg" xr:uid="{BE1E754B-32C4-4D22-8F57-6EEC55B00CA0}"/>
    <hyperlink ref="B40" r:id="rId74" display="https://www.hydroquebec.com/themes/production/images/bassins/outaouais-superieur.png" xr:uid="{804BE0AB-ECA3-40E5-9D4D-845B8D031C1B}"/>
    <hyperlink ref="A41" r:id="rId75" display="https://www.hydroquebec.com/themes/production/images/centrales/peribonka-01.jpg" xr:uid="{B8566FA6-6FD2-4878-99BC-B36AA6012BB2}"/>
    <hyperlink ref="B41" r:id="rId76" display="https://www.hydroquebec.com/themes/production/images/bassins/peribonka.png" xr:uid="{8529D595-8C16-45F7-B5D8-751D82708216}"/>
    <hyperlink ref="A42" r:id="rId77" display="https://www.hydroquebec.com/themes/production/images/centrales/rapide2-01.jpg" xr:uid="{04AC40C0-3503-4E6E-B1BC-4DB3CF585A24}"/>
    <hyperlink ref="B42" r:id="rId78" display="https://www.hydroquebec.com/themes/production/images/bassins/outaouais-superieur.png" xr:uid="{50359459-CCD9-475C-84F3-81123B240189}"/>
    <hyperlink ref="A43" r:id="rId79" display="https://www.hydroquebec.com/themes/production/images/centrales/rapide7-01.jpg" xr:uid="{B1343AC0-659D-43B7-BB19-6B75B3234621}"/>
    <hyperlink ref="B43" r:id="rId80" display="https://www.hydroquebec.com/themes/production/images/bassins/outaouais-superieur.png" xr:uid="{7345EE0D-4592-492E-82CA-995A56E07F41}"/>
    <hyperlink ref="A44" r:id="rId81" display="https://www.hydroquebec.com/themes/production/images/centrales/rapideblanc-01.jpg" xr:uid="{954BE039-A312-47E2-A82D-7A2093B7A2FC}"/>
    <hyperlink ref="B44" r:id="rId82" display="https://www.hydroquebec.com/themes/production/images/bassins/saint-maurice.png" xr:uid="{BC155EC1-2DB7-42CB-B940-027B008C02FB}"/>
    <hyperlink ref="A45" r:id="rId83" display="https://www.hydroquebec.com/themes/production/images/centrales/rapidedescoeurs-01.jpg" xr:uid="{391B689E-DE9F-41E7-B5A6-92DABF57F1A5}"/>
    <hyperlink ref="B45" r:id="rId84" display="https://www.hydroquebec.com/themes/production/images/bassins/saint-maurice.png" xr:uid="{B5BF5A28-1212-475A-AD00-70B7140AD0B0}"/>
    <hyperlink ref="A46" r:id="rId85" display="https://www.hydroquebec.com/themes/production/images/centrales/rapidesdesquinze-01.jpg" xr:uid="{EFE67A11-AED9-40A1-B329-696E03EA6FDD}"/>
    <hyperlink ref="B46" r:id="rId86" display="https://www.hydroquebec.com/themes/production/images/bassins/outaouais-superieur.png" xr:uid="{B8B91051-82AA-4D1B-8592-EDD30799676F}"/>
    <hyperlink ref="A47" r:id="rId87" display="https://www.hydroquebec.com/themes/production/images/centrales/rapidesdesiles-01.jpg" xr:uid="{05505E88-EC64-49C5-B866-515F291D9B28}"/>
    <hyperlink ref="B47" r:id="rId88" display="https://www.hydroquebec.com/themes/production/images/bassins/outaouais-superieur.png" xr:uid="{716EEB7B-6BDC-4BD7-B164-096C4ADA93AC}"/>
    <hyperlink ref="A48" r:id="rId89" display="https://www.hydroquebec.com/themes/production/images/centrales/rapidesfarmer-01.jpg" xr:uid="{D09051A5-A1D4-415D-BEB8-07705D59C52C}"/>
    <hyperlink ref="B48" r:id="rId90" display="https://www.hydroquebec.com/themes/production/images/bassins/outaouais-inferieur.png" xr:uid="{F0982289-C328-4DA5-B0F2-9BD1FDA875E3}"/>
    <hyperlink ref="A49" r:id="rId91" display="https://www.hydroquebec.com/themes/production/images/centrales/manic3-01.jpg" xr:uid="{9C0E5DE9-1ADD-4A76-99FB-A2855E86C592}"/>
    <hyperlink ref="B49" r:id="rId92" display="https://www.hydroquebec.com/themes/production/images/bassins/manicouagan.png" xr:uid="{EB7AE431-45B3-445D-98AA-0B817EEB1E0F}"/>
    <hyperlink ref="A50" r:id="rId93" display="https://www.hydroquebec.com/themes/production/images/centrales/rivieredesprairies-01.jpg" xr:uid="{63F2D274-ABAC-40E5-ABF8-ACBF47B52A04}"/>
    <hyperlink ref="B50" r:id="rId94" display="https://www.hydroquebec.com/themes/production/images/bassins/st-laurent.png" xr:uid="{7B50BF8A-FA25-4C57-8A7F-52F246D69287}"/>
    <hyperlink ref="A51" r:id="rId95" display="https://www.hydroquebec.com/themes/production/images/centrales/robertbourassa-01.jpg" xr:uid="{AA4EAB76-DBD5-4945-A451-9530E6BA8951}"/>
    <hyperlink ref="B51" r:id="rId96" display="https://www.hydroquebec.com/themes/production/images/bassins/grande-riviere.png" xr:uid="{87A795A0-83CD-44D5-8497-69B952F0680D}"/>
    <hyperlink ref="A52" r:id="rId97" display="https://www.hydroquebec.com/themes/production/images/centrales/rocherdegrandmere-01.jpg" xr:uid="{7726B7B6-C393-4FC5-9B5A-11AEB169201F}"/>
    <hyperlink ref="B52" r:id="rId98" display="https://www.hydroquebec.com/themes/production/images/bassins/saint-maurice.png" xr:uid="{8D5FCBF9-905C-4996-A9F8-BDF146E5AE18}"/>
    <hyperlink ref="B53" r:id="rId99" display="https://www.hydroquebec.com/themes/production/images/bassins/romaine.png" xr:uid="{53244E1B-6D8E-4F62-B3C3-68FC0C9185E1}"/>
    <hyperlink ref="B54" r:id="rId100" display="https://www.hydroquebec.com/themes/production/images/bassins/romaine.png" xr:uid="{42830036-EED5-4804-9C96-7CE48F89340C}"/>
    <hyperlink ref="B55" r:id="rId101" display="https://www.hydroquebec.com/themes/production/images/bassins/romaine.png" xr:uid="{3BF99270-AE4A-44AD-8E4A-C1E2818F6A13}"/>
    <hyperlink ref="B56" r:id="rId102" display="https://www.hydroquebec.com/themes/production/images/bassins/romaine.png" xr:uid="{82F7C2F7-314C-45D4-B912-D08233B1D0DB}"/>
    <hyperlink ref="A57" r:id="rId103" display="https://www.hydroquebec.com/themes/production/images/centrales/saintemarguerite3-01.jpg" xr:uid="{FF8FDA7B-53AD-4689-B997-9FAD9F4A29B9}"/>
    <hyperlink ref="B57" r:id="rId104" display="https://www.hydroquebec.com/themes/production/images/bassins/sainte-marguerite.png" xr:uid="{F7D66C64-9C3F-43E9-851C-4874F9770E53}"/>
    <hyperlink ref="B58" r:id="rId105" display="https://www.hydroquebec.com/themes/production/images/bassins/grande-riviere.png" xr:uid="{8CEF9CF6-26C5-47D0-B861-A0523775DB94}"/>
    <hyperlink ref="A59" r:id="rId106" display="https://www.hydroquebec.com/themes/production/images/centrales/septchutes-01.jpg" xr:uid="{2198F4EE-23EB-4EA5-A1E5-99482BED6012}"/>
    <hyperlink ref="B59" r:id="rId107" display="https://www.hydroquebec.com/themes/production/images/bassins/sainte-anne.png" xr:uid="{52461AC1-4096-42FA-9513-F01B09343E7B}"/>
    <hyperlink ref="A60" r:id="rId108" display="https://www.hydroquebec.com/themes/production/images/centrales/shawinigan2-01.jpg" xr:uid="{63D60ADA-4F84-42CA-A734-18D6547EADB7}"/>
    <hyperlink ref="B60" r:id="rId109" display="https://www.hydroquebec.com/themes/production/images/bassins/saint-maurice.png" xr:uid="{9E59C077-6640-4A15-88E2-8107D8BC49AA}"/>
    <hyperlink ref="A61" r:id="rId110" display="https://www.hydroquebec.com/themes/production/images/centrales/shawinigan3-01.jpg" xr:uid="{5AE9F800-0DE0-411F-8B38-CE887C399E9A}"/>
    <hyperlink ref="B61" r:id="rId111" display="https://www.hydroquebec.com/themes/production/images/bassins/saint-maurice.png" xr:uid="{DBE32466-CBDA-49AD-8CF0-338A879FED20}"/>
    <hyperlink ref="A62" r:id="rId112" display="https://www.hydroquebec.com/themes/production/images/centrales/toulnustouc-01.jpg" xr:uid="{D6CBC33F-3DD4-43C9-818C-B78ACCFFB983}"/>
    <hyperlink ref="B62" r:id="rId113" display="https://www.hydroquebec.com/themes/production/images/bassins/manicouagan.png" xr:uid="{3658A8B0-406D-4ED2-8B98-66C31382BFC8}"/>
    <hyperlink ref="A63" r:id="rId114" display="https://www.hydroquebec.com/themes/production/images/centrales/trenche-01.jpg" xr:uid="{5CB61477-B186-4AB9-95FE-7BE0C514D83C}"/>
    <hyperlink ref="B63" r:id="rId115" display="https://www.hydroquebec.com/themes/production/images/bassins/saint-maurice.png" xr:uid="{8FAFA4AF-6855-49F6-A567-903BEC2A08F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6D2F-D057-46EE-B1A1-69F8CC0DEE9C}">
  <dimension ref="A1:J3"/>
  <sheetViews>
    <sheetView workbookViewId="0">
      <selection activeCell="F19" sqref="F19"/>
    </sheetView>
  </sheetViews>
  <sheetFormatPr defaultRowHeight="13.2" x14ac:dyDescent="0.25"/>
  <cols>
    <col min="3" max="3" width="12.88671875" bestFit="1" customWidth="1"/>
  </cols>
  <sheetData>
    <row r="1" spans="1:10" ht="14.4" x14ac:dyDescent="0.3">
      <c r="A1" s="29" t="s">
        <v>4</v>
      </c>
      <c r="B1" s="29" t="s">
        <v>298</v>
      </c>
      <c r="C1" s="29" t="s">
        <v>299</v>
      </c>
      <c r="D1" s="29" t="s">
        <v>300</v>
      </c>
      <c r="E1" s="29" t="s">
        <v>301</v>
      </c>
      <c r="F1" s="29" t="s">
        <v>302</v>
      </c>
      <c r="G1" s="29" t="s">
        <v>303</v>
      </c>
      <c r="H1" s="29" t="s">
        <v>304</v>
      </c>
      <c r="I1" s="29" t="s">
        <v>305</v>
      </c>
      <c r="J1" s="29" t="s">
        <v>306</v>
      </c>
    </row>
    <row r="2" spans="1:10" ht="14.4" x14ac:dyDescent="0.3">
      <c r="A2" s="29" t="s">
        <v>307</v>
      </c>
      <c r="B2" s="29">
        <v>13089.2</v>
      </c>
      <c r="C2" s="22">
        <v>9201.2000000000007</v>
      </c>
      <c r="D2" s="29">
        <v>10802.28</v>
      </c>
      <c r="E2" s="29">
        <v>5473.3109999999997</v>
      </c>
      <c r="F2" s="29">
        <v>406.43</v>
      </c>
      <c r="G2" s="29">
        <v>2649.23</v>
      </c>
      <c r="H2" s="29">
        <v>9.75</v>
      </c>
      <c r="I2" s="29">
        <v>24.2</v>
      </c>
      <c r="J2" s="29">
        <v>41655.601000000002</v>
      </c>
    </row>
    <row r="3" spans="1:10" ht="14.4" x14ac:dyDescent="0.3">
      <c r="A3" s="29" t="s">
        <v>308</v>
      </c>
      <c r="B3" s="30">
        <v>0.31419999999999998</v>
      </c>
      <c r="C3" s="27">
        <v>0.22090000000000001</v>
      </c>
      <c r="D3" s="30">
        <v>0.25929999999999997</v>
      </c>
      <c r="E3" s="30">
        <v>0.13139999999999999</v>
      </c>
      <c r="F3" s="30">
        <v>9.7999999999999997E-3</v>
      </c>
      <c r="G3" s="30">
        <v>6.3600000000000004E-2</v>
      </c>
      <c r="H3" s="30">
        <v>2.0000000000000001E-4</v>
      </c>
      <c r="I3" s="29" t="s">
        <v>309</v>
      </c>
      <c r="J3"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himanshu das</cp:lastModifiedBy>
  <cp:lastPrinted>2001-09-28T20:39:50Z</cp:lastPrinted>
  <dcterms:created xsi:type="dcterms:W3CDTF">2001-09-28T18:48:17Z</dcterms:created>
  <dcterms:modified xsi:type="dcterms:W3CDTF">2024-02-12T10:48:43Z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739036202430725</vt:r8>
  </property>
</Properties>
</file>