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23" documentId="13_ncr:1_{D7F5FF9D-C593-4A24-95BA-AD3D8DCA13FF}" xr6:coauthVersionLast="47" xr6:coauthVersionMax="47" xr10:uidLastSave="{E8CCFB6D-365E-4EA8-BDED-FF19FE0FB680}"/>
  <bookViews>
    <workbookView xWindow="-120" yWindow="-120" windowWidth="29040" windowHeight="16440" firstSheet="1"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2" l="1"/>
  <c r="I32" i="9"/>
  <c r="I33" i="9"/>
  <c r="I34" i="9"/>
  <c r="I35" i="9"/>
  <c r="I19" i="9"/>
  <c r="I20" i="9"/>
  <c r="I21" i="9"/>
  <c r="I22" i="9"/>
  <c r="I23" i="9"/>
  <c r="I18" i="9"/>
  <c r="I12" i="9"/>
  <c r="I8" i="9"/>
  <c r="AE37" i="9"/>
  <c r="AC37" i="9"/>
  <c r="AE36" i="9"/>
  <c r="AC36" i="9"/>
  <c r="A36" i="9"/>
  <c r="D36" i="9" s="1"/>
  <c r="P7" i="13"/>
  <c r="O6" i="13"/>
  <c r="P6" i="13"/>
  <c r="N7" i="13"/>
  <c r="N6" i="13"/>
  <c r="U13" i="24"/>
  <c r="U14" i="24"/>
  <c r="U12" i="24"/>
  <c r="T10" i="24"/>
  <c r="T8" i="24"/>
  <c r="T6" i="24"/>
  <c r="S8" i="24"/>
  <c r="R10" i="24"/>
  <c r="R8" i="24"/>
  <c r="R6" i="24"/>
  <c r="AE8" i="9"/>
  <c r="AC10" i="9"/>
  <c r="AE12" i="9"/>
  <c r="AC30" i="9"/>
  <c r="AD14" i="9"/>
  <c r="AE30" i="9"/>
  <c r="AE16" i="9"/>
  <c r="AC32" i="9"/>
  <c r="AE32" i="9"/>
  <c r="AF32" i="9"/>
  <c r="AC19" i="9"/>
  <c r="AE19" i="9"/>
  <c r="AC21" i="9"/>
  <c r="AC22" i="9"/>
  <c r="AC23" i="9"/>
  <c r="AE23" i="9"/>
  <c r="AF23" i="9"/>
  <c r="AE24" i="9"/>
  <c r="AF24" i="9"/>
  <c r="AC26" i="9"/>
  <c r="AE28" i="9"/>
  <c r="AC34" i="9"/>
  <c r="AC35" i="9"/>
  <c r="AE35" i="9"/>
  <c r="AG7" i="9"/>
  <c r="AC8" i="9"/>
  <c r="AF8" i="9"/>
  <c r="AG8" i="9"/>
  <c r="AG9" i="9"/>
  <c r="AE10" i="9"/>
  <c r="AG10" i="9"/>
  <c r="AG11" i="9"/>
  <c r="AC12" i="9"/>
  <c r="AG12" i="9"/>
  <c r="AG13" i="9"/>
  <c r="AG14" i="9"/>
  <c r="AG15" i="9"/>
  <c r="AC16" i="9"/>
  <c r="AG16" i="9"/>
  <c r="AG17" i="9"/>
  <c r="AE18" i="9"/>
  <c r="AF18" i="9"/>
  <c r="AG18" i="9"/>
  <c r="AF19" i="9"/>
  <c r="AG19" i="9"/>
  <c r="AC20" i="9"/>
  <c r="AE20" i="9"/>
  <c r="AF20" i="9"/>
  <c r="AG20" i="9"/>
  <c r="AE21" i="9"/>
  <c r="AF21" i="9"/>
  <c r="AG21" i="9"/>
  <c r="AE22" i="9"/>
  <c r="AF22" i="9"/>
  <c r="AG22" i="9"/>
  <c r="AG23" i="9"/>
  <c r="AC24" i="9"/>
  <c r="AG24" i="9"/>
  <c r="AG25" i="9"/>
  <c r="AE26" i="9"/>
  <c r="AG26" i="9"/>
  <c r="AG27" i="9"/>
  <c r="AC28" i="9"/>
  <c r="AG28" i="9"/>
  <c r="AG30" i="9"/>
  <c r="AG32" i="9"/>
  <c r="AC33" i="9"/>
  <c r="AE33" i="9"/>
  <c r="AF33" i="9"/>
  <c r="AG33" i="9"/>
  <c r="AE34" i="9"/>
  <c r="AF34" i="9"/>
  <c r="AG34" i="9"/>
  <c r="AF35" i="9"/>
  <c r="AG35" i="9"/>
  <c r="AE6" i="9"/>
  <c r="AF6" i="9"/>
  <c r="AG6" i="9"/>
  <c r="AC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I14" i="9" s="1"/>
  <c r="H30" i="9"/>
  <c r="I30" i="9" s="1"/>
  <c r="H12" i="9"/>
  <c r="H28" i="9"/>
  <c r="I28" i="9" s="1"/>
  <c r="H10" i="9"/>
  <c r="H26" i="9" s="1"/>
  <c r="I26" i="9" s="1"/>
  <c r="H6" i="9"/>
  <c r="I6" i="9" s="1"/>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C25" i="21"/>
  <c r="B25" i="21"/>
  <c r="D8" i="21" s="1"/>
  <c r="D11" i="21"/>
  <c r="B6" i="21"/>
  <c r="A6" i="21"/>
  <c r="C7" i="21"/>
  <c r="F6" i="21"/>
  <c r="G9" i="21"/>
  <c r="C81" i="9"/>
  <c r="B81" i="9"/>
  <c r="D32" i="9" s="1"/>
  <c r="C75" i="9"/>
  <c r="B75"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I16" i="9" s="1"/>
  <c r="G16" i="9"/>
  <c r="G23" i="9"/>
  <c r="F23" i="9"/>
  <c r="G14" i="9"/>
  <c r="G30" i="9" s="1"/>
  <c r="G35" i="9" s="1"/>
  <c r="F22" i="9"/>
  <c r="A16" i="9"/>
  <c r="C17" i="9" s="1"/>
  <c r="A14" i="9"/>
  <c r="C15" i="9" s="1"/>
  <c r="C84" i="9"/>
  <c r="B84" i="9"/>
  <c r="D35" i="9" s="1"/>
  <c r="C80" i="9"/>
  <c r="B80" i="9"/>
  <c r="D23" i="9"/>
  <c r="C79" i="9"/>
  <c r="B79" i="9"/>
  <c r="D22" i="9" s="1"/>
  <c r="C66" i="9"/>
  <c r="B66" i="9"/>
  <c r="A35" i="9"/>
  <c r="C62" i="9"/>
  <c r="B62" i="9"/>
  <c r="A23" i="9" s="1"/>
  <c r="C61" i="9"/>
  <c r="B61" i="9"/>
  <c r="A22" i="9" s="1"/>
  <c r="C11" i="10"/>
  <c r="B59" i="9"/>
  <c r="A20" i="9" s="1"/>
  <c r="C59" i="9"/>
  <c r="B76" i="9"/>
  <c r="D19" i="9" s="1"/>
  <c r="C76" i="9"/>
  <c r="F32" i="9"/>
  <c r="A26" i="9"/>
  <c r="C27" i="9" s="1"/>
  <c r="A28" i="9"/>
  <c r="C29" i="9" s="1"/>
  <c r="C83" i="9"/>
  <c r="B83" i="9"/>
  <c r="D34" i="9" s="1"/>
  <c r="C82" i="9"/>
  <c r="B82" i="9"/>
  <c r="D33" i="9" s="1"/>
  <c r="B63" i="9"/>
  <c r="A32" i="9" s="1"/>
  <c r="C65" i="9"/>
  <c r="B65" i="9"/>
  <c r="A34" i="9" s="1"/>
  <c r="C64" i="9"/>
  <c r="B64" i="9"/>
  <c r="A33" i="9" s="1"/>
  <c r="C63" i="9"/>
  <c r="B57" i="9"/>
  <c r="A18" i="9" s="1"/>
  <c r="F33" i="9"/>
  <c r="F19" i="9"/>
  <c r="A8" i="9"/>
  <c r="C9" i="9" s="1"/>
  <c r="C58" i="9"/>
  <c r="B58" i="9"/>
  <c r="A19" i="9" s="1"/>
  <c r="M12" i="10"/>
  <c r="H8" i="9"/>
  <c r="G6" i="14"/>
  <c r="C36" i="10"/>
  <c r="B36" i="10"/>
  <c r="D12" i="10"/>
  <c r="C25" i="10"/>
  <c r="B25" i="10"/>
  <c r="A12" i="10"/>
  <c r="B60" i="9"/>
  <c r="A21" i="9" s="1"/>
  <c r="F21" i="9"/>
  <c r="G10" i="9"/>
  <c r="G26" i="9" s="1"/>
  <c r="G20" i="9"/>
  <c r="G33" i="9" s="1"/>
  <c r="B77" i="9"/>
  <c r="D20" i="9" s="1"/>
  <c r="C77" i="9"/>
  <c r="B78" i="9"/>
  <c r="D21" i="9" s="1"/>
  <c r="C78" i="9"/>
  <c r="C60" i="9"/>
  <c r="C57"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I10" i="9" l="1"/>
  <c r="H24" i="9"/>
  <c r="I24" i="9" s="1"/>
  <c r="G28" i="9"/>
  <c r="G22" i="9"/>
  <c r="AE14" i="9"/>
  <c r="AC18" i="9"/>
  <c r="A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5"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5"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6"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3"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3"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3"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3"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3"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<sst xmlns="http://schemas.openxmlformats.org/spreadsheetml/2006/main" count="1290" uniqueCount="404">
  <si>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</si>
  <si>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</si>
  <si>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</si>
  <si>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</si>
  <si>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</si>
  <si>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</si>
  <si>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</si>
  <si>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</si>
  <si>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</si>
  <si>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</si>
  <si>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</si>
  <si>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</si>
  <si>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</si>
  <si>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</si>
  <si>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</si>
  <si>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</si>
  <si>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</si>
  <si>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</si>
  <si>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</si>
  <si>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</si>
  <si>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</si>
  <si>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</si>
  <si>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</si>
  <si>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</si>
  <si>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</si>
  <si>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</si>
  <si>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</si>
  <si>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</si>
  <si>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</si>
  <si>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</si>
  <si>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</si>
  <si>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</si>
  <si>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</si>
  <si>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</si>
  <si>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</si>
  <si>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</si>
  <si>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</si>
  <si>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</si>
  <si>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</si>
  <si>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</si>
  <si>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</si>
  <si>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</si>
  <si>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</si>
  <si>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</si>
  <si>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</si>
  <si>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</si>
  <si>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</si>
  <si>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</si>
  <si>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</si>
  <si>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</si>
  <si>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</si>
  <si>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</si>
  <si>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</si>
  <si>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</si>
  <si>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</si>
  <si>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</si>
  <si>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</si>
  <si>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</si>
  <si>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</si>
  <si>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</si>
  <si>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</si>
  <si>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</si>
  <si>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</si>
  <si>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</si>
  <si>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</si>
  <si>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</si>
  <si>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</si>
  <si>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</si>
  <si>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</si>
  <si>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</si>
  <si>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</si>
  <si>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</si>
  <si>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</si>
  <si>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</si>
  <si>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</si>
  <si>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</si>
  <si>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</si>
  <si>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</si>
  <si>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</si>
  <si>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</si>
  <si>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</si>
  <si>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</si>
  <si>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</si>
  <si>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</si>
  <si>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</si>
  <si>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</si>
  <si>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</si>
  <si>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</si>
  <si>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</si>
  <si>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</si>
  <si>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</si>
  <si>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</si>
  <si>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</si>
  <si>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</si>
  <si>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</si>
  <si>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</si>
  <si>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</si>
  <si>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</si>
  <si>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</si>
  <si>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</si>
  <si>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</si>
  <si>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</si>
  <si>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</si>
  <si>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</si>
  <si>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</si>
  <si>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</si>
  <si>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</si>
  <si>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</si>
  <si>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</si>
  <si>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</si>
  <si>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</si>
  <si>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</si>
  <si>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</si>
  <si>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</si>
  <si>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</si>
  <si>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</si>
  <si>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</si>
  <si>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</si>
  <si>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</si>
  <si>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</si>
  <si>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</si>
  <si>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</si>
  <si>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</si>
  <si>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</si>
  <si>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</si>
  <si>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</si>
  <si>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</si>
  <si>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</si>
  <si>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</si>
  <si>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</si>
  <si>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</si>
  <si>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</si>
  <si>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</si>
  <si>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</si>
  <si>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</si>
  <si>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</si>
  <si>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</si>
  <si>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</si>
  <si>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</si>
  <si>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</si>
  <si>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</si>
  <si>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</si>
  <si>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</si>
  <si>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</si>
  <si>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</si>
  <si>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</si>
  <si>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</si>
  <si>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</si>
  <si>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</si>
  <si>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</si>
  <si>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</si>
  <si>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</si>
  <si>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</si>
  <si>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</si>
  <si>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</si>
  <si>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</si>
  <si>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</si>
  <si>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</si>
  <si>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</si>
  <si>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</si>
  <si>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</si>
  <si>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</si>
  <si>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</si>
  <si>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</si>
  <si>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</si>
  <si>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</si>
  <si>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</si>
  <si>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</si>
  <si>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</si>
  <si>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</si>
  <si>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</si>
  <si>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</si>
  <si>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</si>
  <si>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</si>
  <si>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</si>
  <si>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</si>
  <si>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</si>
  <si>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</si>
  <si>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</si>
  <si>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</si>
  <si>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</si>
  <si>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</si>
  <si>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</si>
  <si>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</si>
  <si>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</si>
  <si>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</si>
  <si>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</si>
  <si>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</si>
  <si>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</si>
  <si>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</si>
  <si>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</si>
  <si>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</si>
  <si>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</si>
  <si>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</si>
  <si>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</si>
  <si>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</si>
  <si>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</si>
  <si>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</si>
  <si>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</si>
  <si>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</si>
  <si>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</si>
  <si>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</si>
  <si>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</si>
  <si>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</si>
  <si>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</si>
  <si>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</si>
  <si>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</si>
  <si>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</si>
  <si>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</si>
  <si>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</si>
  <si>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</si>
  <si>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</si>
  <si>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</si>
  <si>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</si>
  <si>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</si>
  <si>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</si>
  <si>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</si>
  <si>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</si>
  <si>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</si>
  <si>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</si>
  <si>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</si>
  <si>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</si>
  <si>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</si>
  <si>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</si>
  <si>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</si>
  <si>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</si>
  <si>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</si>
  <si>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</si>
  <si>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</si>
  <si>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</si>
  <si>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</si>
  <si>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</si>
  <si>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</si>
  <si>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</si>
  <si>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</si>
  <si>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</si>
  <si>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</si>
  <si>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</si>
  <si>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</si>
  <si>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</si>
  <si>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</si>
  <si>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</si>
  <si>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</si>
  <si>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</si>
  <si>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</si>
  <si>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</si>
  <si>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</si>
  <si>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</si>
  <si>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</si>
  <si>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</si>
  <si>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</si>
  <si>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</si>
  <si>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</si>
  <si>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</si>
  <si>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</si>
  <si>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</si>
  <si>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</si>
  <si>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</si>
  <si>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</si>
  <si>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</si>
  <si>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</si>
  <si>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</si>
  <si>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</si>
  <si>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</si>
  <si>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</si>
  <si>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</si>
  <si>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</si>
  <si>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</si>
  <si>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</si>
  <si>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</si>
  <si>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</si>
  <si>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</si>
  <si>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</si>
  <si>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</si>
  <si>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</si>
  <si>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</si>
  <si>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</si>
  <si>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</si>
  <si>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</si>
  <si>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</si>
  <si>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</si>
  <si>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</si>
  <si>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</si>
  <si>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</si>
  <si>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</si>
  <si>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</si>
  <si>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</si>
  <si>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</si>
  <si>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</si>
  <si>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</si>
  <si>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</si>
  <si>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</si>
  <si>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</si>
  <si>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</si>
  <si>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</si>
  <si>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</si>
  <si>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</si>
  <si>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</si>
  <si>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</si>
  <si>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</si>
  <si>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</si>
  <si>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</si>
  <si>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</si>
  <si>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</si>
  <si>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</si>
  <si>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</si>
  <si>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</si>
  <si>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</si>
  <si>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</si>
  <si>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</si>
  <si>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</si>
  <si>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</si>
  <si>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</si>
  <si>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</si>
  <si>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</si>
  <si>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</si>
  <si>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</si>
  <si>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</si>
  <si>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</si>
  <si>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</si>
  <si>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</si>
  <si>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</si>
  <si>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</si>
  <si>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</si>
  <si>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</si>
  <si>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</si>
  <si>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</si>
  <si>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</si>
  <si>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</si>
  <si>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</si>
  <si>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</si>
  <si>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</si>
  <si>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</si>
  <si>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</si>
  <si>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</si>
  <si>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</si>
  <si>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</si>
  <si>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</si>
  <si>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</si>
  <si>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</si>
  <si>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</si>
  <si>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</si>
  <si>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</si>
  <si>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</si>
  <si>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</si>
  <si>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</si>
  <si>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</si>
  <si>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</si>
  <si>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</si>
  <si>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</si>
  <si>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</si>
  <si>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</si>
  <si>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</si>
  <si>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</si>
  <si>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</si>
  <si>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</si>
  <si>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</si>
  <si>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</si>
  <si>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</si>
  <si>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</si>
  <si>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</si>
  <si>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</si>
  <si>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</si>
  <si>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</si>
  <si>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</si>
  <si>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</si>
  <si>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</si>
  <si>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</si>
  <si>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</si>
  <si>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</si>
  <si>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</si>
  <si>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</si>
  <si>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</si>
  <si>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</si>
  <si>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</si>
  <si>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</si>
  <si>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</si>
  <si>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</si>
  <si>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</si>
  <si>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</si>
  <si>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</si>
  <si>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</si>
  <si>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</si>
  <si>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</si>
  <si>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</si>
  <si>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</si>
  <si>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</si>
  <si>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</si>
  <si>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</si>
  <si>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</si>
  <si>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</si>
  <si>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</si>
  <si>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</si>
  <si>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</si>
  <si>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</si>
  <si>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</si>
  <si>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</si>
  <si>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</si>
  <si>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</si>
  <si>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</si>
  <si>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</si>
  <si>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</si>
  <si>
    <t>ACTBND</t>
  </si>
  <si>
    <t>*Because it's shown that all co2 is from DUMDCAES, which is unnormal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</si>
</sst>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1">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51</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115" zoomScaleNormal="115" workbookViewId="0">
      <selection activeCell="I16" sqref="I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 width="11.42578125" style="19"/>
    <col min="17" max="17" width="12" style="19" bestFit="1" customWidth="1"/>
    <col min="18" max="16384" width="11.42578125" style="19"/>
  </cols>
  <sheetData>
    <row r="1" spans="1:19" ht="23.25">
      <c r="A1" s="22" t="s">
        <v>268</v>
      </c>
      <c r="I1" s="19" t="s">
        <v>401</v>
      </c>
    </row>
    <row r="2" spans="1:19" ht="15.75">
      <c r="A2" s="23"/>
      <c r="R2" s="377" t="s">
        <v>397</v>
      </c>
    </row>
    <row r="3" spans="1:19">
      <c r="C3" s="24"/>
      <c r="D3" s="26" t="s">
        <v>0</v>
      </c>
      <c r="F3" s="24"/>
      <c r="G3" s="24"/>
      <c r="H3" s="24"/>
    </row>
    <row r="4" spans="1:19" ht="25.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2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5">
      <c r="A10" s="177"/>
      <c r="B10" s="91" t="s">
        <v>75</v>
      </c>
      <c r="C10" s="91"/>
      <c r="D10" s="91"/>
      <c r="E10" s="174"/>
      <c r="F10" s="174"/>
      <c r="G10" s="175">
        <f>'NOINPUT-Input_DATA'!Q26/('NOINPUT-Input_DATA'!$P$26+'NOINPUT-Input_DATA'!$Q$26)</f>
        <v>0.63128491620111726</v>
      </c>
      <c r="H10" s="91"/>
      <c r="I10" s="174"/>
      <c r="J10" s="174"/>
      <c r="K10" s="174"/>
      <c r="L10" s="91"/>
      <c r="M10" s="176"/>
    </row>
    <row r="11" spans="1:19" ht="15">
      <c r="A11" s="182"/>
      <c r="B11" s="96"/>
      <c r="C11" s="96"/>
      <c r="D11" s="96" t="str">
        <f>B26</f>
        <v>DUMDCAES00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c r="A14" s="243" t="s">
        <v>18</v>
      </c>
      <c r="B14" s="243"/>
      <c r="C14" s="244"/>
      <c r="D14" s="244"/>
      <c r="E14" s="244"/>
      <c r="F14" s="244"/>
      <c r="G14" s="244"/>
      <c r="H14" s="244"/>
      <c r="K14" s="33"/>
      <c r="L14" s="32"/>
    </row>
    <row r="15" spans="1:19">
      <c r="A15" s="245" t="s">
        <v>17</v>
      </c>
      <c r="B15" s="245" t="s">
        <v>1</v>
      </c>
      <c r="C15" s="245" t="s">
        <v>2</v>
      </c>
      <c r="D15" s="245" t="s">
        <v>19</v>
      </c>
      <c r="E15" s="245" t="s">
        <v>20</v>
      </c>
      <c r="F15" s="245" t="s">
        <v>21</v>
      </c>
      <c r="G15" s="245" t="s">
        <v>22</v>
      </c>
      <c r="H15" s="245" t="s">
        <v>23</v>
      </c>
      <c r="K15" s="33"/>
      <c r="L15" s="32"/>
    </row>
    <row r="16" spans="1:19" ht="39" thickBot="1">
      <c r="A16" s="246" t="s">
        <v>203</v>
      </c>
      <c r="B16" s="246" t="s">
        <v>30</v>
      </c>
      <c r="C16" s="246" t="s">
        <v>31</v>
      </c>
      <c r="D16" s="246" t="s">
        <v>32</v>
      </c>
      <c r="E16" s="246" t="s">
        <v>33</v>
      </c>
      <c r="F16" s="246" t="s">
        <v>44</v>
      </c>
      <c r="G16" s="246" t="s">
        <v>43</v>
      </c>
      <c r="H16" s="246" t="s">
        <v>34</v>
      </c>
      <c r="I16" s="48"/>
      <c r="J16" s="49"/>
      <c r="K16" s="32"/>
    </row>
    <row r="17" spans="1:21">
      <c r="A17" s="247" t="s">
        <v>266</v>
      </c>
      <c r="B17" s="248" t="s">
        <v>285</v>
      </c>
      <c r="C17" s="247" t="s">
        <v>286</v>
      </c>
      <c r="D17" s="249" t="s">
        <v>39</v>
      </c>
      <c r="E17" s="250" t="s">
        <v>205</v>
      </c>
      <c r="F17" s="249" t="s">
        <v>40</v>
      </c>
      <c r="G17" s="249" t="s">
        <v>83</v>
      </c>
      <c r="H17" s="251"/>
    </row>
    <row r="18" spans="1:21"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5">
      <c r="A19" s="254" t="s">
        <v>158</v>
      </c>
      <c r="B19" s="254" t="s">
        <v>295</v>
      </c>
      <c r="C19" s="254" t="s">
        <v>296</v>
      </c>
      <c r="D19" s="255" t="s">
        <v>39</v>
      </c>
      <c r="E19" s="254" t="s">
        <v>205</v>
      </c>
      <c r="F19" s="255" t="s">
        <v>40</v>
      </c>
      <c r="G19" s="256"/>
      <c r="H19" s="256"/>
      <c r="R19" s="20"/>
    </row>
    <row r="20" spans="1:21" ht="15">
      <c r="A20" s="30"/>
      <c r="B20" s="52"/>
      <c r="C20" s="25"/>
      <c r="D20" s="30"/>
      <c r="E20" s="30"/>
      <c r="F20" s="30"/>
      <c r="G20" s="29"/>
      <c r="H20" s="30"/>
      <c r="R20" s="20"/>
    </row>
    <row r="21" spans="1:21" ht="15">
      <c r="A21" s="30"/>
      <c r="B21" s="52"/>
      <c r="C21" s="25"/>
      <c r="D21" s="30"/>
      <c r="E21" s="30"/>
      <c r="F21" s="30"/>
      <c r="G21" s="29"/>
      <c r="H21" s="30"/>
      <c r="R21" s="20"/>
    </row>
    <row r="22" spans="1:21" ht="15">
      <c r="A22" s="243" t="s">
        <v>8</v>
      </c>
      <c r="B22" s="257"/>
      <c r="C22" s="257"/>
      <c r="D22" s="257"/>
      <c r="E22" s="257"/>
      <c r="F22" s="257"/>
      <c r="G22" s="257"/>
      <c r="H22" s="257"/>
      <c r="R22" s="20"/>
    </row>
    <row r="23" spans="1:21" ht="15">
      <c r="A23" s="258" t="s">
        <v>9</v>
      </c>
      <c r="B23" s="258" t="s">
        <v>7</v>
      </c>
      <c r="C23" s="258" t="s">
        <v>10</v>
      </c>
      <c r="D23" s="259" t="s">
        <v>11</v>
      </c>
      <c r="E23" s="259" t="s">
        <v>12</v>
      </c>
      <c r="F23" s="259" t="s">
        <v>13</v>
      </c>
      <c r="G23" s="259" t="s">
        <v>14</v>
      </c>
      <c r="H23" s="259" t="s">
        <v>15</v>
      </c>
      <c r="R23" s="20"/>
    </row>
    <row r="24" spans="1:21" ht="39"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5">
      <c r="A26" s="256" t="s">
        <v>83</v>
      </c>
      <c r="B26" s="264" t="s">
        <v>295</v>
      </c>
      <c r="C26" s="264" t="s">
        <v>271</v>
      </c>
      <c r="D26" s="264" t="s">
        <v>39</v>
      </c>
      <c r="E26" s="265"/>
      <c r="F26" s="264" t="s">
        <v>40</v>
      </c>
      <c r="G26" s="264"/>
      <c r="H26" s="264"/>
      <c r="I26" s="20"/>
      <c r="J26" s="20"/>
      <c r="K26" s="20"/>
      <c r="L26" s="20"/>
      <c r="M26" s="20"/>
      <c r="N26" s="20"/>
      <c r="O26" s="20"/>
      <c r="P26" s="20"/>
    </row>
    <row r="27" spans="1:21" ht="15">
      <c r="I27" s="20"/>
      <c r="J27" s="20"/>
      <c r="K27" s="20"/>
      <c r="L27" s="20"/>
      <c r="M27" s="20"/>
      <c r="N27" s="20"/>
      <c r="O27" s="20"/>
      <c r="P27" s="20"/>
    </row>
    <row r="35" spans="1:20">
      <c r="Q35" s="42"/>
      <c r="R35" s="42"/>
      <c r="S35" s="42"/>
      <c r="T35" s="42"/>
    </row>
    <row r="36" spans="1:20">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7"/>
  <sheetViews>
    <sheetView tabSelected="1" topLeftCell="C1" zoomScale="70" zoomScaleNormal="70" workbookViewId="0">
      <selection activeCell="Q52" sqref="Q52"/>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9" width="11.42578125" style="19"/>
    <col min="10" max="10" width="11.42578125" style="109"/>
    <col min="11" max="12" width="11.42578125" style="19"/>
    <col min="13" max="13" width="9.7109375" style="19" customWidth="1"/>
    <col min="14" max="14" width="11.42578125" style="19"/>
    <col min="15" max="15" width="9.28515625" style="19" customWidth="1"/>
    <col min="16" max="16" width="11.42578125" style="19"/>
    <col min="17" max="17" width="11.28515625" style="19" customWidth="1"/>
    <col min="18" max="28" width="11.42578125" style="19"/>
    <col min="29" max="29" width="12" style="19" bestFit="1" customWidth="1"/>
    <col min="30" max="16384" width="11.42578125" style="19"/>
  </cols>
  <sheetData>
    <row r="1" spans="1:33" ht="23.25">
      <c r="A1" s="22" t="s">
        <v>268</v>
      </c>
    </row>
    <row r="2" spans="1:33" ht="15.75">
      <c r="A2" s="23"/>
    </row>
    <row r="3" spans="1:33">
      <c r="E3" s="360" t="s">
        <v>0</v>
      </c>
      <c r="H3" s="24"/>
      <c r="I3" s="24"/>
      <c r="J3" s="411"/>
      <c r="K3" s="24"/>
      <c r="L3" s="24"/>
      <c r="M3" s="24"/>
      <c r="N3" s="25"/>
      <c r="O3" s="25"/>
      <c r="AA3" s="45"/>
    </row>
    <row r="4" spans="1:33" ht="25.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V4" s="400" t="s">
        <v>402</v>
      </c>
      <c r="W4" s="400"/>
      <c r="X4" s="400"/>
      <c r="Z4" s="74" t="s">
        <v>113</v>
      </c>
      <c r="AA4" s="74" t="s">
        <v>130</v>
      </c>
    </row>
    <row r="5" spans="1:33" ht="39"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V5" s="378"/>
      <c r="W5" s="378"/>
      <c r="X5" s="378"/>
      <c r="Z5" s="28"/>
      <c r="AA5" s="28"/>
    </row>
    <row r="6" spans="1:33">
      <c r="A6" s="65" t="str">
        <f>B47</f>
        <v>ESTCAESS101</v>
      </c>
      <c r="B6" s="65" t="s">
        <v>269</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V6" s="62"/>
      <c r="W6" s="62"/>
      <c r="X6" s="62"/>
      <c r="Z6" s="60">
        <v>0</v>
      </c>
      <c r="AA6" s="60">
        <v>5</v>
      </c>
      <c r="AC6" s="19">
        <f>M6*1.45</f>
        <v>64.550438596491233</v>
      </c>
      <c r="AE6" s="19">
        <f t="shared" ref="AE6:AG6" si="1">O6*1.45</f>
        <v>48.412828947368418</v>
      </c>
      <c r="AF6" s="19">
        <f t="shared" si="1"/>
        <v>9.6883200000000003E-2</v>
      </c>
      <c r="AG6" s="19">
        <f t="shared" si="1"/>
        <v>0</v>
      </c>
    </row>
    <row r="7" spans="1:33">
      <c r="A7" s="65"/>
      <c r="B7" s="65"/>
      <c r="C7" s="65" t="str">
        <f>"AUX_"&amp;A6</f>
        <v>AUX_ESTCAESS101</v>
      </c>
      <c r="D7" s="65"/>
      <c r="E7" s="322" t="str">
        <f>$B$85</f>
        <v>AUX_VARSOUT</v>
      </c>
      <c r="F7" s="346"/>
      <c r="G7" s="60"/>
      <c r="H7" s="61"/>
      <c r="I7" s="61"/>
      <c r="J7" s="68"/>
      <c r="K7" s="62"/>
      <c r="L7" s="68"/>
      <c r="M7" s="62"/>
      <c r="N7" s="62"/>
      <c r="O7" s="62"/>
      <c r="P7" s="63"/>
      <c r="Q7" s="309"/>
      <c r="R7" s="64"/>
      <c r="S7" s="58"/>
      <c r="T7" s="62"/>
      <c r="U7" s="62"/>
      <c r="V7" s="62"/>
      <c r="W7" s="62"/>
      <c r="X7" s="62"/>
      <c r="Z7" s="60"/>
      <c r="AA7" s="60"/>
      <c r="AG7" s="19">
        <f t="shared" ref="AG7:AG35" si="2">Q7*1.45</f>
        <v>0</v>
      </c>
    </row>
    <row r="8" spans="1:33">
      <c r="A8" s="51" t="str">
        <f>B48</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V8" s="33"/>
      <c r="W8" s="33"/>
      <c r="X8" s="33"/>
      <c r="Z8" s="33"/>
      <c r="AA8" s="33"/>
      <c r="AC8" s="19">
        <f t="shared" ref="AC8:AC37" si="3">M8*1.45</f>
        <v>95.604038999999986</v>
      </c>
      <c r="AE8" s="19">
        <f t="shared" ref="AE8:AE37" si="4">O8*1.45</f>
        <v>95.604038999999986</v>
      </c>
      <c r="AF8" s="19">
        <f t="shared" ref="AF8:AF35" si="5">P8*1.45</f>
        <v>9.6883200000000003E-2</v>
      </c>
      <c r="AG8" s="19">
        <f t="shared" si="2"/>
        <v>0</v>
      </c>
    </row>
    <row r="9" spans="1:33">
      <c r="A9" s="51"/>
      <c r="B9" s="51"/>
      <c r="C9" s="51" t="str">
        <f>"AUX_"&amp;A8</f>
        <v>AUX_ESTCAESS102</v>
      </c>
      <c r="D9" s="51"/>
      <c r="E9" s="322" t="str">
        <f>$B$85</f>
        <v>AUX_VARSOUT</v>
      </c>
      <c r="F9" s="346"/>
      <c r="G9" s="33"/>
      <c r="H9" s="71"/>
      <c r="I9" s="71"/>
      <c r="J9" s="414"/>
      <c r="K9" s="35"/>
      <c r="L9" s="35"/>
      <c r="M9" s="36"/>
      <c r="N9" s="36"/>
      <c r="O9" s="36"/>
      <c r="P9" s="37"/>
      <c r="Q9" s="309"/>
      <c r="R9" s="67"/>
      <c r="S9" s="33"/>
      <c r="T9" s="33"/>
      <c r="U9" s="33"/>
      <c r="V9" s="33"/>
      <c r="W9" s="33"/>
      <c r="X9" s="33"/>
      <c r="Z9" s="33"/>
      <c r="AA9" s="33"/>
      <c r="AG9" s="19">
        <f t="shared" si="2"/>
        <v>0</v>
      </c>
    </row>
    <row r="10" spans="1:33">
      <c r="A10" s="65" t="str">
        <f>B49</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V10" s="64"/>
      <c r="W10" s="64"/>
      <c r="X10" s="64"/>
      <c r="Z10" s="60">
        <v>0</v>
      </c>
      <c r="AA10" s="60">
        <v>5</v>
      </c>
      <c r="AC10" s="19">
        <f t="shared" si="3"/>
        <v>206.48988900000001</v>
      </c>
      <c r="AE10" s="19">
        <f t="shared" si="4"/>
        <v>206.48988900000001</v>
      </c>
      <c r="AG10" s="19">
        <f t="shared" si="2"/>
        <v>0</v>
      </c>
    </row>
    <row r="11" spans="1:33">
      <c r="A11" s="65"/>
      <c r="B11" s="65"/>
      <c r="C11" s="65" t="str">
        <f>"AUX_"&amp;A10</f>
        <v>AUX_ESTHYDPS101</v>
      </c>
      <c r="D11" s="65"/>
      <c r="E11" s="322" t="str">
        <f>$B$85</f>
        <v>AUX_VARSOUT</v>
      </c>
      <c r="F11" s="346"/>
      <c r="G11" s="60"/>
      <c r="H11" s="61"/>
      <c r="I11" s="61"/>
      <c r="J11" s="68"/>
      <c r="K11" s="60"/>
      <c r="L11" s="60"/>
      <c r="M11" s="62"/>
      <c r="N11" s="62"/>
      <c r="O11" s="62"/>
      <c r="P11" s="63"/>
      <c r="Q11" s="310"/>
      <c r="R11" s="64"/>
      <c r="S11" s="64"/>
      <c r="T11" s="64"/>
      <c r="U11" s="64"/>
      <c r="V11" s="64"/>
      <c r="W11" s="64"/>
      <c r="X11" s="64"/>
      <c r="Z11" s="60"/>
      <c r="AA11" s="60"/>
      <c r="AG11" s="19">
        <f t="shared" si="2"/>
        <v>0</v>
      </c>
    </row>
    <row r="12" spans="1:33">
      <c r="A12" s="51" t="str">
        <f>B50</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V12" s="33"/>
      <c r="W12" s="33"/>
      <c r="X12" s="33"/>
      <c r="Z12" s="33">
        <v>0</v>
      </c>
      <c r="AA12" s="33">
        <v>5</v>
      </c>
      <c r="AC12" s="19">
        <f t="shared" si="3"/>
        <v>368.98874999999998</v>
      </c>
      <c r="AE12" s="19">
        <f t="shared" si="4"/>
        <v>283.83749999999998</v>
      </c>
      <c r="AG12" s="19">
        <f t="shared" si="2"/>
        <v>0</v>
      </c>
    </row>
    <row r="13" spans="1:33">
      <c r="A13" s="51"/>
      <c r="B13" s="51"/>
      <c r="C13" s="51" t="str">
        <f>"AUX_"&amp;A12</f>
        <v>AUX_ESTBATS101</v>
      </c>
      <c r="D13" s="51"/>
      <c r="E13" s="322" t="str">
        <f>$B$85</f>
        <v>AUX_VARSOUT</v>
      </c>
      <c r="F13" s="346"/>
      <c r="G13" s="33"/>
      <c r="H13" s="71"/>
      <c r="I13" s="71"/>
      <c r="J13" s="414"/>
      <c r="K13" s="35"/>
      <c r="L13" s="35"/>
      <c r="M13" s="36"/>
      <c r="N13" s="36"/>
      <c r="O13" s="36"/>
      <c r="P13" s="37"/>
      <c r="Q13" s="309"/>
      <c r="R13" s="67"/>
      <c r="S13" s="33"/>
      <c r="T13" s="33"/>
      <c r="U13" s="33"/>
      <c r="V13" s="33"/>
      <c r="W13" s="33"/>
      <c r="X13" s="33"/>
      <c r="Z13" s="33"/>
      <c r="AA13" s="33"/>
      <c r="AG13" s="19">
        <f t="shared" si="2"/>
        <v>0</v>
      </c>
    </row>
    <row r="14" spans="1:33">
      <c r="A14" s="65" t="str">
        <f>B51</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V14" s="64"/>
      <c r="W14" s="64"/>
      <c r="X14" s="64"/>
      <c r="Z14" s="60">
        <v>0</v>
      </c>
      <c r="AA14" s="60">
        <v>5</v>
      </c>
      <c r="AC14" s="19">
        <f t="shared" si="3"/>
        <v>1386.9122807017545</v>
      </c>
      <c r="AD14" s="19">
        <f t="shared" ref="AD14" si="6">N14*1.45</f>
        <v>470.29605263157896</v>
      </c>
      <c r="AE14" s="19">
        <f t="shared" si="4"/>
        <v>453.6973684210526</v>
      </c>
      <c r="AG14" s="19">
        <f t="shared" si="2"/>
        <v>0</v>
      </c>
    </row>
    <row r="15" spans="1:33">
      <c r="A15" s="65"/>
      <c r="B15" s="65"/>
      <c r="C15" s="65" t="str">
        <f>"AUX_"&amp;A14</f>
        <v>AUX_ESTBATS102</v>
      </c>
      <c r="D15" s="65"/>
      <c r="E15" s="322" t="str">
        <f>$B$85</f>
        <v>AUX_VARSOUT</v>
      </c>
      <c r="F15" s="346"/>
      <c r="G15" s="60"/>
      <c r="H15" s="61"/>
      <c r="I15" s="61"/>
      <c r="J15" s="68"/>
      <c r="K15" s="60"/>
      <c r="L15" s="60"/>
      <c r="M15" s="62"/>
      <c r="N15" s="62"/>
      <c r="O15" s="62"/>
      <c r="P15" s="63"/>
      <c r="Q15" s="310"/>
      <c r="R15" s="64"/>
      <c r="S15" s="64"/>
      <c r="T15" s="64"/>
      <c r="U15" s="64"/>
      <c r="V15" s="64"/>
      <c r="W15" s="64"/>
      <c r="X15" s="64"/>
      <c r="Z15" s="60"/>
      <c r="AA15" s="60"/>
      <c r="AG15" s="19">
        <f t="shared" si="2"/>
        <v>0</v>
      </c>
    </row>
    <row r="16" spans="1:33">
      <c r="A16" s="51" t="str">
        <f t="shared" ref="A16" si="7">B52</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V16" s="33"/>
      <c r="W16" s="33"/>
      <c r="X16" s="33"/>
      <c r="Z16" s="33"/>
      <c r="AA16" s="33"/>
      <c r="AC16" s="19">
        <f t="shared" si="3"/>
        <v>645.50438596491222</v>
      </c>
      <c r="AE16" s="19">
        <f t="shared" si="4"/>
        <v>544.06798245614027</v>
      </c>
      <c r="AG16" s="19">
        <f t="shared" si="2"/>
        <v>0</v>
      </c>
    </row>
    <row r="17" spans="1:33">
      <c r="A17" s="51"/>
      <c r="B17" s="51"/>
      <c r="C17" s="51" t="str">
        <f>"AUX_"&amp;A16</f>
        <v>AUX_ESTBATS103</v>
      </c>
      <c r="D17" s="51"/>
      <c r="E17" s="322" t="str">
        <f>$B$85</f>
        <v>AUX_VARSOUT</v>
      </c>
      <c r="F17" s="33"/>
      <c r="G17" s="33"/>
      <c r="H17" s="71"/>
      <c r="I17" s="71"/>
      <c r="J17" s="414"/>
      <c r="K17" s="35"/>
      <c r="L17" s="35"/>
      <c r="M17" s="36"/>
      <c r="N17" s="36"/>
      <c r="O17" s="36"/>
      <c r="P17" s="37"/>
      <c r="Q17" s="309"/>
      <c r="R17" s="67"/>
      <c r="S17" s="33"/>
      <c r="T17" s="33"/>
      <c r="U17" s="33"/>
      <c r="V17" s="33"/>
      <c r="W17" s="33"/>
      <c r="X17" s="33"/>
      <c r="Z17" s="33"/>
      <c r="AA17" s="33"/>
      <c r="AG17" s="19">
        <f t="shared" si="2"/>
        <v>0</v>
      </c>
    </row>
    <row r="18" spans="1:33" s="386" customFormat="1">
      <c r="A18" s="380" t="str">
        <f t="shared" ref="A18:A23" si="8">B57</f>
        <v>P_ESTCAESS101</v>
      </c>
      <c r="B18" s="380" t="s">
        <v>264</v>
      </c>
      <c r="C18" s="380"/>
      <c r="D18" s="380" t="str">
        <f t="shared" ref="D18:D23" si="9">B75</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V18" s="399"/>
      <c r="W18" s="399"/>
      <c r="X18" s="399"/>
      <c r="Z18" s="385">
        <v>0</v>
      </c>
      <c r="AA18" s="385">
        <v>5</v>
      </c>
      <c r="AC18" s="386">
        <f t="shared" si="3"/>
        <v>1106.578947368421</v>
      </c>
      <c r="AE18" s="386">
        <f t="shared" si="4"/>
        <v>829.93421052631572</v>
      </c>
      <c r="AF18" s="386">
        <f t="shared" si="5"/>
        <v>14.385526315789475</v>
      </c>
      <c r="AG18" s="386">
        <f t="shared" si="2"/>
        <v>0</v>
      </c>
    </row>
    <row r="19" spans="1:33"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V19" s="399"/>
      <c r="W19" s="399"/>
      <c r="X19" s="399"/>
      <c r="Z19" s="333"/>
      <c r="AA19" s="333"/>
      <c r="AC19" s="386">
        <f t="shared" si="3"/>
        <v>1198.7938596491229</v>
      </c>
      <c r="AE19" s="386">
        <f t="shared" si="4"/>
        <v>1027.7952072303447</v>
      </c>
      <c r="AF19" s="386">
        <f t="shared" si="5"/>
        <v>15.5585</v>
      </c>
      <c r="AG19" s="386">
        <f t="shared" si="2"/>
        <v>0</v>
      </c>
    </row>
    <row r="20" spans="1:33"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V20" s="399"/>
      <c r="W20" s="399"/>
      <c r="X20" s="399"/>
      <c r="Z20" s="333">
        <v>0</v>
      </c>
      <c r="AA20" s="333">
        <v>5</v>
      </c>
      <c r="AC20" s="386">
        <f t="shared" si="3"/>
        <v>2766.4473684210529</v>
      </c>
      <c r="AE20" s="386">
        <f t="shared" si="4"/>
        <v>2766.4473684210529</v>
      </c>
      <c r="AF20" s="386">
        <f t="shared" si="5"/>
        <v>41.496710526315788</v>
      </c>
      <c r="AG20" s="386">
        <f t="shared" si="2"/>
        <v>0</v>
      </c>
    </row>
    <row r="21" spans="1:33"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V21" s="399"/>
      <c r="W21" s="399"/>
      <c r="X21" s="399"/>
      <c r="Z21" s="333">
        <v>0</v>
      </c>
      <c r="AA21" s="333">
        <v>5</v>
      </c>
      <c r="AC21" s="386">
        <f t="shared" si="3"/>
        <v>630.75</v>
      </c>
      <c r="AE21" s="386">
        <f t="shared" si="4"/>
        <v>367.9375</v>
      </c>
      <c r="AF21" s="386">
        <f t="shared" si="5"/>
        <v>8.8304999999999989</v>
      </c>
      <c r="AG21" s="386">
        <f t="shared" si="2"/>
        <v>0</v>
      </c>
    </row>
    <row r="22" spans="1:33"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V22" s="399"/>
      <c r="W22" s="399"/>
      <c r="X22" s="399"/>
      <c r="Z22" s="333">
        <v>0</v>
      </c>
      <c r="AA22" s="333">
        <v>5</v>
      </c>
      <c r="AC22" s="386">
        <f t="shared" si="3"/>
        <v>630.75</v>
      </c>
      <c r="AE22" s="386">
        <f t="shared" si="4"/>
        <v>367.9375</v>
      </c>
      <c r="AF22" s="386">
        <f t="shared" si="5"/>
        <v>8.8304999999999989</v>
      </c>
      <c r="AG22" s="386">
        <f t="shared" si="2"/>
        <v>0</v>
      </c>
    </row>
    <row r="23" spans="1:33"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V23" s="399"/>
      <c r="W23" s="399"/>
      <c r="X23" s="399"/>
      <c r="Z23" s="394"/>
      <c r="AA23" s="394"/>
      <c r="AC23" s="386">
        <f t="shared" si="3"/>
        <v>630.75</v>
      </c>
      <c r="AE23" s="386">
        <f t="shared" si="4"/>
        <v>367.9375</v>
      </c>
      <c r="AF23" s="386">
        <f t="shared" si="5"/>
        <v>9.4612499999999997</v>
      </c>
      <c r="AG23" s="386">
        <f t="shared" si="2"/>
        <v>0</v>
      </c>
    </row>
    <row r="24" spans="1:33">
      <c r="A24" s="30" t="str">
        <f>B53</f>
        <v>ESTCAESS201</v>
      </c>
      <c r="B24" s="51" t="s">
        <v>269</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V24" s="36"/>
      <c r="W24" s="36"/>
      <c r="X24" s="36"/>
      <c r="Z24" s="33"/>
      <c r="AA24" s="33"/>
      <c r="AC24" s="19">
        <f t="shared" si="3"/>
        <v>64.550438596491233</v>
      </c>
      <c r="AE24" s="19">
        <f t="shared" si="4"/>
        <v>48.412828947368418</v>
      </c>
      <c r="AF24" s="19">
        <f t="shared" si="5"/>
        <v>9.6883200000000003E-2</v>
      </c>
      <c r="AG24" s="19">
        <f t="shared" si="2"/>
        <v>0</v>
      </c>
    </row>
    <row r="25" spans="1:33">
      <c r="A25" s="30"/>
      <c r="B25" s="30"/>
      <c r="C25" s="30" t="str">
        <f>"AUX_"&amp;A24</f>
        <v>AUX_ESTCAESS201</v>
      </c>
      <c r="D25" s="30"/>
      <c r="E25" s="322" t="str">
        <f>$B$85</f>
        <v>AUX_VARSOUT</v>
      </c>
      <c r="F25" s="33"/>
      <c r="G25" s="33"/>
      <c r="H25" s="137"/>
      <c r="I25" s="137"/>
      <c r="J25" s="417"/>
      <c r="K25" s="57"/>
      <c r="L25" s="57"/>
      <c r="M25" s="36"/>
      <c r="N25" s="36"/>
      <c r="O25" s="36"/>
      <c r="P25" s="37"/>
      <c r="Q25" s="309"/>
      <c r="R25" s="67"/>
      <c r="S25" s="29"/>
      <c r="T25" s="36"/>
      <c r="U25" s="36"/>
      <c r="V25" s="36"/>
      <c r="W25" s="36"/>
      <c r="X25" s="36"/>
      <c r="Z25" s="33"/>
      <c r="AA25" s="33"/>
      <c r="AG25" s="19">
        <f t="shared" si="2"/>
        <v>0</v>
      </c>
    </row>
    <row r="26" spans="1:33">
      <c r="A26" s="59" t="str">
        <f>B54</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V26" s="64"/>
      <c r="W26" s="64"/>
      <c r="X26" s="64"/>
      <c r="Z26" s="60"/>
      <c r="AA26" s="60"/>
      <c r="AC26" s="19">
        <f t="shared" si="3"/>
        <v>206.48988900000001</v>
      </c>
      <c r="AE26" s="19">
        <f t="shared" si="4"/>
        <v>206.48988900000001</v>
      </c>
      <c r="AG26" s="19">
        <f t="shared" si="2"/>
        <v>0</v>
      </c>
    </row>
    <row r="27" spans="1:33">
      <c r="A27" s="59"/>
      <c r="B27" s="59"/>
      <c r="C27" s="59" t="str">
        <f>"AUX_"&amp;A26</f>
        <v>AUX_ESTHYDPS201</v>
      </c>
      <c r="D27" s="59"/>
      <c r="E27" s="322" t="str">
        <f>$B$85</f>
        <v>AUX_VARSOUT</v>
      </c>
      <c r="F27" s="60"/>
      <c r="G27" s="60"/>
      <c r="H27" s="61"/>
      <c r="I27" s="61"/>
      <c r="J27" s="68"/>
      <c r="K27" s="60"/>
      <c r="L27" s="60"/>
      <c r="M27" s="62"/>
      <c r="N27" s="62"/>
      <c r="O27" s="62"/>
      <c r="P27" s="63"/>
      <c r="Q27" s="310"/>
      <c r="R27" s="64"/>
      <c r="S27" s="64"/>
      <c r="T27" s="64"/>
      <c r="U27" s="64"/>
      <c r="V27" s="64"/>
      <c r="W27" s="64"/>
      <c r="X27" s="64"/>
      <c r="Z27" s="60"/>
      <c r="AA27" s="60"/>
      <c r="AG27" s="19">
        <f t="shared" si="2"/>
        <v>0</v>
      </c>
    </row>
    <row r="28" spans="1:33">
      <c r="A28" s="51" t="str">
        <f>B55</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V28" s="67"/>
      <c r="W28" s="67"/>
      <c r="X28" s="67"/>
      <c r="Z28" s="33"/>
      <c r="AA28" s="33"/>
      <c r="AC28" s="19">
        <f t="shared" si="3"/>
        <v>368.98874999999998</v>
      </c>
      <c r="AE28" s="19">
        <f t="shared" si="4"/>
        <v>283.83749999999998</v>
      </c>
      <c r="AG28" s="19">
        <f t="shared" si="2"/>
        <v>0</v>
      </c>
    </row>
    <row r="29" spans="1:33">
      <c r="A29" s="51"/>
      <c r="B29" s="51"/>
      <c r="C29" s="51" t="str">
        <f>"AUX_"&amp;A28</f>
        <v>AUX_ESTBATS201</v>
      </c>
      <c r="D29" s="51"/>
      <c r="E29" s="322" t="str">
        <f>$B$85</f>
        <v>AUX_VARSOUT</v>
      </c>
      <c r="F29" s="33"/>
      <c r="G29" s="33"/>
      <c r="H29" s="34"/>
      <c r="I29" s="61"/>
      <c r="J29" s="57"/>
      <c r="K29" s="33"/>
      <c r="L29" s="33"/>
      <c r="M29" s="36"/>
      <c r="N29" s="36"/>
      <c r="O29" s="36"/>
      <c r="P29" s="37"/>
      <c r="Q29" s="310"/>
      <c r="R29" s="67"/>
      <c r="S29" s="67"/>
      <c r="T29" s="67"/>
      <c r="U29" s="67"/>
      <c r="V29" s="67"/>
      <c r="W29" s="67"/>
      <c r="X29" s="67"/>
      <c r="Z29" s="33"/>
      <c r="AA29" s="33"/>
    </row>
    <row r="30" spans="1:33">
      <c r="A30" s="59" t="str">
        <f>B56</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V30" s="64"/>
      <c r="W30" s="64"/>
      <c r="X30" s="64"/>
      <c r="Z30" s="60"/>
      <c r="AA30" s="60"/>
      <c r="AC30" s="19">
        <f t="shared" si="3"/>
        <v>1386.9122807017545</v>
      </c>
      <c r="AE30" s="19">
        <f t="shared" si="4"/>
        <v>453.6973684210526</v>
      </c>
      <c r="AG30" s="19">
        <f t="shared" si="2"/>
        <v>0</v>
      </c>
    </row>
    <row r="31" spans="1:33">
      <c r="A31" s="59"/>
      <c r="B31" s="59"/>
      <c r="C31" s="59" t="str">
        <f>"AUX_"&amp;A30</f>
        <v>AUX_ESTBATS202</v>
      </c>
      <c r="D31" s="59"/>
      <c r="E31" s="322" t="str">
        <f>$B$85</f>
        <v>AUX_VARSOUT</v>
      </c>
      <c r="F31" s="60"/>
      <c r="G31" s="60"/>
      <c r="H31" s="61"/>
      <c r="I31" s="61"/>
      <c r="J31" s="68"/>
      <c r="K31" s="60"/>
      <c r="L31" s="60"/>
      <c r="M31" s="62"/>
      <c r="N31" s="62"/>
      <c r="O31" s="62"/>
      <c r="P31" s="63"/>
      <c r="Q31" s="310"/>
      <c r="R31" s="64"/>
      <c r="S31" s="64"/>
      <c r="T31" s="64"/>
      <c r="U31" s="64"/>
      <c r="V31" s="64"/>
      <c r="W31" s="64"/>
      <c r="X31" s="64"/>
      <c r="Z31" s="60"/>
      <c r="AA31" s="60"/>
    </row>
    <row r="32" spans="1:33" s="386" customFormat="1">
      <c r="A32" s="395" t="str">
        <f>B63</f>
        <v>P_ESTCAESS201</v>
      </c>
      <c r="B32" s="395" t="s">
        <v>264</v>
      </c>
      <c r="C32" s="395"/>
      <c r="D32" s="395" t="str">
        <f>B81</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Z32" s="398"/>
      <c r="AA32" s="398"/>
      <c r="AC32" s="386">
        <f t="shared" si="3"/>
        <v>1106.578947368421</v>
      </c>
      <c r="AE32" s="386">
        <f t="shared" si="4"/>
        <v>829.93421052631572</v>
      </c>
      <c r="AF32" s="386">
        <f t="shared" si="5"/>
        <v>14.385526315789475</v>
      </c>
      <c r="AG32" s="386">
        <f t="shared" si="2"/>
        <v>0</v>
      </c>
    </row>
    <row r="33" spans="1:33" s="386" customFormat="1">
      <c r="A33" s="395" t="str">
        <f>B64</f>
        <v>P_ESTHYDPS201</v>
      </c>
      <c r="B33" s="395" t="s">
        <v>264</v>
      </c>
      <c r="C33" s="395"/>
      <c r="D33" s="395" t="str">
        <f>B82</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Z33" s="398"/>
      <c r="AA33" s="398"/>
      <c r="AC33" s="386">
        <f t="shared" si="3"/>
        <v>2766.4473684210529</v>
      </c>
      <c r="AE33" s="386">
        <f t="shared" si="4"/>
        <v>2766.4473684210529</v>
      </c>
      <c r="AF33" s="386">
        <f t="shared" si="5"/>
        <v>41.496710526315788</v>
      </c>
      <c r="AG33" s="386">
        <f t="shared" si="2"/>
        <v>0</v>
      </c>
    </row>
    <row r="34" spans="1:33" s="386" customFormat="1">
      <c r="A34" s="395" t="str">
        <f>B65</f>
        <v>P_ESTBATS201</v>
      </c>
      <c r="B34" s="395" t="s">
        <v>264</v>
      </c>
      <c r="C34" s="395"/>
      <c r="D34" s="395" t="str">
        <f>B83</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Z34" s="398"/>
      <c r="AA34" s="398"/>
      <c r="AC34" s="386">
        <f t="shared" si="3"/>
        <v>630.75</v>
      </c>
      <c r="AE34" s="386">
        <f t="shared" si="4"/>
        <v>367.9375</v>
      </c>
      <c r="AF34" s="386">
        <f t="shared" si="5"/>
        <v>8.8304999999999989</v>
      </c>
      <c r="AG34" s="386">
        <f t="shared" si="2"/>
        <v>0</v>
      </c>
    </row>
    <row r="35" spans="1:33" s="386" customFormat="1">
      <c r="A35" s="389" t="str">
        <f>B66</f>
        <v>P_ESTBATS202</v>
      </c>
      <c r="B35" s="389" t="s">
        <v>264</v>
      </c>
      <c r="C35" s="389"/>
      <c r="D35" s="389" t="str">
        <f>B84</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Z35" s="394"/>
      <c r="AA35" s="394"/>
      <c r="AC35" s="386">
        <f t="shared" si="3"/>
        <v>630.75</v>
      </c>
      <c r="AE35" s="386">
        <f t="shared" si="4"/>
        <v>367.9375</v>
      </c>
      <c r="AF35" s="386">
        <f t="shared" si="5"/>
        <v>8.8304999999999989</v>
      </c>
      <c r="AG35" s="386">
        <f t="shared" si="2"/>
        <v>0</v>
      </c>
    </row>
    <row r="36" spans="1:33" s="377" customFormat="1">
      <c r="A36" s="371" t="str">
        <f>B68</f>
        <v>DUMSTOR</v>
      </c>
      <c r="B36" s="372"/>
      <c r="C36" s="372"/>
      <c r="D36" s="371" t="str">
        <f>A36</f>
        <v>DUMSTOR</v>
      </c>
      <c r="E36" s="372"/>
      <c r="F36" s="373">
        <v>2020</v>
      </c>
      <c r="G36" s="374"/>
      <c r="H36" s="372"/>
      <c r="I36" s="372"/>
      <c r="J36" s="419"/>
      <c r="K36" s="372"/>
      <c r="L36" s="372"/>
      <c r="M36" s="406"/>
      <c r="N36" s="406"/>
      <c r="O36" s="406"/>
      <c r="P36" s="375"/>
      <c r="Q36" s="372"/>
      <c r="R36" s="376"/>
      <c r="S36" s="372"/>
      <c r="T36" s="372"/>
      <c r="U36" s="379"/>
      <c r="V36" s="379"/>
      <c r="W36" s="379"/>
      <c r="X36" s="379"/>
      <c r="Z36" s="376"/>
      <c r="AA36" s="376"/>
      <c r="AC36" s="377">
        <f t="shared" si="3"/>
        <v>0</v>
      </c>
      <c r="AE36" s="377">
        <f t="shared" si="4"/>
        <v>0</v>
      </c>
    </row>
    <row r="37" spans="1:33">
      <c r="A37" s="65" t="str">
        <f>B67</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V37" s="152">
        <v>100</v>
      </c>
      <c r="W37" s="152"/>
      <c r="X37" s="152" t="s">
        <v>403</v>
      </c>
      <c r="Z37" s="150"/>
      <c r="AA37" s="150"/>
      <c r="AC37" s="19">
        <f t="shared" si="3"/>
        <v>0</v>
      </c>
      <c r="AE37" s="19">
        <f t="shared" si="4"/>
        <v>0</v>
      </c>
    </row>
    <row r="38" spans="1:33">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V38" s="152"/>
      <c r="W38" s="152"/>
      <c r="X38" s="152"/>
      <c r="Z38" s="150"/>
      <c r="AA38" s="150"/>
    </row>
    <row r="39" spans="1:33">
      <c r="A39" s="65"/>
      <c r="B39" s="65"/>
      <c r="C39" s="65"/>
      <c r="D39" s="65" t="s">
        <v>269</v>
      </c>
      <c r="E39" s="65"/>
      <c r="F39" s="150"/>
      <c r="G39" s="150"/>
      <c r="H39" s="150"/>
      <c r="I39" s="150"/>
      <c r="J39" s="151"/>
      <c r="K39" s="150"/>
      <c r="L39" s="152">
        <v>1</v>
      </c>
      <c r="M39" s="150"/>
      <c r="N39" s="150"/>
      <c r="O39" s="150"/>
      <c r="P39" s="150"/>
      <c r="Q39" s="150"/>
      <c r="R39" s="150"/>
      <c r="S39" s="65"/>
      <c r="T39" s="152"/>
      <c r="U39" s="152"/>
      <c r="V39" s="152"/>
      <c r="W39" s="152"/>
      <c r="X39" s="152"/>
      <c r="Z39" s="150"/>
      <c r="AA39" s="150"/>
    </row>
    <row r="40" spans="1:33">
      <c r="A40" s="65"/>
      <c r="B40" s="82"/>
      <c r="C40" s="82"/>
      <c r="D40" s="66"/>
      <c r="E40" s="31"/>
      <c r="F40" s="31"/>
      <c r="G40" s="66"/>
      <c r="H40" s="66"/>
      <c r="I40" s="66"/>
      <c r="J40" s="420"/>
      <c r="K40" s="66"/>
      <c r="L40" s="90"/>
      <c r="M40" s="90"/>
      <c r="N40" s="90"/>
      <c r="O40" s="93"/>
      <c r="P40" s="48"/>
      <c r="Q40" s="49"/>
      <c r="R40" s="48"/>
      <c r="S40" s="48"/>
      <c r="Y40" s="49"/>
      <c r="Z40" s="49"/>
    </row>
    <row r="41" spans="1:33">
      <c r="A41" s="82"/>
      <c r="B41" s="82"/>
      <c r="C41" s="82"/>
      <c r="D41" s="66"/>
      <c r="E41" s="31"/>
      <c r="F41" s="31"/>
      <c r="G41" s="66"/>
      <c r="H41" s="66"/>
      <c r="I41" s="66"/>
      <c r="J41" s="420"/>
      <c r="K41" s="66"/>
      <c r="L41" s="90"/>
      <c r="M41" s="90"/>
      <c r="N41" s="90"/>
      <c r="O41" s="93"/>
      <c r="P41" s="48"/>
      <c r="Q41" s="49"/>
      <c r="R41" s="67"/>
      <c r="S41" s="67"/>
      <c r="Y41" s="33"/>
      <c r="Z41" s="33"/>
    </row>
    <row r="42" spans="1:33">
      <c r="A42" s="29"/>
      <c r="B42" s="30"/>
      <c r="C42" s="30"/>
      <c r="D42" s="30"/>
      <c r="E42" s="31"/>
      <c r="F42" s="31"/>
      <c r="G42" s="41"/>
      <c r="H42" s="32"/>
      <c r="I42" s="32"/>
      <c r="J42" s="32"/>
      <c r="K42" s="32"/>
      <c r="L42" s="32"/>
      <c r="M42" s="32"/>
      <c r="N42" s="40"/>
      <c r="O42" s="33"/>
      <c r="P42" s="32"/>
    </row>
    <row r="43" spans="1:33">
      <c r="A43" s="29"/>
      <c r="B43" s="30"/>
      <c r="C43" s="30"/>
      <c r="D43" s="30"/>
      <c r="E43" s="31"/>
      <c r="F43" s="31"/>
      <c r="G43" s="41"/>
      <c r="H43" s="32"/>
      <c r="I43" s="32"/>
      <c r="J43" s="32"/>
      <c r="K43" s="32"/>
      <c r="L43" s="32"/>
      <c r="M43" s="32"/>
      <c r="N43" s="40"/>
      <c r="O43" s="33"/>
      <c r="P43" s="32"/>
    </row>
    <row r="44" spans="1:33">
      <c r="A44" s="243" t="s">
        <v>18</v>
      </c>
      <c r="B44" s="243"/>
      <c r="C44" s="244"/>
      <c r="D44" s="244"/>
      <c r="E44" s="244"/>
      <c r="F44" s="244"/>
      <c r="G44" s="244"/>
      <c r="H44" s="244"/>
      <c r="I44" s="244"/>
      <c r="P44" s="33"/>
      <c r="Q44" s="32"/>
    </row>
    <row r="45" spans="1:33">
      <c r="A45" s="245" t="s">
        <v>17</v>
      </c>
      <c r="B45" s="245" t="s">
        <v>1</v>
      </c>
      <c r="C45" s="245" t="s">
        <v>2</v>
      </c>
      <c r="D45" s="245" t="s">
        <v>19</v>
      </c>
      <c r="E45" s="245" t="s">
        <v>20</v>
      </c>
      <c r="F45" s="245" t="s">
        <v>21</v>
      </c>
      <c r="G45" s="245" t="s">
        <v>22</v>
      </c>
      <c r="H45" s="245" t="s">
        <v>23</v>
      </c>
      <c r="I45" s="408"/>
      <c r="J45" s="421"/>
      <c r="P45" s="33"/>
      <c r="Q45" s="32"/>
    </row>
    <row r="46" spans="1:33" ht="26.25" thickBot="1">
      <c r="A46" s="246" t="s">
        <v>203</v>
      </c>
      <c r="B46" s="246" t="s">
        <v>30</v>
      </c>
      <c r="C46" s="246" t="s">
        <v>31</v>
      </c>
      <c r="D46" s="246" t="s">
        <v>32</v>
      </c>
      <c r="E46" s="246" t="s">
        <v>33</v>
      </c>
      <c r="F46" s="246" t="s">
        <v>44</v>
      </c>
      <c r="G46" s="246" t="s">
        <v>43</v>
      </c>
      <c r="H46" s="246" t="s">
        <v>34</v>
      </c>
      <c r="I46" s="409"/>
      <c r="J46" s="422"/>
      <c r="M46" s="48"/>
      <c r="N46" s="48"/>
      <c r="O46" s="49"/>
      <c r="P46" s="32"/>
    </row>
    <row r="47" spans="1:33" ht="15.75">
      <c r="A47" s="247" t="s">
        <v>266</v>
      </c>
      <c r="B47" s="248" t="s">
        <v>120</v>
      </c>
      <c r="C47" s="247" t="s">
        <v>385</v>
      </c>
      <c r="D47" s="249" t="s">
        <v>39</v>
      </c>
      <c r="E47" s="250" t="s">
        <v>205</v>
      </c>
      <c r="F47" s="249" t="s">
        <v>40</v>
      </c>
      <c r="G47" s="249" t="s">
        <v>83</v>
      </c>
      <c r="H47" s="251"/>
      <c r="I47" s="251"/>
      <c r="J47" s="423"/>
      <c r="K47" s="149"/>
      <c r="Y47" s="30"/>
      <c r="Z47" s="30"/>
    </row>
    <row r="48" spans="1:33">
      <c r="A48" s="244"/>
      <c r="B48" s="248" t="s">
        <v>123</v>
      </c>
      <c r="C48" s="247" t="s">
        <v>142</v>
      </c>
      <c r="D48" s="249" t="s">
        <v>39</v>
      </c>
      <c r="E48" s="250" t="s">
        <v>205</v>
      </c>
      <c r="F48" s="249" t="s">
        <v>40</v>
      </c>
      <c r="G48" s="249"/>
      <c r="H48" s="252"/>
      <c r="I48" s="252"/>
      <c r="J48" s="424"/>
      <c r="K48" s="30"/>
      <c r="M48" s="48"/>
    </row>
    <row r="49" spans="1:31" ht="18">
      <c r="A49" s="266"/>
      <c r="B49" s="248" t="s">
        <v>121</v>
      </c>
      <c r="C49" s="248" t="s">
        <v>386</v>
      </c>
      <c r="D49" s="249" t="s">
        <v>39</v>
      </c>
      <c r="E49" s="250" t="s">
        <v>205</v>
      </c>
      <c r="F49" s="249" t="s">
        <v>40</v>
      </c>
      <c r="G49" s="249"/>
      <c r="H49" s="252"/>
      <c r="I49" s="252"/>
      <c r="J49" s="424"/>
      <c r="K49" s="30"/>
      <c r="M49" s="48"/>
      <c r="N49" s="50"/>
      <c r="O49" s="49"/>
      <c r="P49" s="32"/>
      <c r="Z49" s="20"/>
      <c r="AA49" s="20"/>
      <c r="AB49" s="20"/>
    </row>
    <row r="50" spans="1:31" ht="15.75">
      <c r="A50" s="267"/>
      <c r="B50" s="250" t="s">
        <v>122</v>
      </c>
      <c r="C50" s="250" t="s">
        <v>387</v>
      </c>
      <c r="D50" s="268" t="s">
        <v>39</v>
      </c>
      <c r="E50" s="250" t="s">
        <v>205</v>
      </c>
      <c r="F50" s="268" t="s">
        <v>40</v>
      </c>
      <c r="G50" s="268"/>
      <c r="H50" s="269"/>
      <c r="I50" s="269"/>
      <c r="J50" s="420"/>
      <c r="K50" s="66"/>
      <c r="M50" s="48"/>
      <c r="N50" s="50"/>
      <c r="O50" s="49"/>
      <c r="P50" s="32"/>
      <c r="Z50" s="20"/>
      <c r="AA50" s="20"/>
      <c r="AB50" s="20"/>
    </row>
    <row r="51" spans="1:31" ht="15">
      <c r="A51" s="267"/>
      <c r="B51" s="250" t="s">
        <v>140</v>
      </c>
      <c r="C51" s="250" t="s">
        <v>143</v>
      </c>
      <c r="D51" s="268" t="s">
        <v>39</v>
      </c>
      <c r="E51" s="250" t="s">
        <v>205</v>
      </c>
      <c r="F51" s="268" t="s">
        <v>40</v>
      </c>
      <c r="G51" s="268"/>
      <c r="H51" s="269"/>
      <c r="I51" s="269"/>
      <c r="J51" s="420"/>
      <c r="K51" s="66"/>
      <c r="M51" s="48"/>
      <c r="N51" s="50"/>
      <c r="O51" s="49"/>
      <c r="P51" s="32"/>
      <c r="Z51" s="20"/>
      <c r="AA51" s="20"/>
      <c r="AB51" s="20"/>
    </row>
    <row r="52" spans="1:31" ht="15">
      <c r="A52" s="270"/>
      <c r="B52" s="271" t="s">
        <v>141</v>
      </c>
      <c r="C52" s="272" t="s">
        <v>144</v>
      </c>
      <c r="D52" s="273" t="s">
        <v>39</v>
      </c>
      <c r="E52" s="271" t="s">
        <v>205</v>
      </c>
      <c r="F52" s="273" t="s">
        <v>40</v>
      </c>
      <c r="G52" s="273"/>
      <c r="H52" s="272"/>
      <c r="I52" s="269"/>
      <c r="J52" s="420"/>
      <c r="K52" s="66"/>
      <c r="M52" s="48"/>
      <c r="N52" s="50"/>
      <c r="O52" s="49"/>
      <c r="P52" s="32"/>
      <c r="Z52" s="20"/>
      <c r="AA52" s="20"/>
      <c r="AB52" s="20"/>
    </row>
    <row r="53" spans="1:31" ht="15">
      <c r="A53" s="320" t="s">
        <v>345</v>
      </c>
      <c r="B53" s="248" t="s">
        <v>124</v>
      </c>
      <c r="C53" s="247" t="s">
        <v>127</v>
      </c>
      <c r="D53" s="249" t="s">
        <v>39</v>
      </c>
      <c r="E53" s="250" t="s">
        <v>205</v>
      </c>
      <c r="F53" s="249" t="s">
        <v>40</v>
      </c>
      <c r="G53" s="268" t="s">
        <v>83</v>
      </c>
      <c r="H53" s="269"/>
      <c r="I53" s="269"/>
      <c r="J53" s="420"/>
      <c r="K53" s="66"/>
      <c r="M53" s="48"/>
      <c r="N53" s="20"/>
      <c r="O53" s="20"/>
      <c r="P53" s="20"/>
      <c r="Q53" s="20"/>
      <c r="R53" s="20"/>
      <c r="S53" s="20"/>
      <c r="T53" s="20"/>
      <c r="U53" s="20"/>
      <c r="V53" s="20"/>
      <c r="W53" s="20"/>
      <c r="X53" s="20"/>
      <c r="Y53" s="20"/>
      <c r="Z53" s="20"/>
      <c r="AA53" s="20"/>
    </row>
    <row r="54" spans="1:31" ht="15">
      <c r="A54" s="267"/>
      <c r="B54" s="248" t="s">
        <v>125</v>
      </c>
      <c r="C54" s="252" t="s">
        <v>128</v>
      </c>
      <c r="D54" s="249" t="s">
        <v>39</v>
      </c>
      <c r="E54" s="250" t="s">
        <v>205</v>
      </c>
      <c r="F54" s="249" t="s">
        <v>40</v>
      </c>
      <c r="G54" s="268"/>
      <c r="H54" s="269"/>
      <c r="I54" s="269"/>
      <c r="J54" s="420"/>
      <c r="K54" s="66"/>
      <c r="N54" s="20"/>
      <c r="O54" s="20"/>
      <c r="P54" s="20"/>
      <c r="Q54" s="20"/>
      <c r="R54" s="20"/>
      <c r="S54" s="20"/>
      <c r="T54" s="20"/>
      <c r="U54" s="20"/>
      <c r="V54" s="20"/>
      <c r="W54" s="20"/>
      <c r="X54" s="20"/>
      <c r="Y54" s="20"/>
      <c r="Z54" s="20"/>
      <c r="AA54" s="20"/>
      <c r="AE54" s="20"/>
    </row>
    <row r="55" spans="1:31" ht="15">
      <c r="A55" s="267"/>
      <c r="B55" s="250" t="s">
        <v>126</v>
      </c>
      <c r="C55" s="250" t="s">
        <v>147</v>
      </c>
      <c r="D55" s="268" t="s">
        <v>39</v>
      </c>
      <c r="E55" s="250" t="s">
        <v>205</v>
      </c>
      <c r="F55" s="268" t="s">
        <v>40</v>
      </c>
      <c r="G55" s="268"/>
      <c r="H55" s="269"/>
      <c r="I55" s="269"/>
      <c r="J55" s="420"/>
      <c r="K55" s="66"/>
      <c r="N55" s="20"/>
      <c r="O55" s="20"/>
      <c r="P55" s="20"/>
      <c r="Q55" s="20"/>
      <c r="R55" s="20"/>
      <c r="S55" s="20"/>
      <c r="T55" s="20"/>
      <c r="U55" s="20"/>
      <c r="V55" s="20"/>
      <c r="W55" s="20"/>
      <c r="X55" s="20"/>
      <c r="Y55" s="20"/>
      <c r="Z55" s="20"/>
      <c r="AA55" s="20"/>
      <c r="AE55" s="20"/>
    </row>
    <row r="56" spans="1:31" ht="15">
      <c r="A56" s="270"/>
      <c r="B56" s="271" t="s">
        <v>145</v>
      </c>
      <c r="C56" s="271" t="s">
        <v>146</v>
      </c>
      <c r="D56" s="273" t="s">
        <v>39</v>
      </c>
      <c r="E56" s="271" t="s">
        <v>205</v>
      </c>
      <c r="F56" s="273" t="s">
        <v>40</v>
      </c>
      <c r="G56" s="273"/>
      <c r="H56" s="272"/>
      <c r="I56" s="269"/>
      <c r="J56" s="420"/>
      <c r="K56" s="66"/>
      <c r="N56" s="20"/>
      <c r="O56" s="20"/>
      <c r="P56" s="20"/>
      <c r="Q56" s="20"/>
      <c r="R56" s="20"/>
      <c r="S56" s="20"/>
      <c r="T56" s="20"/>
      <c r="U56" s="20"/>
      <c r="V56" s="20"/>
      <c r="W56" s="20"/>
      <c r="X56" s="20"/>
      <c r="Y56" s="20"/>
      <c r="Z56" s="20"/>
      <c r="AA56" s="20"/>
      <c r="AE56" s="20"/>
    </row>
    <row r="57" spans="1:31" ht="15">
      <c r="A57" s="247" t="s">
        <v>158</v>
      </c>
      <c r="B57" s="252" t="str">
        <f>"P_"&amp;B47</f>
        <v>P_ESTCAESS101</v>
      </c>
      <c r="C57" s="253" t="str">
        <f>C47&amp;" (accompanying tech to represent power)"</f>
        <v>Diabatic CAES ELC Storage: DayNite---Compressed Air Energy Storage (accompanying tech to represent power)</v>
      </c>
      <c r="D57" s="249" t="s">
        <v>39</v>
      </c>
      <c r="E57" s="252" t="s">
        <v>71</v>
      </c>
      <c r="F57" s="249" t="s">
        <v>40</v>
      </c>
      <c r="G57" s="244"/>
      <c r="H57" s="244"/>
      <c r="I57" s="244"/>
      <c r="L57" s="35"/>
      <c r="N57" s="20"/>
      <c r="O57" s="20"/>
      <c r="P57" s="20"/>
      <c r="Q57" s="20"/>
      <c r="R57" s="20"/>
      <c r="S57" s="20"/>
      <c r="T57" s="20"/>
      <c r="U57" s="20"/>
      <c r="V57" s="20"/>
      <c r="W57" s="20"/>
      <c r="X57" s="20"/>
      <c r="Y57" s="20"/>
      <c r="Z57" s="20"/>
      <c r="AA57" s="20"/>
      <c r="AE57" s="20"/>
    </row>
    <row r="58" spans="1:31" ht="15">
      <c r="A58" s="244"/>
      <c r="B58" s="252" t="str">
        <f t="shared" ref="B58:B64" si="13">"P_"&amp;B48</f>
        <v>P_ESTCAESS102</v>
      </c>
      <c r="C58" s="253" t="str">
        <f t="shared" ref="C58:C64" si="14">C48&amp;" (accompanying tech to represent power)"</f>
        <v>Adiabatic CAES ELC Storage: DayNite (accompanying tech to represent power)</v>
      </c>
      <c r="D58" s="249" t="s">
        <v>39</v>
      </c>
      <c r="E58" s="252" t="s">
        <v>71</v>
      </c>
      <c r="F58" s="249" t="s">
        <v>40</v>
      </c>
      <c r="G58" s="249"/>
      <c r="H58" s="252"/>
      <c r="I58" s="252"/>
      <c r="J58" s="424"/>
      <c r="P58" s="20"/>
      <c r="Q58" s="20"/>
      <c r="R58" s="20"/>
      <c r="S58" s="20"/>
      <c r="T58" s="20"/>
      <c r="U58" s="20"/>
      <c r="V58" s="20"/>
      <c r="W58" s="20"/>
      <c r="X58" s="20"/>
      <c r="Y58" s="20"/>
      <c r="Z58" s="20"/>
      <c r="AA58" s="20"/>
      <c r="AE58" s="20"/>
    </row>
    <row r="59" spans="1:31" ht="15">
      <c r="A59" s="267"/>
      <c r="B59" s="269" t="str">
        <f t="shared" si="13"/>
        <v>P_ESTHYDPS101</v>
      </c>
      <c r="C59" s="274" t="str">
        <f t="shared" si="14"/>
        <v>Pumped Hydro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Y59" s="20"/>
      <c r="Z59" s="20"/>
      <c r="AA59" s="20"/>
      <c r="AE59" s="20"/>
    </row>
    <row r="60" spans="1:31" ht="15">
      <c r="A60" s="267"/>
      <c r="B60" s="275" t="str">
        <f t="shared" si="13"/>
        <v>P_ESTBATS101</v>
      </c>
      <c r="C60" s="275" t="str">
        <f t="shared" si="14"/>
        <v>Battery (Lead-acid)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Y60" s="20"/>
      <c r="Z60" s="20"/>
      <c r="AA60" s="20"/>
      <c r="AE60" s="20"/>
    </row>
    <row r="61" spans="1:31" ht="15">
      <c r="A61" s="267"/>
      <c r="B61" s="275" t="str">
        <f t="shared" si="13"/>
        <v>P_ESTBATS102</v>
      </c>
      <c r="C61" s="275" t="str">
        <f t="shared" si="14"/>
        <v>Battery (Li-ion)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Y61" s="20"/>
      <c r="Z61" s="20"/>
      <c r="AA61" s="20"/>
      <c r="AE61" s="20"/>
    </row>
    <row r="62" spans="1:31" ht="15">
      <c r="A62" s="267"/>
      <c r="B62" s="275" t="str">
        <f t="shared" si="13"/>
        <v>P_ESTBATS103</v>
      </c>
      <c r="C62" s="275" t="str">
        <f t="shared" si="14"/>
        <v>Battery (NaS) Bulk ELC Storage: DayNite (accompanying tech to represent power)</v>
      </c>
      <c r="D62" s="268" t="s">
        <v>39</v>
      </c>
      <c r="E62" s="269" t="s">
        <v>71</v>
      </c>
      <c r="F62" s="268" t="s">
        <v>40</v>
      </c>
      <c r="G62" s="268"/>
      <c r="H62" s="269"/>
      <c r="I62" s="269"/>
      <c r="J62" s="420"/>
      <c r="N62" s="20"/>
      <c r="O62" s="20"/>
      <c r="P62" s="20"/>
      <c r="Q62" s="20"/>
      <c r="R62" s="20"/>
      <c r="S62" s="20"/>
      <c r="T62" s="20"/>
      <c r="U62" s="20"/>
      <c r="V62" s="20"/>
      <c r="W62" s="20"/>
      <c r="X62" s="20"/>
      <c r="Y62" s="20"/>
      <c r="Z62" s="20"/>
      <c r="AA62" s="20"/>
      <c r="AE62" s="20"/>
    </row>
    <row r="63" spans="1:31" ht="15">
      <c r="A63" s="267"/>
      <c r="B63" s="252" t="str">
        <f t="shared" si="13"/>
        <v>P_ESTCAESS201</v>
      </c>
      <c r="C63" s="253" t="str">
        <f t="shared" si="14"/>
        <v>Diabatic CAES ELC Storage: DayNite/Seasonal (accompanying tech to represent power)</v>
      </c>
      <c r="D63" s="249" t="s">
        <v>39</v>
      </c>
      <c r="E63" s="252" t="s">
        <v>71</v>
      </c>
      <c r="F63" s="249" t="s">
        <v>40</v>
      </c>
      <c r="G63" s="268"/>
      <c r="H63" s="269"/>
      <c r="I63" s="269"/>
      <c r="J63" s="420"/>
      <c r="N63" s="20"/>
      <c r="O63" s="20"/>
      <c r="P63" s="20"/>
      <c r="Q63" s="20"/>
      <c r="R63" s="20"/>
      <c r="S63" s="20"/>
      <c r="T63" s="20"/>
      <c r="U63" s="20"/>
      <c r="V63" s="20"/>
      <c r="W63" s="20"/>
      <c r="X63" s="20"/>
      <c r="Y63" s="20"/>
      <c r="Z63" s="20"/>
      <c r="AA63" s="20"/>
      <c r="AE63" s="20"/>
    </row>
    <row r="64" spans="1:31" ht="15">
      <c r="A64" s="267"/>
      <c r="B64" s="269" t="str">
        <f t="shared" si="13"/>
        <v>P_ESTHYDPS201</v>
      </c>
      <c r="C64" s="274" t="str">
        <f t="shared" si="14"/>
        <v>Pumped Hydro ELC Storage: DayNite/Seasonal (accompanying tech to represent power)</v>
      </c>
      <c r="D64" s="268" t="s">
        <v>39</v>
      </c>
      <c r="E64" s="269" t="s">
        <v>71</v>
      </c>
      <c r="F64" s="268" t="s">
        <v>40</v>
      </c>
      <c r="G64" s="268"/>
      <c r="H64" s="269"/>
      <c r="I64" s="269"/>
      <c r="J64" s="420"/>
      <c r="N64" s="20"/>
      <c r="O64" s="20"/>
      <c r="P64" s="20"/>
      <c r="Q64" s="20"/>
      <c r="R64" s="20"/>
      <c r="S64" s="20"/>
      <c r="T64" s="20"/>
      <c r="U64" s="20"/>
      <c r="V64" s="20"/>
      <c r="W64" s="20"/>
      <c r="X64" s="20"/>
      <c r="Y64" s="20"/>
      <c r="Z64" s="20"/>
      <c r="AA64" s="20"/>
      <c r="AE64" s="20"/>
    </row>
    <row r="65" spans="1:31" ht="15">
      <c r="A65" s="267"/>
      <c r="B65" s="275" t="str">
        <f>"P_"&amp;B55</f>
        <v>P_ESTBATS201</v>
      </c>
      <c r="C65" s="275" t="str">
        <f>C55&amp;" (accompanying tech to represent power)"</f>
        <v>Battery (Lead-acid) Bulk ELC Storage: DayNite/Seasonal (accompanying tech to represent power)</v>
      </c>
      <c r="D65" s="268" t="s">
        <v>39</v>
      </c>
      <c r="E65" s="269" t="s">
        <v>71</v>
      </c>
      <c r="F65" s="268" t="s">
        <v>40</v>
      </c>
      <c r="G65" s="268"/>
      <c r="H65" s="269"/>
      <c r="I65" s="269"/>
      <c r="J65" s="420"/>
      <c r="AB65" s="20"/>
      <c r="AE65" s="20"/>
    </row>
    <row r="66" spans="1:31" ht="15">
      <c r="A66" s="270"/>
      <c r="B66" s="276" t="str">
        <f>"P_"&amp;B56</f>
        <v>P_ESTBATS202</v>
      </c>
      <c r="C66" s="276" t="str">
        <f>C56&amp;" (accompanying tech to represent power)"</f>
        <v>Battery (Li-ion) Bulk ELC Storage: DayNite/Seasonal (accompanying tech to represent power)</v>
      </c>
      <c r="D66" s="273" t="s">
        <v>39</v>
      </c>
      <c r="E66" s="272" t="s">
        <v>71</v>
      </c>
      <c r="F66" s="273" t="s">
        <v>40</v>
      </c>
      <c r="G66" s="273"/>
      <c r="H66" s="272"/>
      <c r="I66" s="269"/>
      <c r="J66" s="420"/>
      <c r="AB66" s="20"/>
      <c r="AE66" s="20"/>
    </row>
    <row r="67" spans="1:31" ht="15">
      <c r="A67" s="254" t="s">
        <v>158</v>
      </c>
      <c r="B67" s="254" t="s">
        <v>269</v>
      </c>
      <c r="C67" s="254" t="s">
        <v>270</v>
      </c>
      <c r="D67" s="255" t="s">
        <v>39</v>
      </c>
      <c r="E67" s="254" t="s">
        <v>205</v>
      </c>
      <c r="F67" s="255" t="s">
        <v>40</v>
      </c>
      <c r="G67" s="256"/>
      <c r="H67" s="256"/>
      <c r="I67" s="284"/>
      <c r="J67" s="425"/>
      <c r="AB67" s="20"/>
    </row>
    <row r="68" spans="1:31" ht="15">
      <c r="A68" s="250" t="s">
        <v>103</v>
      </c>
      <c r="B68" s="244" t="s">
        <v>264</v>
      </c>
      <c r="C68" s="244" t="s">
        <v>265</v>
      </c>
      <c r="D68" s="268" t="s">
        <v>39</v>
      </c>
      <c r="E68" s="244"/>
      <c r="F68" s="268" t="s">
        <v>40</v>
      </c>
      <c r="G68" s="244"/>
      <c r="H68" s="244"/>
      <c r="I68" s="244"/>
      <c r="AB68" s="20"/>
    </row>
    <row r="69" spans="1:31" ht="15">
      <c r="A69" s="248"/>
      <c r="B69" s="290"/>
      <c r="C69" s="290"/>
      <c r="D69" s="248"/>
      <c r="E69" s="248"/>
      <c r="F69" s="248"/>
      <c r="G69" s="249"/>
      <c r="H69" s="252"/>
      <c r="I69" s="252"/>
      <c r="J69" s="424"/>
      <c r="K69" s="30"/>
      <c r="AB69" s="20"/>
    </row>
    <row r="70" spans="1:31" ht="15">
      <c r="A70" s="248"/>
      <c r="B70" s="290"/>
      <c r="C70" s="290"/>
      <c r="D70" s="248"/>
      <c r="E70" s="248"/>
      <c r="F70" s="248"/>
      <c r="G70" s="249"/>
      <c r="H70" s="252"/>
      <c r="I70" s="252"/>
      <c r="J70" s="424"/>
      <c r="K70" s="30"/>
      <c r="AB70" s="20"/>
    </row>
    <row r="71" spans="1:31" ht="15">
      <c r="A71" s="30"/>
      <c r="B71" s="52"/>
      <c r="C71" s="25"/>
      <c r="D71" s="30"/>
      <c r="E71" s="30"/>
      <c r="F71" s="30"/>
      <c r="G71" s="29"/>
      <c r="H71" s="30"/>
      <c r="I71" s="30"/>
      <c r="J71" s="424"/>
      <c r="K71" s="30"/>
      <c r="AB71" s="20"/>
    </row>
    <row r="72" spans="1:31" ht="15">
      <c r="A72" s="243" t="s">
        <v>8</v>
      </c>
      <c r="B72" s="257"/>
      <c r="C72" s="257"/>
      <c r="D72" s="257"/>
      <c r="E72" s="257"/>
      <c r="F72" s="257"/>
      <c r="G72" s="257"/>
      <c r="H72" s="257"/>
      <c r="I72" s="257"/>
      <c r="J72" s="426"/>
      <c r="K72" s="30"/>
      <c r="AB72" s="20"/>
    </row>
    <row r="73" spans="1:31" ht="15">
      <c r="A73" s="258" t="s">
        <v>9</v>
      </c>
      <c r="B73" s="258" t="s">
        <v>7</v>
      </c>
      <c r="C73" s="258" t="s">
        <v>10</v>
      </c>
      <c r="D73" s="259" t="s">
        <v>11</v>
      </c>
      <c r="E73" s="259" t="s">
        <v>12</v>
      </c>
      <c r="F73" s="259" t="s">
        <v>13</v>
      </c>
      <c r="G73" s="259" t="s">
        <v>14</v>
      </c>
      <c r="H73" s="259" t="s">
        <v>15</v>
      </c>
      <c r="I73" s="410"/>
      <c r="J73" s="427"/>
      <c r="K73" s="30"/>
      <c r="AB73" s="20"/>
    </row>
    <row r="74" spans="1:31" ht="26.25" thickBot="1">
      <c r="A74" s="260" t="s">
        <v>202</v>
      </c>
      <c r="B74" s="260" t="s">
        <v>24</v>
      </c>
      <c r="C74" s="260" t="s">
        <v>25</v>
      </c>
      <c r="D74" s="260" t="s">
        <v>11</v>
      </c>
      <c r="E74" s="260" t="s">
        <v>26</v>
      </c>
      <c r="F74" s="260" t="s">
        <v>27</v>
      </c>
      <c r="G74" s="260" t="s">
        <v>28</v>
      </c>
      <c r="H74" s="260" t="s">
        <v>29</v>
      </c>
      <c r="I74" s="409"/>
      <c r="J74" s="422"/>
      <c r="K74" s="30"/>
      <c r="N74" s="30"/>
      <c r="O74" s="51"/>
      <c r="P74" s="30"/>
      <c r="Q74" s="29"/>
      <c r="R74" s="30"/>
      <c r="AB74" s="20"/>
    </row>
    <row r="75" spans="1:31" ht="15">
      <c r="A75" s="248" t="s">
        <v>339</v>
      </c>
      <c r="B75" s="252" t="str">
        <f t="shared" ref="B75:B81" si="15">"AUX_"&amp;B47</f>
        <v>AUX_ESTCAESS101</v>
      </c>
      <c r="C75" s="248" t="str">
        <f t="shared" ref="C75:C81" si="16">"Auxiliary input for "&amp;C47</f>
        <v>Auxiliary input for Diabatic CAES ELC Storage: DayNite---Compressed Air Energy Storage</v>
      </c>
      <c r="D75" s="248" t="s">
        <v>39</v>
      </c>
      <c r="E75" s="250" t="s">
        <v>327</v>
      </c>
      <c r="F75" s="248" t="s">
        <v>40</v>
      </c>
      <c r="G75" s="252"/>
      <c r="H75" s="252"/>
      <c r="I75" s="252"/>
      <c r="J75" s="424"/>
      <c r="K75" s="30"/>
      <c r="N75" s="30"/>
      <c r="O75" s="51"/>
      <c r="P75" s="30"/>
      <c r="Q75" s="29"/>
      <c r="R75" s="30"/>
      <c r="AB75" s="20"/>
    </row>
    <row r="76" spans="1:31" ht="15">
      <c r="A76" s="244"/>
      <c r="B76" s="252" t="str">
        <f t="shared" si="15"/>
        <v>AUX_ESTCAESS102</v>
      </c>
      <c r="C76" s="248" t="str">
        <f t="shared" si="16"/>
        <v>Auxiliary input for Adiabatic CAES ELC Storage: DayNite</v>
      </c>
      <c r="D76" s="252" t="s">
        <v>39</v>
      </c>
      <c r="E76" s="250" t="s">
        <v>327</v>
      </c>
      <c r="F76" s="252" t="s">
        <v>40</v>
      </c>
      <c r="G76" s="252"/>
      <c r="H76" s="252"/>
      <c r="I76" s="252"/>
      <c r="J76" s="424"/>
      <c r="K76" s="30"/>
      <c r="N76" s="29"/>
      <c r="O76" s="29"/>
      <c r="P76" s="29"/>
      <c r="Q76" s="29"/>
      <c r="R76" s="29"/>
      <c r="AB76" s="20"/>
    </row>
    <row r="77" spans="1:31" ht="15">
      <c r="A77" s="248"/>
      <c r="B77" s="252" t="str">
        <f t="shared" si="15"/>
        <v>AUX_ESTHYDPS101</v>
      </c>
      <c r="C77" s="248" t="str">
        <f t="shared" si="16"/>
        <v>Auxiliary input for Pumped Hydro ELC Storage: DayNite</v>
      </c>
      <c r="D77" s="252" t="s">
        <v>39</v>
      </c>
      <c r="E77" s="250" t="s">
        <v>327</v>
      </c>
      <c r="F77" s="252" t="s">
        <v>40</v>
      </c>
      <c r="G77" s="252"/>
      <c r="H77" s="252"/>
      <c r="I77" s="252"/>
      <c r="J77" s="424"/>
      <c r="K77" s="30"/>
      <c r="N77" s="29"/>
      <c r="O77" s="29"/>
      <c r="P77" s="29"/>
      <c r="Q77" s="29"/>
      <c r="R77" s="29"/>
      <c r="AB77" s="20"/>
    </row>
    <row r="78" spans="1:31" ht="15">
      <c r="A78" s="248"/>
      <c r="B78" s="252" t="str">
        <f t="shared" si="15"/>
        <v>AUX_ESTBATS101</v>
      </c>
      <c r="C78" s="248" t="str">
        <f t="shared" si="16"/>
        <v>Auxiliary input for Battery (Lead-acid) Bulk ELC Storage: DayNite</v>
      </c>
      <c r="D78" s="252" t="s">
        <v>39</v>
      </c>
      <c r="E78" s="250" t="s">
        <v>327</v>
      </c>
      <c r="F78" s="252" t="s">
        <v>40</v>
      </c>
      <c r="G78" s="252"/>
      <c r="H78" s="252"/>
      <c r="I78" s="252"/>
      <c r="J78" s="424"/>
      <c r="N78" s="29"/>
      <c r="O78" s="29"/>
      <c r="P78" s="29"/>
      <c r="Q78" s="29"/>
      <c r="R78" s="29"/>
      <c r="AB78" s="20"/>
    </row>
    <row r="79" spans="1:31" ht="15">
      <c r="A79" s="248"/>
      <c r="B79" s="252" t="str">
        <f t="shared" si="15"/>
        <v>AUX_ESTBATS102</v>
      </c>
      <c r="C79" s="248" t="str">
        <f t="shared" si="16"/>
        <v>Auxiliary input for Battery (Li-ion) Bulk ELC Storage: DayNite</v>
      </c>
      <c r="D79" s="252" t="s">
        <v>39</v>
      </c>
      <c r="E79" s="250" t="s">
        <v>327</v>
      </c>
      <c r="F79" s="252" t="s">
        <v>40</v>
      </c>
      <c r="G79" s="252"/>
      <c r="H79" s="252"/>
      <c r="I79" s="252"/>
      <c r="J79" s="424"/>
      <c r="N79" s="29"/>
      <c r="O79" s="29"/>
      <c r="P79" s="29"/>
      <c r="Q79" s="29"/>
      <c r="R79" s="29"/>
      <c r="AB79" s="20"/>
    </row>
    <row r="80" spans="1:31" ht="15">
      <c r="A80" s="248"/>
      <c r="B80" s="252" t="str">
        <f t="shared" si="15"/>
        <v>AUX_ESTBATS103</v>
      </c>
      <c r="C80" s="248" t="str">
        <f t="shared" si="16"/>
        <v>Auxiliary input for Battery (NaS) Bulk ELC Storage: DayNite</v>
      </c>
      <c r="D80" s="252" t="s">
        <v>39</v>
      </c>
      <c r="E80" s="250" t="s">
        <v>327</v>
      </c>
      <c r="F80" s="252" t="s">
        <v>40</v>
      </c>
      <c r="G80" s="252"/>
      <c r="H80" s="252"/>
      <c r="I80" s="252"/>
      <c r="J80" s="424"/>
      <c r="N80" s="30"/>
      <c r="O80" s="51"/>
      <c r="P80" s="30"/>
      <c r="Q80" s="29"/>
      <c r="R80" s="30"/>
      <c r="S80" s="20"/>
      <c r="T80" s="20"/>
      <c r="U80" s="20"/>
      <c r="V80" s="20"/>
      <c r="W80" s="20"/>
      <c r="X80" s="20"/>
      <c r="Y80" s="20"/>
      <c r="Z80" s="20"/>
      <c r="AA80" s="20"/>
      <c r="AB80" s="20"/>
    </row>
    <row r="81" spans="1:28" ht="15">
      <c r="A81" s="248"/>
      <c r="B81" s="252" t="str">
        <f t="shared" si="15"/>
        <v>AUX_ESTCAESS201</v>
      </c>
      <c r="C81" s="248" t="str">
        <f t="shared" si="16"/>
        <v>Auxiliary input for Diabatic CAES ELC Storage: DayNite/Seasonal</v>
      </c>
      <c r="D81" s="252" t="s">
        <v>39</v>
      </c>
      <c r="E81" s="250" t="s">
        <v>327</v>
      </c>
      <c r="F81" s="252" t="s">
        <v>40</v>
      </c>
      <c r="G81" s="252"/>
      <c r="H81" s="252"/>
      <c r="I81" s="252"/>
      <c r="J81" s="424"/>
      <c r="N81" s="30"/>
      <c r="O81" s="51"/>
      <c r="P81" s="30"/>
      <c r="Q81" s="29"/>
      <c r="R81" s="30"/>
      <c r="S81" s="20"/>
      <c r="T81" s="20"/>
      <c r="U81" s="20"/>
      <c r="V81" s="20"/>
      <c r="W81" s="20"/>
      <c r="X81" s="20"/>
      <c r="Y81" s="20"/>
      <c r="Z81" s="20"/>
      <c r="AA81" s="20"/>
      <c r="AB81" s="20"/>
    </row>
    <row r="82" spans="1:28" ht="15">
      <c r="A82" s="248"/>
      <c r="B82" s="252" t="str">
        <f>"AUX_"&amp;B54</f>
        <v>AUX_ESTHYDPS201</v>
      </c>
      <c r="C82" s="248" t="str">
        <f>"Auxiliary input for "&amp;C54</f>
        <v>Auxiliary input for Pumped Hydro ELC Storage: DayNite/Seasonal</v>
      </c>
      <c r="D82" s="252" t="s">
        <v>39</v>
      </c>
      <c r="E82" s="250" t="s">
        <v>327</v>
      </c>
      <c r="F82" s="252" t="s">
        <v>40</v>
      </c>
      <c r="G82" s="252"/>
      <c r="H82" s="252"/>
      <c r="I82" s="252"/>
      <c r="J82" s="424"/>
      <c r="N82" s="20"/>
      <c r="O82" s="20"/>
      <c r="P82" s="20"/>
      <c r="Q82" s="20"/>
      <c r="R82" s="20"/>
      <c r="S82" s="20"/>
      <c r="T82" s="20"/>
      <c r="U82" s="20"/>
      <c r="V82" s="20"/>
      <c r="W82" s="20"/>
      <c r="X82" s="20"/>
      <c r="Y82" s="20"/>
    </row>
    <row r="83" spans="1:28" ht="15">
      <c r="A83" s="248"/>
      <c r="B83" s="252" t="str">
        <f>"AUX_"&amp;B55</f>
        <v>AUX_ESTBATS201</v>
      </c>
      <c r="C83" s="248" t="str">
        <f>"Auxiliary input for "&amp;C55</f>
        <v>Auxiliary input for Battery (Lead-acid) Bulk ELC Storage: DayNite/Seasonal</v>
      </c>
      <c r="D83" s="252" t="s">
        <v>39</v>
      </c>
      <c r="E83" s="250" t="s">
        <v>327</v>
      </c>
      <c r="F83" s="252" t="s">
        <v>40</v>
      </c>
      <c r="G83" s="252"/>
      <c r="H83" s="252"/>
      <c r="I83" s="252"/>
      <c r="J83" s="424"/>
      <c r="N83" s="20"/>
      <c r="O83" s="20"/>
      <c r="P83" s="20"/>
      <c r="Q83" s="20"/>
      <c r="R83" s="20"/>
      <c r="S83" s="20"/>
      <c r="T83" s="20"/>
      <c r="U83" s="20"/>
      <c r="V83" s="20"/>
      <c r="W83" s="20"/>
      <c r="X83" s="20"/>
      <c r="Y83" s="20"/>
    </row>
    <row r="84" spans="1:28" ht="15">
      <c r="A84" s="284"/>
      <c r="B84" s="269" t="str">
        <f>"AUX_"&amp;B56</f>
        <v>AUX_ESTBATS202</v>
      </c>
      <c r="C84" s="250" t="str">
        <f>"Auxiliary input for "&amp;C56</f>
        <v>Auxiliary input for Battery (Li-ion) Bulk ELC Storage: DayNite/Seasonal</v>
      </c>
      <c r="D84" s="269" t="s">
        <v>39</v>
      </c>
      <c r="E84" s="250" t="s">
        <v>327</v>
      </c>
      <c r="F84" s="269" t="s">
        <v>40</v>
      </c>
      <c r="G84" s="284"/>
      <c r="H84" s="284"/>
      <c r="I84" s="284"/>
      <c r="J84" s="425"/>
      <c r="N84" s="20"/>
      <c r="O84" s="20"/>
      <c r="P84" s="20"/>
      <c r="Q84" s="20"/>
      <c r="R84" s="20"/>
      <c r="S84" s="20"/>
      <c r="T84" s="20"/>
      <c r="U84" s="20"/>
      <c r="V84" s="20"/>
      <c r="W84" s="20"/>
      <c r="X84" s="20"/>
      <c r="Y84" s="20"/>
    </row>
    <row r="85" spans="1:28" ht="15">
      <c r="A85" s="284" t="s">
        <v>83</v>
      </c>
      <c r="B85" s="250" t="s">
        <v>366</v>
      </c>
      <c r="C85" s="250" t="s">
        <v>367</v>
      </c>
      <c r="D85" s="250" t="s">
        <v>39</v>
      </c>
      <c r="E85" s="250" t="s">
        <v>327</v>
      </c>
      <c r="F85" s="250" t="s">
        <v>40</v>
      </c>
      <c r="G85" s="284"/>
      <c r="H85" s="284"/>
      <c r="I85" s="284"/>
      <c r="J85" s="425"/>
      <c r="N85" s="20"/>
      <c r="O85" s="20"/>
      <c r="P85" s="20"/>
      <c r="Q85" s="20"/>
      <c r="R85" s="20"/>
      <c r="S85" s="20"/>
      <c r="T85" s="20"/>
      <c r="U85" s="20"/>
      <c r="V85" s="20"/>
      <c r="W85" s="20"/>
      <c r="X85" s="20"/>
      <c r="Y85" s="20"/>
    </row>
    <row r="86" spans="1:28" ht="15">
      <c r="A86" s="244"/>
      <c r="B86" s="244"/>
      <c r="C86" s="244"/>
      <c r="D86" s="244"/>
      <c r="E86" s="244"/>
      <c r="F86" s="244"/>
      <c r="G86" s="244"/>
      <c r="H86" s="244"/>
      <c r="I86" s="244"/>
      <c r="N86" s="20"/>
      <c r="O86" s="20"/>
      <c r="P86" s="20"/>
      <c r="Q86" s="20"/>
      <c r="R86" s="20"/>
      <c r="S86" s="20"/>
      <c r="T86" s="20"/>
      <c r="U86" s="20"/>
      <c r="V86" s="20"/>
      <c r="W86" s="20"/>
      <c r="X86" s="20"/>
      <c r="Y86" s="20"/>
    </row>
    <row r="98" spans="1:25">
      <c r="A98" s="51"/>
      <c r="E98" s="29"/>
      <c r="F98" s="30"/>
      <c r="G98" s="30"/>
      <c r="H98" s="30"/>
      <c r="I98" s="30"/>
      <c r="J98" s="424"/>
      <c r="K98" s="30"/>
    </row>
    <row r="99" spans="1:25">
      <c r="A99" s="30"/>
      <c r="B99" s="30"/>
      <c r="C99" s="30"/>
      <c r="D99" s="30"/>
      <c r="E99" s="29"/>
      <c r="F99" s="30"/>
      <c r="G99" s="30"/>
      <c r="H99" s="30"/>
      <c r="I99" s="30"/>
      <c r="J99" s="424"/>
      <c r="K99" s="30"/>
    </row>
    <row r="106" spans="1:25" s="42" customFormat="1">
      <c r="A106" s="19"/>
      <c r="B106" s="19"/>
      <c r="C106" s="19"/>
      <c r="D106" s="19"/>
      <c r="E106" s="19"/>
      <c r="F106" s="19"/>
      <c r="G106" s="19"/>
      <c r="H106" s="19"/>
      <c r="I106" s="19"/>
      <c r="J106" s="109"/>
      <c r="K106" s="19"/>
      <c r="L106" s="19"/>
      <c r="M106" s="19"/>
      <c r="N106" s="19"/>
      <c r="O106" s="19"/>
      <c r="P106" s="19"/>
      <c r="Q106" s="19"/>
      <c r="R106" s="19"/>
      <c r="S106" s="19"/>
      <c r="T106" s="19"/>
      <c r="U106" s="19"/>
      <c r="V106" s="19"/>
      <c r="W106" s="19"/>
      <c r="X106" s="19"/>
      <c r="Y106" s="19"/>
    </row>
    <row r="107" spans="1:25" s="43" customFormat="1" ht="15" customHeight="1">
      <c r="A107" s="19"/>
      <c r="B107" s="19"/>
      <c r="C107" s="19"/>
      <c r="D107" s="19"/>
      <c r="E107" s="19"/>
      <c r="F107" s="19"/>
      <c r="G107" s="19"/>
      <c r="H107" s="19"/>
      <c r="I107" s="19"/>
      <c r="J107" s="109"/>
      <c r="K107" s="19"/>
      <c r="L107" s="19"/>
      <c r="M107" s="19"/>
      <c r="N107" s="19"/>
      <c r="O107" s="19"/>
      <c r="P107" s="19"/>
      <c r="Q107" s="19"/>
      <c r="R107" s="19"/>
      <c r="S107" s="19"/>
      <c r="T107" s="19"/>
      <c r="U107" s="19"/>
      <c r="V107" s="19"/>
      <c r="W107" s="19"/>
      <c r="X107" s="19"/>
      <c r="Y107" s="19"/>
    </row>
    <row r="108" spans="1:25"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c r="W108" s="19"/>
      <c r="X108" s="19"/>
      <c r="Y108" s="19"/>
    </row>
    <row r="109" spans="1:25" s="44" customFormat="1">
      <c r="A109" s="19"/>
      <c r="B109" s="19"/>
      <c r="C109" s="19"/>
      <c r="D109" s="19"/>
      <c r="E109" s="19"/>
      <c r="F109" s="19"/>
      <c r="G109" s="19"/>
      <c r="H109" s="19"/>
      <c r="I109" s="19"/>
      <c r="J109" s="109"/>
      <c r="K109" s="19"/>
      <c r="L109" s="19"/>
      <c r="M109" s="19"/>
      <c r="N109" s="19"/>
      <c r="O109" s="19"/>
      <c r="P109" s="19"/>
      <c r="Q109" s="19"/>
      <c r="R109" s="19"/>
      <c r="S109" s="19"/>
      <c r="T109" s="19"/>
      <c r="U109" s="19"/>
      <c r="V109" s="19"/>
      <c r="W109" s="19"/>
      <c r="X109" s="19"/>
      <c r="Y109" s="19"/>
    </row>
    <row r="112" spans="1:25">
      <c r="N112" s="42"/>
      <c r="O112" s="42"/>
      <c r="P112" s="42"/>
      <c r="Q112" s="42"/>
      <c r="R112" s="42"/>
      <c r="S112" s="42"/>
      <c r="T112" s="42"/>
      <c r="U112" s="42"/>
      <c r="V112" s="42"/>
      <c r="W112" s="42"/>
      <c r="X112" s="42"/>
      <c r="Y112" s="42"/>
    </row>
    <row r="113" spans="1:25">
      <c r="N113" s="43"/>
      <c r="O113" s="43"/>
      <c r="P113" s="43"/>
      <c r="Q113" s="43"/>
      <c r="R113" s="43"/>
      <c r="S113" s="43"/>
      <c r="T113" s="43"/>
      <c r="U113" s="43"/>
      <c r="V113" s="43"/>
      <c r="W113" s="43"/>
      <c r="X113" s="43"/>
      <c r="Y113" s="43"/>
    </row>
    <row r="114" spans="1:25">
      <c r="M114" s="42"/>
      <c r="N114" s="44"/>
      <c r="O114" s="44"/>
      <c r="P114" s="44"/>
      <c r="Q114" s="44"/>
      <c r="R114" s="44"/>
      <c r="S114" s="44"/>
      <c r="T114" s="44"/>
      <c r="U114" s="44"/>
      <c r="V114" s="44"/>
      <c r="W114" s="44"/>
      <c r="X114" s="44"/>
      <c r="Y114" s="44"/>
    </row>
    <row r="115" spans="1:25">
      <c r="A115" s="44"/>
      <c r="B115" s="44"/>
      <c r="C115" s="44"/>
      <c r="D115" s="44"/>
      <c r="E115" s="44"/>
      <c r="F115" s="44"/>
      <c r="G115" s="44"/>
      <c r="H115" s="44"/>
      <c r="I115" s="44"/>
      <c r="J115" s="428"/>
      <c r="K115" s="44"/>
      <c r="L115" s="44"/>
      <c r="M115" s="43"/>
      <c r="N115" s="44"/>
      <c r="O115" s="44"/>
      <c r="P115" s="44"/>
      <c r="Q115" s="44"/>
      <c r="R115" s="44"/>
      <c r="S115" s="44"/>
      <c r="T115" s="44"/>
      <c r="U115" s="44"/>
      <c r="V115" s="44"/>
      <c r="W115" s="44"/>
      <c r="X115" s="44"/>
      <c r="Y115" s="44"/>
    </row>
    <row r="116" spans="1:25">
      <c r="M116" s="44"/>
    </row>
    <row r="117" spans="1:25">
      <c r="M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P17" sqref="P17"/>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8" ht="23.25">
      <c r="A1" s="22" t="s">
        <v>91</v>
      </c>
    </row>
    <row r="3" spans="1:18">
      <c r="E3" s="360" t="s">
        <v>0</v>
      </c>
      <c r="G3" s="24"/>
      <c r="H3" s="24"/>
    </row>
    <row r="4" spans="1:18" ht="25.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2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ELC_BulkEES!$B$85</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ELC_BulkEES!$B$85</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ELC_BulkEES!$B$85</f>
        <v>AUX_VARSOUT</v>
      </c>
      <c r="F11" s="346"/>
      <c r="G11" s="33"/>
      <c r="H11" s="34"/>
      <c r="I11" s="70"/>
      <c r="J11" s="36"/>
      <c r="K11" s="36"/>
      <c r="L11" s="36"/>
      <c r="M11" s="37"/>
      <c r="N11" s="310"/>
      <c r="O11" s="199"/>
    </row>
    <row r="12" spans="1:18" s="386" customFormat="1">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A15" zoomScaleNormal="100" workbookViewId="0">
      <selection activeCell="D16" sqref="D16"/>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39"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ELC_BulkEES!$B$85</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ELC_BulkEES!$B$85</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ELC_BulkEES!$B$85</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ht="25.5">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383</v>
      </c>
      <c r="J4" s="347" t="s">
        <v>384</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389</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383</v>
      </c>
      <c r="J4" s="1" t="s">
        <v>384</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389</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390</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391</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6" zoomScale="70" workbookViewId="0">
      <selection activeCell="I15" sqref="I1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392</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5" thickBot="1">
      <c r="B4" s="225"/>
      <c r="C4" s="225"/>
      <c r="D4" s="225"/>
      <c r="E4" s="225" t="s">
        <v>328</v>
      </c>
      <c r="F4" s="220"/>
      <c r="G4" s="220" t="s">
        <v>399</v>
      </c>
      <c r="H4" s="220" t="s">
        <v>400</v>
      </c>
      <c r="I4" s="220" t="s">
        <v>400</v>
      </c>
      <c r="J4" s="220" t="s">
        <v>173</v>
      </c>
      <c r="K4" s="231"/>
      <c r="L4" s="231"/>
      <c r="M4" s="230"/>
      <c r="N4" s="239"/>
      <c r="O4" s="239"/>
    </row>
    <row r="5" spans="1:15" s="364" customFormat="1" ht="30">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370</v>
      </c>
      <c r="C20" s="363" t="s">
        <v>329</v>
      </c>
      <c r="D20" s="363" t="s">
        <v>330</v>
      </c>
      <c r="E20" s="363" t="s">
        <v>39</v>
      </c>
      <c r="F20" s="363" t="s">
        <v>71</v>
      </c>
      <c r="G20" s="363" t="s">
        <v>40</v>
      </c>
      <c r="H20" s="363"/>
      <c r="I20" s="363"/>
    </row>
    <row r="21" spans="2:14" s="239" customFormat="1" ht="1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334</v>
      </c>
      <c r="D34" s="299" t="s">
        <v>335</v>
      </c>
      <c r="E34" s="299" t="s">
        <v>39</v>
      </c>
      <c r="F34" s="304"/>
      <c r="G34" s="304"/>
      <c r="H34" s="304"/>
      <c r="I34" s="304"/>
    </row>
    <row r="35" spans="2:9" s="239" customFormat="1">
      <c r="B35" s="303" t="s">
        <v>83</v>
      </c>
      <c r="C35" s="299" t="s">
        <v>350</v>
      </c>
      <c r="D35" s="299" t="s">
        <v>352</v>
      </c>
      <c r="E35" s="299" t="s">
        <v>39</v>
      </c>
      <c r="F35" s="304"/>
      <c r="G35" s="304"/>
      <c r="H35" s="304"/>
      <c r="I35" s="304"/>
    </row>
    <row r="36" spans="2:9" s="239" customFormat="1">
      <c r="B36" s="303" t="s">
        <v>83</v>
      </c>
      <c r="C36" s="299" t="s">
        <v>375</v>
      </c>
      <c r="D36" s="299" t="s">
        <v>377</v>
      </c>
      <c r="E36" s="299" t="s">
        <v>39</v>
      </c>
      <c r="F36" s="304"/>
      <c r="G36" s="304"/>
      <c r="H36" s="304"/>
      <c r="I36" s="304"/>
    </row>
    <row r="37" spans="2:9" s="239" customFormat="1">
      <c r="B37" s="303" t="s">
        <v>83</v>
      </c>
      <c r="C37" s="299" t="s">
        <v>376</v>
      </c>
      <c r="D37" s="299" t="s">
        <v>378</v>
      </c>
      <c r="E37" s="299" t="s">
        <v>39</v>
      </c>
      <c r="F37" s="304"/>
      <c r="G37" s="304"/>
      <c r="H37" s="304"/>
      <c r="I37" s="304"/>
    </row>
    <row r="38" spans="2:9" s="239" customFormat="1">
      <c r="B38" s="303" t="s">
        <v>83</v>
      </c>
      <c r="C38" s="299" t="s">
        <v>351</v>
      </c>
      <c r="D38" s="299" t="s">
        <v>353</v>
      </c>
      <c r="E38" s="299" t="s">
        <v>39</v>
      </c>
      <c r="F38" s="304"/>
      <c r="G38" s="304"/>
      <c r="H38" s="304"/>
      <c r="I38" s="304"/>
    </row>
    <row r="39" spans="2:9" s="239" customFormat="1">
      <c r="B39" s="303" t="s">
        <v>83</v>
      </c>
      <c r="C39" s="299" t="s">
        <v>354</v>
      </c>
      <c r="D39" s="299" t="s">
        <v>356</v>
      </c>
      <c r="E39" s="299" t="s">
        <v>39</v>
      </c>
      <c r="F39" s="304"/>
      <c r="G39" s="304"/>
      <c r="H39" s="304"/>
      <c r="I39" s="304"/>
    </row>
    <row r="40" spans="2:9" s="239" customFormat="1">
      <c r="B40" s="303" t="s">
        <v>83</v>
      </c>
      <c r="C40" s="299" t="s">
        <v>381</v>
      </c>
      <c r="D40" s="299" t="s">
        <v>382</v>
      </c>
      <c r="E40" s="299" t="s">
        <v>39</v>
      </c>
      <c r="F40" s="304"/>
      <c r="G40" s="304"/>
      <c r="H40" s="304"/>
      <c r="I40" s="304"/>
    </row>
    <row r="41" spans="2:9" s="239" customFormat="1">
      <c r="B41" s="303" t="s">
        <v>83</v>
      </c>
      <c r="C41" s="299" t="s">
        <v>355</v>
      </c>
      <c r="D41" s="299" t="s">
        <v>357</v>
      </c>
      <c r="E41" s="299" t="s">
        <v>39</v>
      </c>
      <c r="F41" s="304"/>
      <c r="G41" s="304"/>
      <c r="H41" s="304"/>
      <c r="I41" s="304"/>
    </row>
    <row r="42" spans="2:9" s="239" customFormat="1">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topLeftCell="A61" zoomScale="68" zoomScaleNormal="85" workbookViewId="0">
      <selection activeCell="J45" sqref="J45"/>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29" t="s">
        <v>49</v>
      </c>
      <c r="Q1" s="429"/>
      <c r="R1" s="154" t="s">
        <v>111</v>
      </c>
      <c r="S1" s="3" t="s">
        <v>50</v>
      </c>
      <c r="T1" s="3" t="s">
        <v>51</v>
      </c>
      <c r="U1" s="430" t="s">
        <v>207</v>
      </c>
      <c r="V1" s="430"/>
      <c r="W1" s="430"/>
      <c r="X1" s="430"/>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29" t="s">
        <v>49</v>
      </c>
      <c r="Q24" s="429"/>
      <c r="R24" s="154" t="s">
        <v>111</v>
      </c>
      <c r="S24" s="3" t="s">
        <v>50</v>
      </c>
      <c r="T24" s="3" t="s">
        <v>51</v>
      </c>
      <c r="U24" s="430" t="s">
        <v>207</v>
      </c>
      <c r="V24" s="430"/>
      <c r="W24" s="430"/>
      <c r="X24" s="430"/>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2024-03-17T19:43:56Z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