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43" documentId="13_ncr:1_{835A271D-C69D-4D9C-9424-B585EA7B0839}" xr6:coauthVersionLast="47" xr6:coauthVersionMax="47" xr10:uidLastSave="{917B5DAA-86B6-4909-AA68-3C1290D85CAD}"/>
  <bookViews>
    <workbookView xWindow="-110" yWindow="-110" windowWidth="19420" windowHeight="12220" firstSheet="3" activeTab="4" xr2:uid="{00000000-000D-0000-FFFF-FFFF00000000}"/>
  </bookViews>
  <sheets>
    <sheet name="INPUT-Data(HP)" sheetId="23" r:id="rId1"/>
    <sheet name="INPUT-Data(HS)" sheetId="28" r:id="rId2"/>
    <sheet name="SUP_HP" sheetId="21" r:id="rId3"/>
    <sheet name="INPUT-Data(HD)" sheetId="26" r:id="rId4"/>
    <sheet name="EMI" sheetId="32" r:id="rId5"/>
    <sheet name="SUP_HP_PseudoSELC" sheetId="31" r:id="rId6"/>
    <sheet name="SUP_HS" sheetId="27" r:id="rId7"/>
    <sheet name="SUP_HD" sheetId="25" r:id="rId8"/>
    <sheet name="SUP_HFC" sheetId="30" r:id="rId9"/>
    <sheet name="List_of_References" sheetId="17" r:id="rId10"/>
  </sheets>
  <externalReferences>
    <externalReference r:id="rId11"/>
  </externalReferences>
  <definedNames>
    <definedName name="FID_1">[1]AGR_Fuels!$A$2</definedName>
    <definedName name="OLE_LINK1" localSheetId="3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2" l="1"/>
  <c r="G5" i="32"/>
  <c r="D10" i="32" l="1"/>
  <c r="C56" i="21" l="1"/>
  <c r="L3" i="30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<sst xmlns="http://schemas.openxmlformats.org/spreadsheetml/2006/main" count="1838" uniqueCount="622">
  <si>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</si>
  <si>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</si>
  <si>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</si>
  <si>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</si>
  <si>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</si>
  <si>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</si>
  <si>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</si>
  <si>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</si>
  <si>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</si>
  <si>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</si>
  <si>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</si>
  <si>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</si>
  <si>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</si>
  <si>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</si>
  <si>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</si>
  <si>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</si>
  <si>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</si>
  <si>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</si>
  <si>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</si>
  <si>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</si>
  <si>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</si>
  <si>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</si>
  <si>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</si>
  <si>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</si>
  <si>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</si>
  <si>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</si>
  <si>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</si>
  <si>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</si>
  <si>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</si>
  <si>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</si>
  <si>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</si>
  <si>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</si>
  <si>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</si>
  <si>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</si>
  <si>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</si>
  <si>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</si>
  <si>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</si>
  <si>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</si>
  <si>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</si>
  <si>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</si>
  <si>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</si>
  <si>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</si>
  <si>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</si>
  <si>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</si>
  <si>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</si>
  <si>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</si>
  <si>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</si>
  <si>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</si>
  <si>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</si>
  <si>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</si>
  <si>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</si>
  <si>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</si>
  <si>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</si>
  <si>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</si>
  <si>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</si>
  <si>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</si>
  <si>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</si>
  <si>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</si>
  <si>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</si>
  <si>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</si>
  <si>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</si>
  <si>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</si>
  <si>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</si>
  <si>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</si>
  <si>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</si>
  <si>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</si>
  <si>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</si>
  <si>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</si>
  <si>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</si>
  <si>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</si>
  <si>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</si>
  <si>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</si>
  <si>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</si>
  <si>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</si>
  <si>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</si>
  <si>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</si>
  <si>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</si>
  <si>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</si>
  <si>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</si>
  <si>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</si>
  <si>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</si>
  <si>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</si>
  <si>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</si>
  <si>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</si>
  <si>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</si>
  <si>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</si>
  <si>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</si>
  <si>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</si>
  <si>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</si>
  <si>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</si>
  <si>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</si>
  <si>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</si>
  <si>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</si>
  <si>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</si>
  <si>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</si>
  <si>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</si>
  <si>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</si>
  <si>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</si>
  <si>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</si>
  <si>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</si>
  <si>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</si>
  <si>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</si>
  <si>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</si>
  <si>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</si>
  <si>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</si>
  <si>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</si>
  <si>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</si>
  <si>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</si>
  <si>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Input~2025</t>
  </si>
  <si>
    <t>Input~2030</t>
  </si>
  <si>
    <t>INVCOST~2030</t>
  </si>
  <si>
    <t>INVCOST~2025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</si>
  <si>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</si>
  <si>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</si>
  <si>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</si>
  <si>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</si>
  <si>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</si>
  <si>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</si>
  <si>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</si>
  <si>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</si>
  <si>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</si>
  <si>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</si>
  <si>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</si>
  <si>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</si>
  <si>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</si>
  <si>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</si>
  <si>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</si>
  <si>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</si>
  <si>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</si>
  <si>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</si>
  <si>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</si>
  <si>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</si>
  <si>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</si>
  <si>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</si>
  <si>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</si>
  <si>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</si>
  <si>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</si>
  <si>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</si>
  <si>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</si>
  <si>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</si>
  <si>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</si>
  <si>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</si>
  <si>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</si>
  <si>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</si>
  <si>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</si>
  <si>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</si>
  <si>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</si>
  <si>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</si>
  <si>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</si>
  <si>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</si>
  <si>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</si>
  <si>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</si>
  <si>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</si>
  <si>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</si>
  <si>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</si>
  <si>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</si>
  <si>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</si>
  <si>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</si>
  <si>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</si>
  <si>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</si>
  <si>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</si>
  <si>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</si>
  <si>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</si>
  <si>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</si>
  <si>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</si>
  <si>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</si>
  <si>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</si>
  <si>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</si>
  <si>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</si>
  <si>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</si>
  <si>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</si>
  <si>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</si>
  <si>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</si>
  <si>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</si>
  <si>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</si>
  <si>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</si>
  <si>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</si>
  <si>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</si>
  <si>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</si>
  <si>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</si>
  <si>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</si>
  <si>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</si>
  <si>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</si>
  <si>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</si>
  <si>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</si>
  <si>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</si>
  <si>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</si>
  <si>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</si>
  <si>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</si>
  <si>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</si>
  <si>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</si>
  <si>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</si>
  <si>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</si>
  <si>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</si>
  <si>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</si>
  <si>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</si>
  <si>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</si>
  <si>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</si>
  <si>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</si>
  <si>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</si>
  <si>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</si>
  <si>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</si>
  <si>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</si>
  <si>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</si>
  <si>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</si>
  <si>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</si>
  <si>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</si>
  <si>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</si>
  <si>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</si>
  <si>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</si>
  <si>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</si>
  <si>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</si>
  <si>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</si>
  <si>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</si>
  <si>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</si>
  <si>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</si>
  <si>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</si>
  <si>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</si>
  <si>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</si>
  <si>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</si>
  <si>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</si>
  <si>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</si>
  <si>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</si>
  <si>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</si>
  <si>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</si>
  <si>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</si>
  <si>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</si>
  <si>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</si>
  <si>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</si>
  <si>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</si>
  <si>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</si>
  <si>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</si>
  <si>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</si>
  <si>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</si>
  <si>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</si>
  <si>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</si>
  <si>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</si>
  <si>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</si>
  <si>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</si>
  <si>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</si>
  <si>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</si>
  <si>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</si>
  <si>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</si>
  <si>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</si>
  <si>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</si>
  <si>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</si>
  <si>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</si>
  <si>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</si>
  <si>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</si>
  <si>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</si>
  <si>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</si>
  <si>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</si>
  <si>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</si>
  <si>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</si>
  <si>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</si>
  <si>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</si>
  <si>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</si>
  <si>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</si>
  <si>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</si>
  <si>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</si>
  <si>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</si>
  <si>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</si>
  <si>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</si>
  <si>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</si>
  <si>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</si>
  <si>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</si>
  <si>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</si>
  <si>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</si>
  <si>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</si>
  <si>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</si>
  <si>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</si>
  <si>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</si>
  <si>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</si>
  <si>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</si>
  <si>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</si>
  <si>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</si>
  <si>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</si>
  <si>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</si>
  <si>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</si>
  <si>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</si>
  <si>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</si>
  <si>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</si>
  <si>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</si>
  <si>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</si>
  <si>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</si>
  <si>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</si>
  <si>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</si>
  <si>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</si>
  <si>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</si>
  <si>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</si>
  <si>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</si>
  <si>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</si>
  <si>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</si>
  <si>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</si>
  <si>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</si>
  <si>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</si>
  <si>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</si>
  <si>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</si>
  <si>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</si>
  <si>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</si>
  <si>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</si>
  <si>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</si>
  <si>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</si>
  <si>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</si>
  <si>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</si>
  <si>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</si>
  <si>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</si>
  <si>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</si>
  <si>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</si>
  <si>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</si>
  <si>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</si>
  <si>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</si>
  <si>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</si>
  <si>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</si>
  <si>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</si>
  <si>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</si>
  <si>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</si>
  <si>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</si>
  <si>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</si>
  <si>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</si>
  <si>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</si>
  <si>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</si>
  <si>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</si>
  <si>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</si>
  <si>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</si>
  <si>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</si>
  <si>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</si>
  <si>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</si>
  <si>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</si>
  <si>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</si>
  <si>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</si>
  <si>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</si>
  <si>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</si>
  <si>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</si>
  <si>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</si>
  <si>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</si>
  <si>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</si>
  <si>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</si>
  <si>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</si>
  <si>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</si>
  <si>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</si>
  <si>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</si>
  <si>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</si>
  <si>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</si>
  <si>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</si>
  <si>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</si>
  <si>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</si>
  <si>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</si>
  <si>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</si>
  <si>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</si>
  <si>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</si>
  <si>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</si>
  <si>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</si>
  <si>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</si>
  <si>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</si>
  <si>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</si>
  <si>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</si>
  <si>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</si>
  <si>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</si>
  <si>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</si>
  <si>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</si>
  <si>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</si>
  <si>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</si>
  <si>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</si>
  <si>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</si>
  <si>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</si>
  <si>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</si>
  <si>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</si>
  <si>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</si>
  <si>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</si>
  <si>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</si>
  <si>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</si>
  <si>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</si>
  <si>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</si>
  <si>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</si>
  <si>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</si>
  <si>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</si>
  <si>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</si>
  <si>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</si>
  <si>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</si>
  <si>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</si>
  <si>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</si>
  <si>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</si>
  <si>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</si>
  <si>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</si>
  <si>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</si>
  <si>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</si>
  <si>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</si>
  <si>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</si>
  <si>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</si>
  <si>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</si>
  <si>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</si>
  <si>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</si>
  <si>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</si>
  <si>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</si>
  <si>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</si>
  <si>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</si>
  <si>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</si>
  <si>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</si>
  <si>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</si>
  <si>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</si>
  <si>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</si>
  <si>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</si>
  <si>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</si>
  <si>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</si>
  <si>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</si>
  <si>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</si>
  <si>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</si>
  <si>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</si>
  <si>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</si>
  <si>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</si>
  <si>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</si>
  <si>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</si>
  <si>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</si>
  <si>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</si>
  <si>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</si>
  <si>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</si>
  <si>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</si>
  <si>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</si>
  <si>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</si>
  <si>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</si>
  <si>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</si>
  <si>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</si>
  <si>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</si>
  <si>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</si>
  <si>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</si>
  <si>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</si>
  <si>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</si>
  <si>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</si>
  <si>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</si>
  <si>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</si>
  <si>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</si>
  <si>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</si>
  <si>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</si>
  <si>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</si>
  <si>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</si>
  <si>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</si>
  <si>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</si>
  <si>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</si>
  <si>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</si>
  <si>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</si>
  <si>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</si>
  <si>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</si>
  <si>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</si>
  <si>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</si>
  <si>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</si>
  <si>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</si>
  <si>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</si>
  <si>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</si>
  <si>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</si>
  <si>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</si>
  <si>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</si>
  <si>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</si>
  <si>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</si>
  <si>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</si>
  <si>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</si>
  <si>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</si>
  <si>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</si>
  <si>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</si>
  <si>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</si>
  <si>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</si>
  <si>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</si>
  <si>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</si>
  <si>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</si>
  <si>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</si>
  <si>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</si>
  <si>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</si>
  <si>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</si>
  <si>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</si>
  <si>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</si>
  <si>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</si>
  <si>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</si>
  <si>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</si>
  <si>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</si>
  <si>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</si>
  <si>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</si>
  <si>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</si>
  <si>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</si>
  <si>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</si>
  <si>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</si>
  <si>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</si>
  <si>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</si>
  <si>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</si>
  <si>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</si>
  <si>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</si>
  <si>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</si>
  <si>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</si>
  <si>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</si>
  <si>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</si>
  <si>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</si>
  <si>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</si>
  <si>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</si>
  <si>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</si>
  <si>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</si>
  <si>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</si>
  <si>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</si>
  <si>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</si>
  <si>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</si>
  <si>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</si>
  <si>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</si>
  <si>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</si>
  <si>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</si>
  <si>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</si>
  <si>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</si>
  <si>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</si>
  <si>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</si>
  <si>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</si>
  <si>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</si>
  <si>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</si>
  <si>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</si>
  <si>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</si>
  <si>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</si>
  <si>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</si>
  <si>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</si>
  <si>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</si>
  <si>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</si>
  <si>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</si>
  <si>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</si>
  <si>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</si>
  <si>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</si>
  <si>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</si>
  <si>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</si>
  <si>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</si>
  <si>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</si>
  <si>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</si>
  <si>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</si>
  <si>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</si>
  <si>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</si>
  <si>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</si>
  <si>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</si>
  <si>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</si>
  <si>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</si>
  <si>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</si>
  <si>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</si>
  <si>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</si>
  <si>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</si>
  <si>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</si>
  <si>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</si>
  <si>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</si>
  <si>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</si>
  <si>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</si>
  <si>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</si>
  <si>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</si>
  <si>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</si>
  <si>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</si>
  <si>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</si>
  <si>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</si>
  <si>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</si>
  <si>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</si>
  <si>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</si>
  <si>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</si>
  <si>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</si>
  <si>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</si>
  <si>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</si>
  <si>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</si>
  <si>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</si>
  <si>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</si>
  <si>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</si>
  <si>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</si>
  <si>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</si>
  <si>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</si>
  <si>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</si>
  <si>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</si>
  <si>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</si>
  <si>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</si>
  <si>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</si>
  <si>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</si>
  <si>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</si>
  <si>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</si>
  <si>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</si>
  <si>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</si>
  <si>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</si>
  <si>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</si>
  <si>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</si>
  <si>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</si>
  <si>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</si>
  <si>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</si>
  <si>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</si>
  <si>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</si>
  <si>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</si>
  <si>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</si>
  <si>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</si>
  <si>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</si>
  <si>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</si>
  <si>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</si>
  <si>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</si>
  <si>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</si>
  <si>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</si>
  <si>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</si>
  <si>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</si>
  <si>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</si>
  <si>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</si>
  <si>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</si>
  <si>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</si>
  <si>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</si>
  <si>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</si>
  <si>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</si>
  <si>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</si>
  <si>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</si>
  <si>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</si>
  <si>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</si>
  <si>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</si>
  <si>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</si>
  <si>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</si>
  <si>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</si>
  <si>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</si>
  <si>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</si>
  <si>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</si>
  <si>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</si>
  <si>
    <t>*U need to give every process a EFF, which could cause some problem if you don't go like this</t>
  </si>
  <si>
    <t>INVCOST~2021</t>
  </si>
  <si>
    <t>*consider PEM-proton exchangemembrane electrolyzer and AE-alkaline electrolyzer, in water electrolysis technology sets</t>
  </si>
  <si>
    <t>Input~2021</t>
  </si>
  <si>
    <t>FIXOM~2021</t>
  </si>
  <si>
    <t>VAROM~2021</t>
  </si>
  <si>
    <t>LIFE~2021</t>
  </si>
  <si>
    <t>~COMEMI</t>
  </si>
  <si>
    <t>HYDROGENCO2N</t>
  </si>
  <si>
    <t>*The GHG emissions with a unit of kt co2/kt h2 refers to the USA result of the paper "Future environmental impacts of global hydrogen production"</t>
  </si>
  <si>
    <t>*the unit should be kt/PJ</t>
  </si>
  <si>
    <t>*A kilogramme of hydrogen - the unit most often used – has an energy value of about 33.3 kWh~~1.1988E-07PJ, 
so 1kt h2 should be 0.11988 PJ, referring to Lower Heating Value (LHV) and https://www.carboncommentary.com/blog/2021/6/11/some-rules-of-thumb-of-the-hydrogen-economy#:~:text=1%2C%20A%20kilogramme%20of%20hydrogen%20-%20the%20unit,a%20million%20tonnes%20about%2033%20terawatt%20hours%20%28TWh%29.</t>
  </si>
  <si>
    <t>*so the SMR should be 10.6/0.11988=88.42176kt co2/PJ, yea but we need to differ the emissions between different hydrogen production techs rather than adopt an average value?? That should be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</si>
</sst>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84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28" fillId="0" borderId="0" xfId="0" applyFont="1"/>
    <xf numFmtId="0" fontId="128" fillId="0" borderId="0" xfId="0" applyFont="1" applyAlignment="1">
      <alignment vertical="center"/>
    </xf>
    <xf numFmtId="166" fontId="128" fillId="30" borderId="0" xfId="0" applyNumberFormat="1" applyFont="1" applyFill="1" applyBorder="1" applyAlignment="1">
      <alignment horizontal="center" vertical="center"/>
    </xf>
    <xf numFmtId="166" fontId="128" fillId="0" borderId="0" xfId="0" applyNumberFormat="1" applyFont="1" applyFill="1" applyBorder="1" applyAlignment="1">
      <alignment horizontal="center" vertical="center"/>
    </xf>
    <xf numFmtId="166" fontId="128" fillId="30" borderId="4" xfId="0" applyNumberFormat="1" applyFont="1" applyFill="1" applyBorder="1" applyAlignment="1">
      <alignment horizontal="center" vertical="center"/>
    </xf>
    <xf numFmtId="0" fontId="129" fillId="0" borderId="0" xfId="0" applyFont="1"/>
    <xf numFmtId="0" fontId="132" fillId="0" borderId="0" xfId="171" applyFont="1" applyAlignment="1">
      <alignment horizontal="left" vertical="center"/>
    </xf>
    <xf numFmtId="0" fontId="38" fillId="0" borderId="0" xfId="171"/>
    <xf numFmtId="0" fontId="133" fillId="2" borderId="37" xfId="171" applyFont="1" applyFill="1" applyBorder="1" applyAlignment="1">
      <alignment horizontal="left" vertical="center" wrapText="1"/>
    </xf>
    <xf numFmtId="1" fontId="133" fillId="2" borderId="37" xfId="171" applyNumberFormat="1" applyFont="1" applyFill="1" applyBorder="1" applyAlignment="1">
      <alignment horizontal="center" vertical="center"/>
    </xf>
    <xf numFmtId="1" fontId="133" fillId="69" borderId="37" xfId="171" applyNumberFormat="1" applyFont="1" applyFill="1" applyBorder="1" applyAlignment="1">
      <alignment horizontal="center" vertical="center"/>
    </xf>
    <xf numFmtId="0" fontId="107" fillId="2" borderId="0" xfId="171" applyFont="1" applyFill="1" applyAlignment="1">
      <alignment horizontal="left" vertical="center" wrapText="1"/>
    </xf>
    <xf numFmtId="2" fontId="107" fillId="2" borderId="0" xfId="171" applyNumberFormat="1" applyFont="1" applyFill="1" applyAlignment="1">
      <alignment horizontal="right" vertical="center"/>
    </xf>
    <xf numFmtId="2" fontId="107" fillId="69" borderId="0" xfId="171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27</xdr:col>
      <xdr:colOff>315560</xdr:colOff>
      <xdr:row>39</xdr:row>
      <xdr:rowOff>67564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C3596-DA39-44D7-AAE0-1742A153C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9900" y="952500"/>
          <a:ext cx="8849960" cy="63731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V39" sqref="V39"/>
    </sheetView>
  </sheetViews>
  <sheetFormatPr defaultColWidth="9.1796875" defaultRowHeight="14.5"/>
  <cols>
    <col min="1" max="1" width="7.26953125" style="204" bestFit="1" customWidth="1"/>
    <col min="2" max="2" width="17.1796875" style="204" bestFit="1" customWidth="1"/>
    <col min="3" max="3" width="82.453125" style="204" bestFit="1" customWidth="1"/>
    <col min="4" max="4" width="22.54296875" style="204" bestFit="1" customWidth="1"/>
    <col min="5" max="5" width="17.7265625" style="204" bestFit="1" customWidth="1"/>
    <col min="6" max="9" width="16.453125" style="255" customWidth="1"/>
    <col min="10" max="35" width="14" style="255" customWidth="1"/>
    <col min="36" max="36" width="29.54296875" style="204" bestFit="1" customWidth="1"/>
    <col min="37" max="16384" width="9.179687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73" t="s">
        <v>72</v>
      </c>
      <c r="K1" s="473"/>
      <c r="L1" s="473"/>
      <c r="M1" s="473"/>
      <c r="N1" s="473" t="s">
        <v>73</v>
      </c>
      <c r="O1" s="473"/>
      <c r="P1" s="473"/>
      <c r="Q1" s="473"/>
      <c r="R1" s="189" t="s">
        <v>74</v>
      </c>
      <c r="S1" s="189" t="s">
        <v>75</v>
      </c>
      <c r="T1" s="188" t="s">
        <v>76</v>
      </c>
      <c r="U1" s="188" t="s">
        <v>53</v>
      </c>
      <c r="V1" s="474" t="s">
        <v>255</v>
      </c>
      <c r="W1" s="474"/>
      <c r="X1" s="474"/>
      <c r="Y1" s="474"/>
      <c r="Z1" s="474" t="s">
        <v>256</v>
      </c>
      <c r="AA1" s="474"/>
      <c r="AB1" s="474"/>
      <c r="AC1" s="474"/>
      <c r="AD1" s="474" t="s">
        <v>158</v>
      </c>
      <c r="AE1" s="474"/>
      <c r="AF1" s="474"/>
      <c r="AG1" s="474"/>
      <c r="AH1" s="188" t="s">
        <v>46</v>
      </c>
      <c r="AI1" s="188" t="s">
        <v>14</v>
      </c>
      <c r="AJ1" s="187" t="s">
        <v>144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119</v>
      </c>
      <c r="C3" s="195" t="s">
        <v>377</v>
      </c>
      <c r="D3" s="195" t="s">
        <v>87</v>
      </c>
      <c r="E3" s="196" t="s">
        <v>82</v>
      </c>
      <c r="F3" s="197" t="s">
        <v>394</v>
      </c>
      <c r="G3" s="198" t="s">
        <v>395</v>
      </c>
      <c r="H3" s="198" t="s">
        <v>396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145</v>
      </c>
    </row>
    <row r="4" spans="1:36">
      <c r="A4" s="195" t="s">
        <v>81</v>
      </c>
      <c r="B4" s="195" t="s">
        <v>120</v>
      </c>
      <c r="C4" s="195" t="s">
        <v>159</v>
      </c>
      <c r="D4" s="195" t="s">
        <v>88</v>
      </c>
      <c r="E4" s="196" t="s">
        <v>82</v>
      </c>
      <c r="F4" s="197" t="s">
        <v>394</v>
      </c>
      <c r="G4" s="198" t="s">
        <v>43</v>
      </c>
      <c r="H4" s="198" t="s">
        <v>396</v>
      </c>
      <c r="I4" s="198" t="s">
        <v>395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146</v>
      </c>
    </row>
    <row r="5" spans="1:36">
      <c r="A5" s="195" t="s">
        <v>81</v>
      </c>
      <c r="B5" s="195" t="s">
        <v>121</v>
      </c>
      <c r="C5" s="195" t="s">
        <v>160</v>
      </c>
      <c r="D5" s="195" t="s">
        <v>89</v>
      </c>
      <c r="E5" s="196" t="s">
        <v>82</v>
      </c>
      <c r="F5" s="197" t="s">
        <v>394</v>
      </c>
      <c r="G5" s="198" t="s">
        <v>395</v>
      </c>
      <c r="H5" s="198" t="s">
        <v>396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145</v>
      </c>
    </row>
    <row r="6" spans="1:36">
      <c r="A6" s="195" t="s">
        <v>81</v>
      </c>
      <c r="B6" s="195" t="s">
        <v>122</v>
      </c>
      <c r="C6" s="195" t="s">
        <v>161</v>
      </c>
      <c r="D6" s="195" t="s">
        <v>90</v>
      </c>
      <c r="E6" s="196" t="s">
        <v>82</v>
      </c>
      <c r="F6" s="197" t="s">
        <v>394</v>
      </c>
      <c r="G6" s="198" t="s">
        <v>43</v>
      </c>
      <c r="H6" s="198" t="s">
        <v>396</v>
      </c>
      <c r="I6" s="198" t="s">
        <v>395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146</v>
      </c>
    </row>
    <row r="7" spans="1:36">
      <c r="A7" s="195" t="s">
        <v>81</v>
      </c>
      <c r="B7" s="195" t="s">
        <v>123</v>
      </c>
      <c r="C7" s="195" t="s">
        <v>162</v>
      </c>
      <c r="D7" s="195" t="s">
        <v>91</v>
      </c>
      <c r="E7" s="196" t="s">
        <v>83</v>
      </c>
      <c r="F7" s="197" t="s">
        <v>397</v>
      </c>
      <c r="G7" s="198" t="s">
        <v>395</v>
      </c>
      <c r="H7" s="198" t="s">
        <v>396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147</v>
      </c>
    </row>
    <row r="8" spans="1:36">
      <c r="A8" s="195" t="s">
        <v>81</v>
      </c>
      <c r="B8" s="195" t="s">
        <v>124</v>
      </c>
      <c r="C8" s="195" t="s">
        <v>163</v>
      </c>
      <c r="D8" s="195" t="s">
        <v>92</v>
      </c>
      <c r="E8" s="196" t="s">
        <v>82</v>
      </c>
      <c r="F8" s="197" t="s">
        <v>397</v>
      </c>
      <c r="G8" s="198" t="s">
        <v>395</v>
      </c>
      <c r="H8" s="198" t="s">
        <v>396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148</v>
      </c>
    </row>
    <row r="9" spans="1:36">
      <c r="A9" s="195" t="s">
        <v>81</v>
      </c>
      <c r="B9" s="195" t="s">
        <v>125</v>
      </c>
      <c r="C9" s="195" t="s">
        <v>164</v>
      </c>
      <c r="D9" s="195" t="s">
        <v>93</v>
      </c>
      <c r="E9" s="196" t="s">
        <v>82</v>
      </c>
      <c r="F9" s="197" t="s">
        <v>397</v>
      </c>
      <c r="G9" s="198" t="s">
        <v>395</v>
      </c>
      <c r="H9" s="198" t="s">
        <v>396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145</v>
      </c>
    </row>
    <row r="10" spans="1:36">
      <c r="A10" s="195" t="s">
        <v>81</v>
      </c>
      <c r="B10" s="195" t="s">
        <v>126</v>
      </c>
      <c r="C10" s="195" t="s">
        <v>165</v>
      </c>
      <c r="D10" s="195" t="s">
        <v>94</v>
      </c>
      <c r="E10" s="196" t="s">
        <v>82</v>
      </c>
      <c r="F10" s="197" t="s">
        <v>398</v>
      </c>
      <c r="G10" s="198" t="s">
        <v>395</v>
      </c>
      <c r="H10" s="205" t="s">
        <v>396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149</v>
      </c>
    </row>
    <row r="11" spans="1:36" s="214" customFormat="1">
      <c r="A11" s="206" t="s">
        <v>84</v>
      </c>
      <c r="B11" s="206" t="s">
        <v>127</v>
      </c>
      <c r="C11" s="206" t="s">
        <v>166</v>
      </c>
      <c r="D11" s="206" t="s">
        <v>95</v>
      </c>
      <c r="E11" s="207" t="s">
        <v>82</v>
      </c>
      <c r="F11" s="208" t="s">
        <v>397</v>
      </c>
      <c r="G11" s="209" t="s">
        <v>395</v>
      </c>
      <c r="H11" s="198" t="s">
        <v>396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150</v>
      </c>
    </row>
    <row r="12" spans="1:36">
      <c r="A12" s="195" t="s">
        <v>84</v>
      </c>
      <c r="B12" s="195" t="s">
        <v>128</v>
      </c>
      <c r="C12" s="195" t="s">
        <v>167</v>
      </c>
      <c r="D12" s="195" t="s">
        <v>96</v>
      </c>
      <c r="E12" s="196" t="s">
        <v>82</v>
      </c>
      <c r="F12" s="197" t="s">
        <v>398</v>
      </c>
      <c r="G12" s="198" t="s">
        <v>395</v>
      </c>
      <c r="H12" s="198" t="s">
        <v>396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148</v>
      </c>
    </row>
    <row r="13" spans="1:36">
      <c r="A13" s="195" t="s">
        <v>84</v>
      </c>
      <c r="B13" s="195" t="s">
        <v>129</v>
      </c>
      <c r="C13" s="320" t="s">
        <v>168</v>
      </c>
      <c r="D13" s="195" t="s">
        <v>97</v>
      </c>
      <c r="E13" s="196" t="s">
        <v>82</v>
      </c>
      <c r="F13" s="197" t="s">
        <v>398</v>
      </c>
      <c r="G13" s="198" t="s">
        <v>395</v>
      </c>
      <c r="H13" s="198" t="s">
        <v>396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148</v>
      </c>
    </row>
    <row r="14" spans="1:36">
      <c r="A14" s="195" t="s">
        <v>84</v>
      </c>
      <c r="B14" s="195" t="s">
        <v>130</v>
      </c>
      <c r="C14" s="195" t="s">
        <v>169</v>
      </c>
      <c r="D14" s="215" t="s">
        <v>98</v>
      </c>
      <c r="E14" s="196" t="s">
        <v>82</v>
      </c>
      <c r="F14" s="197" t="s">
        <v>398</v>
      </c>
      <c r="G14" s="198" t="s">
        <v>395</v>
      </c>
      <c r="H14" s="198" t="s">
        <v>396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148</v>
      </c>
    </row>
    <row r="15" spans="1:36">
      <c r="A15" s="195" t="s">
        <v>84</v>
      </c>
      <c r="B15" s="195" t="s">
        <v>131</v>
      </c>
      <c r="C15" s="320" t="s">
        <v>170</v>
      </c>
      <c r="D15" s="215" t="s">
        <v>99</v>
      </c>
      <c r="E15" s="196" t="s">
        <v>82</v>
      </c>
      <c r="F15" s="197" t="s">
        <v>398</v>
      </c>
      <c r="G15" s="198" t="s">
        <v>395</v>
      </c>
      <c r="H15" s="198" t="s">
        <v>396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148</v>
      </c>
    </row>
    <row r="16" spans="1:36">
      <c r="A16" s="218" t="s">
        <v>84</v>
      </c>
      <c r="B16" s="218" t="s">
        <v>132</v>
      </c>
      <c r="C16" s="218" t="s">
        <v>171</v>
      </c>
      <c r="D16" s="218" t="s">
        <v>100</v>
      </c>
      <c r="E16" s="217" t="s">
        <v>82</v>
      </c>
      <c r="F16" s="197" t="s">
        <v>398</v>
      </c>
      <c r="G16" s="198" t="s">
        <v>399</v>
      </c>
      <c r="H16" s="198" t="s">
        <v>396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151</v>
      </c>
    </row>
    <row r="17" spans="1:38">
      <c r="A17" s="195" t="s">
        <v>84</v>
      </c>
      <c r="B17" s="195" t="s">
        <v>133</v>
      </c>
      <c r="C17" s="195" t="s">
        <v>172</v>
      </c>
      <c r="D17" s="195" t="s">
        <v>101</v>
      </c>
      <c r="E17" s="196" t="s">
        <v>83</v>
      </c>
      <c r="F17" s="197" t="s">
        <v>398</v>
      </c>
      <c r="G17" s="198" t="s">
        <v>395</v>
      </c>
      <c r="H17" s="198" t="s">
        <v>396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151</v>
      </c>
    </row>
    <row r="18" spans="1:38">
      <c r="A18" s="195" t="s">
        <v>84</v>
      </c>
      <c r="B18" s="195" t="s">
        <v>445</v>
      </c>
      <c r="C18" s="195" t="s">
        <v>173</v>
      </c>
      <c r="D18" s="195" t="s">
        <v>102</v>
      </c>
      <c r="E18" s="196" t="s">
        <v>83</v>
      </c>
      <c r="F18" s="197" t="s">
        <v>398</v>
      </c>
      <c r="G18" s="198" t="s">
        <v>395</v>
      </c>
      <c r="H18" s="198" t="s">
        <v>396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148</v>
      </c>
    </row>
    <row r="19" spans="1:38">
      <c r="A19" s="195" t="s">
        <v>84</v>
      </c>
      <c r="B19" s="195" t="s">
        <v>446</v>
      </c>
      <c r="C19" s="195" t="s">
        <v>174</v>
      </c>
      <c r="D19" s="195" t="s">
        <v>103</v>
      </c>
      <c r="E19" s="196" t="s">
        <v>83</v>
      </c>
      <c r="F19" s="197" t="s">
        <v>400</v>
      </c>
      <c r="G19" s="198" t="s">
        <v>395</v>
      </c>
      <c r="H19" s="198" t="s">
        <v>396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152</v>
      </c>
    </row>
    <row r="20" spans="1:38">
      <c r="A20" s="218" t="s">
        <v>84</v>
      </c>
      <c r="B20" s="218" t="s">
        <v>134</v>
      </c>
      <c r="C20" s="218" t="s">
        <v>175</v>
      </c>
      <c r="D20" s="218" t="s">
        <v>104</v>
      </c>
      <c r="E20" s="217" t="s">
        <v>83</v>
      </c>
      <c r="F20" s="219" t="s">
        <v>398</v>
      </c>
      <c r="G20" s="198" t="s">
        <v>399</v>
      </c>
      <c r="H20" s="220" t="s">
        <v>396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153</v>
      </c>
    </row>
    <row r="21" spans="1:38" s="230" customFormat="1">
      <c r="A21" s="221" t="s">
        <v>84</v>
      </c>
      <c r="B21" s="221" t="s">
        <v>135</v>
      </c>
      <c r="C21" s="221" t="s">
        <v>176</v>
      </c>
      <c r="D21" s="221" t="s">
        <v>85</v>
      </c>
      <c r="E21" s="222" t="s">
        <v>82</v>
      </c>
      <c r="F21" s="223" t="s">
        <v>401</v>
      </c>
      <c r="G21" s="205" t="s">
        <v>395</v>
      </c>
      <c r="H21" s="205" t="s">
        <v>396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149</v>
      </c>
    </row>
    <row r="22" spans="1:38" s="238" customFormat="1">
      <c r="A22" s="231" t="s">
        <v>86</v>
      </c>
      <c r="B22" s="231" t="s">
        <v>136</v>
      </c>
      <c r="C22" s="231" t="s">
        <v>177</v>
      </c>
      <c r="D22" s="231" t="s">
        <v>105</v>
      </c>
      <c r="E22" s="232" t="s">
        <v>82</v>
      </c>
      <c r="F22" s="197" t="s">
        <v>395</v>
      </c>
      <c r="G22" s="220" t="s">
        <v>43</v>
      </c>
      <c r="H22" s="198" t="s">
        <v>396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151</v>
      </c>
    </row>
    <row r="23" spans="1:38">
      <c r="A23" s="195" t="s">
        <v>86</v>
      </c>
      <c r="B23" s="195" t="s">
        <v>137</v>
      </c>
      <c r="C23" s="195" t="s">
        <v>178</v>
      </c>
      <c r="D23" s="195" t="s">
        <v>106</v>
      </c>
      <c r="E23" s="217" t="s">
        <v>82</v>
      </c>
      <c r="F23" s="197" t="s">
        <v>395</v>
      </c>
      <c r="G23" s="198" t="s">
        <v>43</v>
      </c>
      <c r="H23" s="198" t="s">
        <v>396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148</v>
      </c>
    </row>
    <row r="24" spans="1:38">
      <c r="A24" s="195" t="s">
        <v>86</v>
      </c>
      <c r="B24" s="195" t="s">
        <v>138</v>
      </c>
      <c r="C24" s="195" t="s">
        <v>179</v>
      </c>
      <c r="D24" s="195" t="s">
        <v>107</v>
      </c>
      <c r="E24" s="196" t="s">
        <v>83</v>
      </c>
      <c r="F24" s="197" t="s">
        <v>395</v>
      </c>
      <c r="G24" s="198" t="s">
        <v>43</v>
      </c>
      <c r="H24" s="198" t="s">
        <v>396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148</v>
      </c>
    </row>
    <row r="25" spans="1:38" s="240" customFormat="1">
      <c r="A25" s="239" t="s">
        <v>278</v>
      </c>
      <c r="B25" s="271" t="s">
        <v>279</v>
      </c>
      <c r="C25" s="240" t="s">
        <v>378</v>
      </c>
      <c r="D25" s="239" t="s">
        <v>280</v>
      </c>
      <c r="E25" s="241" t="s">
        <v>82</v>
      </c>
      <c r="F25" s="241" t="s">
        <v>402</v>
      </c>
      <c r="G25" s="242" t="s">
        <v>43</v>
      </c>
      <c r="H25" s="243" t="s">
        <v>395</v>
      </c>
      <c r="I25" s="243" t="s">
        <v>396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368</v>
      </c>
    </row>
    <row r="27" spans="1:38">
      <c r="C27" s="265" t="s">
        <v>463</v>
      </c>
      <c r="Y27" s="256"/>
      <c r="AC27" s="256"/>
      <c r="AG27" s="256"/>
    </row>
    <row r="28" spans="1:38">
      <c r="C28" s="265" t="s">
        <v>464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448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449</v>
      </c>
      <c r="Z32" s="278" t="s">
        <v>450</v>
      </c>
      <c r="AA32" s="278" t="s">
        <v>451</v>
      </c>
      <c r="AB32" s="278" t="s">
        <v>452</v>
      </c>
      <c r="AC32" s="278" t="s">
        <v>453</v>
      </c>
      <c r="AD32" s="278" t="s">
        <v>454</v>
      </c>
      <c r="AE32" s="278" t="s">
        <v>455</v>
      </c>
      <c r="AF32" s="278" t="s">
        <v>456</v>
      </c>
      <c r="AG32" s="278" t="s">
        <v>457</v>
      </c>
      <c r="AH32" s="278" t="s">
        <v>458</v>
      </c>
      <c r="AI32" s="278" t="s">
        <v>459</v>
      </c>
      <c r="AJ32" s="278" t="s">
        <v>460</v>
      </c>
      <c r="AK32" s="278" t="s">
        <v>461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462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I14" sqref="I14"/>
    </sheetView>
  </sheetViews>
  <sheetFormatPr defaultColWidth="9.1796875" defaultRowHeight="13"/>
  <cols>
    <col min="1" max="16384" width="9.1796875" style="93"/>
  </cols>
  <sheetData>
    <row r="1" spans="1:2" ht="14.5">
      <c r="A1" s="40" t="s">
        <v>61</v>
      </c>
    </row>
    <row r="2" spans="1:2">
      <c r="A2" s="93" t="s">
        <v>56</v>
      </c>
      <c r="B2" s="93" t="s">
        <v>140</v>
      </c>
    </row>
    <row r="3" spans="1:2">
      <c r="A3" s="93" t="s">
        <v>57</v>
      </c>
      <c r="B3" s="93" t="s">
        <v>141</v>
      </c>
    </row>
    <row r="4" spans="1:2">
      <c r="A4" s="93" t="s">
        <v>58</v>
      </c>
      <c r="B4" s="93" t="s">
        <v>142</v>
      </c>
    </row>
    <row r="5" spans="1:2">
      <c r="A5" s="93" t="s">
        <v>59</v>
      </c>
      <c r="B5" s="93" t="s">
        <v>143</v>
      </c>
    </row>
    <row r="6" spans="1:2">
      <c r="A6" s="93" t="s">
        <v>375</v>
      </c>
      <c r="B6" s="93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796875" defaultRowHeight="12.5"/>
  <cols>
    <col min="1" max="1" width="9.1796875" style="163"/>
    <col min="2" max="2" width="46.453125" style="163" customWidth="1"/>
    <col min="3" max="3" width="19.1796875" style="163" customWidth="1"/>
    <col min="4" max="4" width="9.1796875" style="163"/>
    <col min="5" max="5" width="18.453125" style="163" customWidth="1"/>
    <col min="6" max="6" width="11.26953125" style="163" customWidth="1"/>
    <col min="7" max="7" width="20" style="163" bestFit="1" customWidth="1"/>
    <col min="8" max="8" width="10.7265625" style="163" customWidth="1"/>
    <col min="9" max="9" width="9.1796875" style="163"/>
    <col min="10" max="10" width="15.81640625" style="163" customWidth="1"/>
    <col min="11" max="16" width="9.1796875" style="163"/>
    <col min="17" max="17" width="17.26953125" style="163" customWidth="1"/>
    <col min="18" max="16384" width="9.179687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296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297</v>
      </c>
      <c r="D3" s="347"/>
      <c r="E3" s="347"/>
      <c r="F3" s="347"/>
      <c r="G3" s="348" t="s">
        <v>298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" thickBot="1">
      <c r="A4" s="342"/>
      <c r="B4" s="342"/>
      <c r="C4" s="349" t="s">
        <v>47</v>
      </c>
      <c r="D4" s="350" t="s">
        <v>299</v>
      </c>
      <c r="E4" s="349" t="s">
        <v>47</v>
      </c>
      <c r="F4" s="350" t="s">
        <v>299</v>
      </c>
      <c r="G4" s="351" t="s">
        <v>300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4.5">
      <c r="A5" s="342"/>
      <c r="B5" s="342" t="s">
        <v>301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302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469</v>
      </c>
      <c r="R5" s="328"/>
      <c r="S5" s="328"/>
      <c r="T5" s="329" t="s">
        <v>470</v>
      </c>
      <c r="U5" s="329"/>
      <c r="V5" s="329"/>
      <c r="W5" s="330"/>
      <c r="X5" s="330"/>
      <c r="Y5" s="330"/>
      <c r="Z5" s="331"/>
      <c r="AA5" s="325"/>
    </row>
    <row r="6" spans="1:27" ht="14.5">
      <c r="A6" s="342"/>
      <c r="B6" s="342" t="s">
        <v>303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302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4.5">
      <c r="A7" s="342"/>
      <c r="B7" s="342" t="s">
        <v>304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302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471</v>
      </c>
      <c r="T7" s="336"/>
      <c r="U7" s="336" t="s">
        <v>472</v>
      </c>
      <c r="V7" s="336"/>
      <c r="W7" s="333"/>
      <c r="X7" s="333"/>
      <c r="Y7" s="333"/>
      <c r="Z7" s="334"/>
      <c r="AA7" s="325"/>
    </row>
    <row r="8" spans="1:27" ht="14.5">
      <c r="A8" s="342"/>
      <c r="B8" s="342" t="s">
        <v>305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302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4.5">
      <c r="A9" s="342"/>
      <c r="B9" s="342" t="s">
        <v>306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302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241</v>
      </c>
      <c r="R9" s="336" t="s">
        <v>488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4.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235</v>
      </c>
      <c r="R10" s="341" t="s">
        <v>554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">
      <c r="A11" s="342"/>
      <c r="B11" s="357" t="s">
        <v>307</v>
      </c>
      <c r="C11" s="357" t="s">
        <v>144</v>
      </c>
      <c r="D11" s="357" t="s">
        <v>53</v>
      </c>
      <c r="E11" s="357" t="s">
        <v>308</v>
      </c>
      <c r="F11" s="357" t="s">
        <v>309</v>
      </c>
      <c r="G11" s="357" t="s">
        <v>310</v>
      </c>
      <c r="H11" s="358" t="s">
        <v>311</v>
      </c>
      <c r="I11" s="357" t="s">
        <v>312</v>
      </c>
      <c r="J11" s="342"/>
      <c r="K11" s="342"/>
      <c r="L11" s="342"/>
      <c r="M11" s="342"/>
      <c r="N11" s="342"/>
      <c r="O11" s="342"/>
      <c r="P11" s="325"/>
      <c r="Q11" s="340" t="s">
        <v>237</v>
      </c>
      <c r="R11" s="341" t="s">
        <v>555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4.5">
      <c r="A12" s="342"/>
      <c r="B12" s="359" t="s">
        <v>313</v>
      </c>
      <c r="C12" s="359" t="s">
        <v>314</v>
      </c>
      <c r="D12" s="359">
        <v>0.9</v>
      </c>
      <c r="E12" s="359">
        <v>25</v>
      </c>
      <c r="F12" s="359">
        <v>100</v>
      </c>
      <c r="G12" s="359" t="s">
        <v>315</v>
      </c>
      <c r="H12" s="359">
        <v>16</v>
      </c>
      <c r="I12" s="359">
        <v>30</v>
      </c>
      <c r="J12" s="342" t="s">
        <v>316</v>
      </c>
      <c r="K12" s="342"/>
      <c r="L12" s="342"/>
      <c r="M12" s="342"/>
      <c r="N12" s="342"/>
      <c r="O12" s="342"/>
      <c r="P12" s="325"/>
      <c r="Q12" s="335" t="s">
        <v>231</v>
      </c>
      <c r="R12" s="336" t="s">
        <v>491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" thickBot="1">
      <c r="A13" s="342"/>
      <c r="B13" s="342" t="s">
        <v>317</v>
      </c>
      <c r="C13" s="359" t="s">
        <v>318</v>
      </c>
      <c r="D13" s="342">
        <v>0.9</v>
      </c>
      <c r="E13" s="342">
        <v>1000</v>
      </c>
      <c r="F13" s="342">
        <v>10000</v>
      </c>
      <c r="G13" s="342" t="s">
        <v>315</v>
      </c>
      <c r="H13" s="342">
        <v>10</v>
      </c>
      <c r="I13" s="342">
        <v>30</v>
      </c>
      <c r="J13" s="342" t="s">
        <v>319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556</v>
      </c>
      <c r="R15" s="375">
        <v>1.10992</v>
      </c>
      <c r="S15" s="375" t="s">
        <v>557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558</v>
      </c>
      <c r="R16" s="375">
        <v>0.80463948581247202</v>
      </c>
      <c r="S16" s="374" t="s">
        <v>559</v>
      </c>
      <c r="T16" s="375"/>
      <c r="U16" s="375"/>
      <c r="V16" s="375"/>
      <c r="W16" s="375"/>
      <c r="X16" s="375"/>
      <c r="Y16" s="375"/>
      <c r="Z16" s="325"/>
      <c r="AA16" s="325"/>
    </row>
    <row r="17" spans="1:27" ht="25">
      <c r="A17" s="342"/>
      <c r="B17" s="357" t="s">
        <v>320</v>
      </c>
      <c r="C17" s="357" t="s">
        <v>144</v>
      </c>
      <c r="D17" s="357" t="s">
        <v>53</v>
      </c>
      <c r="E17" s="357" t="s">
        <v>308</v>
      </c>
      <c r="F17" s="357" t="s">
        <v>309</v>
      </c>
      <c r="G17" s="357" t="s">
        <v>310</v>
      </c>
      <c r="H17" s="358" t="s">
        <v>311</v>
      </c>
      <c r="I17" s="357" t="s">
        <v>312</v>
      </c>
      <c r="J17" s="342"/>
      <c r="K17" s="342"/>
      <c r="L17" s="342"/>
      <c r="M17" s="342"/>
      <c r="N17" s="342"/>
      <c r="O17" s="342"/>
      <c r="P17" s="325"/>
      <c r="Q17" s="374" t="s">
        <v>560</v>
      </c>
      <c r="R17" s="375">
        <f>1/1.008</f>
        <v>0.99206349206349209</v>
      </c>
      <c r="S17" s="374" t="s">
        <v>559</v>
      </c>
      <c r="T17" s="375"/>
      <c r="U17" s="375"/>
      <c r="V17" s="375"/>
      <c r="W17" s="375"/>
      <c r="X17" s="375"/>
      <c r="Y17" s="375"/>
      <c r="Z17" s="325"/>
      <c r="AA17" s="325"/>
    </row>
    <row r="18" spans="1:27" ht="14.5">
      <c r="A18" s="342"/>
      <c r="B18" s="342" t="s">
        <v>321</v>
      </c>
      <c r="C18" s="359" t="s">
        <v>318</v>
      </c>
      <c r="D18" s="342">
        <v>0.98</v>
      </c>
      <c r="E18" s="342">
        <v>0.5</v>
      </c>
      <c r="F18" s="342">
        <v>0.7</v>
      </c>
      <c r="G18" s="342" t="s">
        <v>322</v>
      </c>
      <c r="H18" s="360">
        <v>120</v>
      </c>
      <c r="I18" s="342">
        <v>22</v>
      </c>
      <c r="J18" s="342" t="s">
        <v>323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4.5">
      <c r="A19" s="342"/>
      <c r="B19" s="342" t="s">
        <v>324</v>
      </c>
      <c r="C19" s="359" t="s">
        <v>318</v>
      </c>
      <c r="D19" s="342">
        <v>0.98</v>
      </c>
      <c r="E19" s="342">
        <v>3</v>
      </c>
      <c r="F19" s="342">
        <v>20</v>
      </c>
      <c r="G19" s="342" t="s">
        <v>322</v>
      </c>
      <c r="H19" s="360">
        <v>313</v>
      </c>
      <c r="I19" s="342">
        <v>22</v>
      </c>
      <c r="J19" s="342" t="s">
        <v>325</v>
      </c>
      <c r="K19" s="342"/>
      <c r="L19" s="342"/>
      <c r="M19" s="342"/>
      <c r="N19" s="342"/>
      <c r="O19" s="342"/>
    </row>
    <row r="20" spans="1:27" ht="14.5">
      <c r="A20" s="342"/>
      <c r="B20" s="361" t="s">
        <v>326</v>
      </c>
      <c r="C20" s="362" t="s">
        <v>318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327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">
      <c r="A24" s="342"/>
      <c r="B24" s="357" t="s">
        <v>328</v>
      </c>
      <c r="C24" s="363" t="s">
        <v>144</v>
      </c>
      <c r="D24" s="363" t="s">
        <v>2</v>
      </c>
      <c r="E24" s="363" t="s">
        <v>3</v>
      </c>
      <c r="F24" s="364" t="s">
        <v>53</v>
      </c>
      <c r="G24" s="358" t="s">
        <v>284</v>
      </c>
      <c r="H24" s="358" t="s">
        <v>4</v>
      </c>
      <c r="I24" s="365" t="s">
        <v>329</v>
      </c>
      <c r="J24" s="358" t="s">
        <v>311</v>
      </c>
      <c r="K24" s="358" t="s">
        <v>46</v>
      </c>
      <c r="L24" s="358" t="s">
        <v>14</v>
      </c>
      <c r="M24" s="342"/>
      <c r="N24" s="342"/>
      <c r="O24" s="342"/>
    </row>
    <row r="25" spans="1:27" ht="14.5">
      <c r="A25" s="342"/>
      <c r="B25" s="359" t="s">
        <v>330</v>
      </c>
      <c r="C25" s="366" t="s">
        <v>331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332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4.5">
      <c r="A27" s="342"/>
      <c r="B27" s="342"/>
      <c r="C27" s="369" t="s">
        <v>333</v>
      </c>
      <c r="D27" s="361" t="s">
        <v>334</v>
      </c>
      <c r="E27" s="361" t="s">
        <v>335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327</v>
      </c>
      <c r="N27" s="342"/>
      <c r="O27" s="342"/>
    </row>
    <row r="28" spans="1:27" ht="14.5">
      <c r="A28" s="342"/>
      <c r="B28" s="342"/>
      <c r="C28" s="361"/>
      <c r="D28" s="361" t="s">
        <v>336</v>
      </c>
      <c r="E28" s="361"/>
      <c r="F28" s="361"/>
      <c r="G28" s="361"/>
      <c r="H28" s="361"/>
      <c r="I28" s="361">
        <v>4.4999999999999997E-3</v>
      </c>
      <c r="J28" s="361"/>
      <c r="K28" s="361" t="s">
        <v>337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4.5">
      <c r="A30" s="342"/>
      <c r="B30" s="342" t="s">
        <v>338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339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340</v>
      </c>
      <c r="E33" s="342"/>
      <c r="F33" s="342" t="s">
        <v>341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342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343</v>
      </c>
      <c r="E36" s="342" t="s">
        <v>344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345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346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347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348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314</v>
      </c>
      <c r="C42" s="342">
        <v>96</v>
      </c>
      <c r="D42" s="342" t="s">
        <v>47</v>
      </c>
      <c r="E42" s="342" t="s">
        <v>349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299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350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351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299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J60" activePane="bottomRight" state="frozen"/>
      <selection activeCell="A4" sqref="A4"/>
      <selection pane="topRight" activeCell="C4" sqref="C4"/>
      <selection pane="bottomLeft" activeCell="A6" sqref="A6"/>
      <selection pane="bottomRight" activeCell="Y4" sqref="Y4"/>
    </sheetView>
  </sheetViews>
  <sheetFormatPr defaultColWidth="11.453125" defaultRowHeight="12.5"/>
  <cols>
    <col min="1" max="1" width="65" style="2" bestFit="1" customWidth="1"/>
    <col min="2" max="2" width="93.81640625" style="2" bestFit="1" customWidth="1"/>
    <col min="3" max="3" width="75.1796875" style="2" bestFit="1" customWidth="1"/>
    <col min="4" max="7" width="11.453125" style="2" customWidth="1"/>
    <col min="8" max="9" width="12" style="2" customWidth="1"/>
    <col min="10" max="10" width="9.26953125" style="2" customWidth="1"/>
    <col min="11" max="11" width="14.54296875" style="2" bestFit="1" customWidth="1"/>
    <col min="12" max="13" width="9.26953125" style="2" customWidth="1"/>
    <col min="14" max="14" width="9.26953125" customWidth="1"/>
    <col min="15" max="15" width="9.26953125" style="2" customWidth="1"/>
    <col min="16" max="17" width="7.453125" style="2" customWidth="1"/>
    <col min="18" max="18" width="7.453125" customWidth="1"/>
    <col min="19" max="19" width="7.453125" style="2" customWidth="1"/>
    <col min="20" max="20" width="9" style="2" customWidth="1"/>
    <col min="21" max="21" width="9" customWidth="1"/>
    <col min="22" max="23" width="9" style="2" customWidth="1"/>
    <col min="25" max="26" width="11.453125" style="2"/>
    <col min="28" max="30" width="11.453125" style="286"/>
    <col min="31" max="16384" width="11.453125" style="2"/>
  </cols>
  <sheetData>
    <row r="1" spans="1:33" ht="23">
      <c r="A1" s="4" t="s">
        <v>154</v>
      </c>
    </row>
    <row r="2" spans="1:33" ht="15.5">
      <c r="A2" s="5"/>
    </row>
    <row r="3" spans="1:33" ht="13">
      <c r="E3" s="7" t="s">
        <v>157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2.5">
      <c r="A4" s="456" t="s">
        <v>604</v>
      </c>
      <c r="B4" s="456" t="s">
        <v>606</v>
      </c>
      <c r="E4" s="7"/>
      <c r="G4" s="6"/>
      <c r="H4" s="6"/>
      <c r="I4" s="6"/>
      <c r="J4" s="6"/>
      <c r="K4" s="6"/>
      <c r="L4" s="6"/>
      <c r="P4" s="286"/>
      <c r="T4" s="286"/>
      <c r="W4" s="286"/>
      <c r="Y4" s="145" t="s">
        <v>611</v>
      </c>
      <c r="Z4" s="286"/>
      <c r="AA4" s="286"/>
      <c r="AB4" s="286"/>
      <c r="AC4" s="286"/>
      <c r="AD4" s="286"/>
    </row>
    <row r="5" spans="1:33" s="287" customFormat="1" ht="13">
      <c r="E5" s="7"/>
      <c r="G5" s="45" t="s">
        <v>281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9">
      <c r="B6" s="1" t="s">
        <v>0</v>
      </c>
      <c r="C6" s="46" t="s">
        <v>118</v>
      </c>
      <c r="D6" s="1" t="s">
        <v>2</v>
      </c>
      <c r="E6" s="1" t="s">
        <v>3</v>
      </c>
      <c r="F6" s="94" t="s">
        <v>42</v>
      </c>
      <c r="G6" s="94" t="s">
        <v>612</v>
      </c>
      <c r="H6" s="94" t="s">
        <v>108</v>
      </c>
      <c r="I6" s="94" t="s">
        <v>109</v>
      </c>
      <c r="J6" s="94" t="s">
        <v>562</v>
      </c>
      <c r="K6" s="94" t="s">
        <v>51</v>
      </c>
      <c r="L6" s="94" t="s">
        <v>53</v>
      </c>
      <c r="M6" s="94" t="s">
        <v>36</v>
      </c>
      <c r="N6" s="94" t="s">
        <v>610</v>
      </c>
      <c r="O6" s="94" t="s">
        <v>111</v>
      </c>
      <c r="P6" s="94" t="s">
        <v>110</v>
      </c>
      <c r="Q6" s="94" t="s">
        <v>287</v>
      </c>
      <c r="R6" s="94" t="s">
        <v>4</v>
      </c>
      <c r="S6" s="94" t="s">
        <v>613</v>
      </c>
      <c r="T6" s="94" t="s">
        <v>112</v>
      </c>
      <c r="U6" s="94" t="s">
        <v>113</v>
      </c>
      <c r="V6" s="94" t="s">
        <v>288</v>
      </c>
      <c r="W6" s="94" t="s">
        <v>35</v>
      </c>
      <c r="X6" s="94" t="s">
        <v>614</v>
      </c>
      <c r="Y6" s="94" t="s">
        <v>115</v>
      </c>
      <c r="Z6" s="94" t="s">
        <v>116</v>
      </c>
      <c r="AA6" s="378" t="s">
        <v>46</v>
      </c>
      <c r="AB6" s="94" t="s">
        <v>586</v>
      </c>
      <c r="AC6" s="94" t="s">
        <v>587</v>
      </c>
      <c r="AD6" s="94" t="s">
        <v>588</v>
      </c>
      <c r="AE6" s="94" t="s">
        <v>117</v>
      </c>
      <c r="AF6" s="94" t="s">
        <v>45</v>
      </c>
      <c r="AG6"/>
    </row>
    <row r="7" spans="1:33" ht="26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 ht="13">
      <c r="B8" s="54" t="str">
        <f>B91</f>
        <v>SCOAH2GC01</v>
      </c>
      <c r="C8" s="54" t="str">
        <f>C91</f>
        <v>H2 Production-Coal Gasification, large size, centralized</v>
      </c>
      <c r="D8" s="17" t="s">
        <v>433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2021</v>
      </c>
      <c r="AF8" s="36">
        <v>31.536000000000001</v>
      </c>
      <c r="AG8"/>
    </row>
    <row r="9" spans="1:33" ht="13">
      <c r="B9" s="17"/>
      <c r="C9" s="17"/>
      <c r="D9" s="17" t="s">
        <v>598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 ht="13">
      <c r="B10" s="17"/>
      <c r="C10" s="17"/>
      <c r="D10" s="17"/>
      <c r="E10" s="50" t="s">
        <v>269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 ht="13">
      <c r="B11" s="71" t="str">
        <f>B92</f>
        <v>SCOAH2GC02</v>
      </c>
      <c r="C11" s="71" t="str">
        <f>C92</f>
        <v>H2 Production-Coal Gasification, medium size, centralized</v>
      </c>
      <c r="D11" s="72" t="s">
        <v>433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2021</v>
      </c>
      <c r="AF11" s="75">
        <v>31.536000000000001</v>
      </c>
      <c r="AG11"/>
    </row>
    <row r="12" spans="1:33" ht="13">
      <c r="B12" s="71"/>
      <c r="C12" s="71"/>
      <c r="D12" s="72"/>
      <c r="E12" s="157" t="s">
        <v>269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 ht="13">
      <c r="B13" s="71"/>
      <c r="C13" s="71"/>
      <c r="D13" s="72"/>
      <c r="E13" s="77" t="s">
        <v>598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 ht="1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433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2021</v>
      </c>
      <c r="AF14" s="36">
        <v>31.536000000000001</v>
      </c>
      <c r="AG14"/>
    </row>
    <row r="15" spans="1:33">
      <c r="B15" s="54"/>
      <c r="C15" s="54"/>
      <c r="D15" s="17" t="s">
        <v>598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269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 ht="1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433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2021</v>
      </c>
      <c r="AF17" s="75">
        <v>31.536000000000001</v>
      </c>
      <c r="AG17"/>
    </row>
    <row r="18" spans="2:33" ht="13">
      <c r="B18" s="71"/>
      <c r="C18" s="71"/>
      <c r="D18" s="72"/>
      <c r="E18" s="77" t="s">
        <v>269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 ht="13">
      <c r="B19" s="71"/>
      <c r="C19" s="71"/>
      <c r="D19" s="72"/>
      <c r="E19" s="77" t="s">
        <v>598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 ht="13">
      <c r="B20" s="54" t="str">
        <f>B95</f>
        <v>SBIOH2GD01</v>
      </c>
      <c r="C20" s="54" t="str">
        <f>C95</f>
        <v>H2 Production-Biomass Gasification, small size, decentralized</v>
      </c>
      <c r="D20" s="17" t="s">
        <v>605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2021</v>
      </c>
      <c r="AF20" s="36">
        <v>31.536000000000001</v>
      </c>
      <c r="AG20"/>
    </row>
    <row r="21" spans="2:33" ht="13">
      <c r="B21" s="54"/>
      <c r="C21" s="54"/>
      <c r="D21" s="393" t="s">
        <v>598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 ht="13">
      <c r="B22" s="54"/>
      <c r="C22" s="54"/>
      <c r="D22" s="17"/>
      <c r="E22" s="50" t="s">
        <v>270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 ht="13">
      <c r="B23" s="71" t="str">
        <f>B96</f>
        <v>SBIOH2GC01</v>
      </c>
      <c r="C23" s="71" t="str">
        <f>C96</f>
        <v>H2 Production-Biomass Gasification, medium size, centralized</v>
      </c>
      <c r="D23" s="72" t="s">
        <v>605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2021</v>
      </c>
      <c r="AF23" s="75">
        <v>31.536000000000001</v>
      </c>
      <c r="AG23"/>
    </row>
    <row r="24" spans="2:33" ht="13">
      <c r="B24" s="71"/>
      <c r="C24" s="71"/>
      <c r="D24" s="72" t="s">
        <v>598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 ht="13">
      <c r="B25" s="71"/>
      <c r="C25" s="71"/>
      <c r="D25" s="72"/>
      <c r="E25" s="157" t="s">
        <v>272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 ht="1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605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2021</v>
      </c>
      <c r="AF26" s="36">
        <v>31.536000000000001</v>
      </c>
      <c r="AG26"/>
    </row>
    <row r="27" spans="2:33" ht="13">
      <c r="B27" s="54"/>
      <c r="C27" s="54"/>
      <c r="D27" s="17" t="s">
        <v>598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 ht="13">
      <c r="B28" s="54"/>
      <c r="C28" s="54"/>
      <c r="D28" s="17"/>
      <c r="E28" s="50" t="s">
        <v>272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 ht="13">
      <c r="B29" s="71" t="str">
        <f>B98</f>
        <v>SGASH2KC01</v>
      </c>
      <c r="C29" s="71" t="str">
        <f>C98</f>
        <v>H2 Production-Kvaerner Process, centralized</v>
      </c>
      <c r="D29" s="72" t="s">
        <v>434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2021</v>
      </c>
      <c r="AF29" s="75">
        <v>31.536000000000001</v>
      </c>
      <c r="AG29"/>
    </row>
    <row r="30" spans="2:33" ht="13">
      <c r="B30" s="71"/>
      <c r="C30" s="71"/>
      <c r="D30" s="72" t="s">
        <v>598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 ht="13">
      <c r="B31" s="82"/>
      <c r="C31" s="82"/>
      <c r="D31" s="83"/>
      <c r="E31" s="158" t="s">
        <v>272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 ht="13">
      <c r="B32" s="54" t="str">
        <f>B99</f>
        <v>SBIOH2RC01</v>
      </c>
      <c r="C32" s="54" t="str">
        <f>C99</f>
        <v>H2 Production-Biomass Steam Reforming, centralized</v>
      </c>
      <c r="D32" s="17" t="s">
        <v>605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2021</v>
      </c>
      <c r="AF32" s="36">
        <v>31.536000000000001</v>
      </c>
      <c r="AG32"/>
    </row>
    <row r="33" spans="2:33" ht="13">
      <c r="B33" s="54"/>
      <c r="C33" s="54"/>
      <c r="D33" s="17" t="s">
        <v>598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 ht="13">
      <c r="B34" s="54"/>
      <c r="C34" s="54"/>
      <c r="D34" s="17"/>
      <c r="E34" s="50" t="s">
        <v>269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 ht="1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434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2021</v>
      </c>
      <c r="AF35" s="68">
        <v>31.536000000000001</v>
      </c>
      <c r="AG35"/>
    </row>
    <row r="36" spans="2:33" ht="13">
      <c r="B36" s="64"/>
      <c r="C36" s="64"/>
      <c r="D36" s="65" t="s">
        <v>598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 ht="13">
      <c r="B37" s="64"/>
      <c r="C37" s="64"/>
      <c r="D37" s="65"/>
      <c r="E37" s="70" t="s">
        <v>269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 ht="1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434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2021</v>
      </c>
      <c r="AF38" s="36">
        <v>31.536000000000001</v>
      </c>
      <c r="AG38"/>
    </row>
    <row r="39" spans="2:33" ht="13">
      <c r="B39" s="54"/>
      <c r="C39" s="54"/>
      <c r="D39" s="17" t="s">
        <v>598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 ht="13">
      <c r="B40" s="54"/>
      <c r="C40" s="54"/>
      <c r="D40" s="17"/>
      <c r="E40" s="50" t="s">
        <v>272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 ht="1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434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2021</v>
      </c>
      <c r="AF41" s="68">
        <v>31.536000000000001</v>
      </c>
      <c r="AG41"/>
    </row>
    <row r="42" spans="2:33" ht="13">
      <c r="B42" s="64"/>
      <c r="C42" s="64"/>
      <c r="D42" s="65" t="s">
        <v>598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 ht="13">
      <c r="B43" s="64"/>
      <c r="C43" s="64"/>
      <c r="D43" s="65"/>
      <c r="E43" s="70" t="s">
        <v>269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 ht="1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434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2021</v>
      </c>
      <c r="AF44" s="36">
        <v>31.536000000000001</v>
      </c>
      <c r="AG44"/>
    </row>
    <row r="45" spans="2:33" ht="13">
      <c r="B45" s="54"/>
      <c r="C45" s="54"/>
      <c r="D45" s="17" t="s">
        <v>598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 ht="13">
      <c r="B46" s="54"/>
      <c r="C46" s="54"/>
      <c r="D46" s="17"/>
      <c r="E46" s="50" t="s">
        <v>272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 ht="13">
      <c r="B47" s="64" t="str">
        <f>B104</f>
        <v>SGASSH2RC01</v>
      </c>
      <c r="C47" s="64" t="str">
        <f>C104</f>
        <v>H2 Production-Solar Steam Reforming of Methane, centralized</v>
      </c>
      <c r="D47" s="65" t="s">
        <v>434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2021</v>
      </c>
      <c r="AF47" s="68">
        <v>31.536000000000001</v>
      </c>
      <c r="AG47"/>
    </row>
    <row r="48" spans="2:33" ht="13">
      <c r="B48" s="64"/>
      <c r="C48" s="64"/>
      <c r="D48" s="65" t="s">
        <v>435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 ht="13">
      <c r="B49" s="64"/>
      <c r="C49" s="64"/>
      <c r="D49" s="65"/>
      <c r="E49" s="159" t="s">
        <v>272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 ht="1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434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2021</v>
      </c>
      <c r="AF50" s="36">
        <v>31.536000000000001</v>
      </c>
      <c r="AG50"/>
    </row>
    <row r="51" spans="2:33" ht="13">
      <c r="B51" s="54"/>
      <c r="C51" s="54"/>
      <c r="D51" s="394" t="s">
        <v>598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 ht="13">
      <c r="B52" s="54"/>
      <c r="C52" s="54"/>
      <c r="D52" s="17"/>
      <c r="E52" s="50" t="s">
        <v>270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 ht="1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434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2021</v>
      </c>
      <c r="AF53" s="68">
        <v>31.536000000000001</v>
      </c>
      <c r="AG53"/>
    </row>
    <row r="54" spans="2:33" ht="13">
      <c r="B54" s="64"/>
      <c r="C54" s="64"/>
      <c r="D54" s="394" t="s">
        <v>598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 ht="13">
      <c r="B55" s="64"/>
      <c r="C55" s="64"/>
      <c r="D55" s="65"/>
      <c r="E55" s="159" t="s">
        <v>270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607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2021</v>
      </c>
      <c r="AF56" s="36">
        <v>31.536000000000001</v>
      </c>
      <c r="AG56"/>
    </row>
    <row r="57" spans="2:33" ht="13">
      <c r="B57" s="54"/>
      <c r="C57" s="54"/>
      <c r="D57" s="393" t="s">
        <v>598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 ht="13">
      <c r="B58" s="54"/>
      <c r="C58" s="54"/>
      <c r="D58" s="17"/>
      <c r="E58" s="50" t="s">
        <v>270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 ht="1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434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2021</v>
      </c>
      <c r="AF59" s="68">
        <v>31.536000000000001</v>
      </c>
      <c r="AG59"/>
    </row>
    <row r="60" spans="2:33" ht="13">
      <c r="B60" s="64"/>
      <c r="C60" s="64"/>
      <c r="D60" s="65" t="s">
        <v>435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 ht="13">
      <c r="B61" s="64"/>
      <c r="C61" s="64"/>
      <c r="D61" s="65"/>
      <c r="E61" s="159" t="s">
        <v>270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 ht="13">
      <c r="B62" s="54" t="str">
        <f>B109</f>
        <v>SHFOH2POC01</v>
      </c>
      <c r="C62" s="54" t="str">
        <f>C109</f>
        <v>H2 Production-Central PO of Heavy Oil (CPO3)</v>
      </c>
      <c r="D62" s="17" t="s">
        <v>436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2021</v>
      </c>
      <c r="AF62" s="36">
        <v>31.536000000000001</v>
      </c>
      <c r="AG62"/>
    </row>
    <row r="63" spans="2:33" ht="13">
      <c r="B63" s="54"/>
      <c r="C63" s="54"/>
      <c r="D63" s="17" t="s">
        <v>598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 ht="13">
      <c r="B64" s="56"/>
      <c r="C64" s="56"/>
      <c r="D64" s="16"/>
      <c r="E64" s="55" t="s">
        <v>272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4.5">
      <c r="B65" s="379" t="s">
        <v>561</v>
      </c>
      <c r="C65" s="380" t="s">
        <v>585</v>
      </c>
      <c r="D65" s="376" t="s">
        <v>598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2021</v>
      </c>
      <c r="AF65" s="42">
        <v>31.536000000000001</v>
      </c>
      <c r="AG65" s="286"/>
    </row>
    <row r="66" spans="1:33" s="287" customFormat="1" ht="14.5">
      <c r="B66" s="376"/>
      <c r="C66" s="376"/>
      <c r="D66" s="376"/>
      <c r="E66" s="381" t="s">
        <v>269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 ht="13">
      <c r="B67" s="59" t="str">
        <f>B110</f>
        <v>SELCH2EC01</v>
      </c>
      <c r="C67" s="59" t="str">
        <f>C110</f>
        <v>H2 Production-Alkaline Electrolyser, large size, centralized</v>
      </c>
      <c r="D67" s="28" t="s">
        <v>598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2021</v>
      </c>
      <c r="AF67" s="42">
        <v>31.536000000000001</v>
      </c>
      <c r="AG67"/>
    </row>
    <row r="68" spans="1:33" ht="13">
      <c r="B68" s="59"/>
      <c r="C68" s="59"/>
      <c r="D68" s="28"/>
      <c r="E68" s="160" t="s">
        <v>272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 ht="13">
      <c r="B69" s="54" t="str">
        <f>B111</f>
        <v>SELCH2EC02</v>
      </c>
      <c r="C69" s="54" t="str">
        <f>C111</f>
        <v>H2 Production-Alkaline Electrolyser, medium size, centralized</v>
      </c>
      <c r="D69" s="17" t="s">
        <v>598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2021</v>
      </c>
      <c r="AF69" s="36">
        <v>31.536000000000001</v>
      </c>
      <c r="AG69"/>
    </row>
    <row r="70" spans="1:33" ht="13">
      <c r="B70" s="54"/>
      <c r="C70" s="54"/>
      <c r="D70" s="17"/>
      <c r="E70" s="50" t="s">
        <v>272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 ht="1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598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2021</v>
      </c>
      <c r="AF71" s="42">
        <v>31.536000000000001</v>
      </c>
      <c r="AG71"/>
    </row>
    <row r="72" spans="1:33" ht="13">
      <c r="B72" s="88"/>
      <c r="C72" s="88"/>
      <c r="D72" s="24"/>
      <c r="E72" s="92" t="s">
        <v>270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 ht="13">
      <c r="B78" s="403"/>
      <c r="C78" s="403"/>
      <c r="D78" s="404"/>
      <c r="E78" s="404" t="s">
        <v>602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 ht="13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284</v>
      </c>
      <c r="G79" s="407" t="s">
        <v>53</v>
      </c>
      <c r="H79" s="407" t="s">
        <v>110</v>
      </c>
      <c r="I79" s="407" t="s">
        <v>113</v>
      </c>
      <c r="J79" s="407" t="s">
        <v>116</v>
      </c>
      <c r="K79" s="407" t="s">
        <v>287</v>
      </c>
      <c r="L79" s="407" t="s">
        <v>288</v>
      </c>
      <c r="M79" s="407" t="s">
        <v>289</v>
      </c>
      <c r="N79" s="407" t="s">
        <v>285</v>
      </c>
      <c r="O79" s="407" t="s">
        <v>282</v>
      </c>
      <c r="P79" s="407" t="s">
        <v>283</v>
      </c>
      <c r="Q79" s="407" t="s">
        <v>46</v>
      </c>
      <c r="R79" s="407" t="s">
        <v>14</v>
      </c>
      <c r="S79" s="407" t="s">
        <v>286</v>
      </c>
      <c r="T79" s="407" t="s">
        <v>447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291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598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272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292</v>
      </c>
      <c r="C83" s="441" t="s">
        <v>293</v>
      </c>
      <c r="D83" s="432" t="s">
        <v>437</v>
      </c>
      <c r="E83" s="432" t="s">
        <v>291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 ht="13">
      <c r="A85" s="8"/>
      <c r="B85" s="9"/>
      <c r="C85" s="9"/>
      <c r="D85" s="395" t="s">
        <v>599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290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 ht="13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 ht="13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9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4.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4.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4.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4.5">
      <c r="A113" s="47"/>
      <c r="B113" s="48" t="s">
        <v>561</v>
      </c>
      <c r="C113" s="47" t="s">
        <v>584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4.5">
      <c r="A115" s="397" t="s">
        <v>603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4.5">
      <c r="A116" s="397" t="s">
        <v>601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156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4.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4.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4.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4.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9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4.5">
      <c r="A122" s="50" t="s">
        <v>50</v>
      </c>
      <c r="B122" s="50" t="s">
        <v>269</v>
      </c>
      <c r="C122" s="50" t="s">
        <v>271</v>
      </c>
      <c r="D122" s="50" t="s">
        <v>37</v>
      </c>
      <c r="E122" s="50" t="s">
        <v>361</v>
      </c>
      <c r="F122" s="90" t="s">
        <v>139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4.5">
      <c r="A123" s="58"/>
      <c r="B123" s="50" t="s">
        <v>272</v>
      </c>
      <c r="C123" s="50" t="s">
        <v>273</v>
      </c>
      <c r="D123" s="63" t="s">
        <v>37</v>
      </c>
      <c r="E123" s="50" t="s">
        <v>361</v>
      </c>
      <c r="F123" s="90" t="s">
        <v>139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4.5">
      <c r="A124" s="45"/>
      <c r="B124" s="50" t="s">
        <v>270</v>
      </c>
      <c r="C124" s="50" t="s">
        <v>274</v>
      </c>
      <c r="D124" s="63" t="s">
        <v>37</v>
      </c>
      <c r="E124" s="50" t="s">
        <v>361</v>
      </c>
      <c r="F124" s="90" t="s">
        <v>139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601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 ht="13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 ht="13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 ht="13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796875" defaultRowHeight="14.5"/>
  <cols>
    <col min="1" max="1" width="9.26953125" style="173" bestFit="1" customWidth="1"/>
    <col min="2" max="2" width="17.7265625" style="173" bestFit="1" customWidth="1"/>
    <col min="3" max="3" width="108.7265625" style="173" customWidth="1"/>
    <col min="4" max="4" width="11.453125" style="173" customWidth="1"/>
    <col min="5" max="5" width="17.7265625" style="173" bestFit="1" customWidth="1"/>
    <col min="6" max="8" width="16.453125" style="174" customWidth="1"/>
    <col min="9" max="9" width="27.54296875" style="174" customWidth="1"/>
    <col min="10" max="14" width="14" style="174" customWidth="1"/>
    <col min="15" max="20" width="17.7265625" style="174" customWidth="1"/>
    <col min="21" max="22" width="14" style="174" customWidth="1"/>
    <col min="23" max="23" width="54.54296875" style="173" bestFit="1" customWidth="1"/>
    <col min="24" max="24" width="12" style="173" bestFit="1" customWidth="1"/>
    <col min="25" max="25" width="80" style="173" bestFit="1" customWidth="1"/>
    <col min="26" max="26" width="9.26953125" style="173" customWidth="1"/>
    <col min="27" max="16384" width="9.179687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180</v>
      </c>
      <c r="E1" s="99" t="s">
        <v>67</v>
      </c>
      <c r="F1" s="100" t="s">
        <v>68</v>
      </c>
      <c r="G1" s="100" t="s">
        <v>69</v>
      </c>
      <c r="H1" s="100" t="s">
        <v>181</v>
      </c>
      <c r="I1" s="100" t="s">
        <v>182</v>
      </c>
      <c r="J1" s="100" t="s">
        <v>72</v>
      </c>
      <c r="K1" s="100" t="s">
        <v>73</v>
      </c>
      <c r="L1" s="100" t="s">
        <v>183</v>
      </c>
      <c r="M1" s="100" t="s">
        <v>184</v>
      </c>
      <c r="N1" s="99" t="s">
        <v>53</v>
      </c>
      <c r="O1" s="99" t="s">
        <v>492</v>
      </c>
      <c r="P1" s="99" t="s">
        <v>493</v>
      </c>
      <c r="Q1" s="99" t="s">
        <v>494</v>
      </c>
      <c r="R1" s="99" t="s">
        <v>495</v>
      </c>
      <c r="S1" s="99" t="s">
        <v>496</v>
      </c>
      <c r="T1" s="99" t="s">
        <v>497</v>
      </c>
      <c r="U1" s="99" t="s">
        <v>46</v>
      </c>
      <c r="V1" s="99" t="s">
        <v>14</v>
      </c>
      <c r="W1" s="98" t="s">
        <v>144</v>
      </c>
      <c r="X1" s="98" t="s">
        <v>185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186</v>
      </c>
      <c r="P2" s="103" t="s">
        <v>186</v>
      </c>
      <c r="Q2" s="103" t="s">
        <v>186</v>
      </c>
      <c r="R2" s="103" t="s">
        <v>186</v>
      </c>
      <c r="S2" s="103" t="s">
        <v>186</v>
      </c>
      <c r="T2" s="103" t="s">
        <v>186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251</v>
      </c>
      <c r="B3" s="173" t="s">
        <v>187</v>
      </c>
      <c r="C3" s="173" t="s">
        <v>414</v>
      </c>
      <c r="D3" s="165" t="s">
        <v>188</v>
      </c>
      <c r="E3" s="174" t="s">
        <v>82</v>
      </c>
      <c r="F3" s="175" t="s">
        <v>396</v>
      </c>
      <c r="G3" s="176" t="s">
        <v>395</v>
      </c>
      <c r="H3" s="176" t="s">
        <v>403</v>
      </c>
      <c r="I3" s="176" t="s">
        <v>404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379</v>
      </c>
      <c r="Y3" s="173" t="s">
        <v>380</v>
      </c>
      <c r="AG3" s="174"/>
    </row>
    <row r="4" spans="1:37">
      <c r="A4" s="173" t="s">
        <v>251</v>
      </c>
      <c r="B4" s="173" t="s">
        <v>190</v>
      </c>
      <c r="C4" s="173" t="s">
        <v>415</v>
      </c>
      <c r="D4" s="165" t="s">
        <v>191</v>
      </c>
      <c r="E4" s="174" t="s">
        <v>82</v>
      </c>
      <c r="F4" s="175" t="s">
        <v>396</v>
      </c>
      <c r="G4" s="176" t="s">
        <v>395</v>
      </c>
      <c r="H4" s="176" t="s">
        <v>403</v>
      </c>
      <c r="I4" s="176" t="s">
        <v>405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379</v>
      </c>
      <c r="Y4" s="173" t="s">
        <v>381</v>
      </c>
      <c r="AG4" s="174"/>
    </row>
    <row r="5" spans="1:37">
      <c r="A5" s="173" t="s">
        <v>251</v>
      </c>
      <c r="B5" s="173" t="s">
        <v>193</v>
      </c>
      <c r="C5" s="173" t="s">
        <v>416</v>
      </c>
      <c r="D5" s="174" t="s">
        <v>194</v>
      </c>
      <c r="E5" s="174" t="s">
        <v>82</v>
      </c>
      <c r="F5" s="175" t="s">
        <v>396</v>
      </c>
      <c r="G5" s="176" t="s">
        <v>395</v>
      </c>
      <c r="H5" s="176" t="s">
        <v>403</v>
      </c>
      <c r="I5" s="176" t="s">
        <v>404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379</v>
      </c>
      <c r="X5" s="173" t="s">
        <v>252</v>
      </c>
      <c r="Y5" s="173" t="s">
        <v>382</v>
      </c>
      <c r="AG5" s="174"/>
    </row>
    <row r="6" spans="1:37">
      <c r="A6" s="173" t="s">
        <v>251</v>
      </c>
      <c r="B6" s="173" t="s">
        <v>195</v>
      </c>
      <c r="C6" s="173" t="s">
        <v>417</v>
      </c>
      <c r="D6" s="178" t="s">
        <v>196</v>
      </c>
      <c r="E6" s="174" t="s">
        <v>82</v>
      </c>
      <c r="F6" s="175" t="s">
        <v>396</v>
      </c>
      <c r="G6" s="176" t="s">
        <v>395</v>
      </c>
      <c r="H6" s="176" t="s">
        <v>403</v>
      </c>
      <c r="I6" s="176" t="s">
        <v>405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383</v>
      </c>
      <c r="X6" s="173" t="s">
        <v>252</v>
      </c>
      <c r="Y6" s="173" t="s">
        <v>384</v>
      </c>
      <c r="AG6" s="174"/>
    </row>
    <row r="7" spans="1:37">
      <c r="A7" s="173" t="s">
        <v>253</v>
      </c>
      <c r="B7" s="280" t="s">
        <v>465</v>
      </c>
      <c r="C7" s="279" t="s">
        <v>466</v>
      </c>
      <c r="D7" s="178" t="s">
        <v>198</v>
      </c>
      <c r="E7" s="174" t="s">
        <v>82</v>
      </c>
      <c r="F7" s="175" t="s">
        <v>396</v>
      </c>
      <c r="G7" s="176" t="s">
        <v>395</v>
      </c>
      <c r="H7" s="176"/>
      <c r="I7" s="281" t="s">
        <v>467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383</v>
      </c>
      <c r="X7" s="173" t="s">
        <v>252</v>
      </c>
      <c r="Y7" s="173" t="s">
        <v>385</v>
      </c>
      <c r="AG7" s="174"/>
    </row>
    <row r="8" spans="1:37">
      <c r="A8" s="173" t="s">
        <v>253</v>
      </c>
      <c r="B8" s="173" t="s">
        <v>197</v>
      </c>
      <c r="C8" s="173" t="s">
        <v>418</v>
      </c>
      <c r="D8" s="178" t="s">
        <v>198</v>
      </c>
      <c r="E8" s="174" t="s">
        <v>82</v>
      </c>
      <c r="F8" s="175" t="s">
        <v>396</v>
      </c>
      <c r="G8" s="176" t="s">
        <v>395</v>
      </c>
      <c r="H8" s="176"/>
      <c r="I8" s="176" t="s">
        <v>406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383</v>
      </c>
      <c r="X8" s="173" t="s">
        <v>252</v>
      </c>
      <c r="Y8" s="173" t="s">
        <v>385</v>
      </c>
      <c r="AG8" s="174"/>
    </row>
    <row r="9" spans="1:37">
      <c r="A9" s="173" t="s">
        <v>253</v>
      </c>
      <c r="B9" s="173" t="s">
        <v>200</v>
      </c>
      <c r="C9" s="173" t="s">
        <v>419</v>
      </c>
      <c r="D9" s="178" t="s">
        <v>201</v>
      </c>
      <c r="E9" s="174" t="s">
        <v>82</v>
      </c>
      <c r="F9" s="175" t="s">
        <v>396</v>
      </c>
      <c r="G9" s="176" t="s">
        <v>395</v>
      </c>
      <c r="H9" s="176"/>
      <c r="I9" s="176" t="s">
        <v>405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383</v>
      </c>
      <c r="X9" s="173" t="s">
        <v>252</v>
      </c>
      <c r="Y9" s="173" t="s">
        <v>386</v>
      </c>
      <c r="AG9" s="174"/>
    </row>
    <row r="10" spans="1:37">
      <c r="A10" s="173" t="s">
        <v>253</v>
      </c>
      <c r="B10" s="173" t="s">
        <v>202</v>
      </c>
      <c r="C10" s="173" t="s">
        <v>420</v>
      </c>
      <c r="D10" s="168" t="s">
        <v>203</v>
      </c>
      <c r="E10" s="174" t="s">
        <v>82</v>
      </c>
      <c r="F10" s="175" t="s">
        <v>396</v>
      </c>
      <c r="G10" s="176" t="s">
        <v>395</v>
      </c>
      <c r="H10" s="176" t="s">
        <v>403</v>
      </c>
      <c r="I10" s="176" t="s">
        <v>405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383</v>
      </c>
      <c r="Y10" s="173" t="s">
        <v>387</v>
      </c>
      <c r="AG10" s="174"/>
    </row>
    <row r="11" spans="1:37">
      <c r="A11" s="173" t="s">
        <v>253</v>
      </c>
      <c r="B11" s="173" t="s">
        <v>204</v>
      </c>
      <c r="C11" s="173" t="s">
        <v>421</v>
      </c>
      <c r="D11" s="168" t="s">
        <v>205</v>
      </c>
      <c r="E11" s="174" t="s">
        <v>82</v>
      </c>
      <c r="F11" s="175" t="s">
        <v>396</v>
      </c>
      <c r="G11" s="176" t="s">
        <v>395</v>
      </c>
      <c r="H11" s="176"/>
      <c r="I11" s="176" t="s">
        <v>406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383</v>
      </c>
      <c r="Y11" s="173" t="s">
        <v>388</v>
      </c>
      <c r="AG11" s="174"/>
    </row>
    <row r="12" spans="1:37">
      <c r="A12" s="173" t="s">
        <v>253</v>
      </c>
      <c r="B12" s="173" t="s">
        <v>206</v>
      </c>
      <c r="C12" s="173" t="s">
        <v>422</v>
      </c>
      <c r="D12" s="165" t="s">
        <v>207</v>
      </c>
      <c r="E12" s="174" t="s">
        <v>82</v>
      </c>
      <c r="F12" s="175" t="s">
        <v>396</v>
      </c>
      <c r="G12" s="176" t="s">
        <v>395</v>
      </c>
      <c r="H12" s="176"/>
      <c r="I12" s="176" t="s">
        <v>405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383</v>
      </c>
      <c r="Y12" s="173" t="s">
        <v>389</v>
      </c>
      <c r="AG12" s="174"/>
    </row>
    <row r="13" spans="1:37">
      <c r="A13" s="173" t="s">
        <v>253</v>
      </c>
      <c r="B13" s="179" t="s">
        <v>208</v>
      </c>
      <c r="C13" s="173" t="s">
        <v>423</v>
      </c>
      <c r="D13" s="168" t="s">
        <v>209</v>
      </c>
      <c r="E13" s="174" t="s">
        <v>82</v>
      </c>
      <c r="F13" s="176" t="s">
        <v>398</v>
      </c>
      <c r="G13" s="175" t="s">
        <v>396</v>
      </c>
      <c r="H13" s="176" t="s">
        <v>395</v>
      </c>
      <c r="I13" s="175" t="s">
        <v>407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383</v>
      </c>
      <c r="Y13" s="173" t="s">
        <v>390</v>
      </c>
      <c r="AG13" s="174"/>
    </row>
    <row r="14" spans="1:37">
      <c r="A14" s="173" t="s">
        <v>253</v>
      </c>
      <c r="B14" s="179" t="s">
        <v>210</v>
      </c>
      <c r="C14" s="173" t="s">
        <v>424</v>
      </c>
      <c r="D14" s="168" t="s">
        <v>209</v>
      </c>
      <c r="E14" s="174" t="s">
        <v>82</v>
      </c>
      <c r="F14" s="176" t="s">
        <v>398</v>
      </c>
      <c r="G14" s="175" t="s">
        <v>396</v>
      </c>
      <c r="H14" s="176" t="s">
        <v>395</v>
      </c>
      <c r="I14" s="175" t="s">
        <v>408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383</v>
      </c>
      <c r="Y14" s="173" t="s">
        <v>390</v>
      </c>
      <c r="AG14" s="174"/>
    </row>
    <row r="15" spans="1:37">
      <c r="A15" s="173" t="s">
        <v>253</v>
      </c>
      <c r="B15" s="179" t="s">
        <v>211</v>
      </c>
      <c r="C15" s="173" t="s">
        <v>425</v>
      </c>
      <c r="D15" s="168" t="s">
        <v>209</v>
      </c>
      <c r="E15" s="174" t="s">
        <v>82</v>
      </c>
      <c r="F15" s="176" t="s">
        <v>398</v>
      </c>
      <c r="G15" s="175" t="s">
        <v>396</v>
      </c>
      <c r="H15" s="176" t="s">
        <v>395</v>
      </c>
      <c r="I15" s="175" t="s">
        <v>409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383</v>
      </c>
      <c r="Y15" s="173" t="s">
        <v>390</v>
      </c>
      <c r="AG15" s="174"/>
    </row>
    <row r="16" spans="1:37">
      <c r="A16" s="173" t="s">
        <v>253</v>
      </c>
      <c r="B16" s="179" t="s">
        <v>212</v>
      </c>
      <c r="C16" s="173" t="s">
        <v>426</v>
      </c>
      <c r="D16" s="168" t="s">
        <v>209</v>
      </c>
      <c r="E16" s="174" t="s">
        <v>82</v>
      </c>
      <c r="F16" s="176" t="s">
        <v>398</v>
      </c>
      <c r="G16" s="175" t="s">
        <v>396</v>
      </c>
      <c r="H16" s="176" t="s">
        <v>395</v>
      </c>
      <c r="I16" s="175" t="s">
        <v>410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383</v>
      </c>
      <c r="Y16" s="173" t="s">
        <v>390</v>
      </c>
      <c r="AG16" s="174"/>
    </row>
    <row r="17" spans="1:33">
      <c r="A17" s="173" t="s">
        <v>253</v>
      </c>
      <c r="B17" s="179" t="s">
        <v>213</v>
      </c>
      <c r="C17" s="173" t="s">
        <v>427</v>
      </c>
      <c r="D17" s="168" t="s">
        <v>209</v>
      </c>
      <c r="E17" s="174" t="s">
        <v>82</v>
      </c>
      <c r="F17" s="176" t="s">
        <v>398</v>
      </c>
      <c r="G17" s="175" t="s">
        <v>396</v>
      </c>
      <c r="H17" s="176" t="s">
        <v>395</v>
      </c>
      <c r="I17" s="175" t="s">
        <v>411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383</v>
      </c>
      <c r="Y17" s="173" t="s">
        <v>390</v>
      </c>
      <c r="AG17" s="174"/>
    </row>
    <row r="18" spans="1:33">
      <c r="A18" s="173" t="s">
        <v>253</v>
      </c>
      <c r="B18" s="179" t="s">
        <v>214</v>
      </c>
      <c r="C18" s="173" t="s">
        <v>428</v>
      </c>
      <c r="D18" s="168" t="s">
        <v>209</v>
      </c>
      <c r="E18" s="174" t="s">
        <v>82</v>
      </c>
      <c r="F18" s="176" t="s">
        <v>398</v>
      </c>
      <c r="G18" s="175" t="s">
        <v>396</v>
      </c>
      <c r="H18" s="176" t="s">
        <v>395</v>
      </c>
      <c r="I18" s="175" t="s">
        <v>412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383</v>
      </c>
      <c r="Y18" s="173" t="s">
        <v>390</v>
      </c>
      <c r="AG18" s="174"/>
    </row>
    <row r="19" spans="1:33">
      <c r="A19" s="173" t="s">
        <v>253</v>
      </c>
      <c r="B19" s="179" t="s">
        <v>215</v>
      </c>
      <c r="C19" s="173" t="s">
        <v>429</v>
      </c>
      <c r="D19" s="168" t="s">
        <v>209</v>
      </c>
      <c r="E19" s="174" t="s">
        <v>82</v>
      </c>
      <c r="F19" s="176" t="s">
        <v>398</v>
      </c>
      <c r="G19" s="175" t="s">
        <v>396</v>
      </c>
      <c r="H19" s="176" t="s">
        <v>395</v>
      </c>
      <c r="I19" s="175" t="s">
        <v>413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383</v>
      </c>
      <c r="Y19" s="173" t="s">
        <v>390</v>
      </c>
      <c r="AG19" s="174"/>
    </row>
    <row r="20" spans="1:33">
      <c r="A20" s="173" t="s">
        <v>254</v>
      </c>
      <c r="B20" s="173" t="s">
        <v>216</v>
      </c>
      <c r="C20" s="173" t="s">
        <v>430</v>
      </c>
      <c r="D20" s="168" t="s">
        <v>217</v>
      </c>
      <c r="E20" s="174" t="s">
        <v>83</v>
      </c>
      <c r="F20" s="175" t="s">
        <v>396</v>
      </c>
      <c r="G20" s="176" t="s">
        <v>395</v>
      </c>
      <c r="H20" s="176"/>
      <c r="I20" s="176" t="s">
        <v>406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383</v>
      </c>
      <c r="Y20" s="173" t="s">
        <v>391</v>
      </c>
      <c r="AG20" s="174"/>
    </row>
    <row r="21" spans="1:33">
      <c r="A21" s="173" t="s">
        <v>254</v>
      </c>
      <c r="B21" s="173" t="s">
        <v>218</v>
      </c>
      <c r="C21" s="173" t="s">
        <v>431</v>
      </c>
      <c r="D21" s="168" t="s">
        <v>219</v>
      </c>
      <c r="E21" s="174" t="s">
        <v>83</v>
      </c>
      <c r="F21" s="175" t="s">
        <v>396</v>
      </c>
      <c r="G21" s="176" t="s">
        <v>395</v>
      </c>
      <c r="H21" s="176"/>
      <c r="I21" s="176" t="s">
        <v>404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383</v>
      </c>
      <c r="Y21" s="173" t="s">
        <v>392</v>
      </c>
      <c r="AG21" s="174"/>
    </row>
    <row r="22" spans="1:33">
      <c r="A22" s="173" t="s">
        <v>254</v>
      </c>
      <c r="B22" s="173" t="s">
        <v>220</v>
      </c>
      <c r="C22" s="173" t="s">
        <v>432</v>
      </c>
      <c r="D22" s="168" t="s">
        <v>221</v>
      </c>
      <c r="E22" s="174" t="s">
        <v>83</v>
      </c>
      <c r="F22" s="175" t="s">
        <v>396</v>
      </c>
      <c r="G22" s="176" t="s">
        <v>395</v>
      </c>
      <c r="H22" s="176"/>
      <c r="I22" s="176" t="s">
        <v>405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383</v>
      </c>
      <c r="Y22" s="173" t="s">
        <v>393</v>
      </c>
      <c r="AG22" s="174"/>
    </row>
    <row r="26" spans="1:33">
      <c r="B26" s="164"/>
      <c r="C26" s="164"/>
    </row>
    <row r="28" spans="1:33">
      <c r="M28" s="282" t="s">
        <v>469</v>
      </c>
      <c r="N28" s="282"/>
      <c r="O28" s="282"/>
      <c r="P28" s="282" t="s">
        <v>470</v>
      </c>
      <c r="Q28" s="282"/>
      <c r="R28" s="282"/>
      <c r="S28" s="282"/>
      <c r="T28" s="282"/>
    </row>
    <row r="29" spans="1:33" ht="15" thickBot="1"/>
    <row r="30" spans="1:33">
      <c r="B30" s="105" t="s">
        <v>222</v>
      </c>
      <c r="C30" s="106" t="s">
        <v>65</v>
      </c>
      <c r="M30" s="282"/>
      <c r="N30" s="282"/>
      <c r="O30" s="282" t="s">
        <v>471</v>
      </c>
      <c r="P30" s="282"/>
      <c r="Q30" s="282" t="s">
        <v>472</v>
      </c>
      <c r="R30" s="282"/>
      <c r="S30" s="282" t="s">
        <v>473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223</v>
      </c>
      <c r="C31" s="181" t="s">
        <v>224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225</v>
      </c>
      <c r="C32" s="181" t="s">
        <v>226</v>
      </c>
      <c r="M32" s="282" t="s">
        <v>223</v>
      </c>
      <c r="N32" s="282" t="s">
        <v>474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227</v>
      </c>
      <c r="C33" s="181" t="s">
        <v>228</v>
      </c>
      <c r="M33" s="282" t="s">
        <v>225</v>
      </c>
      <c r="N33" s="282" t="s">
        <v>475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229</v>
      </c>
      <c r="C34" s="181" t="s">
        <v>230</v>
      </c>
      <c r="M34" s="282" t="s">
        <v>227</v>
      </c>
      <c r="N34" s="282" t="s">
        <v>476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231</v>
      </c>
      <c r="C35" s="181" t="s">
        <v>232</v>
      </c>
      <c r="M35" s="282" t="s">
        <v>229</v>
      </c>
      <c r="N35" s="282" t="s">
        <v>477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233</v>
      </c>
      <c r="C36" s="181" t="s">
        <v>234</v>
      </c>
      <c r="M36" s="282" t="s">
        <v>243</v>
      </c>
      <c r="N36" s="282" t="s">
        <v>478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235</v>
      </c>
      <c r="C37" s="181" t="s">
        <v>236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237</v>
      </c>
      <c r="C38" s="181" t="s">
        <v>238</v>
      </c>
      <c r="M38" s="282" t="s">
        <v>249</v>
      </c>
      <c r="N38" s="282" t="s">
        <v>479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239</v>
      </c>
      <c r="C39" s="181" t="s">
        <v>240</v>
      </c>
    </row>
    <row r="40" spans="2:30">
      <c r="B40" s="180" t="s">
        <v>241</v>
      </c>
      <c r="C40" s="181" t="s">
        <v>242</v>
      </c>
      <c r="M40" s="282" t="s">
        <v>480</v>
      </c>
      <c r="N40" s="282" t="s">
        <v>481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243</v>
      </c>
      <c r="C41" s="181" t="s">
        <v>244</v>
      </c>
      <c r="M41" s="282" t="s">
        <v>482</v>
      </c>
      <c r="N41" s="282" t="s">
        <v>483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245</v>
      </c>
      <c r="C42" s="181" t="s">
        <v>246</v>
      </c>
      <c r="M42" s="282" t="s">
        <v>484</v>
      </c>
      <c r="N42" s="282" t="s">
        <v>485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247</v>
      </c>
      <c r="C43" s="181" t="s">
        <v>248</v>
      </c>
      <c r="M43" s="282" t="s">
        <v>486</v>
      </c>
      <c r="N43" s="282" t="s">
        <v>487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249</v>
      </c>
      <c r="C44" s="181" t="s">
        <v>250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369</v>
      </c>
      <c r="C45" s="181" t="s">
        <v>370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371</v>
      </c>
      <c r="C46" s="181" t="s">
        <v>372</v>
      </c>
      <c r="M46" s="282" t="s">
        <v>241</v>
      </c>
      <c r="N46" s="282" t="s">
        <v>488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" thickBot="1">
      <c r="B47" s="182" t="s">
        <v>373</v>
      </c>
      <c r="C47" s="183" t="s">
        <v>374</v>
      </c>
      <c r="M47" s="282" t="s">
        <v>235</v>
      </c>
      <c r="N47" s="282" t="s">
        <v>489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237</v>
      </c>
      <c r="N48" s="282" t="s">
        <v>490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231</v>
      </c>
      <c r="N49" s="282" t="s">
        <v>491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0913-95CA-4526-9C3A-3EA6E71D214D}">
  <dimension ref="B5:K10"/>
  <sheetViews>
    <sheetView tabSelected="1" workbookViewId="0">
      <selection activeCell="E15" sqref="E15"/>
    </sheetView>
  </sheetViews>
  <sheetFormatPr defaultRowHeight="12.5"/>
  <cols>
    <col min="7" max="7" width="92.54296875" bestFit="1" customWidth="1"/>
    <col min="8" max="8" width="26.54296875" customWidth="1"/>
  </cols>
  <sheetData>
    <row r="5" spans="2:11">
      <c r="G5">
        <f>33.3/277777777.77778</f>
        <v>1.1987999999999903E-7</v>
      </c>
    </row>
    <row r="7" spans="2:11" ht="67" customHeight="1">
      <c r="E7" t="s">
        <v>619</v>
      </c>
      <c r="G7" s="472" t="s">
        <v>620</v>
      </c>
      <c r="H7" s="472" t="s">
        <v>618</v>
      </c>
      <c r="I7" t="s">
        <v>621</v>
      </c>
    </row>
    <row r="8" spans="2:11" ht="14.5">
      <c r="B8" s="464" t="s">
        <v>616</v>
      </c>
      <c r="C8" s="465"/>
      <c r="D8" s="465"/>
      <c r="E8" s="465"/>
      <c r="F8" s="465"/>
      <c r="G8" s="465"/>
      <c r="H8" s="465"/>
      <c r="I8" s="465"/>
      <c r="J8" s="465"/>
      <c r="K8" s="465"/>
    </row>
    <row r="9" spans="2:11" ht="26.5" thickBot="1">
      <c r="B9" s="466" t="s">
        <v>5</v>
      </c>
      <c r="C9" s="50" t="s">
        <v>269</v>
      </c>
      <c r="D9" s="50" t="s">
        <v>270</v>
      </c>
      <c r="E9" s="50" t="s">
        <v>272</v>
      </c>
      <c r="F9" s="467"/>
      <c r="G9" s="468"/>
      <c r="H9" s="468"/>
      <c r="I9" s="468"/>
      <c r="J9" s="467"/>
      <c r="K9" s="467"/>
    </row>
    <row r="10" spans="2:11" ht="26">
      <c r="B10" s="469" t="s">
        <v>617</v>
      </c>
      <c r="C10" s="470">
        <v>88.421760000000006</v>
      </c>
      <c r="D10" s="470">
        <f>C10</f>
        <v>88.421760000000006</v>
      </c>
      <c r="E10" s="470">
        <f>D10</f>
        <v>88.421760000000006</v>
      </c>
      <c r="F10" s="470"/>
      <c r="G10" s="471"/>
      <c r="H10" s="471"/>
      <c r="I10" s="471"/>
      <c r="J10" s="470"/>
      <c r="K10" s="47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A59"/>
  <sheetViews>
    <sheetView topLeftCell="A4" zoomScaleNormal="100" workbookViewId="0">
      <pane xSplit="2" ySplit="4" topLeftCell="C27" activePane="bottomRight" state="frozen"/>
      <selection activeCell="A4" sqref="A4"/>
      <selection pane="topRight" activeCell="C4" sqref="C4"/>
      <selection pane="bottomLeft" activeCell="A6" sqref="A6"/>
      <selection pane="bottomRight" activeCell="U22" sqref="U22"/>
    </sheetView>
  </sheetViews>
  <sheetFormatPr defaultColWidth="11.453125" defaultRowHeight="12.5"/>
  <cols>
    <col min="1" max="1" width="12.1796875" style="287" customWidth="1"/>
    <col min="2" max="2" width="24.26953125" style="287" customWidth="1"/>
    <col min="3" max="3" width="75.1796875" style="287" bestFit="1" customWidth="1"/>
    <col min="4" max="7" width="11.453125" style="287" customWidth="1"/>
    <col min="8" max="9" width="12" style="287" customWidth="1"/>
    <col min="10" max="10" width="9.26953125" style="287" customWidth="1"/>
    <col min="11" max="11" width="14.54296875" style="287" bestFit="1" customWidth="1"/>
    <col min="12" max="12" width="9.26953125" style="287" customWidth="1"/>
    <col min="13" max="13" width="9" style="287" customWidth="1"/>
    <col min="14" max="14" width="11.453125" style="286"/>
    <col min="15" max="16" width="11.453125" style="287"/>
    <col min="17" max="20" width="11.453125" style="286"/>
    <col min="21" max="16384" width="11.453125" style="287"/>
  </cols>
  <sheetData>
    <row r="1" spans="1:27" ht="23">
      <c r="A1" s="4" t="s">
        <v>154</v>
      </c>
    </row>
    <row r="2" spans="1:27" ht="15.5">
      <c r="A2" s="5"/>
    </row>
    <row r="3" spans="1:27" ht="15.5">
      <c r="A3" s="5"/>
    </row>
    <row r="4" spans="1:27" ht="15.5">
      <c r="A4" s="5"/>
    </row>
    <row r="5" spans="1:27" ht="13">
      <c r="E5" s="7" t="s">
        <v>281</v>
      </c>
      <c r="G5" s="6"/>
      <c r="H5" s="6"/>
      <c r="I5" s="6"/>
      <c r="J5" s="6"/>
      <c r="K5" s="6"/>
      <c r="L5" s="6"/>
      <c r="M5" s="286"/>
      <c r="N5" s="287"/>
      <c r="P5" s="286"/>
    </row>
    <row r="6" spans="1:27" ht="26">
      <c r="B6" s="1" t="s">
        <v>0</v>
      </c>
      <c r="C6" s="46" t="s">
        <v>118</v>
      </c>
      <c r="D6" s="1" t="s">
        <v>2</v>
      </c>
      <c r="E6" s="1" t="s">
        <v>3</v>
      </c>
      <c r="F6" s="94" t="s">
        <v>42</v>
      </c>
      <c r="G6" s="94" t="s">
        <v>612</v>
      </c>
      <c r="H6" s="94" t="s">
        <v>108</v>
      </c>
      <c r="I6" s="94" t="s">
        <v>109</v>
      </c>
      <c r="J6" s="94" t="s">
        <v>562</v>
      </c>
      <c r="K6" s="94" t="s">
        <v>51</v>
      </c>
      <c r="L6" s="94" t="s">
        <v>53</v>
      </c>
      <c r="M6" s="94" t="s">
        <v>35</v>
      </c>
      <c r="N6" s="94" t="s">
        <v>614</v>
      </c>
      <c r="O6" s="94" t="s">
        <v>115</v>
      </c>
      <c r="P6" s="94" t="s">
        <v>116</v>
      </c>
      <c r="Q6" s="378" t="s">
        <v>46</v>
      </c>
      <c r="R6" s="94" t="s">
        <v>615</v>
      </c>
      <c r="S6" s="94" t="s">
        <v>587</v>
      </c>
      <c r="T6" s="94" t="s">
        <v>588</v>
      </c>
      <c r="U6" s="94" t="s">
        <v>117</v>
      </c>
      <c r="V6" s="94" t="s">
        <v>45</v>
      </c>
      <c r="W6" s="94" t="s">
        <v>36</v>
      </c>
      <c r="X6" s="94" t="s">
        <v>610</v>
      </c>
      <c r="Y6" s="94" t="s">
        <v>111</v>
      </c>
      <c r="Z6" s="94" t="s">
        <v>110</v>
      </c>
      <c r="AA6" s="94" t="s">
        <v>287</v>
      </c>
    </row>
    <row r="7" spans="1:27" ht="26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7" ht="14.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598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2021</v>
      </c>
      <c r="V8" s="42">
        <v>31.536000000000001</v>
      </c>
      <c r="W8" s="460">
        <v>1500</v>
      </c>
      <c r="X8" s="460">
        <v>1200</v>
      </c>
      <c r="Y8" s="460"/>
      <c r="Z8" s="460">
        <v>950</v>
      </c>
      <c r="AA8" s="460">
        <v>750</v>
      </c>
    </row>
    <row r="9" spans="1:27" ht="14.5">
      <c r="B9" s="376"/>
      <c r="C9" s="376"/>
      <c r="D9" s="376"/>
      <c r="E9" s="381" t="s">
        <v>269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460"/>
      <c r="X9" s="460"/>
      <c r="Y9" s="460"/>
      <c r="Z9" s="460"/>
      <c r="AA9" s="460"/>
    </row>
    <row r="10" spans="1:27" ht="13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598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2021</v>
      </c>
      <c r="V10" s="42">
        <v>31.536000000000001</v>
      </c>
      <c r="W10" s="460">
        <v>625.90620606498203</v>
      </c>
      <c r="X10" s="460">
        <v>625.90620606498203</v>
      </c>
      <c r="Y10" s="460">
        <v>377.18365256317691</v>
      </c>
      <c r="Z10" s="460">
        <v>377.2</v>
      </c>
      <c r="AA10" s="460"/>
    </row>
    <row r="11" spans="1:27" ht="13">
      <c r="B11" s="59"/>
      <c r="C11" s="59"/>
      <c r="D11" s="28"/>
      <c r="E11" s="160" t="s">
        <v>272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460"/>
      <c r="X11" s="460"/>
      <c r="Y11" s="460"/>
      <c r="Z11" s="460"/>
      <c r="AA11" s="460"/>
    </row>
    <row r="12" spans="1:27" ht="13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598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90">
        <v>2021</v>
      </c>
      <c r="V12" s="36">
        <v>31.536000000000001</v>
      </c>
      <c r="W12" s="461">
        <v>1779.0495612563179</v>
      </c>
      <c r="X12" s="461">
        <v>497.71842849097476</v>
      </c>
      <c r="Y12" s="461">
        <v>497.71842849097476</v>
      </c>
      <c r="Z12" s="461">
        <v>444.9</v>
      </c>
      <c r="AA12" s="461"/>
    </row>
    <row r="13" spans="1:27" ht="13">
      <c r="B13" s="54"/>
      <c r="C13" s="54"/>
      <c r="D13" s="17"/>
      <c r="E13" s="50" t="s">
        <v>272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461"/>
      <c r="X13" s="461"/>
      <c r="Y13" s="461"/>
      <c r="Z13" s="461"/>
      <c r="AA13" s="461"/>
    </row>
    <row r="14" spans="1:27" ht="13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598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2021</v>
      </c>
      <c r="V14" s="42">
        <v>31.536000000000001</v>
      </c>
      <c r="W14" s="460">
        <v>1940.582560288809</v>
      </c>
      <c r="X14" s="460">
        <v>865.88247197111912</v>
      </c>
      <c r="Y14" s="460">
        <v>865.88247197111912</v>
      </c>
      <c r="Z14" s="460">
        <v>512.47778880866429</v>
      </c>
      <c r="AA14" s="460"/>
    </row>
    <row r="15" spans="1:27">
      <c r="B15" s="88"/>
      <c r="C15" s="88"/>
      <c r="D15" s="24"/>
      <c r="E15" s="92" t="s">
        <v>270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462"/>
      <c r="X15" s="462"/>
      <c r="Y15" s="462"/>
      <c r="Z15" s="462"/>
      <c r="AA15" s="462"/>
    </row>
    <row r="16" spans="1:27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 ht="13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 ht="13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9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4.5">
      <c r="A27" s="47" t="s">
        <v>52</v>
      </c>
      <c r="B27" s="48" t="s">
        <v>589</v>
      </c>
      <c r="C27" s="47" t="s">
        <v>593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590</v>
      </c>
      <c r="C28" s="47" t="s">
        <v>594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591</v>
      </c>
      <c r="C29" s="47" t="s">
        <v>595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4.5">
      <c r="A30" s="57"/>
      <c r="B30" s="55" t="s">
        <v>592</v>
      </c>
      <c r="C30" s="57" t="s">
        <v>596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 ht="13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 ht="13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 ht="13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topLeftCell="A12" zoomScale="70" zoomScaleNormal="70" workbookViewId="0">
      <selection activeCell="W3" sqref="W3"/>
    </sheetView>
  </sheetViews>
  <sheetFormatPr defaultRowHeight="12.5"/>
  <cols>
    <col min="1" max="1" width="19.1796875" customWidth="1"/>
    <col min="2" max="2" width="14.26953125" bestFit="1" customWidth="1"/>
    <col min="3" max="3" width="50.81640625" bestFit="1" customWidth="1"/>
    <col min="4" max="4" width="17.54296875" bestFit="1" customWidth="1"/>
    <col min="9" max="9" width="16.453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1640625" bestFit="1" customWidth="1"/>
    <col min="19" max="19" width="13.1796875" bestFit="1" customWidth="1"/>
    <col min="20" max="21" width="11.7265625" bestFit="1" customWidth="1"/>
  </cols>
  <sheetData>
    <row r="1" spans="1:24" ht="23">
      <c r="A1" s="4" t="s">
        <v>276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 ht="13">
      <c r="A3" s="2"/>
      <c r="B3" s="2"/>
      <c r="D3" s="395" t="s">
        <v>281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145" t="s">
        <v>609</v>
      </c>
      <c r="X3" s="2"/>
    </row>
    <row r="4" spans="1:24" ht="25">
      <c r="A4" s="1" t="s">
        <v>0</v>
      </c>
      <c r="B4" s="1" t="s">
        <v>2</v>
      </c>
      <c r="C4" s="1" t="s">
        <v>257</v>
      </c>
      <c r="D4" s="1" t="s">
        <v>3</v>
      </c>
      <c r="E4" s="146" t="s">
        <v>14</v>
      </c>
      <c r="F4" s="146" t="s">
        <v>46</v>
      </c>
      <c r="G4" s="146" t="s">
        <v>260</v>
      </c>
      <c r="H4" s="146" t="s">
        <v>42</v>
      </c>
      <c r="I4" s="146" t="s">
        <v>51</v>
      </c>
      <c r="J4" s="146" t="s">
        <v>36</v>
      </c>
      <c r="K4" s="146" t="s">
        <v>111</v>
      </c>
      <c r="L4" s="146" t="s">
        <v>4</v>
      </c>
      <c r="M4" s="146" t="s">
        <v>112</v>
      </c>
      <c r="N4" s="146" t="s">
        <v>35</v>
      </c>
      <c r="O4" s="146" t="s">
        <v>115</v>
      </c>
      <c r="P4" s="146" t="s">
        <v>45</v>
      </c>
      <c r="Q4" s="146" t="s">
        <v>261</v>
      </c>
      <c r="R4" s="146" t="s">
        <v>262</v>
      </c>
      <c r="S4" s="146" t="s">
        <v>53</v>
      </c>
      <c r="T4" s="2" t="s">
        <v>284</v>
      </c>
      <c r="U4" s="2"/>
      <c r="V4" s="2"/>
      <c r="W4" s="2"/>
      <c r="X4" s="2"/>
    </row>
    <row r="5" spans="1:24" ht="26.5" thickBot="1">
      <c r="A5" s="147" t="s">
        <v>39</v>
      </c>
      <c r="B5" s="147" t="s">
        <v>33</v>
      </c>
      <c r="C5" s="147" t="s">
        <v>353</v>
      </c>
      <c r="D5" s="147" t="s">
        <v>34</v>
      </c>
      <c r="E5" s="148"/>
      <c r="F5" s="148" t="s">
        <v>48</v>
      </c>
      <c r="G5" s="148" t="s">
        <v>263</v>
      </c>
      <c r="H5" s="148"/>
      <c r="I5" s="148"/>
      <c r="J5" s="295" t="s">
        <v>553</v>
      </c>
      <c r="K5" s="295" t="s">
        <v>553</v>
      </c>
      <c r="L5" s="295" t="s">
        <v>553</v>
      </c>
      <c r="M5" s="295" t="s">
        <v>553</v>
      </c>
      <c r="N5" s="295" t="s">
        <v>553</v>
      </c>
      <c r="O5" s="295" t="s">
        <v>553</v>
      </c>
      <c r="P5" s="148"/>
      <c r="Q5" s="148" t="s">
        <v>264</v>
      </c>
      <c r="R5" s="148" t="s">
        <v>265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2021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354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2021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366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2021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355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 ht="13">
      <c r="A12" s="19" t="s">
        <v>356</v>
      </c>
      <c r="B12" s="19" t="s">
        <v>352</v>
      </c>
      <c r="D12" s="169" t="s">
        <v>354</v>
      </c>
      <c r="E12" s="325">
        <f>E6</f>
        <v>2021</v>
      </c>
      <c r="F12" s="43">
        <f>F6</f>
        <v>30</v>
      </c>
      <c r="G12" s="387">
        <v>1</v>
      </c>
      <c r="H12" s="153"/>
      <c r="I12" s="153"/>
      <c r="J12" s="463">
        <v>10</v>
      </c>
      <c r="K12" s="463">
        <v>10</v>
      </c>
      <c r="L12" s="463">
        <v>10</v>
      </c>
      <c r="M12" s="463">
        <v>10</v>
      </c>
      <c r="O12" s="286"/>
      <c r="P12" s="117">
        <v>1</v>
      </c>
      <c r="R12" s="35"/>
      <c r="S12" s="43">
        <v>1</v>
      </c>
      <c r="T12" s="459">
        <v>1</v>
      </c>
      <c r="U12" s="2"/>
      <c r="V12" s="2"/>
      <c r="W12" s="2"/>
      <c r="X12" s="2"/>
    </row>
    <row r="13" spans="1:24" s="43" customFormat="1" ht="13">
      <c r="A13" s="19" t="s">
        <v>365</v>
      </c>
      <c r="B13" s="19" t="s">
        <v>352</v>
      </c>
      <c r="D13" s="169" t="s">
        <v>366</v>
      </c>
      <c r="E13" s="325">
        <f>E8</f>
        <v>2021</v>
      </c>
      <c r="F13" s="43">
        <f>F8</f>
        <v>22</v>
      </c>
      <c r="G13" s="387">
        <v>1</v>
      </c>
      <c r="H13" s="153"/>
      <c r="I13" s="153"/>
      <c r="J13" s="463">
        <v>10</v>
      </c>
      <c r="K13" s="463">
        <v>10</v>
      </c>
      <c r="L13" s="463">
        <v>10</v>
      </c>
      <c r="M13" s="463">
        <v>10</v>
      </c>
      <c r="O13" s="286"/>
      <c r="P13" s="117">
        <v>1</v>
      </c>
      <c r="R13" s="35"/>
      <c r="S13" s="43">
        <v>1</v>
      </c>
      <c r="T13" s="459">
        <v>1</v>
      </c>
      <c r="U13" s="2"/>
      <c r="V13" s="2"/>
      <c r="W13" s="2"/>
      <c r="X13" s="2"/>
    </row>
    <row r="14" spans="1:24" s="43" customFormat="1" ht="13">
      <c r="A14" s="19" t="s">
        <v>357</v>
      </c>
      <c r="B14" s="19" t="s">
        <v>352</v>
      </c>
      <c r="D14" s="169" t="s">
        <v>355</v>
      </c>
      <c r="E14" s="325">
        <f>E10</f>
        <v>2021</v>
      </c>
      <c r="F14" s="43">
        <f>F10</f>
        <v>22</v>
      </c>
      <c r="G14" s="387">
        <v>1</v>
      </c>
      <c r="H14" s="153"/>
      <c r="I14" s="153"/>
      <c r="J14" s="463">
        <v>10</v>
      </c>
      <c r="K14" s="463">
        <v>10</v>
      </c>
      <c r="L14" s="463">
        <v>10</v>
      </c>
      <c r="M14" s="463">
        <v>10</v>
      </c>
      <c r="O14" s="286"/>
      <c r="P14" s="117">
        <v>1</v>
      </c>
      <c r="R14" s="35"/>
      <c r="S14" s="43">
        <v>1</v>
      </c>
      <c r="T14" s="459">
        <v>1</v>
      </c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 ht="13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 ht="13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.5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277</v>
      </c>
      <c r="B21" s="48" t="s">
        <v>266</v>
      </c>
      <c r="C21" s="48" t="s">
        <v>505</v>
      </c>
      <c r="D21" s="49" t="s">
        <v>37</v>
      </c>
      <c r="E21" s="50" t="s">
        <v>37</v>
      </c>
      <c r="F21" s="49" t="s">
        <v>268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277</v>
      </c>
      <c r="B22" s="48" t="s">
        <v>267</v>
      </c>
      <c r="C22" s="48" t="s">
        <v>506</v>
      </c>
      <c r="D22" s="49" t="s">
        <v>37</v>
      </c>
      <c r="E22" s="50" t="s">
        <v>37</v>
      </c>
      <c r="F22" s="49" t="s">
        <v>268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277</v>
      </c>
      <c r="B23" s="48" t="s">
        <v>275</v>
      </c>
      <c r="C23" s="48" t="s">
        <v>507</v>
      </c>
      <c r="D23" s="49" t="s">
        <v>37</v>
      </c>
      <c r="E23" s="50" t="s">
        <v>37</v>
      </c>
      <c r="F23" s="49" t="s">
        <v>268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358</v>
      </c>
      <c r="D24" s="49" t="s">
        <v>37</v>
      </c>
      <c r="E24" s="50" t="s">
        <v>37</v>
      </c>
      <c r="F24" s="49" t="s">
        <v>268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359</v>
      </c>
      <c r="D25" s="49" t="s">
        <v>37</v>
      </c>
      <c r="E25" s="50" t="s">
        <v>37</v>
      </c>
      <c r="F25" s="49" t="s">
        <v>268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360</v>
      </c>
      <c r="D26" s="49" t="s">
        <v>37</v>
      </c>
      <c r="E26" s="50" t="s">
        <v>37</v>
      </c>
      <c r="F26" s="49" t="s">
        <v>268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 ht="13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 ht="13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2.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362</v>
      </c>
      <c r="D33" s="96" t="s">
        <v>37</v>
      </c>
      <c r="E33" s="95" t="s">
        <v>361</v>
      </c>
      <c r="F33" s="96" t="s">
        <v>139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363</v>
      </c>
      <c r="D34" s="96" t="s">
        <v>37</v>
      </c>
      <c r="E34" s="95" t="s">
        <v>361</v>
      </c>
      <c r="F34" s="96" t="s">
        <v>139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364</v>
      </c>
      <c r="D35" s="96" t="s">
        <v>37</v>
      </c>
      <c r="E35" s="95" t="s">
        <v>361</v>
      </c>
      <c r="F35" s="96" t="s">
        <v>139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367</v>
      </c>
      <c r="D40" s="96" t="s">
        <v>37</v>
      </c>
      <c r="E40" s="95"/>
      <c r="F40" s="96" t="s">
        <v>139</v>
      </c>
      <c r="G40" s="96"/>
      <c r="H40" s="96"/>
      <c r="J40" s="458" t="s">
        <v>608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topLeftCell="A40" zoomScale="55" zoomScaleNormal="55" workbookViewId="0">
      <pane xSplit="2" topLeftCell="C1" activePane="topRight" state="frozen"/>
      <selection pane="topRight" activeCell="P42" sqref="P42"/>
    </sheetView>
  </sheetViews>
  <sheetFormatPr defaultRowHeight="12.5"/>
  <cols>
    <col min="2" max="2" width="14.54296875" customWidth="1"/>
    <col min="3" max="3" width="105.26953125" customWidth="1"/>
    <col min="4" max="4" width="12.81640625" bestFit="1" customWidth="1"/>
    <col min="5" max="5" width="12.81640625" style="43" customWidth="1"/>
    <col min="6" max="6" width="12.81640625" bestFit="1" customWidth="1"/>
    <col min="7" max="7" width="13.81640625" style="43" bestFit="1" customWidth="1"/>
    <col min="9" max="9" width="9.1796875" style="43"/>
    <col min="11" max="12" width="9.1796875" style="286"/>
    <col min="14" max="15" width="9.1796875" style="286"/>
    <col min="17" max="18" width="9.1796875" style="286"/>
  </cols>
  <sheetData>
    <row r="1" spans="1:23" ht="23">
      <c r="A1" s="4" t="s">
        <v>155</v>
      </c>
      <c r="D1" s="4" t="s">
        <v>500</v>
      </c>
      <c r="G1"/>
      <c r="I1"/>
    </row>
    <row r="2" spans="1:23">
      <c r="G2"/>
      <c r="I2"/>
    </row>
    <row r="3" spans="1:23">
      <c r="G3"/>
      <c r="I3"/>
    </row>
    <row r="4" spans="1:23" ht="13">
      <c r="B4" s="2"/>
      <c r="C4" s="2"/>
      <c r="D4" s="2"/>
      <c r="E4" s="2"/>
      <c r="F4" s="395" t="s">
        <v>281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6">
      <c r="B5" s="1" t="s">
        <v>0</v>
      </c>
      <c r="C5" s="46" t="s">
        <v>118</v>
      </c>
      <c r="D5" s="1" t="s">
        <v>2</v>
      </c>
      <c r="E5" s="1" t="s">
        <v>257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610</v>
      </c>
      <c r="L5" s="94" t="s">
        <v>111</v>
      </c>
      <c r="M5" s="94" t="s">
        <v>4</v>
      </c>
      <c r="N5" s="94" t="s">
        <v>613</v>
      </c>
      <c r="O5" s="94" t="s">
        <v>112</v>
      </c>
      <c r="P5" s="94" t="s">
        <v>35</v>
      </c>
      <c r="Q5" s="94" t="s">
        <v>614</v>
      </c>
      <c r="R5" s="94" t="s">
        <v>115</v>
      </c>
      <c r="S5" s="94" t="s">
        <v>46</v>
      </c>
      <c r="T5" s="94" t="s">
        <v>117</v>
      </c>
      <c r="U5" s="94" t="s">
        <v>45</v>
      </c>
    </row>
    <row r="6" spans="1:23" ht="26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498</v>
      </c>
      <c r="K6" s="79" t="s">
        <v>498</v>
      </c>
      <c r="L6" s="79" t="s">
        <v>498</v>
      </c>
      <c r="M6" s="79" t="s">
        <v>498</v>
      </c>
      <c r="N6" s="79" t="s">
        <v>498</v>
      </c>
      <c r="O6" s="79" t="s">
        <v>498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187</v>
      </c>
      <c r="C7" s="96" t="str">
        <f>'INPUT-Data(HD)'!C3</f>
        <v>Fuel Tech - H2 Delivery from centralized production (COMP+USTOR+TR+LIQ+LSTORB+RTS+REFLL(large))</v>
      </c>
      <c r="D7" s="96" t="s">
        <v>269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2021</v>
      </c>
      <c r="U7" s="117">
        <v>1</v>
      </c>
      <c r="W7" t="s">
        <v>501</v>
      </c>
    </row>
    <row r="8" spans="1:23" s="43" customFormat="1">
      <c r="B8" s="95"/>
      <c r="C8" s="96"/>
      <c r="D8" s="96" t="s">
        <v>598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 ht="13">
      <c r="B9" s="95"/>
      <c r="C9" s="96"/>
      <c r="D9" s="396" t="s">
        <v>600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189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190</v>
      </c>
      <c r="C11" s="124" t="str">
        <f>'INPUT-Data(HD)'!C4</f>
        <v>Fuel Tech - H2 Delivery from centralized production (COMP+USTOR+TR+LIQ+LSTORB+RTS+REFLG(large))</v>
      </c>
      <c r="D11" s="124" t="s">
        <v>269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2021</v>
      </c>
      <c r="U11" s="130">
        <v>1</v>
      </c>
      <c r="W11" s="286" t="s">
        <v>501</v>
      </c>
    </row>
    <row r="12" spans="1:23" s="43" customFormat="1">
      <c r="B12" s="171"/>
      <c r="C12" s="124"/>
      <c r="D12" s="124" t="s">
        <v>598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 ht="13">
      <c r="B13" s="171"/>
      <c r="C13" s="124"/>
      <c r="D13" s="396" t="s">
        <v>600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192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272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2021</v>
      </c>
      <c r="U15" s="117">
        <v>1</v>
      </c>
      <c r="W15" s="286" t="s">
        <v>502</v>
      </c>
    </row>
    <row r="16" spans="1:23" s="43" customFormat="1">
      <c r="B16" s="96"/>
      <c r="C16" s="96"/>
      <c r="D16" s="96" t="s">
        <v>598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 ht="13">
      <c r="B17" s="96"/>
      <c r="C17" s="96"/>
      <c r="D17" s="396" t="s">
        <v>600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189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272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2021</v>
      </c>
      <c r="U19" s="130">
        <v>1</v>
      </c>
      <c r="W19" s="286" t="s">
        <v>502</v>
      </c>
    </row>
    <row r="20" spans="2:23" s="43" customFormat="1">
      <c r="B20" s="124"/>
      <c r="C20" s="124"/>
      <c r="D20" s="124" t="s">
        <v>598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 ht="13">
      <c r="B21" s="124"/>
      <c r="C21" s="124"/>
      <c r="D21" s="396" t="s">
        <v>600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192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272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2021</v>
      </c>
      <c r="U23" s="117">
        <v>1</v>
      </c>
      <c r="W23" s="286" t="s">
        <v>499</v>
      </c>
    </row>
    <row r="24" spans="2:23" s="274" customFormat="1">
      <c r="B24" s="96"/>
      <c r="C24" s="96"/>
      <c r="D24" s="96" t="s">
        <v>598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468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272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2021</v>
      </c>
      <c r="U26" s="117">
        <v>1</v>
      </c>
      <c r="W26" s="286" t="s">
        <v>499</v>
      </c>
    </row>
    <row r="27" spans="2:23" s="43" customFormat="1">
      <c r="B27" s="96"/>
      <c r="C27" s="96"/>
      <c r="D27" s="96" t="s">
        <v>598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199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272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2021</v>
      </c>
      <c r="U29" s="130">
        <v>1</v>
      </c>
      <c r="W29" s="286" t="s">
        <v>499</v>
      </c>
    </row>
    <row r="30" spans="2:23" s="43" customFormat="1">
      <c r="B30" s="124"/>
      <c r="C30" s="124"/>
      <c r="D30" s="124" t="s">
        <v>598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192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269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2021</v>
      </c>
      <c r="U32" s="117">
        <v>1</v>
      </c>
      <c r="W32" s="286" t="s">
        <v>503</v>
      </c>
    </row>
    <row r="33" spans="2:23" s="43" customFormat="1">
      <c r="B33" s="96"/>
      <c r="C33" s="96"/>
      <c r="D33" s="96" t="s">
        <v>598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 ht="13">
      <c r="B34" s="96"/>
      <c r="C34" s="96"/>
      <c r="D34" s="396" t="s">
        <v>600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192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204</v>
      </c>
      <c r="C36" s="124" t="str">
        <f>'INPUT-Data(HD)'!C11</f>
        <v>Fuel Tech - H2 Delivery from centralized production (COMP+USTOR+TR+DP - Residential)</v>
      </c>
      <c r="D36" s="124" t="s">
        <v>269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2021</v>
      </c>
      <c r="U36" s="130">
        <v>1</v>
      </c>
      <c r="W36" s="286" t="s">
        <v>499</v>
      </c>
    </row>
    <row r="37" spans="2:23" s="43" customFormat="1">
      <c r="B37" s="171"/>
      <c r="C37" s="124"/>
      <c r="D37" s="124" t="s">
        <v>598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199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206</v>
      </c>
      <c r="C39" s="96" t="str">
        <f>'INPUT-Data(HD)'!C12</f>
        <v>Fuel Tech - H2 Delivery from centralized production (COMP+USTOR+TR+DP+REFGG(large))</v>
      </c>
      <c r="D39" s="96" t="s">
        <v>269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2021</v>
      </c>
      <c r="U39" s="117">
        <v>1</v>
      </c>
      <c r="W39" s="286" t="s">
        <v>499</v>
      </c>
    </row>
    <row r="40" spans="2:23" s="43" customFormat="1">
      <c r="B40" s="95"/>
      <c r="C40" s="96"/>
      <c r="D40" s="96" t="s">
        <v>598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192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434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2021</v>
      </c>
      <c r="U42" s="130">
        <v>1</v>
      </c>
      <c r="W42" s="286" t="s">
        <v>499</v>
      </c>
    </row>
    <row r="43" spans="2:23" s="43" customFormat="1">
      <c r="B43" s="124"/>
      <c r="C43" s="124"/>
      <c r="D43" s="124" t="s">
        <v>269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598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258</v>
      </c>
    </row>
    <row r="45" spans="2:23" s="43" customFormat="1">
      <c r="B45" s="124"/>
      <c r="C45" s="124"/>
      <c r="D45" s="124"/>
      <c r="E45" s="124"/>
      <c r="F45" s="124" t="s">
        <v>438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259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434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2021</v>
      </c>
      <c r="U46" s="117">
        <v>1</v>
      </c>
      <c r="W46" s="286" t="s">
        <v>499</v>
      </c>
    </row>
    <row r="47" spans="2:23" s="43" customFormat="1">
      <c r="B47" s="96"/>
      <c r="C47" s="96"/>
      <c r="D47" s="96" t="s">
        <v>269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598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258</v>
      </c>
    </row>
    <row r="49" spans="2:23" s="43" customFormat="1">
      <c r="B49" s="96"/>
      <c r="C49" s="96"/>
      <c r="D49" s="96"/>
      <c r="E49" s="96"/>
      <c r="F49" s="96" t="s">
        <v>439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259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434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2021</v>
      </c>
      <c r="U50" s="130">
        <v>1</v>
      </c>
      <c r="W50" s="286" t="s">
        <v>499</v>
      </c>
    </row>
    <row r="51" spans="2:23" s="43" customFormat="1">
      <c r="B51" s="124"/>
      <c r="C51" s="124"/>
      <c r="D51" s="124" t="s">
        <v>269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598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258</v>
      </c>
    </row>
    <row r="53" spans="2:23" s="43" customFormat="1">
      <c r="B53" s="124"/>
      <c r="C53" s="124"/>
      <c r="D53" s="124"/>
      <c r="E53" s="124"/>
      <c r="F53" s="124" t="s">
        <v>440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259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434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2021</v>
      </c>
      <c r="U54" s="117">
        <v>1</v>
      </c>
      <c r="W54" s="286" t="s">
        <v>499</v>
      </c>
    </row>
    <row r="55" spans="2:23" s="43" customFormat="1">
      <c r="B55" s="96"/>
      <c r="C55" s="96"/>
      <c r="D55" s="96" t="s">
        <v>269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598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258</v>
      </c>
    </row>
    <row r="57" spans="2:23" s="43" customFormat="1">
      <c r="B57" s="96"/>
      <c r="C57" s="96"/>
      <c r="D57" s="96"/>
      <c r="E57" s="96"/>
      <c r="F57" s="96" t="s">
        <v>441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259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434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2021</v>
      </c>
      <c r="U58" s="130">
        <v>1</v>
      </c>
      <c r="W58" s="286" t="s">
        <v>499</v>
      </c>
    </row>
    <row r="59" spans="2:23" s="43" customFormat="1">
      <c r="B59" s="124"/>
      <c r="C59" s="124"/>
      <c r="D59" s="124" t="s">
        <v>269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598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258</v>
      </c>
    </row>
    <row r="61" spans="2:23" s="43" customFormat="1">
      <c r="B61" s="124"/>
      <c r="C61" s="124"/>
      <c r="D61" s="124"/>
      <c r="E61" s="124"/>
      <c r="F61" s="124" t="s">
        <v>442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259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434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2021</v>
      </c>
      <c r="U62" s="117">
        <v>1</v>
      </c>
      <c r="W62" s="286" t="s">
        <v>499</v>
      </c>
    </row>
    <row r="63" spans="2:23" s="43" customFormat="1">
      <c r="B63" s="96"/>
      <c r="C63" s="96"/>
      <c r="D63" s="96" t="s">
        <v>269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598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258</v>
      </c>
    </row>
    <row r="65" spans="2:23" s="43" customFormat="1">
      <c r="B65" s="96"/>
      <c r="C65" s="96"/>
      <c r="D65" s="96"/>
      <c r="E65" s="96"/>
      <c r="F65" s="96" t="s">
        <v>443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259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434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2021</v>
      </c>
      <c r="U66" s="130">
        <v>1</v>
      </c>
      <c r="W66" s="286" t="s">
        <v>499</v>
      </c>
    </row>
    <row r="67" spans="2:23" s="43" customFormat="1">
      <c r="B67" s="124"/>
      <c r="C67" s="124"/>
      <c r="D67" s="124" t="s">
        <v>269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598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258</v>
      </c>
    </row>
    <row r="69" spans="2:23" s="43" customFormat="1">
      <c r="B69" s="132"/>
      <c r="C69" s="132"/>
      <c r="D69" s="132"/>
      <c r="E69" s="132"/>
      <c r="F69" s="132" t="s">
        <v>444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259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270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2021</v>
      </c>
      <c r="U70" s="117">
        <v>1</v>
      </c>
      <c r="W70" s="286" t="s">
        <v>504</v>
      </c>
    </row>
    <row r="71" spans="2:23" s="43" customFormat="1">
      <c r="B71" s="96"/>
      <c r="C71" s="96"/>
      <c r="D71" s="96" t="s">
        <v>598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199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270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2021</v>
      </c>
      <c r="U73" s="130">
        <v>1</v>
      </c>
      <c r="W73" s="286" t="s">
        <v>504</v>
      </c>
    </row>
    <row r="74" spans="2:23" s="43" customFormat="1">
      <c r="B74" s="124"/>
      <c r="C74" s="124"/>
      <c r="D74" s="124" t="s">
        <v>598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189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270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2021</v>
      </c>
      <c r="U76" s="117">
        <v>1</v>
      </c>
      <c r="W76" s="286" t="s">
        <v>504</v>
      </c>
    </row>
    <row r="77" spans="2:23" s="43" customFormat="1">
      <c r="B77" s="96"/>
      <c r="C77" s="96"/>
      <c r="D77" s="96" t="s">
        <v>598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192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 ht="13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583</v>
      </c>
    </row>
    <row r="86" spans="1:18" ht="13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563</v>
      </c>
      <c r="J86" s="286" t="s">
        <v>564</v>
      </c>
      <c r="K86" s="286">
        <v>802.34</v>
      </c>
      <c r="L86" s="286" t="s">
        <v>565</v>
      </c>
      <c r="M86" s="286"/>
    </row>
    <row r="87" spans="1:18" ht="52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566</v>
      </c>
      <c r="K87" s="286">
        <v>244</v>
      </c>
      <c r="L87" s="286" t="s">
        <v>565</v>
      </c>
      <c r="M87" s="286"/>
    </row>
    <row r="88" spans="1:18">
      <c r="A88" s="95" t="s">
        <v>52</v>
      </c>
      <c r="B88" s="95" t="s">
        <v>187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156</v>
      </c>
      <c r="F88" s="49" t="s">
        <v>268</v>
      </c>
      <c r="G88" s="96"/>
      <c r="H88" s="96"/>
      <c r="I88" s="286" t="s">
        <v>567</v>
      </c>
      <c r="J88" s="286" t="s">
        <v>564</v>
      </c>
      <c r="K88" s="286">
        <f>K86/K96</f>
        <v>1226.779988091537</v>
      </c>
      <c r="L88" s="286" t="s">
        <v>343</v>
      </c>
      <c r="M88" s="286"/>
    </row>
    <row r="89" spans="1:18">
      <c r="A89" s="95" t="s">
        <v>52</v>
      </c>
      <c r="B89" s="95" t="s">
        <v>190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156</v>
      </c>
      <c r="F89" s="49" t="s">
        <v>268</v>
      </c>
      <c r="G89" s="96"/>
      <c r="H89" s="96"/>
      <c r="I89" s="286"/>
      <c r="J89" s="286" t="s">
        <v>566</v>
      </c>
      <c r="K89" s="286">
        <f>K87/K97</f>
        <v>2984.6131773994571</v>
      </c>
      <c r="L89" s="286" t="s">
        <v>343</v>
      </c>
      <c r="M89" s="286"/>
    </row>
    <row r="90" spans="1:18">
      <c r="A90" s="95" t="s">
        <v>52</v>
      </c>
      <c r="B90" s="95" t="s">
        <v>193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156</v>
      </c>
      <c r="F90" s="49" t="s">
        <v>268</v>
      </c>
      <c r="G90" s="96"/>
      <c r="I90" s="286" t="s">
        <v>568</v>
      </c>
      <c r="J90" s="286" t="s">
        <v>564</v>
      </c>
      <c r="K90" s="286">
        <v>16</v>
      </c>
      <c r="L90" s="286" t="s">
        <v>569</v>
      </c>
      <c r="M90" s="286"/>
    </row>
    <row r="91" spans="1:18">
      <c r="A91" s="95" t="s">
        <v>52</v>
      </c>
      <c r="B91" s="95" t="s">
        <v>195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156</v>
      </c>
      <c r="F91" s="49" t="s">
        <v>268</v>
      </c>
      <c r="G91" s="96"/>
      <c r="I91" s="286"/>
      <c r="J91" s="286" t="s">
        <v>566</v>
      </c>
      <c r="K91" s="286">
        <v>2</v>
      </c>
      <c r="L91" s="286" t="s">
        <v>569</v>
      </c>
      <c r="M91" s="286"/>
    </row>
    <row r="92" spans="1:18" s="274" customFormat="1">
      <c r="A92" s="95" t="s">
        <v>52</v>
      </c>
      <c r="B92" s="95" t="s">
        <v>465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156</v>
      </c>
      <c r="F92" s="49" t="s">
        <v>268</v>
      </c>
      <c r="G92" s="96"/>
      <c r="I92" s="286" t="s">
        <v>570</v>
      </c>
      <c r="J92" s="286" t="s">
        <v>564</v>
      </c>
      <c r="K92" s="286">
        <v>0.94</v>
      </c>
      <c r="L92" s="286" t="s">
        <v>571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197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156</v>
      </c>
      <c r="F93" s="49" t="s">
        <v>268</v>
      </c>
      <c r="G93" s="96"/>
      <c r="I93" s="286"/>
      <c r="J93" s="286" t="s">
        <v>566</v>
      </c>
      <c r="K93" s="286">
        <v>1.05</v>
      </c>
      <c r="M93" s="286"/>
    </row>
    <row r="94" spans="1:18">
      <c r="A94" s="95" t="s">
        <v>52</v>
      </c>
      <c r="B94" s="95" t="s">
        <v>200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156</v>
      </c>
      <c r="F94" s="49" t="s">
        <v>268</v>
      </c>
      <c r="G94" s="96"/>
      <c r="I94" s="286" t="s">
        <v>572</v>
      </c>
      <c r="J94" s="286" t="s">
        <v>564</v>
      </c>
      <c r="K94" s="286">
        <f>10000000*K90*0.001/(K92*8.314*365)</f>
        <v>56.090491350600843</v>
      </c>
      <c r="L94" s="286" t="s">
        <v>573</v>
      </c>
      <c r="M94" s="286" t="s">
        <v>571</v>
      </c>
    </row>
    <row r="95" spans="1:18">
      <c r="A95" s="95" t="s">
        <v>52</v>
      </c>
      <c r="B95" s="95" t="s">
        <v>202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156</v>
      </c>
      <c r="F95" s="49" t="s">
        <v>268</v>
      </c>
      <c r="G95" s="96"/>
      <c r="I95" s="286"/>
      <c r="J95" s="286" t="s">
        <v>566</v>
      </c>
      <c r="K95" s="286">
        <f>10000000*K91*0.001/(K93*8.314*365)</f>
        <v>6.2767930797100933</v>
      </c>
      <c r="L95" s="286" t="s">
        <v>573</v>
      </c>
      <c r="M95" s="286"/>
    </row>
    <row r="96" spans="1:18">
      <c r="A96" s="95" t="s">
        <v>52</v>
      </c>
      <c r="B96" s="95" t="s">
        <v>204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156</v>
      </c>
      <c r="F96" s="49" t="s">
        <v>268</v>
      </c>
      <c r="G96" s="96"/>
      <c r="I96" s="286"/>
      <c r="J96" s="286" t="s">
        <v>564</v>
      </c>
      <c r="K96" s="286">
        <f>101325*K90*0.001/(8.314*298.15)</f>
        <v>0.65402110222565257</v>
      </c>
      <c r="L96" s="286" t="s">
        <v>573</v>
      </c>
      <c r="M96" s="286" t="s">
        <v>574</v>
      </c>
    </row>
    <row r="97" spans="1:13">
      <c r="A97" s="95" t="s">
        <v>52</v>
      </c>
      <c r="B97" s="95" t="s">
        <v>206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156</v>
      </c>
      <c r="F97" s="49" t="s">
        <v>268</v>
      </c>
      <c r="G97" s="96"/>
      <c r="I97" s="286"/>
      <c r="J97" s="286" t="s">
        <v>566</v>
      </c>
      <c r="K97" s="286">
        <f>101325*K91*0.001/(8.314*298.15)</f>
        <v>8.1752637778206572E-2</v>
      </c>
      <c r="L97" s="286" t="s">
        <v>573</v>
      </c>
      <c r="M97" s="286"/>
    </row>
    <row r="98" spans="1:13">
      <c r="A98" s="95" t="s">
        <v>52</v>
      </c>
      <c r="B98" s="95" t="s">
        <v>208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156</v>
      </c>
      <c r="F98" s="49" t="s">
        <v>268</v>
      </c>
      <c r="G98" s="96"/>
      <c r="I98" s="286"/>
      <c r="J98" s="286" t="s">
        <v>564</v>
      </c>
      <c r="K98" s="286">
        <f>K94/K90*1000</f>
        <v>3505.6557094125528</v>
      </c>
      <c r="L98" s="286" t="s">
        <v>575</v>
      </c>
      <c r="M98" s="286"/>
    </row>
    <row r="99" spans="1:13">
      <c r="A99" s="95" t="s">
        <v>52</v>
      </c>
      <c r="B99" s="95" t="s">
        <v>210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156</v>
      </c>
      <c r="F99" s="49" t="s">
        <v>268</v>
      </c>
      <c r="G99" s="96"/>
      <c r="I99" s="286"/>
      <c r="J99" s="286" t="s">
        <v>566</v>
      </c>
      <c r="K99" s="286">
        <f>K95/K91*1000</f>
        <v>3138.3965398550467</v>
      </c>
      <c r="L99" s="286" t="s">
        <v>575</v>
      </c>
      <c r="M99" s="286"/>
    </row>
    <row r="100" spans="1:13">
      <c r="A100" s="95" t="s">
        <v>52</v>
      </c>
      <c r="B100" s="95" t="s">
        <v>211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156</v>
      </c>
      <c r="F100" s="49" t="s">
        <v>268</v>
      </c>
      <c r="G100" s="96"/>
      <c r="I100" s="286"/>
      <c r="J100" s="286" t="s">
        <v>576</v>
      </c>
      <c r="M100" s="286"/>
    </row>
    <row r="101" spans="1:13">
      <c r="A101" s="95" t="s">
        <v>52</v>
      </c>
      <c r="B101" s="95" t="s">
        <v>212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156</v>
      </c>
      <c r="F101" s="49" t="s">
        <v>268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213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156</v>
      </c>
      <c r="F102" s="49" t="s">
        <v>268</v>
      </c>
      <c r="G102" s="96"/>
      <c r="I102" s="286"/>
      <c r="J102" s="286"/>
      <c r="K102" s="286">
        <v>100</v>
      </c>
      <c r="L102" s="286" t="s">
        <v>577</v>
      </c>
      <c r="M102" s="286"/>
    </row>
    <row r="103" spans="1:13">
      <c r="A103" s="95" t="s">
        <v>52</v>
      </c>
      <c r="B103" s="95" t="s">
        <v>214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156</v>
      </c>
      <c r="F103" s="49" t="s">
        <v>268</v>
      </c>
      <c r="G103" s="96"/>
      <c r="I103" s="286" t="s">
        <v>578</v>
      </c>
      <c r="J103" s="286" t="s">
        <v>564</v>
      </c>
      <c r="K103" s="286">
        <f>K102*(1-J101)</f>
        <v>85</v>
      </c>
      <c r="L103" s="286" t="s">
        <v>577</v>
      </c>
      <c r="M103" s="286"/>
    </row>
    <row r="104" spans="1:13">
      <c r="A104" s="95" t="s">
        <v>52</v>
      </c>
      <c r="B104" s="95" t="s">
        <v>215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156</v>
      </c>
      <c r="F104" s="49" t="s">
        <v>268</v>
      </c>
      <c r="G104" s="96"/>
      <c r="I104" s="286"/>
      <c r="J104" s="286" t="s">
        <v>566</v>
      </c>
      <c r="K104" s="286">
        <f>K102*J101</f>
        <v>15</v>
      </c>
      <c r="L104" s="286" t="s">
        <v>577</v>
      </c>
      <c r="M104" s="286"/>
    </row>
    <row r="105" spans="1:13">
      <c r="A105" s="95" t="s">
        <v>52</v>
      </c>
      <c r="B105" s="95" t="s">
        <v>216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156</v>
      </c>
      <c r="F105" s="49" t="s">
        <v>268</v>
      </c>
      <c r="G105" s="96"/>
      <c r="I105" s="286" t="s">
        <v>579</v>
      </c>
      <c r="J105" s="286" t="s">
        <v>564</v>
      </c>
      <c r="K105" s="286">
        <f>K103*K98*K86*0.001</f>
        <v>239081.86316065578</v>
      </c>
      <c r="L105" s="286" t="s">
        <v>580</v>
      </c>
      <c r="M105" s="286"/>
    </row>
    <row r="106" spans="1:13">
      <c r="A106" s="95" t="s">
        <v>52</v>
      </c>
      <c r="B106" s="95" t="s">
        <v>218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156</v>
      </c>
      <c r="F106" s="49" t="s">
        <v>268</v>
      </c>
      <c r="G106" s="96"/>
      <c r="I106" s="286"/>
      <c r="J106" s="286" t="s">
        <v>566</v>
      </c>
      <c r="K106" s="286">
        <f>K104*K99*K87*0.001</f>
        <v>11486.531335869471</v>
      </c>
      <c r="L106" s="286" t="s">
        <v>580</v>
      </c>
      <c r="M106" s="286"/>
    </row>
    <row r="107" spans="1:13">
      <c r="A107" s="95" t="s">
        <v>52</v>
      </c>
      <c r="B107" s="95" t="s">
        <v>220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156</v>
      </c>
      <c r="F107" s="49" t="s">
        <v>268</v>
      </c>
      <c r="G107" s="96"/>
      <c r="I107" s="286"/>
      <c r="J107" s="286" t="s">
        <v>581</v>
      </c>
      <c r="K107" s="375">
        <f>K106/(K105+K106)</f>
        <v>4.5841900208323204E-2</v>
      </c>
      <c r="M107" s="286"/>
    </row>
    <row r="108" spans="1:13">
      <c r="I108" s="286" t="s">
        <v>567</v>
      </c>
      <c r="J108" s="286" t="s">
        <v>564</v>
      </c>
      <c r="K108" s="286">
        <f>10000000*K90*0.001*K103/(K92*8.314*365)</f>
        <v>4767.6917648010713</v>
      </c>
      <c r="L108" s="286" t="s">
        <v>582</v>
      </c>
      <c r="M108" s="286"/>
    </row>
    <row r="109" spans="1:13">
      <c r="I109" s="286"/>
      <c r="J109" s="286" t="s">
        <v>566</v>
      </c>
      <c r="K109" s="286">
        <f>10000000*K91*0.001*K104/(K93*8.314*365)</f>
        <v>94.151896195651403</v>
      </c>
      <c r="L109" s="286" t="s">
        <v>582</v>
      </c>
      <c r="M109" s="286"/>
    </row>
    <row r="110" spans="1:13" ht="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581</v>
      </c>
      <c r="K110" s="286">
        <f>K109/(K108+K109)</f>
        <v>1.9365471775854962E-2</v>
      </c>
      <c r="M110" s="286"/>
    </row>
    <row r="111" spans="1:13" ht="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580</v>
      </c>
      <c r="M111" s="286"/>
    </row>
    <row r="112" spans="1:13" ht="52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580</v>
      </c>
      <c r="M112" s="286"/>
    </row>
    <row r="113" spans="1:13">
      <c r="A113" s="95" t="s">
        <v>50</v>
      </c>
      <c r="B113" s="96" t="s">
        <v>199</v>
      </c>
      <c r="C113" s="96" t="s">
        <v>199</v>
      </c>
      <c r="D113" s="96" t="s">
        <v>37</v>
      </c>
      <c r="E113" s="96"/>
      <c r="F113" s="49" t="s">
        <v>268</v>
      </c>
      <c r="G113" s="96"/>
      <c r="H113" s="96"/>
      <c r="I113" s="286"/>
      <c r="J113" s="286" t="s">
        <v>581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192</v>
      </c>
      <c r="C114" s="96" t="s">
        <v>294</v>
      </c>
      <c r="D114" s="96" t="s">
        <v>37</v>
      </c>
      <c r="E114" s="96"/>
      <c r="F114" s="49" t="s">
        <v>268</v>
      </c>
      <c r="G114" s="96"/>
      <c r="H114" s="96"/>
    </row>
    <row r="115" spans="1:13">
      <c r="A115" s="96" t="s">
        <v>50</v>
      </c>
      <c r="B115" s="96" t="s">
        <v>189</v>
      </c>
      <c r="C115" s="96" t="s">
        <v>295</v>
      </c>
      <c r="D115" s="96" t="s">
        <v>37</v>
      </c>
      <c r="E115" s="96"/>
      <c r="F115" s="49" t="s">
        <v>268</v>
      </c>
      <c r="G115" s="96"/>
      <c r="H115" s="96"/>
    </row>
    <row r="116" spans="1:13">
      <c r="A116" s="96" t="s">
        <v>50</v>
      </c>
      <c r="B116" s="96" t="s">
        <v>468</v>
      </c>
      <c r="C116" s="96" t="s">
        <v>468</v>
      </c>
      <c r="D116" s="96" t="s">
        <v>37</v>
      </c>
      <c r="E116" s="96"/>
      <c r="F116" s="49" t="s">
        <v>268</v>
      </c>
      <c r="G116" s="96"/>
      <c r="H116" s="9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zoomScale="87" zoomScaleNormal="115" workbookViewId="0">
      <selection activeCell="B24" sqref="B24"/>
    </sheetView>
  </sheetViews>
  <sheetFormatPr defaultColWidth="9.1796875" defaultRowHeight="12.5"/>
  <cols>
    <col min="1" max="1" width="9.1796875" style="286"/>
    <col min="2" max="2" width="38.54296875" style="286" bestFit="1" customWidth="1"/>
    <col min="3" max="3" width="53.7265625" style="286" bestFit="1" customWidth="1"/>
    <col min="4" max="4" width="50.54296875" style="286" customWidth="1"/>
    <col min="5" max="5" width="10.81640625" style="286" customWidth="1"/>
    <col min="6" max="6" width="12.81640625" style="286" bestFit="1" customWidth="1"/>
    <col min="7" max="16384" width="9.1796875" style="286"/>
  </cols>
  <sheetData>
    <row r="3" spans="2:26" ht="23">
      <c r="B3" s="4" t="s">
        <v>508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 ht="13">
      <c r="B5" s="287"/>
      <c r="C5" s="287"/>
      <c r="D5" s="287"/>
      <c r="E5" s="395" t="s">
        <v>281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6">
      <c r="B6" s="1" t="s">
        <v>0</v>
      </c>
      <c r="C6" s="46" t="s">
        <v>118</v>
      </c>
      <c r="D6" s="1" t="s">
        <v>2</v>
      </c>
      <c r="E6" s="1" t="s">
        <v>3</v>
      </c>
      <c r="F6" s="300" t="s">
        <v>509</v>
      </c>
      <c r="G6" s="300" t="s">
        <v>510</v>
      </c>
      <c r="H6" s="300" t="s">
        <v>511</v>
      </c>
      <c r="I6" s="300" t="s">
        <v>512</v>
      </c>
      <c r="J6" s="300" t="s">
        <v>53</v>
      </c>
      <c r="K6" s="300" t="s">
        <v>60</v>
      </c>
      <c r="L6" s="300" t="s">
        <v>110</v>
      </c>
      <c r="M6" s="300" t="s">
        <v>513</v>
      </c>
      <c r="N6" s="300" t="s">
        <v>287</v>
      </c>
      <c r="O6" s="300" t="s">
        <v>114</v>
      </c>
      <c r="P6" s="300" t="s">
        <v>116</v>
      </c>
      <c r="Q6" s="300" t="s">
        <v>514</v>
      </c>
      <c r="R6" s="300" t="s">
        <v>289</v>
      </c>
      <c r="S6" s="300" t="s">
        <v>46</v>
      </c>
      <c r="T6" s="300" t="s">
        <v>117</v>
      </c>
      <c r="U6" s="300" t="s">
        <v>45</v>
      </c>
    </row>
    <row r="7" spans="2:26" ht="26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598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2021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 ht="13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 ht="13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9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515</v>
      </c>
      <c r="C15" s="48" t="s">
        <v>516</v>
      </c>
      <c r="D15" s="305" t="s">
        <v>517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 ht="13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 ht="13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39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269</v>
      </c>
      <c r="D20" s="50" t="s">
        <v>271</v>
      </c>
      <c r="E20" s="50" t="s">
        <v>37</v>
      </c>
      <c r="F20" s="50" t="s">
        <v>361</v>
      </c>
      <c r="G20" s="90" t="s">
        <v>139</v>
      </c>
      <c r="H20" s="50"/>
      <c r="I20" s="50"/>
    </row>
    <row r="21" spans="2:26">
      <c r="B21" s="58"/>
      <c r="C21" s="50" t="s">
        <v>272</v>
      </c>
      <c r="D21" s="50" t="s">
        <v>273</v>
      </c>
      <c r="E21" s="63" t="s">
        <v>37</v>
      </c>
      <c r="F21" s="50" t="s">
        <v>361</v>
      </c>
      <c r="G21" s="90" t="s">
        <v>139</v>
      </c>
      <c r="H21" s="63"/>
      <c r="I21" s="63"/>
    </row>
    <row r="22" spans="2:26">
      <c r="B22" s="45"/>
      <c r="C22" s="50" t="s">
        <v>270</v>
      </c>
      <c r="D22" s="50" t="s">
        <v>274</v>
      </c>
      <c r="E22" s="63" t="s">
        <v>37</v>
      </c>
      <c r="F22" s="50" t="s">
        <v>361</v>
      </c>
      <c r="G22" s="90" t="s">
        <v>139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" thickBot="1">
      <c r="B27" s="39" t="s">
        <v>518</v>
      </c>
    </row>
    <row r="28" spans="2:26" ht="15" thickBot="1">
      <c r="B28" s="306"/>
      <c r="C28" s="307" t="s">
        <v>9</v>
      </c>
      <c r="D28" s="307" t="s">
        <v>597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5.5" thickTop="1" thickBot="1">
      <c r="B29" s="475" t="s">
        <v>519</v>
      </c>
      <c r="C29" s="476"/>
      <c r="D29" s="476"/>
      <c r="E29" s="476"/>
      <c r="F29" s="476"/>
      <c r="G29" s="476"/>
      <c r="H29" s="477"/>
    </row>
    <row r="30" spans="2:26" ht="15" thickBot="1">
      <c r="B30" s="308" t="s">
        <v>520</v>
      </c>
      <c r="C30" s="309" t="s">
        <v>521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" thickBot="1">
      <c r="B31" s="308" t="s">
        <v>522</v>
      </c>
      <c r="C31" s="311" t="s">
        <v>521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" thickBot="1">
      <c r="B32" s="308" t="s">
        <v>523</v>
      </c>
      <c r="C32" s="313" t="s">
        <v>263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" thickBot="1">
      <c r="B33" s="308" t="s">
        <v>524</v>
      </c>
      <c r="C33" s="311" t="s">
        <v>263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" thickBot="1">
      <c r="B34" s="308" t="s">
        <v>525</v>
      </c>
      <c r="C34" s="313" t="s">
        <v>263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" thickBot="1">
      <c r="B35" s="308" t="s">
        <v>526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" thickBot="1">
      <c r="B36" s="308" t="s">
        <v>527</v>
      </c>
      <c r="C36" s="313" t="s">
        <v>263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" thickBot="1">
      <c r="B37" s="308" t="s">
        <v>528</v>
      </c>
      <c r="C37" s="311" t="s">
        <v>263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" thickBot="1">
      <c r="B38" s="308" t="s">
        <v>529</v>
      </c>
      <c r="C38" s="313" t="s">
        <v>530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" thickBot="1">
      <c r="B39" s="308" t="s">
        <v>531</v>
      </c>
      <c r="C39" s="315" t="s">
        <v>530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" thickBot="1">
      <c r="B40" s="478" t="s">
        <v>532</v>
      </c>
      <c r="C40" s="479"/>
      <c r="D40" s="479"/>
      <c r="E40" s="479"/>
      <c r="F40" s="479"/>
      <c r="G40" s="479"/>
      <c r="H40" s="480"/>
    </row>
    <row r="41" spans="2:13" ht="15.5" thickBot="1">
      <c r="B41" s="308" t="s">
        <v>533</v>
      </c>
      <c r="C41" s="309" t="s">
        <v>534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5" thickBot="1">
      <c r="B42" s="308" t="s">
        <v>535</v>
      </c>
      <c r="C42" s="311" t="s">
        <v>534</v>
      </c>
      <c r="D42" s="312"/>
      <c r="E42" s="312"/>
      <c r="F42" s="312"/>
      <c r="G42" s="312"/>
      <c r="H42" s="312"/>
    </row>
    <row r="43" spans="2:13" ht="15.5" thickBot="1">
      <c r="B43" s="308" t="s">
        <v>536</v>
      </c>
      <c r="C43" s="313" t="s">
        <v>534</v>
      </c>
      <c r="D43" s="314"/>
      <c r="E43" s="314"/>
      <c r="F43" s="314"/>
      <c r="G43" s="314"/>
      <c r="H43" s="314"/>
    </row>
    <row r="44" spans="2:13" ht="15" thickBot="1">
      <c r="B44" s="308" t="s">
        <v>537</v>
      </c>
      <c r="C44" s="311"/>
      <c r="D44" s="481" t="s">
        <v>538</v>
      </c>
      <c r="E44" s="482"/>
      <c r="F44" s="482"/>
      <c r="G44" s="482"/>
      <c r="H44" s="483"/>
    </row>
    <row r="45" spans="2:13" ht="15" thickBot="1">
      <c r="B45" s="308" t="s">
        <v>539</v>
      </c>
      <c r="C45" s="313" t="s">
        <v>263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540</v>
      </c>
    </row>
    <row r="46" spans="2:13" ht="15" thickBot="1">
      <c r="B46" s="308" t="s">
        <v>541</v>
      </c>
      <c r="C46" s="311" t="s">
        <v>542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543</v>
      </c>
    </row>
    <row r="47" spans="2:13" ht="15.5" thickBot="1">
      <c r="B47" s="308" t="s">
        <v>544</v>
      </c>
      <c r="C47" s="313" t="s">
        <v>545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" thickBot="1">
      <c r="B48" s="478" t="s">
        <v>546</v>
      </c>
      <c r="C48" s="479"/>
      <c r="D48" s="479"/>
      <c r="E48" s="479"/>
      <c r="F48" s="479"/>
      <c r="G48" s="479"/>
      <c r="H48" s="480"/>
    </row>
    <row r="49" spans="2:9" ht="15.5" thickBot="1">
      <c r="B49" s="308" t="s">
        <v>547</v>
      </c>
      <c r="C49" s="309" t="s">
        <v>548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5" thickBot="1">
      <c r="B50" s="308" t="s">
        <v>549</v>
      </c>
      <c r="C50" s="311" t="s">
        <v>548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" thickBot="1">
      <c r="B51" s="308" t="s">
        <v>550</v>
      </c>
      <c r="C51" s="313" t="s">
        <v>551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" thickBot="1">
      <c r="B52" s="318" t="s">
        <v>552</v>
      </c>
      <c r="C52" s="311" t="s">
        <v>551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INPUT-Data(HP)</vt:lpstr>
      <vt:lpstr>INPUT-Data(HS)</vt:lpstr>
      <vt:lpstr>SUP_HP</vt:lpstr>
      <vt:lpstr>INPUT-Data(HD)</vt:lpstr>
      <vt:lpstr>EMI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2024-04-07T02:41:58Z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