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"/>
    </mc:Choice>
  </mc:AlternateContent>
  <xr:revisionPtr revIDLastSave="618" documentId="13_ncr:1_{1194D2AA-2484-43AB-B4BE-E00F004AAE79}" xr6:coauthVersionLast="47" xr6:coauthVersionMax="47" xr10:uidLastSave="{9D01BEAA-268D-408B-94E1-B30B2D63F047}"/>
  <bookViews>
    <workbookView xWindow="-110" yWindow="-110" windowWidth="19420" windowHeight="12220" tabRatio="901" activeTab="23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8" i="167" l="1"/>
  <c r="AF8" i="167"/>
  <c r="AE8" i="167"/>
  <c r="AD8" i="167"/>
  <c r="AC8" i="167"/>
  <c r="AB8" i="167"/>
  <c r="H107" i="151"/>
  <c r="I107" i="151"/>
  <c r="J107" i="151"/>
  <c r="K107" i="151"/>
  <c r="L107" i="151"/>
  <c r="M107" i="151"/>
  <c r="H108" i="151"/>
  <c r="I108" i="151"/>
  <c r="J108" i="151"/>
  <c r="K108" i="151"/>
  <c r="L108" i="151"/>
  <c r="M108" i="151"/>
  <c r="H109" i="151"/>
  <c r="I109" i="151"/>
  <c r="J109" i="151"/>
  <c r="K109" i="151"/>
  <c r="L109" i="151"/>
  <c r="M109" i="151"/>
  <c r="H110" i="151"/>
  <c r="I110" i="151"/>
  <c r="J110" i="151"/>
  <c r="K110" i="151"/>
  <c r="L110" i="151"/>
  <c r="M110" i="151"/>
  <c r="G110" i="151"/>
  <c r="G109" i="151"/>
  <c r="G108" i="151"/>
  <c r="G107" i="151"/>
  <c r="H97" i="151"/>
  <c r="I97" i="151"/>
  <c r="J97" i="151"/>
  <c r="K97" i="151"/>
  <c r="L97" i="151"/>
  <c r="M97" i="151"/>
  <c r="H98" i="151"/>
  <c r="I98" i="151"/>
  <c r="J98" i="151"/>
  <c r="K98" i="151"/>
  <c r="L98" i="151"/>
  <c r="M98" i="151"/>
  <c r="H99" i="151"/>
  <c r="I99" i="151"/>
  <c r="J99" i="151"/>
  <c r="K99" i="151"/>
  <c r="L99" i="151"/>
  <c r="M99" i="151"/>
  <c r="H100" i="151"/>
  <c r="I100" i="151"/>
  <c r="J100" i="151"/>
  <c r="K100" i="151"/>
  <c r="L100" i="151"/>
  <c r="M100" i="151"/>
  <c r="G100" i="151"/>
  <c r="G99" i="151"/>
  <c r="G98" i="151"/>
  <c r="G97" i="151"/>
  <c r="H90" i="151"/>
  <c r="I90" i="151"/>
  <c r="J90" i="151"/>
  <c r="K90" i="151"/>
  <c r="L90" i="151"/>
  <c r="M90" i="151"/>
  <c r="G90" i="151"/>
  <c r="H89" i="151"/>
  <c r="I89" i="151"/>
  <c r="J89" i="151"/>
  <c r="K89" i="151"/>
  <c r="L89" i="151"/>
  <c r="M89" i="151"/>
  <c r="G89" i="151"/>
  <c r="H88" i="151"/>
  <c r="I88" i="151"/>
  <c r="J88" i="151"/>
  <c r="K88" i="151"/>
  <c r="L88" i="151"/>
  <c r="M88" i="151"/>
  <c r="G88" i="151"/>
  <c r="H87" i="151"/>
  <c r="I87" i="151"/>
  <c r="J87" i="151"/>
  <c r="K87" i="151"/>
  <c r="L87" i="151"/>
  <c r="M87" i="151"/>
  <c r="G87" i="151"/>
  <c r="N54" i="165"/>
  <c r="L65" i="164"/>
  <c r="L66" i="164" s="1"/>
  <c r="L67" i="164" s="1"/>
  <c r="L68" i="164" s="1"/>
  <c r="L69" i="164" s="1"/>
  <c r="L70" i="164" s="1"/>
  <c r="K65" i="164"/>
  <c r="K66" i="164" s="1"/>
  <c r="K67" i="164" s="1"/>
  <c r="K68" i="164" s="1"/>
  <c r="K69" i="164" s="1"/>
  <c r="K70" i="164" s="1"/>
  <c r="J65" i="164"/>
  <c r="J66" i="164" s="1"/>
  <c r="J67" i="164" s="1"/>
  <c r="J68" i="164" s="1"/>
  <c r="J69" i="164" s="1"/>
  <c r="J70" i="164" s="1"/>
  <c r="I65" i="164"/>
  <c r="I66" i="164" s="1"/>
  <c r="I67" i="164" s="1"/>
  <c r="I68" i="164" s="1"/>
  <c r="I69" i="164" s="1"/>
  <c r="I70" i="164" s="1"/>
  <c r="H65" i="164"/>
  <c r="H66" i="164" s="1"/>
  <c r="H67" i="164" s="1"/>
  <c r="H68" i="164" s="1"/>
  <c r="H69" i="164" s="1"/>
  <c r="H70" i="164" s="1"/>
  <c r="G65" i="164"/>
  <c r="G66" i="164" s="1"/>
  <c r="G67" i="164" s="1"/>
  <c r="G68" i="164" s="1"/>
  <c r="G69" i="164" s="1"/>
  <c r="G70" i="164" s="1"/>
  <c r="F65" i="164"/>
  <c r="F66" i="164" s="1"/>
  <c r="F67" i="164" s="1"/>
  <c r="F68" i="164" s="1"/>
  <c r="F69" i="164" s="1"/>
  <c r="F70" i="164" s="1"/>
  <c r="N46" i="164"/>
  <c r="N47" i="164"/>
  <c r="N48" i="164"/>
  <c r="N49" i="164"/>
  <c r="N50" i="164"/>
  <c r="N51" i="164"/>
  <c r="N45" i="164"/>
  <c r="N59" i="163"/>
  <c r="N58" i="163"/>
  <c r="N57" i="163"/>
  <c r="N56" i="163"/>
  <c r="N55" i="163"/>
  <c r="N54" i="163"/>
  <c r="L59" i="163"/>
  <c r="K59" i="163"/>
  <c r="J59" i="163"/>
  <c r="I59" i="163"/>
  <c r="H59" i="163"/>
  <c r="G59" i="163"/>
  <c r="F59" i="163"/>
  <c r="N59" i="162"/>
  <c r="N58" i="162"/>
  <c r="N57" i="162"/>
  <c r="N56" i="162"/>
  <c r="N55" i="162"/>
  <c r="N54" i="162"/>
  <c r="L59" i="162"/>
  <c r="K59" i="162"/>
  <c r="J59" i="162"/>
  <c r="I59" i="162"/>
  <c r="H59" i="162"/>
  <c r="G59" i="162"/>
  <c r="F59" i="162"/>
  <c r="F46" i="162"/>
  <c r="G46" i="162"/>
  <c r="H46" i="162"/>
  <c r="I46" i="162"/>
  <c r="J46" i="162"/>
  <c r="K46" i="162"/>
  <c r="L46" i="162"/>
  <c r="N59" i="161"/>
  <c r="N58" i="161"/>
  <c r="N57" i="161"/>
  <c r="N56" i="161"/>
  <c r="N55" i="161"/>
  <c r="N54" i="161"/>
  <c r="L59" i="161"/>
  <c r="K59" i="161"/>
  <c r="J59" i="161"/>
  <c r="I59" i="161"/>
  <c r="H59" i="161"/>
  <c r="G59" i="161"/>
  <c r="F59" i="161"/>
  <c r="G59" i="152"/>
  <c r="H59" i="152"/>
  <c r="I59" i="152"/>
  <c r="J59" i="152"/>
  <c r="K59" i="152"/>
  <c r="L59" i="152"/>
  <c r="F59" i="152"/>
  <c r="N55" i="152"/>
  <c r="N56" i="152"/>
  <c r="N57" i="152"/>
  <c r="N58" i="152"/>
  <c r="N59" i="152"/>
  <c r="N54" i="152"/>
  <c r="O77" i="155"/>
  <c r="O78" i="155"/>
  <c r="O79" i="155"/>
  <c r="O80" i="155"/>
  <c r="O81" i="155"/>
  <c r="O82" i="155"/>
  <c r="O84" i="155"/>
  <c r="O85" i="155"/>
  <c r="O86" i="155"/>
  <c r="O88" i="155"/>
  <c r="O90" i="155"/>
  <c r="O92" i="155"/>
  <c r="O76" i="155"/>
  <c r="G88" i="154"/>
  <c r="H88" i="154"/>
  <c r="P9" i="169" s="1"/>
  <c r="G9" i="169" s="1"/>
  <c r="I88" i="154"/>
  <c r="Q9" i="169" s="1"/>
  <c r="H9" i="169" s="1"/>
  <c r="J88" i="154"/>
  <c r="K88" i="154"/>
  <c r="L88" i="154"/>
  <c r="M88" i="154"/>
  <c r="G90" i="154"/>
  <c r="H90" i="154"/>
  <c r="I90" i="154"/>
  <c r="J90" i="154"/>
  <c r="K90" i="154"/>
  <c r="L90" i="154"/>
  <c r="M90" i="154"/>
  <c r="U9" i="169" s="1"/>
  <c r="L9" i="169" s="1"/>
  <c r="O9" i="169"/>
  <c r="F9" i="169" s="1"/>
  <c r="G92" i="154"/>
  <c r="H92" i="154"/>
  <c r="I92" i="154"/>
  <c r="J92" i="154"/>
  <c r="K92" i="154"/>
  <c r="L92" i="154"/>
  <c r="M92" i="154"/>
  <c r="H86" i="154"/>
  <c r="I86" i="154"/>
  <c r="J86" i="154"/>
  <c r="K86" i="154"/>
  <c r="L86" i="154"/>
  <c r="M86" i="154"/>
  <c r="G86" i="154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H11" i="169" s="1"/>
  <c r="R11" i="169"/>
  <c r="I11" i="169" s="1"/>
  <c r="S11" i="169"/>
  <c r="J11" i="169" s="1"/>
  <c r="T11" i="169"/>
  <c r="K11" i="169" s="1"/>
  <c r="U11" i="169"/>
  <c r="L11" i="169" s="1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P19" i="169" a="1"/>
  <c r="P19" i="169" s="1"/>
  <c r="Q19" i="169" a="1"/>
  <c r="Q19" i="169" s="1"/>
  <c r="R19" i="169" a="1"/>
  <c r="R19" i="169" s="1"/>
  <c r="S19" i="169" a="1"/>
  <c r="S19" i="169" s="1"/>
  <c r="T19" i="169" a="1"/>
  <c r="T19" i="169" s="1"/>
  <c r="U19" i="169" a="1"/>
  <c r="U19" i="169" s="1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R9" i="169" l="1"/>
  <c r="I9" i="169" s="1"/>
  <c r="T9" i="169"/>
  <c r="K9" i="169" s="1"/>
  <c r="S9" i="169"/>
  <c r="J9" i="169" s="1"/>
  <c r="AE11" i="169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L8" i="162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I42" i="162"/>
  <c r="I43" i="162"/>
  <c r="F42" i="162"/>
  <c r="F43" i="162"/>
  <c r="F45" i="162"/>
  <c r="L43" i="162"/>
  <c r="G45" i="162"/>
  <c r="H45" i="162"/>
  <c r="J41" i="162"/>
  <c r="I41" i="162"/>
  <c r="H41" i="162"/>
  <c r="F41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X45" i="152"/>
  <c r="X46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W57" i="151"/>
  <c r="R52" i="151"/>
  <c r="S52" i="151"/>
  <c r="S58" i="151" s="1"/>
  <c r="T52" i="151"/>
  <c r="U52" i="151"/>
  <c r="U56" i="151" s="1"/>
  <c r="V52" i="151"/>
  <c r="V58" i="151" s="1"/>
  <c r="W52" i="151"/>
  <c r="W54" i="151" s="1"/>
  <c r="W51" i="151"/>
  <c r="W55" i="151" s="1"/>
  <c r="V51" i="151"/>
  <c r="V53" i="151" s="1"/>
  <c r="U51" i="151"/>
  <c r="U57" i="151" s="1"/>
  <c r="T51" i="151"/>
  <c r="T53" i="151" s="1"/>
  <c r="S51" i="151"/>
  <c r="S53" i="151" s="1"/>
  <c r="R51" i="151"/>
  <c r="R57" i="151" s="1"/>
  <c r="Q52" i="151"/>
  <c r="Q56" i="151" s="1"/>
  <c r="Q51" i="151"/>
  <c r="Q55" i="151" s="1"/>
  <c r="M34" i="151"/>
  <c r="M36" i="151" s="1"/>
  <c r="M33" i="151"/>
  <c r="M37" i="151" s="1"/>
  <c r="L34" i="151"/>
  <c r="L36" i="151" s="1"/>
  <c r="L33" i="151"/>
  <c r="L39" i="151" s="1"/>
  <c r="K34" i="151"/>
  <c r="K40" i="151" s="1"/>
  <c r="K33" i="151"/>
  <c r="K35" i="151" s="1"/>
  <c r="J34" i="151"/>
  <c r="J38" i="151" s="1"/>
  <c r="J33" i="151"/>
  <c r="J37" i="151" s="1"/>
  <c r="I34" i="151"/>
  <c r="I38" i="151" s="1"/>
  <c r="I33" i="151"/>
  <c r="I37" i="151" s="1"/>
  <c r="H34" i="151"/>
  <c r="H38" i="151" s="1"/>
  <c r="H33" i="151"/>
  <c r="H35" i="151" s="1"/>
  <c r="G34" i="151"/>
  <c r="G36" i="151" s="1"/>
  <c r="G33" i="151"/>
  <c r="G39" i="151" s="1"/>
  <c r="AA9" i="151"/>
  <c r="AA7" i="151"/>
  <c r="AA5" i="151"/>
  <c r="AA3" i="151"/>
  <c r="Z9" i="151"/>
  <c r="Z7" i="151"/>
  <c r="Z5" i="151"/>
  <c r="Z3" i="151"/>
  <c r="Y9" i="151"/>
  <c r="Y7" i="151"/>
  <c r="J14" i="169" s="1"/>
  <c r="Y5" i="151"/>
  <c r="Y3" i="151"/>
  <c r="X9" i="151"/>
  <c r="X7" i="151"/>
  <c r="X5" i="151"/>
  <c r="X3" i="151"/>
  <c r="I12" i="169" s="1"/>
  <c r="W9" i="151"/>
  <c r="W7" i="151"/>
  <c r="W5" i="151"/>
  <c r="W3" i="151"/>
  <c r="H12" i="169" s="1"/>
  <c r="V9" i="151"/>
  <c r="V7" i="151"/>
  <c r="V5" i="151"/>
  <c r="V3" i="151"/>
  <c r="G12" i="169" s="1"/>
  <c r="V4" i="151"/>
  <c r="U9" i="151"/>
  <c r="U7" i="151"/>
  <c r="U5" i="151"/>
  <c r="U3" i="151"/>
  <c r="I5" i="151"/>
  <c r="I7" i="151"/>
  <c r="K4" i="151"/>
  <c r="L4" i="151"/>
  <c r="L6" i="151" s="1"/>
  <c r="M4" i="151"/>
  <c r="M8" i="151" s="1"/>
  <c r="M3" i="151"/>
  <c r="M5" i="151" s="1"/>
  <c r="L3" i="151"/>
  <c r="L5" i="151" s="1"/>
  <c r="K3" i="151"/>
  <c r="K5" i="151" s="1"/>
  <c r="J4" i="151"/>
  <c r="J10" i="151" s="1"/>
  <c r="J3" i="151"/>
  <c r="J5" i="151" s="1"/>
  <c r="I4" i="151"/>
  <c r="I6" i="151" s="1"/>
  <c r="I3" i="151"/>
  <c r="I9" i="151" s="1"/>
  <c r="H4" i="151"/>
  <c r="H6" i="151" s="1"/>
  <c r="H3" i="151"/>
  <c r="H5" i="151" s="1"/>
  <c r="H18" i="151" s="1"/>
  <c r="G4" i="151"/>
  <c r="G10" i="151" s="1"/>
  <c r="G3" i="151"/>
  <c r="G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M61" i="148" s="1"/>
  <c r="L11" i="148"/>
  <c r="L61" i="148" s="1"/>
  <c r="K11" i="148"/>
  <c r="K61" i="148" s="1"/>
  <c r="J11" i="148"/>
  <c r="J61" i="148" s="1"/>
  <c r="I11" i="148"/>
  <c r="I61" i="148" s="1"/>
  <c r="H11" i="148"/>
  <c r="H61" i="148" s="1"/>
  <c r="G11" i="148"/>
  <c r="G61" i="148" s="1"/>
  <c r="M10" i="148"/>
  <c r="L10" i="148"/>
  <c r="K10" i="148"/>
  <c r="J10" i="148"/>
  <c r="I10" i="148"/>
  <c r="H10" i="148"/>
  <c r="G10" i="148"/>
  <c r="M9" i="148"/>
  <c r="M59" i="148" s="1"/>
  <c r="L9" i="148"/>
  <c r="L59" i="148" s="1"/>
  <c r="K9" i="148"/>
  <c r="K59" i="148" s="1"/>
  <c r="J9" i="148"/>
  <c r="J59" i="148" s="1"/>
  <c r="I9" i="148"/>
  <c r="I59" i="148" s="1"/>
  <c r="H9" i="148"/>
  <c r="H59" i="148" s="1"/>
  <c r="G9" i="148"/>
  <c r="G59" i="148" s="1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G56" i="148" s="1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U53" i="148"/>
  <c r="U55" i="148" s="1"/>
  <c r="U57" i="148" s="1"/>
  <c r="U59" i="148" s="1"/>
  <c r="U61" i="148" s="1"/>
  <c r="U63" i="148" s="1"/>
  <c r="C11" i="148"/>
  <c r="M28" i="148"/>
  <c r="M29" i="148"/>
  <c r="M30" i="148"/>
  <c r="M31" i="148"/>
  <c r="M32" i="148"/>
  <c r="M33" i="148"/>
  <c r="M34" i="148"/>
  <c r="M35" i="148"/>
  <c r="M36" i="148"/>
  <c r="M62" i="148" s="1"/>
  <c r="M27" i="148"/>
  <c r="L28" i="148"/>
  <c r="L29" i="148"/>
  <c r="L30" i="148"/>
  <c r="L31" i="148"/>
  <c r="L32" i="148"/>
  <c r="L33" i="148"/>
  <c r="L34" i="148"/>
  <c r="L35" i="148"/>
  <c r="L36" i="148"/>
  <c r="L62" i="148" s="1"/>
  <c r="L27" i="148"/>
  <c r="K28" i="148"/>
  <c r="K29" i="148"/>
  <c r="K30" i="148"/>
  <c r="K31" i="148"/>
  <c r="K32" i="148"/>
  <c r="K33" i="148"/>
  <c r="K34" i="148"/>
  <c r="K35" i="148"/>
  <c r="K36" i="148"/>
  <c r="K62" i="148" s="1"/>
  <c r="K27" i="148"/>
  <c r="J31" i="148"/>
  <c r="J32" i="148"/>
  <c r="J33" i="148"/>
  <c r="J34" i="148"/>
  <c r="J35" i="148"/>
  <c r="J36" i="148"/>
  <c r="J62" i="148" s="1"/>
  <c r="J28" i="148"/>
  <c r="J29" i="148"/>
  <c r="J30" i="148"/>
  <c r="J27" i="148"/>
  <c r="I31" i="148"/>
  <c r="I32" i="148"/>
  <c r="I33" i="148"/>
  <c r="I34" i="148"/>
  <c r="I35" i="148"/>
  <c r="I36" i="148"/>
  <c r="I62" i="148" s="1"/>
  <c r="I28" i="148"/>
  <c r="I29" i="148"/>
  <c r="I30" i="148"/>
  <c r="I27" i="148"/>
  <c r="H31" i="148"/>
  <c r="H32" i="148"/>
  <c r="H33" i="148"/>
  <c r="H34" i="148"/>
  <c r="H35" i="148"/>
  <c r="H36" i="148"/>
  <c r="H62" i="148" s="1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G62" i="148" s="1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U65" i="148" l="1"/>
  <c r="G86" i="148"/>
  <c r="G53" i="148"/>
  <c r="H53" i="148"/>
  <c r="I53" i="148"/>
  <c r="H56" i="148"/>
  <c r="H57" i="148" s="1"/>
  <c r="J53" i="148"/>
  <c r="J54" i="148" s="1"/>
  <c r="I56" i="148"/>
  <c r="I79" i="148" s="1"/>
  <c r="V65" i="148"/>
  <c r="H86" i="148"/>
  <c r="K53" i="148"/>
  <c r="J56" i="148"/>
  <c r="J57" i="148" s="1"/>
  <c r="J58" i="148" s="1"/>
  <c r="L53" i="148"/>
  <c r="L76" i="148" s="1"/>
  <c r="K56" i="148"/>
  <c r="K57" i="148" s="1"/>
  <c r="K58" i="148" s="1"/>
  <c r="M53" i="148"/>
  <c r="L56" i="148"/>
  <c r="M56" i="148"/>
  <c r="I20" i="151"/>
  <c r="J35" i="151"/>
  <c r="J18" i="151"/>
  <c r="K38" i="151"/>
  <c r="W58" i="151"/>
  <c r="G35" i="151"/>
  <c r="V56" i="151"/>
  <c r="V55" i="151"/>
  <c r="L18" i="151"/>
  <c r="L53" i="151" s="1"/>
  <c r="G38" i="151"/>
  <c r="T55" i="151"/>
  <c r="W56" i="151"/>
  <c r="G37" i="151"/>
  <c r="M18" i="151"/>
  <c r="I36" i="151"/>
  <c r="S55" i="151"/>
  <c r="I55" i="151" s="1"/>
  <c r="L16" i="151"/>
  <c r="Q53" i="151"/>
  <c r="I18" i="151"/>
  <c r="I53" i="151" s="1"/>
  <c r="U54" i="151"/>
  <c r="U53" i="151"/>
  <c r="K18" i="151"/>
  <c r="T56" i="151"/>
  <c r="L35" i="151"/>
  <c r="R55" i="151"/>
  <c r="G16" i="151"/>
  <c r="T54" i="151"/>
  <c r="K16" i="151"/>
  <c r="K51" i="151" s="1"/>
  <c r="R53" i="151"/>
  <c r="H53" i="151" s="1"/>
  <c r="Q57" i="151"/>
  <c r="X4" i="151"/>
  <c r="J17" i="151" s="1"/>
  <c r="J52" i="151" s="1"/>
  <c r="U58" i="151"/>
  <c r="J53" i="151"/>
  <c r="T58" i="151"/>
  <c r="L40" i="151"/>
  <c r="I22" i="151"/>
  <c r="L37" i="151"/>
  <c r="V57" i="151"/>
  <c r="L51" i="151"/>
  <c r="S57" i="151"/>
  <c r="X8" i="151"/>
  <c r="I14" i="169"/>
  <c r="X10" i="151"/>
  <c r="J23" i="151" s="1"/>
  <c r="I15" i="169"/>
  <c r="Q58" i="151"/>
  <c r="U4" i="151"/>
  <c r="G17" i="151" s="1"/>
  <c r="G52" i="151" s="1"/>
  <c r="F12" i="169"/>
  <c r="Y4" i="151"/>
  <c r="K17" i="151" s="1"/>
  <c r="K52" i="151" s="1"/>
  <c r="J12" i="169"/>
  <c r="M38" i="151"/>
  <c r="U55" i="151"/>
  <c r="U10" i="151"/>
  <c r="G23" i="151" s="1"/>
  <c r="F15" i="169"/>
  <c r="Y10" i="151"/>
  <c r="J15" i="169"/>
  <c r="Q54" i="151"/>
  <c r="Y8" i="151"/>
  <c r="Z4" i="151"/>
  <c r="L17" i="151" s="1"/>
  <c r="K12" i="169"/>
  <c r="G40" i="151"/>
  <c r="H17" i="151"/>
  <c r="H52" i="151" s="1"/>
  <c r="Z6" i="151"/>
  <c r="L19" i="151" s="1"/>
  <c r="K13" i="169"/>
  <c r="V54" i="151"/>
  <c r="R58" i="151"/>
  <c r="W4" i="151"/>
  <c r="I17" i="151" s="1"/>
  <c r="I52" i="151" s="1"/>
  <c r="Z8" i="151"/>
  <c r="K14" i="169"/>
  <c r="K37" i="151"/>
  <c r="U6" i="151"/>
  <c r="F13" i="169"/>
  <c r="Z10" i="151"/>
  <c r="K15" i="169"/>
  <c r="AA4" i="151"/>
  <c r="M17" i="151" s="1"/>
  <c r="M52" i="151" s="1"/>
  <c r="L12" i="169"/>
  <c r="K36" i="151"/>
  <c r="M40" i="151"/>
  <c r="S54" i="151"/>
  <c r="Y6" i="151"/>
  <c r="J13" i="169"/>
  <c r="V6" i="151"/>
  <c r="H19" i="151" s="1"/>
  <c r="G13" i="169"/>
  <c r="AA6" i="151"/>
  <c r="L13" i="169"/>
  <c r="R54" i="151"/>
  <c r="T57" i="151"/>
  <c r="V8" i="151"/>
  <c r="G14" i="169"/>
  <c r="AA8" i="151"/>
  <c r="M21" i="151" s="1"/>
  <c r="L14" i="169"/>
  <c r="G22" i="151"/>
  <c r="W53" i="151"/>
  <c r="V10" i="151"/>
  <c r="G15" i="169"/>
  <c r="AA10" i="151"/>
  <c r="L15" i="169"/>
  <c r="M16" i="151"/>
  <c r="U8" i="151"/>
  <c r="F14" i="169"/>
  <c r="W6" i="151"/>
  <c r="I19" i="151" s="1"/>
  <c r="H13" i="169"/>
  <c r="I35" i="151"/>
  <c r="W8" i="151"/>
  <c r="H14" i="169"/>
  <c r="J16" i="151"/>
  <c r="I16" i="151"/>
  <c r="W10" i="151"/>
  <c r="H15" i="169"/>
  <c r="I8" i="151"/>
  <c r="H16" i="151"/>
  <c r="S56" i="151"/>
  <c r="J8" i="151"/>
  <c r="M7" i="151"/>
  <c r="M20" i="151" s="1"/>
  <c r="M55" i="151" s="1"/>
  <c r="X6" i="151"/>
  <c r="I13" i="169"/>
  <c r="R56" i="151"/>
  <c r="AA55" i="155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G84" i="148"/>
  <c r="H84" i="148"/>
  <c r="G55" i="148"/>
  <c r="G78" i="148" s="1"/>
  <c r="I54" i="148"/>
  <c r="I77" i="148" s="1"/>
  <c r="H82" i="148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K57" i="162" s="1"/>
  <c r="L54" i="162"/>
  <c r="L44" i="162"/>
  <c r="L57" i="162" s="1"/>
  <c r="F44" i="162"/>
  <c r="F57" i="162" s="1"/>
  <c r="H55" i="163"/>
  <c r="K58" i="163"/>
  <c r="L58" i="163"/>
  <c r="H56" i="163"/>
  <c r="J58" i="163"/>
  <c r="I56" i="163"/>
  <c r="K56" i="163"/>
  <c r="L56" i="163"/>
  <c r="I58" i="163"/>
  <c r="F54" i="163"/>
  <c r="F44" i="163"/>
  <c r="F57" i="163" s="1"/>
  <c r="I55" i="163"/>
  <c r="G54" i="163"/>
  <c r="G57" i="163"/>
  <c r="J55" i="163"/>
  <c r="J56" i="163"/>
  <c r="H57" i="163"/>
  <c r="H54" i="163"/>
  <c r="H58" i="163"/>
  <c r="I57" i="163"/>
  <c r="I54" i="163"/>
  <c r="K55" i="163"/>
  <c r="K44" i="163"/>
  <c r="K57" i="163" s="1"/>
  <c r="J54" i="163"/>
  <c r="J57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5" i="162"/>
  <c r="K54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J58" i="162"/>
  <c r="K56" i="162"/>
  <c r="F54" i="162"/>
  <c r="H58" i="161"/>
  <c r="H55" i="161"/>
  <c r="H56" i="161"/>
  <c r="G58" i="161"/>
  <c r="Y43" i="152"/>
  <c r="K58" i="152"/>
  <c r="J58" i="152"/>
  <c r="V46" i="152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J57" i="161"/>
  <c r="J54" i="161"/>
  <c r="K58" i="161"/>
  <c r="K44" i="161"/>
  <c r="K57" i="161" s="1"/>
  <c r="K54" i="161"/>
  <c r="L54" i="161"/>
  <c r="M39" i="151"/>
  <c r="M35" i="151"/>
  <c r="L38" i="151"/>
  <c r="I40" i="151"/>
  <c r="H36" i="151"/>
  <c r="L8" i="151"/>
  <c r="K8" i="151"/>
  <c r="J40" i="151"/>
  <c r="H37" i="151"/>
  <c r="H40" i="151"/>
  <c r="J39" i="151"/>
  <c r="K39" i="151"/>
  <c r="I39" i="151"/>
  <c r="K6" i="151"/>
  <c r="H39" i="151"/>
  <c r="K10" i="151"/>
  <c r="J36" i="151"/>
  <c r="H8" i="151"/>
  <c r="G5" i="151"/>
  <c r="G18" i="151" s="1"/>
  <c r="G7" i="151"/>
  <c r="G20" i="151" s="1"/>
  <c r="G55" i="151" s="1"/>
  <c r="K7" i="151"/>
  <c r="K20" i="151" s="1"/>
  <c r="J7" i="151"/>
  <c r="J20" i="151" s="1"/>
  <c r="G6" i="151"/>
  <c r="G8" i="151"/>
  <c r="M10" i="151"/>
  <c r="M6" i="151"/>
  <c r="L10" i="151"/>
  <c r="J6" i="151"/>
  <c r="H10" i="151"/>
  <c r="I10" i="151"/>
  <c r="L7" i="151"/>
  <c r="L20" i="151" s="1"/>
  <c r="L55" i="151" s="1"/>
  <c r="H9" i="151"/>
  <c r="H22" i="151" s="1"/>
  <c r="H57" i="151" s="1"/>
  <c r="M9" i="151"/>
  <c r="M22" i="151" s="1"/>
  <c r="M57" i="151" s="1"/>
  <c r="L9" i="151"/>
  <c r="L22" i="151" s="1"/>
  <c r="H7" i="151"/>
  <c r="H20" i="151" s="1"/>
  <c r="H55" i="151" s="1"/>
  <c r="K9" i="151"/>
  <c r="K22" i="151" s="1"/>
  <c r="K57" i="151" s="1"/>
  <c r="J9" i="151"/>
  <c r="J22" i="151" s="1"/>
  <c r="L82" i="155"/>
  <c r="L84" i="155"/>
  <c r="J82" i="155"/>
  <c r="G55" i="156"/>
  <c r="G78" i="156" s="1"/>
  <c r="G76" i="156"/>
  <c r="G54" i="156"/>
  <c r="G77" i="156" s="1"/>
  <c r="J76" i="156"/>
  <c r="J54" i="156"/>
  <c r="J77" i="156" s="1"/>
  <c r="J55" i="156"/>
  <c r="J78" i="156" s="1"/>
  <c r="K76" i="156"/>
  <c r="K54" i="156"/>
  <c r="K77" i="156" s="1"/>
  <c r="K55" i="156"/>
  <c r="G79" i="156"/>
  <c r="G57" i="156"/>
  <c r="G84" i="156"/>
  <c r="I84" i="156"/>
  <c r="J79" i="156"/>
  <c r="J57" i="156"/>
  <c r="J84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Y62" i="155"/>
  <c r="Y64" i="155" s="1"/>
  <c r="Y66" i="155" s="1"/>
  <c r="Y68" i="155" s="1"/>
  <c r="Y70" i="155" s="1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M57" i="148"/>
  <c r="J76" i="148"/>
  <c r="G76" i="148"/>
  <c r="H84" i="154"/>
  <c r="I84" i="154"/>
  <c r="U54" i="154"/>
  <c r="U56" i="154" s="1"/>
  <c r="U58" i="154" s="1"/>
  <c r="U60" i="154" s="1"/>
  <c r="Z62" i="154"/>
  <c r="AA62" i="154"/>
  <c r="G55" i="154"/>
  <c r="G78" i="154" s="1"/>
  <c r="G76" i="154"/>
  <c r="G54" i="154"/>
  <c r="G77" i="154" s="1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Y62" i="154"/>
  <c r="Y64" i="154" s="1"/>
  <c r="Y66" i="154" s="1"/>
  <c r="Y68" i="154" s="1"/>
  <c r="Y70" i="154" s="1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X55" i="148"/>
  <c r="Y55" i="148"/>
  <c r="Z55" i="148"/>
  <c r="Z57" i="148" s="1"/>
  <c r="Z59" i="148" s="1"/>
  <c r="Z61" i="148" s="1"/>
  <c r="Z63" i="148" s="1"/>
  <c r="AA55" i="148"/>
  <c r="AA57" i="148" s="1"/>
  <c r="AA59" i="148" s="1"/>
  <c r="AA61" i="148" s="1"/>
  <c r="AA63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O83" i="155" l="1"/>
  <c r="V67" i="148"/>
  <c r="H88" i="148"/>
  <c r="AA65" i="148"/>
  <c r="M86" i="148"/>
  <c r="Z65" i="148"/>
  <c r="L86" i="148"/>
  <c r="W65" i="148"/>
  <c r="I86" i="148"/>
  <c r="L54" i="148"/>
  <c r="U67" i="148"/>
  <c r="G88" i="148"/>
  <c r="K23" i="151"/>
  <c r="K58" i="151"/>
  <c r="L57" i="151"/>
  <c r="J58" i="151"/>
  <c r="G21" i="151"/>
  <c r="G56" i="151" s="1"/>
  <c r="M56" i="151"/>
  <c r="J55" i="151"/>
  <c r="K53" i="151"/>
  <c r="M53" i="151"/>
  <c r="I57" i="151"/>
  <c r="L52" i="151"/>
  <c r="K34" i="169"/>
  <c r="I54" i="151"/>
  <c r="H35" i="169" s="1"/>
  <c r="G53" i="151"/>
  <c r="M51" i="151"/>
  <c r="L34" i="169" s="1"/>
  <c r="J34" i="169"/>
  <c r="G51" i="151"/>
  <c r="F34" i="169" s="1"/>
  <c r="N34" i="169" s="1"/>
  <c r="H51" i="151"/>
  <c r="G34" i="169" s="1"/>
  <c r="K55" i="151"/>
  <c r="H23" i="151"/>
  <c r="H58" i="151" s="1"/>
  <c r="I51" i="151"/>
  <c r="H34" i="169" s="1"/>
  <c r="J57" i="151"/>
  <c r="J19" i="151"/>
  <c r="J54" i="151" s="1"/>
  <c r="J51" i="151"/>
  <c r="I34" i="169"/>
  <c r="L23" i="151"/>
  <c r="L58" i="151" s="1"/>
  <c r="K21" i="151"/>
  <c r="K56" i="151" s="1"/>
  <c r="M23" i="151"/>
  <c r="M58" i="151" s="1"/>
  <c r="M19" i="151"/>
  <c r="M54" i="151" s="1"/>
  <c r="L21" i="151"/>
  <c r="L56" i="151" s="1"/>
  <c r="L54" i="151"/>
  <c r="K35" i="169" s="1"/>
  <c r="H54" i="151"/>
  <c r="G35" i="169" s="1"/>
  <c r="G19" i="151"/>
  <c r="G58" i="151"/>
  <c r="H21" i="151"/>
  <c r="H56" i="151" s="1"/>
  <c r="J21" i="151"/>
  <c r="J56" i="151" s="1"/>
  <c r="G54" i="151"/>
  <c r="I23" i="151"/>
  <c r="I58" i="151" s="1"/>
  <c r="G57" i="151"/>
  <c r="K19" i="151"/>
  <c r="K54" i="151" s="1"/>
  <c r="I21" i="151"/>
  <c r="I56" i="151" s="1"/>
  <c r="M80" i="155"/>
  <c r="L47" i="164"/>
  <c r="L21" i="169"/>
  <c r="K47" i="164"/>
  <c r="K21" i="169"/>
  <c r="F47" i="164"/>
  <c r="F21" i="169"/>
  <c r="G57" i="155"/>
  <c r="L76" i="155"/>
  <c r="I55" i="155"/>
  <c r="I78" i="155" s="1"/>
  <c r="G79" i="155"/>
  <c r="L55" i="155"/>
  <c r="L78" i="155" s="1"/>
  <c r="K79" i="155"/>
  <c r="J85" i="155"/>
  <c r="I79" i="155"/>
  <c r="L57" i="155"/>
  <c r="L80" i="155" s="1"/>
  <c r="M82" i="155"/>
  <c r="G79" i="148"/>
  <c r="G57" i="148"/>
  <c r="L57" i="148"/>
  <c r="L58" i="148" s="1"/>
  <c r="L81" i="148" s="1"/>
  <c r="M55" i="148"/>
  <c r="M78" i="148" s="1"/>
  <c r="L55" i="148"/>
  <c r="K55" i="148"/>
  <c r="K78" i="148" s="1"/>
  <c r="K76" i="148"/>
  <c r="M76" i="148"/>
  <c r="L79" i="148"/>
  <c r="AA62" i="148"/>
  <c r="H76" i="148"/>
  <c r="Z62" i="148"/>
  <c r="H55" i="148"/>
  <c r="H78" i="148" s="1"/>
  <c r="I84" i="148"/>
  <c r="H79" i="148"/>
  <c r="V62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L84" i="148"/>
  <c r="H46" i="164"/>
  <c r="G46" i="164"/>
  <c r="J46" i="164"/>
  <c r="I46" i="164"/>
  <c r="S10" i="169"/>
  <c r="J10" i="169" s="1"/>
  <c r="R10" i="169"/>
  <c r="I10" i="169" s="1"/>
  <c r="I57" i="162"/>
  <c r="I56" i="162"/>
  <c r="I58" i="162"/>
  <c r="L56" i="152"/>
  <c r="Y44" i="152"/>
  <c r="U46" i="152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H58" i="156"/>
  <c r="H81" i="156" s="1"/>
  <c r="H80" i="156"/>
  <c r="H85" i="156"/>
  <c r="L82" i="156"/>
  <c r="K85" i="156"/>
  <c r="K84" i="156"/>
  <c r="G58" i="156"/>
  <c r="G81" i="156" s="1"/>
  <c r="G80" i="156"/>
  <c r="I80" i="156"/>
  <c r="I58" i="156"/>
  <c r="I81" i="156" s="1"/>
  <c r="M80" i="156"/>
  <c r="M58" i="156"/>
  <c r="M81" i="156" s="1"/>
  <c r="M85" i="156"/>
  <c r="K78" i="156"/>
  <c r="K80" i="156"/>
  <c r="K58" i="156"/>
  <c r="K81" i="156" s="1"/>
  <c r="J80" i="156"/>
  <c r="J58" i="156"/>
  <c r="J81" i="156" s="1"/>
  <c r="J85" i="156"/>
  <c r="G58" i="155"/>
  <c r="G81" i="155" s="1"/>
  <c r="G80" i="155"/>
  <c r="I85" i="155"/>
  <c r="U10" i="169"/>
  <c r="L10" i="169" s="1"/>
  <c r="I58" i="155"/>
  <c r="I81" i="155" s="1"/>
  <c r="I80" i="155"/>
  <c r="K80" i="155"/>
  <c r="K58" i="155"/>
  <c r="K81" i="155" s="1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M85" i="155"/>
  <c r="L85" i="155"/>
  <c r="M58" i="148"/>
  <c r="M81" i="148" s="1"/>
  <c r="M80" i="148"/>
  <c r="I58" i="148"/>
  <c r="I81" i="148" s="1"/>
  <c r="I80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58" i="154"/>
  <c r="J81" i="154" s="1"/>
  <c r="J80" i="154"/>
  <c r="K85" i="154"/>
  <c r="G58" i="154"/>
  <c r="G81" i="154" s="1"/>
  <c r="G80" i="154"/>
  <c r="L80" i="154"/>
  <c r="L58" i="154"/>
  <c r="L81" i="154" s="1"/>
  <c r="G85" i="154"/>
  <c r="K78" i="154"/>
  <c r="I80" i="154"/>
  <c r="I58" i="154"/>
  <c r="I81" i="154" s="1"/>
  <c r="H85" i="154"/>
  <c r="K80" i="154"/>
  <c r="K58" i="154"/>
  <c r="K81" i="154" s="1"/>
  <c r="M85" i="154"/>
  <c r="AA64" i="154"/>
  <c r="AA66" i="154" s="1"/>
  <c r="AA68" i="154" s="1"/>
  <c r="AA70" i="154" s="1"/>
  <c r="L82" i="154"/>
  <c r="Z61" i="154"/>
  <c r="J85" i="154"/>
  <c r="X64" i="154"/>
  <c r="X66" i="154" s="1"/>
  <c r="X68" i="154" s="1"/>
  <c r="X70" i="154" s="1"/>
  <c r="M82" i="154"/>
  <c r="H58" i="154"/>
  <c r="H81" i="154" s="1"/>
  <c r="H80" i="154"/>
  <c r="M78" i="154"/>
  <c r="L78" i="154"/>
  <c r="M58" i="154"/>
  <c r="M81" i="154" s="1"/>
  <c r="M80" i="154"/>
  <c r="L85" i="154"/>
  <c r="Z64" i="154"/>
  <c r="AA67" i="148" l="1"/>
  <c r="M88" i="148"/>
  <c r="W67" i="148"/>
  <c r="I88" i="148"/>
  <c r="V69" i="148"/>
  <c r="H92" i="148" s="1"/>
  <c r="H90" i="148"/>
  <c r="U69" i="148"/>
  <c r="G92" i="148" s="1"/>
  <c r="O8" i="169" s="1"/>
  <c r="F8" i="169" s="1"/>
  <c r="G90" i="148"/>
  <c r="L80" i="148"/>
  <c r="Z67" i="148"/>
  <c r="L88" i="148"/>
  <c r="J35" i="169"/>
  <c r="F35" i="169"/>
  <c r="O15" i="169"/>
  <c r="I35" i="169"/>
  <c r="N35" i="169" s="1"/>
  <c r="L35" i="169"/>
  <c r="P10" i="169"/>
  <c r="G10" i="169" s="1"/>
  <c r="T10" i="169"/>
  <c r="K10" i="169" s="1"/>
  <c r="Q10" i="169"/>
  <c r="H10" i="169" s="1"/>
  <c r="L58" i="155"/>
  <c r="L81" i="155" s="1"/>
  <c r="P11" i="169"/>
  <c r="G11" i="169" s="1"/>
  <c r="O11" i="169"/>
  <c r="F11" i="169" s="1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P8" i="169" s="1"/>
  <c r="G8" i="169" s="1"/>
  <c r="Y45" i="152"/>
  <c r="L57" i="152"/>
  <c r="T46" i="152"/>
  <c r="G58" i="152"/>
  <c r="L84" i="156"/>
  <c r="O10" i="169"/>
  <c r="F10" i="169" s="1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Z69" i="148" l="1"/>
  <c r="L92" i="148" s="1"/>
  <c r="T8" i="169" s="1"/>
  <c r="K8" i="169" s="1"/>
  <c r="L90" i="148"/>
  <c r="W69" i="148"/>
  <c r="I92" i="148" s="1"/>
  <c r="Q8" i="169" s="1"/>
  <c r="H8" i="169" s="1"/>
  <c r="I90" i="148"/>
  <c r="AA69" i="148"/>
  <c r="M92" i="148" s="1"/>
  <c r="M90" i="148"/>
  <c r="U8" i="169" s="1"/>
  <c r="L8" i="169" s="1"/>
  <c r="L49" i="164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8" i="152"/>
  <c r="Y60" i="148"/>
  <c r="K81" i="148"/>
  <c r="Y61" i="148"/>
  <c r="K82" i="148"/>
  <c r="X60" i="148"/>
  <c r="J81" i="148"/>
  <c r="X61" i="148"/>
  <c r="J82" i="148"/>
  <c r="Z65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Y63" i="148"/>
  <c r="K86" i="148" s="1"/>
  <c r="K84" i="148"/>
  <c r="Y62" i="148"/>
  <c r="X63" i="148"/>
  <c r="J86" i="148" s="1"/>
  <c r="J84" i="148"/>
  <c r="X62" i="148"/>
  <c r="Z67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Y64" i="148"/>
  <c r="K85" i="148"/>
  <c r="Y65" i="148"/>
  <c r="K88" i="148" s="1"/>
  <c r="X64" i="148"/>
  <c r="J85" i="148"/>
  <c r="X65" i="148"/>
  <c r="J88" i="148" s="1"/>
  <c r="Z69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90" i="148" s="1"/>
  <c r="X67" i="148"/>
  <c r="J90" i="148" s="1"/>
  <c r="X66" i="148"/>
  <c r="S20" i="169" l="1"/>
  <c r="S23" i="169" s="1"/>
  <c r="Q20" i="169"/>
  <c r="Q23" i="169" s="1"/>
  <c r="Y69" i="148"/>
  <c r="K92" i="148" s="1"/>
  <c r="S8" i="169" s="1"/>
  <c r="J8" i="169" s="1"/>
  <c r="Y68" i="148"/>
  <c r="X68" i="148"/>
  <c r="X69" i="148"/>
  <c r="J92" i="148" s="1"/>
  <c r="R8" i="169" s="1"/>
  <c r="I8" i="169" s="1"/>
  <c r="Y70" i="148" l="1"/>
  <c r="X70" i="148"/>
  <c r="J57" i="162"/>
  <c r="D100" i="155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<sst xmlns="http://schemas.openxmlformats.org/spreadsheetml/2006/main" count="9527" uniqueCount="460">
  <si>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</si>
  <si>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</si>
  <si>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</si>
  <si>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</si>
  <si>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</si>
  <si>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</si>
  <si>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</si>
  <si>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</si>
  <si>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</si>
  <si>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</si>
  <si>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</si>
  <si>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</si>
  <si>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</si>
  <si>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</si>
  <si>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</si>
  <si>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</si>
  <si>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</si>
  <si>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</si>
  <si>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</si>
  <si>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</si>
  <si>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</si>
  <si>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</si>
  <si>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</si>
  <si>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</si>
  <si>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</si>
  <si>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</si>
  <si>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</si>
  <si>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</si>
  <si>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</si>
  <si>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</si>
  <si>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</si>
  <si>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</si>
  <si>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</si>
  <si>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</si>
  <si>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</si>
  <si>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</si>
  <si>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</si>
  <si>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</si>
  <si>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</si>
  <si>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</si>
  <si>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</si>
  <si>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</si>
  <si>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</si>
  <si>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</si>
  <si>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</si>
  <si>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</si>
  <si>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</si>
  <si>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</si>
  <si>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</si>
  <si>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</si>
  <si>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</si>
  <si>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</si>
  <si>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</si>
  <si>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</si>
  <si>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</si>
  <si>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</si>
  <si>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</si>
  <si>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</si>
  <si>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</si>
  <si>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</si>
  <si>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</si>
  <si>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</si>
  <si>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</si>
  <si>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</si>
  <si>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</si>
  <si>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</si>
  <si>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</si>
  <si>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</si>
  <si>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</si>
  <si>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</si>
  <si>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</si>
  <si>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</si>
  <si>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</si>
  <si>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</si>
  <si>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</si>
  <si>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</si>
  <si>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</si>
  <si>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</si>
  <si>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</si>
  <si>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</si>
  <si>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</si>
  <si>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</si>
  <si>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</si>
  <si>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</si>
  <si>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</si>
  <si>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</si>
  <si>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</si>
  <si>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</si>
  <si>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</si>
  <si>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</si>
  <si>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</si>
  <si>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</si>
  <si>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</si>
  <si>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</si>
  <si>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</si>
  <si>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</si>
  <si>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</si>
  <si>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</si>
  <si>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</si>
  <si>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</si>
  <si>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</si>
  <si>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</si>
  <si>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</si>
  <si>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</si>
  <si>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</si>
  <si>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</si>
  <si>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</si>
  <si>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</si>
  <si>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</si>
  <si>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</si>
  <si>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</si>
  <si>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</si>
  <si>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</si>
  <si>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</si>
  <si>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</si>
  <si>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</si>
  <si>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</si>
  <si>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</si>
  <si>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</si>
  <si>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</si>
  <si>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</si>
  <si>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</si>
  <si>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</si>
  <si>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</si>
  <si>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</si>
  <si>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</si>
  <si>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</si>
  <si>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</si>
  <si>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</si>
  <si>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</si>
  <si>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</si>
  <si>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</si>
  <si>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</si>
  <si>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</si>
  <si>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</si>
  <si>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</si>
  <si>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</si>
  <si>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</si>
  <si>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</si>
  <si>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</si>
  <si>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</si>
  <si>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</si>
  <si>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</si>
  <si>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</si>
  <si>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</si>
  <si>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</si>
  <si>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</si>
  <si>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</si>
  <si>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</si>
  <si>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</si>
  <si>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</si>
  <si>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</si>
  <si>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</si>
  <si>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</si>
  <si>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</si>
  <si>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</si>
  <si>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</si>
  <si>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</si>
  <si>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</si>
  <si>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</si>
  <si>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</si>
  <si>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</si>
  <si>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</si>
  <si>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</si>
  <si>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</si>
  <si>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</si>
  <si>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</si>
  <si>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</si>
  <si>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</si>
  <si>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</si>
  <si>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</si>
  <si>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</si>
  <si>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</si>
  <si>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</si>
  <si>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</si>
  <si>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</si>
  <si>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</si>
  <si>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</si>
  <si>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</si>
  <si>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</si>
  <si>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</si>
  <si>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</si>
  <si>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</si>
  <si>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</si>
  <si>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</si>
  <si>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</si>
  <si>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</si>
  <si>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</si>
  <si>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</si>
  <si>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</si>
  <si>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</si>
  <si>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</si>
  <si>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</si>
  <si>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</si>
  <si>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</si>
  <si>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</si>
  <si>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</si>
  <si>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</si>
  <si>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</si>
  <si>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</si>
  <si>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</si>
  <si>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</si>
  <si>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</si>
  <si>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</si>
  <si>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</si>
  <si>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</si>
  <si>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</si>
  <si>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</si>
  <si>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</si>
  <si>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</si>
  <si>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</si>
  <si>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</si>
  <si>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</si>
  <si>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</si>
  <si>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</si>
  <si>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</si>
  <si>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</si>
  <si>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</si>
  <si>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</si>
  <si>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</si>
  <si>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</si>
  <si>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</si>
  <si>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</si>
  <si>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</si>
  <si>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</si>
  <si>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</si>
  <si>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</si>
  <si>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</si>
  <si>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</si>
  <si>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</si>
  <si>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</si>
  <si>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</si>
  <si>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</si>
  <si>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</si>
  <si>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</si>
  <si>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</si>
  <si>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</si>
  <si>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</si>
  <si>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</si>
  <si>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</si>
  <si>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</si>
  <si>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</si>
  <si>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</si>
  <si>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</si>
  <si>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</si>
  <si>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</si>
  <si>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</si>
  <si>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</si>
  <si>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</si>
  <si>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</si>
  <si>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</si>
  <si>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</si>
  <si>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</si>
  <si>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</si>
  <si>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</si>
  <si>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</si>
  <si>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</si>
  <si>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</si>
  <si>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</si>
  <si>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</si>
  <si>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</si>
  <si>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</si>
  <si>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</si>
  <si>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</si>
  <si>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</si>
  <si>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</si>
  <si>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</si>
  <si>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</si>
  <si>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</si>
  <si>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</si>
  <si>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</si>
  <si>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</si>
  <si>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</si>
  <si>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</si>
  <si>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</si>
  <si>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</si>
  <si>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</si>
  <si>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</si>
  <si>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</si>
  <si>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</si>
  <si>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</si>
  <si>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</si>
  <si>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</si>
  <si>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</si>
  <si>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</si>
  <si>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</si>
  <si>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</si>
  <si>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</si>
  <si>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</si>
  <si>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</si>
  <si>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</si>
  <si>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</si>
  <si>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</si>
  <si>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</si>
  <si>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</si>
  <si>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</si>
  <si>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</si>
  <si>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</si>
  <si>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</si>
  <si>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</si>
  <si>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</si>
  <si>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</si>
  <si>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</si>
  <si>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</si>
  <si>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</si>
  <si>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</si>
  <si>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</si>
  <si>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</si>
  <si>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</si>
  <si>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</si>
  <si>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</si>
  <si>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</si>
  <si>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</si>
  <si>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</si>
  <si>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</si>
  <si>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</si>
  <si>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</si>
  <si>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</si>
  <si>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</si>
  <si>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</si>
  <si>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</si>
  <si>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</si>
  <si>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</si>
  <si>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</si>
  <si>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</si>
  <si>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</si>
  <si>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</si>
  <si>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</si>
  <si>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</si>
  <si>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</si>
  <si>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</si>
  <si>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</si>
  <si>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</si>
  <si>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</si>
  <si>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</si>
  <si>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</si>
  <si>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</si>
  <si>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</si>
  <si>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</si>
  <si>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</si>
  <si>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</si>
  <si>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</si>
  <si>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</si>
  <si>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</si>
  <si>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</si>
  <si>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</si>
  <si>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</si>
  <si>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</si>
  <si>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</si>
  <si>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</si>
  <si>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</si>
  <si>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</si>
  <si>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</si>
  <si>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</si>
  <si>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</si>
  <si>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</si>
  <si>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</si>
  <si>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</si>
  <si>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</si>
  <si>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</si>
  <si>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</si>
  <si>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</si>
  <si>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</si>
  <si>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</si>
  <si>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</si>
  <si>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</si>
  <si>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</si>
  <si>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</si>
  <si>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</si>
  <si>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</si>
  <si>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</si>
  <si>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</si>
  <si>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</si>
  <si>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</si>
  <si>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</si>
  <si>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</si>
  <si>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</si>
  <si>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</si>
  <si>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</si>
  <si>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</si>
  <si>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</si>
  <si>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</si>
  <si>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</si>
  <si>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</si>
  <si>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</si>
  <si>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</si>
  <si>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</si>
  <si>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</si>
  <si>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</si>
  <si>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</si>
  <si>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</si>
  <si>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</si>
  <si>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</si>
  <si>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</si>
  <si>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</si>
  <si>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</si>
  <si>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</si>
  <si>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</si>
  <si>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</si>
  <si>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</si>
  <si>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</si>
  <si>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</si>
  <si>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</si>
  <si>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</si>
  <si>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</si>
  <si>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</si>
  <si>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</si>
  <si>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</si>
  <si>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</si>
  <si>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</si>
  <si>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</si>
  <si>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</si>
  <si>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</si>
  <si>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</si>
  <si>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</si>
  <si>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</si>
  <si>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</si>
  <si>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</si>
  <si>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</si>
  <si>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</si>
  <si>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</si>
  <si>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</si>
  <si>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</si>
  <si>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</si>
  <si>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</si>
  <si>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</si>
  <si>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</si>
  <si>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</si>
  <si>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</si>
  <si>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</si>
  <si>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</si>
  <si>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</si>
  <si>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</si>
  <si>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</si>
  <si>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</si>
  <si>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</si>
  <si>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</si>
  <si>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</si>
  <si>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</si>
  <si>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</si>
  <si>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</si>
  <si>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</si>
  <si>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</si>
  <si>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</si>
  <si>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</si>
  <si>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</si>
  <si>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</si>
  <si>
    <t>R_ES-SC-SD_ELC_ROOM_CENTRAL</t>
  </si>
  <si>
    <t>R_ES-SC-SA_ELC_ROOM_CENTRAL</t>
  </si>
  <si>
    <t>R_ES-SC-AP_ELC_ROOM_CENTRAL</t>
  </si>
  <si>
    <t>R_ES-SC-MOB_ELC_ROOM_CENTRAL</t>
  </si>
  <si>
    <t>FI_T: AFA</t>
  </si>
  <si>
    <t>FI_T: EFF</t>
  </si>
  <si>
    <t>FI_T: Stock</t>
  </si>
  <si>
    <t>~FI_T: STOCK</t>
  </si>
  <si>
    <t>RSDELCSTEAM00</t>
  </si>
  <si>
    <t>~FI_T: Share-O~UP</t>
  </si>
  <si>
    <t>DMD</t>
  </si>
  <si>
    <t>R_ES*</t>
  </si>
  <si>
    <t>FI_T: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</si>
</sst>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</fonts>
  <fills count="8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40" fillId="0" borderId="3" applyNumberFormat="0" applyFill="0" applyAlignment="0" applyProtection="0"/>
    <xf numFmtId="0" fontId="41" fillId="0" borderId="4" applyNumberFormat="0" applyFill="0" applyAlignment="0" applyProtection="0"/>
    <xf numFmtId="0" fontId="42" fillId="0" borderId="5" applyNumberFormat="0" applyFill="0" applyAlignment="0" applyProtection="0"/>
    <xf numFmtId="0" fontId="42" fillId="0" borderId="0" applyNumberFormat="0" applyFill="0" applyBorder="0" applyAlignment="0" applyProtection="0"/>
    <xf numFmtId="0" fontId="43" fillId="3" borderId="0" applyNumberFormat="0" applyBorder="0" applyAlignment="0" applyProtection="0"/>
    <xf numFmtId="0" fontId="44" fillId="4" borderId="0" applyNumberFormat="0" applyBorder="0" applyAlignment="0" applyProtection="0"/>
    <xf numFmtId="0" fontId="45" fillId="6" borderId="6" applyNumberFormat="0" applyAlignment="0" applyProtection="0"/>
    <xf numFmtId="0" fontId="46" fillId="7" borderId="7" applyNumberFormat="0" applyAlignment="0" applyProtection="0"/>
    <xf numFmtId="0" fontId="47" fillId="7" borderId="6" applyNumberFormat="0" applyAlignment="0" applyProtection="0"/>
    <xf numFmtId="0" fontId="48" fillId="0" borderId="8" applyNumberFormat="0" applyFill="0" applyAlignment="0" applyProtection="0"/>
    <xf numFmtId="0" fontId="49" fillId="8" borderId="9" applyNumberFormat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11" applyNumberFormat="0" applyFill="0" applyAlignment="0" applyProtection="0"/>
    <xf numFmtId="0" fontId="53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5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53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53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53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53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0" borderId="0"/>
    <xf numFmtId="0" fontId="55" fillId="0" borderId="0" applyNumberFormat="0" applyFill="0" applyBorder="0" applyAlignment="0" applyProtection="0"/>
    <xf numFmtId="0" fontId="56" fillId="5" borderId="0" applyNumberFormat="0" applyBorder="0" applyAlignment="0" applyProtection="0"/>
    <xf numFmtId="0" fontId="9" fillId="9" borderId="10" applyNumberFormat="0" applyFont="0" applyAlignment="0" applyProtection="0"/>
    <xf numFmtId="0" fontId="9" fillId="9" borderId="10" applyNumberFormat="0" applyFont="0" applyAlignment="0" applyProtection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7" fillId="0" borderId="0" applyFill="0" applyProtection="0"/>
    <xf numFmtId="0" fontId="58" fillId="0" borderId="0"/>
    <xf numFmtId="0" fontId="59" fillId="0" borderId="0" applyNumberFormat="0" applyFill="0" applyBorder="0" applyAlignment="0" applyProtection="0"/>
    <xf numFmtId="165" fontId="59" fillId="0" borderId="0" applyFill="0" applyBorder="0" applyProtection="0">
      <alignment horizontal="right"/>
    </xf>
    <xf numFmtId="166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9" fillId="0" borderId="0"/>
    <xf numFmtId="9" fontId="12" fillId="0" borderId="0" applyFont="0" applyFill="0" applyBorder="0" applyAlignment="0" applyProtection="0"/>
    <xf numFmtId="0" fontId="9" fillId="0" borderId="0"/>
    <xf numFmtId="0" fontId="12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57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76" fontId="77" fillId="0" borderId="0" applyFont="0" applyFill="0" applyBorder="0" applyAlignment="0" applyProtection="0"/>
    <xf numFmtId="177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" fillId="58" borderId="12" applyNumberFormat="0" applyProtection="0">
      <alignment horizontal="right"/>
    </xf>
    <xf numFmtId="0" fontId="18" fillId="58" borderId="0" applyNumberFormat="0" applyBorder="0" applyProtection="0">
      <alignment horizontal="left"/>
    </xf>
    <xf numFmtId="0" fontId="11" fillId="58" borderId="12" applyNumberFormat="0" applyProtection="0">
      <alignment horizontal="lef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78" fillId="59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179" fontId="77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12" fillId="0" borderId="0"/>
    <xf numFmtId="0" fontId="9" fillId="0" borderId="0"/>
    <xf numFmtId="49" fontId="12" fillId="60" borderId="25">
      <alignment vertical="top" wrapText="1"/>
    </xf>
    <xf numFmtId="3" fontId="82" fillId="0" borderId="25">
      <alignment horizontal="right" vertical="top"/>
    </xf>
    <xf numFmtId="0" fontId="11" fillId="61" borderId="12">
      <alignment horizontal="centerContinuous" vertical="top" wrapText="1"/>
    </xf>
    <xf numFmtId="0" fontId="83" fillId="0" borderId="0">
      <alignment vertical="top" wrapText="1"/>
    </xf>
    <xf numFmtId="0" fontId="84" fillId="0" borderId="0"/>
    <xf numFmtId="0" fontId="12" fillId="57" borderId="22" applyNumberFormat="0" applyFont="0" applyAlignment="0" applyProtection="0"/>
    <xf numFmtId="180" fontId="85" fillId="0" borderId="0">
      <alignment horizontal="right"/>
    </xf>
    <xf numFmtId="0" fontId="83" fillId="0" borderId="0">
      <alignment vertical="top" wrapText="1"/>
    </xf>
    <xf numFmtId="168" fontId="86" fillId="62" borderId="26">
      <alignment vertical="center"/>
    </xf>
    <xf numFmtId="167" fontId="87" fillId="62" borderId="26">
      <alignment vertical="center"/>
    </xf>
    <xf numFmtId="168" fontId="88" fillId="63" borderId="26">
      <alignment vertical="center"/>
    </xf>
    <xf numFmtId="0" fontId="12" fillId="64" borderId="14" applyBorder="0">
      <alignment horizontal="left" vertical="center"/>
    </xf>
    <xf numFmtId="49" fontId="12" fillId="65" borderId="12">
      <alignment vertical="center" wrapText="1"/>
    </xf>
    <xf numFmtId="0" fontId="12" fillId="66" borderId="13">
      <alignment horizontal="left" vertical="center" wrapText="1"/>
    </xf>
    <xf numFmtId="0" fontId="89" fillId="67" borderId="12">
      <alignment horizontal="left" vertical="center" wrapText="1"/>
    </xf>
    <xf numFmtId="0" fontId="12" fillId="68" borderId="12">
      <alignment horizontal="left" vertical="center" wrapText="1"/>
    </xf>
    <xf numFmtId="0" fontId="12" fillId="69" borderId="12">
      <alignment horizontal="left" vertical="center" wrapText="1"/>
    </xf>
    <xf numFmtId="0" fontId="81" fillId="0" borderId="0" applyNumberFormat="0" applyFill="0" applyBorder="0" applyAlignment="0" applyProtection="0">
      <alignment vertical="center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57" borderId="22" applyNumberFormat="0" applyFont="0" applyAlignment="0" applyProtection="0"/>
    <xf numFmtId="175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49" fontId="98" fillId="0" borderId="12" applyNumberFormat="0" applyFont="0" applyFill="0" applyBorder="0" applyProtection="0">
      <alignment horizontal="left" vertical="center" indent="2"/>
    </xf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7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99" fillId="60" borderId="0" applyBorder="0" applyAlignment="0"/>
    <xf numFmtId="0" fontId="98" fillId="60" borderId="0" applyBorder="0">
      <alignment horizontal="right" vertical="center"/>
    </xf>
    <xf numFmtId="0" fontId="98" fillId="2" borderId="0" applyBorder="0">
      <alignment horizontal="right" vertical="center"/>
    </xf>
    <xf numFmtId="0" fontId="98" fillId="2" borderId="0" applyBorder="0">
      <alignment horizontal="right" vertical="center"/>
    </xf>
    <xf numFmtId="0" fontId="97" fillId="2" borderId="12">
      <alignment horizontal="right" vertical="center"/>
    </xf>
    <xf numFmtId="0" fontId="100" fillId="2" borderId="12">
      <alignment horizontal="right" vertical="center"/>
    </xf>
    <xf numFmtId="0" fontId="97" fillId="70" borderId="12">
      <alignment horizontal="right" vertical="center"/>
    </xf>
    <xf numFmtId="0" fontId="97" fillId="70" borderId="12">
      <alignment horizontal="right" vertical="center"/>
    </xf>
    <xf numFmtId="0" fontId="97" fillId="70" borderId="27">
      <alignment horizontal="right" vertical="center"/>
    </xf>
    <xf numFmtId="0" fontId="97" fillId="70" borderId="28">
      <alignment horizontal="right" vertical="center"/>
    </xf>
    <xf numFmtId="0" fontId="97" fillId="70" borderId="29">
      <alignment horizontal="right" vertical="center"/>
    </xf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76" fillId="54" borderId="23" applyNumberFormat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44" fillId="4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" fontId="99" fillId="0" borderId="15" applyFill="0" applyBorder="0" applyProtection="0">
      <alignment horizontal="right" vertical="center"/>
    </xf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97" fillId="0" borderId="0" applyNumberFormat="0">
      <alignment horizontal="right"/>
    </xf>
    <xf numFmtId="44" fontId="12" fillId="0" borderId="0" applyFont="0" applyFill="0" applyBorder="0" applyAlignment="0" applyProtection="0"/>
    <xf numFmtId="0" fontId="98" fillId="70" borderId="30">
      <alignment horizontal="left" vertical="center" wrapText="1" indent="2"/>
    </xf>
    <xf numFmtId="0" fontId="98" fillId="0" borderId="30">
      <alignment horizontal="left" vertical="center" wrapText="1" indent="2"/>
    </xf>
    <xf numFmtId="0" fontId="98" fillId="2" borderId="28">
      <alignment horizontal="left" vertical="center"/>
    </xf>
    <xf numFmtId="0" fontId="97" fillId="0" borderId="31">
      <alignment horizontal="left" vertical="top" wrapText="1"/>
    </xf>
    <xf numFmtId="0" fontId="72" fillId="41" borderId="16" applyNumberFormat="0" applyAlignment="0" applyProtection="0"/>
    <xf numFmtId="0" fontId="101" fillId="0" borderId="2"/>
    <xf numFmtId="0" fontId="62" fillId="0" borderId="24" applyNumberFormat="0" applyFill="0" applyAlignment="0" applyProtection="0"/>
    <xf numFmtId="0" fontId="67" fillId="0" borderId="0" applyNumberFormat="0" applyFill="0" applyBorder="0" applyAlignment="0" applyProtection="0"/>
    <xf numFmtId="0" fontId="95" fillId="0" borderId="0">
      <alignment vertical="top"/>
    </xf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83" fontId="90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90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43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4" fontId="98" fillId="0" borderId="0" applyBorder="0">
      <alignment horizontal="right" vertical="center"/>
    </xf>
    <xf numFmtId="0" fontId="98" fillId="0" borderId="12">
      <alignment horizontal="right" vertical="center"/>
    </xf>
    <xf numFmtId="1" fontId="102" fillId="2" borderId="0" applyBorder="0">
      <alignment horizontal="right" vertical="center"/>
    </xf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5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57" fillId="0" borderId="0"/>
    <xf numFmtId="0" fontId="57" fillId="0" borderId="0"/>
    <xf numFmtId="0" fontId="12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58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04" fillId="0" borderId="0"/>
    <xf numFmtId="0" fontId="57" fillId="0" borderId="0"/>
    <xf numFmtId="0" fontId="104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3" fillId="0" borderId="0"/>
    <xf numFmtId="0" fontId="13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111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8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12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9" fillId="0" borderId="0"/>
    <xf numFmtId="0" fontId="108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57" fillId="0" borderId="0"/>
    <xf numFmtId="0" fontId="58" fillId="0" borderId="0"/>
    <xf numFmtId="0" fontId="12" fillId="0" borderId="0"/>
    <xf numFmtId="0" fontId="9" fillId="0" borderId="0"/>
    <xf numFmtId="0" fontId="57" fillId="0" borderId="0"/>
    <xf numFmtId="0" fontId="57" fillId="0" borderId="0"/>
    <xf numFmtId="0" fontId="9" fillId="0" borderId="0"/>
    <xf numFmtId="0" fontId="9" fillId="0" borderId="0"/>
    <xf numFmtId="0" fontId="57" fillId="0" borderId="0"/>
    <xf numFmtId="0" fontId="9" fillId="0" borderId="0"/>
    <xf numFmtId="0" fontId="57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0" borderId="0"/>
    <xf numFmtId="0" fontId="12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0" fontId="57" fillId="0" borderId="0"/>
    <xf numFmtId="0" fontId="9" fillId="0" borderId="0"/>
    <xf numFmtId="0" fontId="12" fillId="0" borderId="0"/>
    <xf numFmtId="0" fontId="57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7" fillId="0" borderId="0"/>
    <xf numFmtId="4" fontId="98" fillId="0" borderId="12" applyFill="0" applyBorder="0" applyProtection="0">
      <alignment horizontal="right" vertical="center"/>
    </xf>
    <xf numFmtId="0" fontId="99" fillId="0" borderId="0" applyNumberFormat="0" applyFill="0" applyBorder="0" applyProtection="0">
      <alignment horizontal="left" vertical="center"/>
    </xf>
    <xf numFmtId="0" fontId="98" fillId="0" borderId="12" applyNumberFormat="0" applyFill="0" applyAlignment="0" applyProtection="0"/>
    <xf numFmtId="0" fontId="12" fillId="71" borderId="0" applyNumberFormat="0" applyFont="0" applyBorder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0" fontId="12" fillId="57" borderId="22" applyNumberFormat="0" applyFont="0" applyAlignment="0" applyProtection="0"/>
    <xf numFmtId="0" fontId="90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184" fontId="98" fillId="72" borderId="12" applyNumberFormat="0" applyFont="0" applyBorder="0" applyAlignment="0" applyProtection="0">
      <alignment horizontal="right" vertical="center"/>
    </xf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03" fillId="0" borderId="0" applyFont="0" applyFill="0" applyBorder="0" applyAlignment="0" applyProtection="0"/>
    <xf numFmtId="0" fontId="64" fillId="37" borderId="0" applyNumberFormat="0" applyBorder="0" applyAlignment="0" applyProtection="0"/>
    <xf numFmtId="0" fontId="98" fillId="71" borderId="12"/>
    <xf numFmtId="0" fontId="83" fillId="0" borderId="0">
      <alignment vertical="top" wrapText="1"/>
    </xf>
    <xf numFmtId="0" fontId="107" fillId="0" borderId="0"/>
    <xf numFmtId="0" fontId="12" fillId="0" borderId="0"/>
    <xf numFmtId="0" fontId="12" fillId="0" borderId="0"/>
    <xf numFmtId="0" fontId="12" fillId="0" borderId="0"/>
    <xf numFmtId="0" fontId="95" fillId="0" borderId="0">
      <alignment vertical="top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49" fontId="90" fillId="0" borderId="12" applyFill="0" applyProtection="0">
      <alignment horizontal="right"/>
    </xf>
    <xf numFmtId="0" fontId="12" fillId="0" borderId="12" applyNumberFormat="0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49" fontId="90" fillId="0" borderId="12" applyFill="0" applyProtection="0">
      <alignment horizontal="right"/>
    </xf>
    <xf numFmtId="49" fontId="12" fillId="0" borderId="12" applyFill="0" applyProtection="0">
      <alignment horizontal="right"/>
    </xf>
    <xf numFmtId="49" fontId="90" fillId="0" borderId="12" applyFill="0" applyProtection="0">
      <alignment horizontal="right"/>
    </xf>
    <xf numFmtId="0" fontId="91" fillId="58" borderId="12" applyNumberFormat="0" applyProtection="0">
      <alignment horizontal="right"/>
    </xf>
    <xf numFmtId="0" fontId="11" fillId="58" borderId="12" applyNumberFormat="0" applyProtection="0">
      <alignment horizontal="right"/>
    </xf>
    <xf numFmtId="0" fontId="92" fillId="58" borderId="0" applyNumberFormat="0" applyBorder="0" applyProtection="0">
      <alignment horizontal="left"/>
    </xf>
    <xf numFmtId="0" fontId="18" fillId="58" borderId="0" applyNumberFormat="0" applyBorder="0" applyProtection="0">
      <alignment horizontal="left"/>
    </xf>
    <xf numFmtId="0" fontId="91" fillId="58" borderId="12" applyNumberFormat="0" applyProtection="0">
      <alignment horizontal="left"/>
    </xf>
    <xf numFmtId="0" fontId="11" fillId="58" borderId="12" applyNumberFormat="0" applyProtection="0">
      <alignment horizontal="left"/>
    </xf>
    <xf numFmtId="0" fontId="90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90" fillId="0" borderId="12" applyNumberFormat="0" applyFill="0" applyProtection="0">
      <alignment horizontal="right"/>
    </xf>
    <xf numFmtId="0" fontId="93" fillId="59" borderId="0" applyNumberFormat="0" applyBorder="0" applyProtection="0">
      <alignment horizontal="left"/>
    </xf>
    <xf numFmtId="0" fontId="78" fillId="59" borderId="0" applyNumberFormat="0" applyBorder="0" applyProtection="0">
      <alignment horizontal="left"/>
    </xf>
    <xf numFmtId="0" fontId="94" fillId="73" borderId="0" applyNumberFormat="0" applyBorder="0" applyProtection="0">
      <alignment horizontal="left"/>
    </xf>
    <xf numFmtId="0" fontId="14" fillId="73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0" fontId="79" fillId="0" borderId="0" applyNumberFormat="0" applyFill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73" fillId="0" borderId="21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66" fillId="55" borderId="17" applyNumberFormat="0" applyAlignment="0" applyProtection="0"/>
    <xf numFmtId="0" fontId="105" fillId="0" borderId="0" applyNumberFormat="0" applyFill="0" applyBorder="0" applyAlignment="0" applyProtection="0"/>
    <xf numFmtId="0" fontId="98" fillId="0" borderId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57" fillId="5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74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4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75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112" fillId="76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10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72" fillId="56" borderId="16" applyNumberFormat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0" fontId="80" fillId="0" borderId="35" applyNumberFormat="0" applyFill="0" applyAlignment="0" applyProtection="0"/>
    <xf numFmtId="182" fontId="12" fillId="0" borderId="0" applyFont="0" applyFill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16" fillId="56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9" fillId="0" borderId="0"/>
    <xf numFmtId="167" fontId="11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1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185" fontId="117" fillId="0" borderId="0">
      <alignment vertical="center"/>
    </xf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0" fontId="76" fillId="76" borderId="23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2" fillId="0" borderId="12" applyNumberFormat="0" applyFill="0" applyProtection="0">
      <alignment horizontal="right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62" fillId="0" borderId="3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9" fillId="0" borderId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42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43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57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39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0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7" borderId="0" applyNumberFormat="0" applyBorder="0" applyAlignment="0" applyProtection="0"/>
    <xf numFmtId="0" fontId="9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3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7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0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0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5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5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3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0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43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74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5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75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53" borderId="0" applyNumberFormat="0" applyBorder="0" applyAlignment="0" applyProtection="0"/>
    <xf numFmtId="0" fontId="63" fillId="51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4" fillId="39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0" fontId="112" fillId="76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5" fillId="54" borderId="16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0" fontId="66" fillId="55" borderId="17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8" fillId="40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113" fillId="0" borderId="32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114" fillId="0" borderId="33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115" fillId="0" borderId="34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2" fillId="56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80" fillId="0" borderId="35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3" fillId="0" borderId="21" applyNumberFormat="0" applyFill="0" applyAlignment="0" applyProtection="0"/>
    <xf numFmtId="0" fontId="74" fillId="56" borderId="0" applyNumberFormat="0" applyBorder="0" applyAlignment="0" applyProtection="0"/>
    <xf numFmtId="0" fontId="116" fillId="56" borderId="0" applyNumberFormat="0" applyBorder="0" applyAlignment="0" applyProtection="0"/>
    <xf numFmtId="0" fontId="120" fillId="5" borderId="0" applyNumberFormat="0" applyBorder="0" applyAlignment="0" applyProtection="0"/>
    <xf numFmtId="0" fontId="56" fillId="5" borderId="0" applyNumberFormat="0" applyBorder="0" applyAlignment="0" applyProtection="0"/>
    <xf numFmtId="0" fontId="74" fillId="56" borderId="0" applyNumberFormat="0" applyBorder="0" applyAlignment="0" applyProtection="0"/>
    <xf numFmtId="0" fontId="74" fillId="56" borderId="0" applyNumberFormat="0" applyBorder="0" applyAlignment="0" applyProtection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13" fillId="0" borderId="0"/>
    <xf numFmtId="0" fontId="13" fillId="0" borderId="0"/>
    <xf numFmtId="0" fontId="111" fillId="0" borderId="0"/>
    <xf numFmtId="0" fontId="13" fillId="0" borderId="0"/>
    <xf numFmtId="0" fontId="1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0" borderId="0"/>
    <xf numFmtId="0" fontId="9" fillId="0" borderId="0"/>
    <xf numFmtId="0" fontId="57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1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12" fillId="57" borderId="22" applyNumberFormat="0" applyFont="0" applyAlignment="0" applyProtection="0"/>
    <xf numFmtId="0" fontId="57" fillId="57" borderId="22" applyNumberFormat="0" applyFont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76" fillId="54" borderId="23" applyNumberFormat="0" applyAlignment="0" applyProtection="0"/>
    <xf numFmtId="0" fontId="76" fillId="76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0" fontId="76" fillId="54" borderId="23" applyNumberFormat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2" fillId="0" borderId="0" applyFont="0" applyFill="0" applyBorder="0" applyAlignment="0" applyProtection="0"/>
    <xf numFmtId="0" fontId="12" fillId="0" borderId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9" fillId="9" borderId="10" applyNumberFormat="0" applyFont="0" applyAlignment="0" applyProtection="0"/>
    <xf numFmtId="0" fontId="59" fillId="0" borderId="0" applyNumberFormat="0" applyFill="0" applyBorder="0" applyAlignment="0" applyProtection="0"/>
    <xf numFmtId="0" fontId="57" fillId="0" borderId="0" applyFill="0" applyProtection="0"/>
    <xf numFmtId="0" fontId="9" fillId="9" borderId="10" applyNumberFormat="0" applyFont="0" applyAlignment="0" applyProtection="0"/>
    <xf numFmtId="0" fontId="7" fillId="0" borderId="0"/>
    <xf numFmtId="0" fontId="7" fillId="9" borderId="10" applyNumberFormat="0" applyFont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7" fillId="9" borderId="10" applyNumberFormat="0" applyFon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7" fillId="0" borderId="0" applyFill="0" applyProtection="0"/>
    <xf numFmtId="0" fontId="7" fillId="0" borderId="0"/>
    <xf numFmtId="0" fontId="7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7" fillId="0" borderId="0" applyFill="0" applyProtection="0"/>
    <xf numFmtId="0" fontId="59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31" borderId="0" applyNumberFormat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7" fillId="0" borderId="0" applyNumberFormat="0" applyFill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3" fillId="13" borderId="0" applyNumberFormat="0" applyBorder="0" applyAlignment="0" applyProtection="0"/>
    <xf numFmtId="0" fontId="53" fillId="17" borderId="0" applyNumberFormat="0" applyBorder="0" applyAlignment="0" applyProtection="0"/>
    <xf numFmtId="0" fontId="53" fillId="21" borderId="0" applyNumberFormat="0" applyBorder="0" applyAlignment="0" applyProtection="0"/>
    <xf numFmtId="0" fontId="53" fillId="25" borderId="0" applyNumberFormat="0" applyBorder="0" applyAlignment="0" applyProtection="0"/>
    <xf numFmtId="0" fontId="53" fillId="29" borderId="0" applyNumberFormat="0" applyBorder="0" applyAlignment="0" applyProtection="0"/>
    <xf numFmtId="0" fontId="53" fillId="33" borderId="0" applyNumberFormat="0" applyBorder="0" applyAlignment="0" applyProtection="0"/>
    <xf numFmtId="0" fontId="56" fillId="5" borderId="0" applyNumberFormat="0" applyBorder="0" applyAlignment="0" applyProtection="0"/>
    <xf numFmtId="0" fontId="5" fillId="9" borderId="10" applyNumberFormat="0" applyFont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6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7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39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63" fillId="46" borderId="0" applyNumberFormat="0" applyBorder="0" applyAlignment="0" applyProtection="0"/>
    <xf numFmtId="0" fontId="63" fillId="43" borderId="0" applyNumberFormat="0" applyBorder="0" applyAlignment="0" applyProtection="0"/>
    <xf numFmtId="0" fontId="63" fillId="44" borderId="0" applyNumberFormat="0" applyBorder="0" applyAlignment="0" applyProtection="0"/>
    <xf numFmtId="0" fontId="63" fillId="47" borderId="0" applyNumberFormat="0" applyBorder="0" applyAlignment="0" applyProtection="0"/>
    <xf numFmtId="0" fontId="63" fillId="48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7" borderId="0" applyNumberFormat="0" applyBorder="0" applyAlignment="0" applyProtection="0"/>
    <xf numFmtId="0" fontId="63" fillId="53" borderId="0" applyNumberFormat="0" applyBorder="0" applyAlignment="0" applyProtection="0"/>
    <xf numFmtId="0" fontId="64" fillId="37" borderId="0" applyNumberFormat="0" applyBorder="0" applyAlignment="0" applyProtection="0"/>
    <xf numFmtId="0" fontId="65" fillId="54" borderId="16" applyNumberFormat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9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8" fillId="0" borderId="0">
      <alignment vertical="top"/>
    </xf>
    <xf numFmtId="172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174" fontId="12" fillId="0" borderId="0" applyFont="0" applyFill="0" applyBorder="0" applyAlignment="0" applyProtection="0"/>
    <xf numFmtId="173" fontId="12" fillId="0" borderId="0" applyFont="0" applyFill="0" applyBorder="0" applyAlignment="0" applyProtection="0"/>
    <xf numFmtId="11" fontId="90" fillId="0" borderId="0" applyFont="0" applyFill="0" applyBorder="0" applyAlignment="0" applyProtection="0"/>
    <xf numFmtId="0" fontId="68" fillId="38" borderId="0" applyNumberFormat="0" applyBorder="0" applyAlignment="0" applyProtection="0"/>
    <xf numFmtId="0" fontId="109" fillId="3" borderId="0" applyNumberFormat="0" applyBorder="0" applyAlignment="0" applyProtection="0"/>
    <xf numFmtId="0" fontId="68" fillId="38" borderId="0" applyNumberFormat="0" applyBorder="0" applyAlignment="0" applyProtection="0"/>
    <xf numFmtId="0" fontId="69" fillId="0" borderId="18" applyNumberFormat="0" applyFill="0" applyAlignment="0" applyProtection="0"/>
    <xf numFmtId="0" fontId="70" fillId="0" borderId="19" applyNumberFormat="0" applyFill="0" applyAlignment="0" applyProtection="0"/>
    <xf numFmtId="0" fontId="71" fillId="0" borderId="20" applyNumberFormat="0" applyFill="0" applyAlignment="0" applyProtection="0"/>
    <xf numFmtId="0" fontId="71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72" fillId="41" borderId="16" applyNumberFormat="0" applyAlignment="0" applyProtection="0"/>
    <xf numFmtId="0" fontId="110" fillId="6" borderId="6" applyNumberFormat="0" applyAlignment="0" applyProtection="0"/>
    <xf numFmtId="0" fontId="72" fillId="41" borderId="16" applyNumberFormat="0" applyAlignment="0" applyProtection="0"/>
    <xf numFmtId="0" fontId="73" fillId="0" borderId="21" applyNumberFormat="0" applyFill="0" applyAlignment="0" applyProtection="0"/>
    <xf numFmtId="0" fontId="75" fillId="5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5" fontId="11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7" fillId="0" borderId="0"/>
    <xf numFmtId="0" fontId="58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8" fillId="0" borderId="0"/>
    <xf numFmtId="0" fontId="58" fillId="0" borderId="0"/>
    <xf numFmtId="0" fontId="58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8" fillId="0" borderId="0"/>
    <xf numFmtId="0" fontId="12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 applyNumberFormat="0" applyFont="0" applyFill="0" applyBorder="0" applyAlignment="0" applyProtection="0"/>
    <xf numFmtId="0" fontId="57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/>
    <xf numFmtId="0" fontId="57" fillId="0" borderId="0"/>
    <xf numFmtId="0" fontId="5" fillId="0" borderId="0"/>
    <xf numFmtId="0" fontId="5" fillId="0" borderId="0"/>
    <xf numFmtId="0" fontId="5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57" borderId="22" applyNumberFormat="0" applyFont="0" applyAlignment="0" applyProtection="0"/>
    <xf numFmtId="0" fontId="12" fillId="57" borderId="22" applyNumberFormat="0" applyFont="0" applyAlignment="0" applyProtection="0"/>
    <xf numFmtId="0" fontId="76" fillId="54" borderId="23" applyNumberFormat="0" applyAlignment="0" applyProtection="0"/>
    <xf numFmtId="0" fontId="12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126" fillId="0" borderId="0"/>
  </cellStyleXfs>
  <cellXfs count="230">
    <xf numFmtId="0" fontId="0" fillId="0" borderId="0" xfId="0"/>
    <xf numFmtId="0" fontId="12" fillId="0" borderId="0" xfId="0" applyFont="1"/>
    <xf numFmtId="0" fontId="34" fillId="0" borderId="0" xfId="0" applyFont="1"/>
    <xf numFmtId="0" fontId="0" fillId="0" borderId="0" xfId="0"/>
    <xf numFmtId="0" fontId="16" fillId="0" borderId="0" xfId="6" applyFont="1" applyAlignment="1" applyProtection="1"/>
    <xf numFmtId="0" fontId="0" fillId="0" borderId="0" xfId="0" applyAlignment="1">
      <alignment horizontal="right"/>
    </xf>
    <xf numFmtId="0" fontId="18" fillId="0" borderId="0" xfId="0" applyFont="1"/>
    <xf numFmtId="0" fontId="11" fillId="0" borderId="0" xfId="0" applyFont="1"/>
    <xf numFmtId="0" fontId="19" fillId="0" borderId="0" xfId="0" applyFont="1" applyFill="1"/>
    <xf numFmtId="0" fontId="15" fillId="0" borderId="0" xfId="0" applyFont="1"/>
    <xf numFmtId="0" fontId="0" fillId="0" borderId="0" xfId="0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wrapText="1"/>
    </xf>
    <xf numFmtId="0" fontId="12" fillId="0" borderId="0" xfId="0" applyFont="1" applyAlignment="1">
      <alignment horizontal="left"/>
    </xf>
    <xf numFmtId="2" fontId="23" fillId="0" borderId="0" xfId="0" applyNumberFormat="1" applyFont="1" applyAlignment="1">
      <alignment horizontal="left"/>
    </xf>
    <xf numFmtId="164" fontId="0" fillId="0" borderId="0" xfId="0" applyNumberFormat="1"/>
    <xf numFmtId="0" fontId="11" fillId="0" borderId="2" xfId="0" applyFont="1" applyBorder="1"/>
    <xf numFmtId="0" fontId="25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2" fillId="0" borderId="0" xfId="0" applyFont="1" applyAlignment="1">
      <alignment horizontal="left" indent="2"/>
    </xf>
    <xf numFmtId="164" fontId="11" fillId="0" borderId="0" xfId="0" applyNumberFormat="1" applyFont="1"/>
    <xf numFmtId="2" fontId="27" fillId="0" borderId="0" xfId="0" applyNumberFormat="1" applyFont="1" applyAlignment="1">
      <alignment horizontal="left"/>
    </xf>
    <xf numFmtId="1" fontId="28" fillId="0" borderId="0" xfId="0" applyNumberFormat="1" applyFont="1" applyAlignment="1">
      <alignment horizontal="left" indent="2"/>
    </xf>
    <xf numFmtId="2" fontId="11" fillId="0" borderId="0" xfId="0" applyNumberFormat="1" applyFont="1"/>
    <xf numFmtId="0" fontId="11" fillId="0" borderId="2" xfId="0" applyFont="1" applyBorder="1" applyAlignment="1">
      <alignment horizontal="right"/>
    </xf>
    <xf numFmtId="0" fontId="19" fillId="0" borderId="0" xfId="0" applyFont="1" applyFill="1" applyAlignment="1">
      <alignment horizontal="right"/>
    </xf>
    <xf numFmtId="0" fontId="31" fillId="0" borderId="0" xfId="0" applyFont="1" applyAlignment="1">
      <alignment horizontal="right"/>
    </xf>
    <xf numFmtId="0" fontId="16" fillId="0" borderId="0" xfId="6" applyFont="1" applyAlignment="1" applyProtection="1">
      <alignment horizontal="left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 indent="2"/>
    </xf>
    <xf numFmtId="4" fontId="34" fillId="0" borderId="0" xfId="0" applyNumberFormat="1" applyFont="1"/>
    <xf numFmtId="0" fontId="37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0" fontId="34" fillId="0" borderId="0" xfId="0" applyFont="1" applyAlignment="1">
      <alignment horizontal="left" indent="2"/>
    </xf>
    <xf numFmtId="0" fontId="34" fillId="0" borderId="0" xfId="0" applyFont="1"/>
    <xf numFmtId="0" fontId="9" fillId="0" borderId="0" xfId="39"/>
    <xf numFmtId="0" fontId="50" fillId="0" borderId="0" xfId="39" applyFont="1"/>
    <xf numFmtId="169" fontId="53" fillId="10" borderId="0" xfId="21" applyNumberFormat="1"/>
    <xf numFmtId="169" fontId="9" fillId="0" borderId="0" xfId="39" applyNumberFormat="1"/>
    <xf numFmtId="0" fontId="61" fillId="34" borderId="1" xfId="39" applyFont="1" applyFill="1" applyBorder="1" applyAlignment="1">
      <alignment vertical="center"/>
    </xf>
    <xf numFmtId="169" fontId="12" fillId="0" borderId="0" xfId="58" applyNumberFormat="1" applyAlignment="1">
      <alignment vertical="center"/>
    </xf>
    <xf numFmtId="0" fontId="34" fillId="0" borderId="0" xfId="0" applyFont="1" applyAlignment="1">
      <alignment horizontal="left"/>
    </xf>
    <xf numFmtId="3" fontId="34" fillId="0" borderId="0" xfId="0" applyNumberFormat="1" applyFont="1"/>
    <xf numFmtId="0" fontId="37" fillId="0" borderId="0" xfId="0" applyFont="1"/>
    <xf numFmtId="0" fontId="11" fillId="0" borderId="0" xfId="0" applyFont="1" applyAlignment="1">
      <alignment wrapText="1"/>
    </xf>
    <xf numFmtId="0" fontId="25" fillId="0" borderId="0" xfId="0" applyFont="1" applyAlignment="1">
      <alignment horizontal="left" wrapText="1" indent="1"/>
    </xf>
    <xf numFmtId="4" fontId="11" fillId="0" borderId="0" xfId="0" applyNumberFormat="1" applyFont="1"/>
    <xf numFmtId="0" fontId="18" fillId="0" borderId="0" xfId="0" applyFont="1" applyAlignment="1">
      <alignment horizontal="right"/>
    </xf>
    <xf numFmtId="0" fontId="9" fillId="0" borderId="0" xfId="186"/>
    <xf numFmtId="0" fontId="56" fillId="5" borderId="0" xfId="2052"/>
    <xf numFmtId="0" fontId="56" fillId="5" borderId="0" xfId="2052" applyAlignment="1">
      <alignment vertical="center"/>
    </xf>
    <xf numFmtId="169" fontId="53" fillId="10" borderId="0" xfId="21" applyNumberFormat="1"/>
    <xf numFmtId="169" fontId="9" fillId="0" borderId="0" xfId="186" applyNumberFormat="1"/>
    <xf numFmtId="0" fontId="61" fillId="34" borderId="1" xfId="186" applyFont="1" applyFill="1" applyBorder="1" applyAlignment="1">
      <alignment vertical="center"/>
    </xf>
    <xf numFmtId="0" fontId="0" fillId="77" borderId="0" xfId="0" applyFill="1"/>
    <xf numFmtId="0" fontId="121" fillId="77" borderId="0" xfId="57" applyFont="1" applyFill="1"/>
    <xf numFmtId="1" fontId="61" fillId="77" borderId="1" xfId="186" applyNumberFormat="1" applyFont="1" applyFill="1" applyBorder="1" applyAlignment="1">
      <alignment vertical="center"/>
    </xf>
    <xf numFmtId="0" fontId="54" fillId="0" borderId="0" xfId="57" applyFont="1"/>
    <xf numFmtId="0" fontId="121" fillId="0" borderId="0" xfId="57" applyFont="1"/>
    <xf numFmtId="0" fontId="9" fillId="0" borderId="0" xfId="186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9" fillId="0" borderId="0" xfId="186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9" fillId="0" borderId="0" xfId="186"/>
    <xf numFmtId="2" fontId="9" fillId="0" borderId="0" xfId="186" applyNumberFormat="1"/>
    <xf numFmtId="0" fontId="53" fillId="10" borderId="0" xfId="21"/>
    <xf numFmtId="0" fontId="61" fillId="34" borderId="1" xfId="186" applyFont="1" applyFill="1" applyBorder="1" applyAlignment="1">
      <alignment vertical="center"/>
    </xf>
    <xf numFmtId="1" fontId="61" fillId="35" borderId="1" xfId="186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170" fontId="9" fillId="0" borderId="0" xfId="186" applyNumberFormat="1"/>
    <xf numFmtId="0" fontId="121" fillId="0" borderId="0" xfId="57" applyFont="1" applyBorder="1"/>
    <xf numFmtId="0" fontId="121" fillId="0" borderId="0" xfId="57" applyFont="1"/>
    <xf numFmtId="2" fontId="9" fillId="0" borderId="0" xfId="186" applyNumberFormat="1" applyAlignment="1">
      <alignment horizontal="right"/>
    </xf>
    <xf numFmtId="0" fontId="60" fillId="0" borderId="0" xfId="186" applyFont="1" applyFill="1" applyBorder="1" applyAlignment="1">
      <alignment horizontal="right"/>
    </xf>
    <xf numFmtId="0" fontId="12" fillId="0" borderId="0" xfId="0" applyFont="1" applyAlignment="1">
      <alignment horizontal="left"/>
    </xf>
    <xf numFmtId="0" fontId="18" fillId="0" borderId="0" xfId="0" applyFont="1"/>
    <xf numFmtId="0" fontId="15" fillId="0" borderId="0" xfId="0" applyFont="1"/>
    <xf numFmtId="0" fontId="12" fillId="0" borderId="0" xfId="0" applyFont="1"/>
    <xf numFmtId="0" fontId="12" fillId="0" borderId="0" xfId="0" applyFont="1"/>
    <xf numFmtId="1" fontId="61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6" fillId="0" borderId="0" xfId="1931" applyFont="1" applyAlignment="1" applyProtection="1"/>
    <xf numFmtId="0" fontId="16" fillId="0" borderId="0" xfId="1931" applyFont="1" applyAlignment="1" applyProtection="1">
      <alignment horizontal="left"/>
    </xf>
    <xf numFmtId="0" fontId="19" fillId="0" borderId="0" xfId="0" applyFont="1" applyAlignment="1">
      <alignment horizontal="right"/>
    </xf>
    <xf numFmtId="1" fontId="95" fillId="0" borderId="0" xfId="0" applyNumberFormat="1" applyFont="1" applyAlignment="1">
      <alignment horizontal="left" indent="2"/>
    </xf>
    <xf numFmtId="0" fontId="11" fillId="0" borderId="0" xfId="0" applyFont="1" applyBorder="1"/>
    <xf numFmtId="0" fontId="11" fillId="0" borderId="0" xfId="0" applyFont="1" applyBorder="1" applyAlignment="1">
      <alignment horizontal="right"/>
    </xf>
    <xf numFmtId="168" fontId="0" fillId="0" borderId="0" xfId="0" applyNumberFormat="1"/>
    <xf numFmtId="0" fontId="12" fillId="78" borderId="0" xfId="0" applyFont="1" applyFill="1"/>
    <xf numFmtId="168" fontId="11" fillId="0" borderId="0" xfId="0" applyNumberFormat="1" applyFont="1"/>
    <xf numFmtId="0" fontId="7" fillId="0" borderId="0" xfId="186" applyFont="1"/>
    <xf numFmtId="1" fontId="95" fillId="0" borderId="0" xfId="0" applyNumberFormat="1" applyFont="1" applyAlignment="1">
      <alignment horizontal="left"/>
    </xf>
    <xf numFmtId="164" fontId="11" fillId="0" borderId="0" xfId="0" applyNumberFormat="1" applyFont="1" applyAlignment="1">
      <alignment horizontal="right"/>
    </xf>
    <xf numFmtId="0" fontId="15" fillId="0" borderId="0" xfId="0" applyFont="1" applyAlignment="1">
      <alignment horizontal="left" vertical="center"/>
    </xf>
    <xf numFmtId="4" fontId="0" fillId="0" borderId="0" xfId="0" applyNumberFormat="1"/>
    <xf numFmtId="170" fontId="123" fillId="0" borderId="0" xfId="186" applyNumberFormat="1" applyFont="1"/>
    <xf numFmtId="170" fontId="124" fillId="0" borderId="0" xfId="186" applyNumberFormat="1" applyFont="1"/>
    <xf numFmtId="2" fontId="123" fillId="0" borderId="0" xfId="186" applyNumberFormat="1" applyFont="1"/>
    <xf numFmtId="3" fontId="0" fillId="0" borderId="0" xfId="0" applyNumberFormat="1"/>
    <xf numFmtId="0" fontId="17" fillId="0" borderId="0" xfId="6" applyAlignment="1" applyProtection="1"/>
    <xf numFmtId="0" fontId="18" fillId="0" borderId="0" xfId="0" applyFont="1" applyAlignment="1">
      <alignment horizontal="left"/>
    </xf>
    <xf numFmtId="0" fontId="0" fillId="78" borderId="0" xfId="0" applyFill="1"/>
    <xf numFmtId="0" fontId="8" fillId="78" borderId="0" xfId="39" applyFont="1" applyFill="1"/>
    <xf numFmtId="0" fontId="9" fillId="78" borderId="0" xfId="39" applyFill="1"/>
    <xf numFmtId="0" fontId="7" fillId="0" borderId="0" xfId="22513"/>
    <xf numFmtId="0" fontId="61" fillId="34" borderId="1" xfId="22513" applyFont="1" applyFill="1" applyBorder="1" applyAlignment="1">
      <alignment vertical="center"/>
    </xf>
    <xf numFmtId="1" fontId="61" fillId="35" borderId="1" xfId="22513" applyNumberFormat="1" applyFont="1" applyFill="1" applyBorder="1" applyAlignment="1">
      <alignment vertical="center"/>
    </xf>
    <xf numFmtId="0" fontId="54" fillId="0" borderId="0" xfId="57" applyFont="1"/>
    <xf numFmtId="0" fontId="54" fillId="0" borderId="0" xfId="57" applyFont="1" applyBorder="1"/>
    <xf numFmtId="0" fontId="54" fillId="0" borderId="0" xfId="57" applyFont="1" applyFill="1"/>
    <xf numFmtId="0" fontId="7" fillId="0" borderId="0" xfId="22513" applyFont="1"/>
    <xf numFmtId="0" fontId="121" fillId="0" borderId="0" xfId="57" applyFont="1"/>
    <xf numFmtId="0" fontId="53" fillId="10" borderId="0" xfId="21" applyFont="1"/>
    <xf numFmtId="9" fontId="54" fillId="0" borderId="0" xfId="22530" applyFont="1"/>
    <xf numFmtId="0" fontId="54" fillId="0" borderId="0" xfId="57" applyFont="1" applyFill="1" applyBorder="1"/>
    <xf numFmtId="0" fontId="54" fillId="0" borderId="0" xfId="57" quotePrefix="1" applyFont="1" applyFill="1" applyBorder="1" applyAlignment="1">
      <alignment horizontal="center" vertical="center" wrapText="1"/>
    </xf>
    <xf numFmtId="0" fontId="54" fillId="0" borderId="0" xfId="57" applyFont="1" applyFill="1" applyBorder="1" applyAlignment="1">
      <alignment horizontal="center" vertical="center" wrapText="1"/>
    </xf>
    <xf numFmtId="0" fontId="53" fillId="0" borderId="0" xfId="21" applyFont="1" applyFill="1"/>
    <xf numFmtId="0" fontId="125" fillId="0" borderId="0" xfId="57" applyFont="1" applyBorder="1"/>
    <xf numFmtId="0" fontId="125" fillId="0" borderId="0" xfId="57" applyFont="1" applyFill="1" applyBorder="1" applyAlignment="1">
      <alignment vertical="center"/>
    </xf>
    <xf numFmtId="0" fontId="125" fillId="0" borderId="0" xfId="57" applyFont="1"/>
    <xf numFmtId="0" fontId="54" fillId="0" borderId="37" xfId="57" applyFont="1" applyFill="1" applyBorder="1" applyAlignment="1">
      <alignment horizontal="center" vertical="center" wrapText="1"/>
    </xf>
    <xf numFmtId="0" fontId="7" fillId="0" borderId="0" xfId="22587"/>
    <xf numFmtId="169" fontId="53" fillId="10" borderId="0" xfId="21" applyNumberFormat="1"/>
    <xf numFmtId="0" fontId="61" fillId="34" borderId="1" xfId="22587" applyFont="1" applyFill="1" applyBorder="1" applyAlignment="1">
      <alignment vertical="center"/>
    </xf>
    <xf numFmtId="0" fontId="6" fillId="0" borderId="0" xfId="21" applyFont="1" applyFill="1"/>
    <xf numFmtId="0" fontId="9" fillId="0" borderId="0" xfId="186" applyFill="1"/>
    <xf numFmtId="0" fontId="61" fillId="0" borderId="1" xfId="186" applyFont="1" applyFill="1" applyBorder="1" applyAlignment="1">
      <alignment vertical="center"/>
    </xf>
    <xf numFmtId="0" fontId="0" fillId="0" borderId="0" xfId="0" applyFill="1"/>
    <xf numFmtId="0" fontId="6" fillId="78" borderId="0" xfId="39" applyFont="1" applyFill="1"/>
    <xf numFmtId="0" fontId="9" fillId="0" borderId="38" xfId="186" applyBorder="1"/>
    <xf numFmtId="0" fontId="12" fillId="0" borderId="38" xfId="0" applyFont="1" applyBorder="1"/>
    <xf numFmtId="0" fontId="54" fillId="0" borderId="38" xfId="57" applyFont="1" applyBorder="1"/>
    <xf numFmtId="0" fontId="6" fillId="78" borderId="0" xfId="186" applyFont="1" applyFill="1"/>
    <xf numFmtId="0" fontId="6" fillId="79" borderId="0" xfId="186" applyFont="1" applyFill="1"/>
    <xf numFmtId="0" fontId="6" fillId="79" borderId="0" xfId="40367" applyFill="1"/>
    <xf numFmtId="0" fontId="6" fillId="0" borderId="0" xfId="40367"/>
    <xf numFmtId="0" fontId="0" fillId="80" borderId="0" xfId="0" applyFill="1"/>
    <xf numFmtId="0" fontId="7" fillId="80" borderId="0" xfId="22513" applyFill="1"/>
    <xf numFmtId="0" fontId="54" fillId="80" borderId="0" xfId="57" applyFont="1" applyFill="1" applyBorder="1"/>
    <xf numFmtId="0" fontId="54" fillId="80" borderId="0" xfId="57" applyFont="1" applyFill="1"/>
    <xf numFmtId="0" fontId="12" fillId="0" borderId="0" xfId="0" applyFont="1"/>
    <xf numFmtId="0" fontId="0" fillId="0" borderId="0" xfId="0" applyAlignment="1">
      <alignment horizontal="center" vertical="center"/>
    </xf>
    <xf numFmtId="0" fontId="12" fillId="0" borderId="0" xfId="0" applyFont="1"/>
    <xf numFmtId="1" fontId="9" fillId="0" borderId="0" xfId="186" applyNumberFormat="1"/>
    <xf numFmtId="0" fontId="9" fillId="81" borderId="0" xfId="186" applyFill="1"/>
    <xf numFmtId="0" fontId="53" fillId="81" borderId="0" xfId="21" applyFill="1"/>
    <xf numFmtId="0" fontId="61" fillId="81" borderId="1" xfId="186" applyFont="1" applyFill="1" applyBorder="1" applyAlignment="1">
      <alignment vertical="center"/>
    </xf>
    <xf numFmtId="0" fontId="0" fillId="81" borderId="0" xfId="0" applyFill="1"/>
    <xf numFmtId="0" fontId="12" fillId="81" borderId="0" xfId="0" applyFont="1" applyFill="1"/>
    <xf numFmtId="0" fontId="54" fillId="81" borderId="0" xfId="57" applyFont="1" applyFill="1" applyBorder="1"/>
    <xf numFmtId="0" fontId="121" fillId="0" borderId="0" xfId="0" applyFont="1"/>
    <xf numFmtId="0" fontId="130" fillId="0" borderId="0" xfId="186" applyFont="1"/>
    <xf numFmtId="10" fontId="9" fillId="0" borderId="0" xfId="186" applyNumberFormat="1"/>
    <xf numFmtId="0" fontId="12" fillId="0" borderId="0" xfId="0" applyFont="1" applyFill="1"/>
    <xf numFmtId="0" fontId="0" fillId="0" borderId="12" xfId="0" applyBorder="1"/>
    <xf numFmtId="0" fontId="53" fillId="10" borderId="12" xfId="21" applyBorder="1"/>
    <xf numFmtId="0" fontId="12" fillId="0" borderId="12" xfId="0" applyFont="1" applyBorder="1"/>
    <xf numFmtId="0" fontId="61" fillId="34" borderId="12" xfId="186" applyFont="1" applyFill="1" applyBorder="1" applyAlignment="1">
      <alignment vertical="center"/>
    </xf>
    <xf numFmtId="0" fontId="7" fillId="0" borderId="12" xfId="22513" applyBorder="1"/>
    <xf numFmtId="0" fontId="53" fillId="10" borderId="12" xfId="21" applyFont="1" applyBorder="1"/>
    <xf numFmtId="0" fontId="61" fillId="34" borderId="12" xfId="22513" applyFont="1" applyFill="1" applyBorder="1" applyAlignment="1">
      <alignment vertical="center"/>
    </xf>
    <xf numFmtId="1" fontId="61" fillId="35" borderId="12" xfId="186" applyNumberFormat="1" applyFont="1" applyFill="1" applyBorder="1" applyAlignment="1">
      <alignment vertical="center"/>
    </xf>
    <xf numFmtId="0" fontId="12" fillId="78" borderId="12" xfId="0" applyFont="1" applyFill="1" applyBorder="1"/>
    <xf numFmtId="0" fontId="6" fillId="78" borderId="12" xfId="39" applyFont="1" applyFill="1" applyBorder="1"/>
    <xf numFmtId="0" fontId="125" fillId="0" borderId="12" xfId="57" applyFont="1" applyBorder="1"/>
    <xf numFmtId="0" fontId="3" fillId="0" borderId="12" xfId="22513" applyFont="1" applyBorder="1"/>
    <xf numFmtId="0" fontId="54" fillId="0" borderId="12" xfId="57" applyFont="1" applyBorder="1"/>
    <xf numFmtId="0" fontId="4" fillId="0" borderId="12" xfId="22513" applyFont="1" applyBorder="1"/>
    <xf numFmtId="1" fontId="61" fillId="35" borderId="12" xfId="22513" applyNumberFormat="1" applyFont="1" applyFill="1" applyBorder="1" applyAlignment="1">
      <alignment vertical="center"/>
    </xf>
    <xf numFmtId="0" fontId="54" fillId="78" borderId="12" xfId="57" applyFont="1" applyFill="1" applyBorder="1"/>
    <xf numFmtId="9" fontId="54" fillId="0" borderId="12" xfId="22530" applyFont="1" applyBorder="1"/>
    <xf numFmtId="0" fontId="54" fillId="0" borderId="39" xfId="57" applyFont="1" applyBorder="1"/>
    <xf numFmtId="164" fontId="54" fillId="0" borderId="12" xfId="57" applyNumberFormat="1" applyFont="1" applyBorder="1"/>
    <xf numFmtId="0" fontId="121" fillId="0" borderId="12" xfId="0" applyFont="1" applyBorder="1"/>
    <xf numFmtId="0" fontId="131" fillId="0" borderId="0" xfId="0" applyFont="1"/>
    <xf numFmtId="0" fontId="131" fillId="0" borderId="12" xfId="0" applyFont="1" applyBorder="1"/>
    <xf numFmtId="0" fontId="121" fillId="0" borderId="0" xfId="0" applyFont="1" applyBorder="1"/>
    <xf numFmtId="0" fontId="0" fillId="0" borderId="0" xfId="0" applyBorder="1"/>
    <xf numFmtId="1" fontId="50" fillId="0" borderId="12" xfId="186" applyNumberFormat="1" applyFont="1" applyBorder="1"/>
    <xf numFmtId="0" fontId="2" fillId="0" borderId="0" xfId="39" applyFont="1"/>
    <xf numFmtId="0" fontId="12" fillId="0" borderId="0" xfId="0" applyFont="1"/>
    <xf numFmtId="0" fontId="12" fillId="82" borderId="0" xfId="0" applyFont="1" applyFill="1"/>
    <xf numFmtId="0" fontId="12" fillId="0" borderId="0" xfId="0" applyFont="1"/>
    <xf numFmtId="0" fontId="53" fillId="83" borderId="0" xfId="21" applyFill="1"/>
    <xf numFmtId="0" fontId="12" fillId="0" borderId="0" xfId="0" applyFont="1"/>
    <xf numFmtId="170" fontId="50" fillId="0" borderId="0" xfId="186" applyNumberFormat="1" applyFont="1"/>
    <xf numFmtId="170" fontId="121" fillId="0" borderId="0" xfId="0" applyNumberFormat="1" applyFont="1"/>
    <xf numFmtId="170" fontId="132" fillId="0" borderId="0" xfId="186" applyNumberFormat="1" applyFont="1"/>
    <xf numFmtId="0" fontId="121" fillId="0" borderId="0" xfId="57" applyFont="1" applyFill="1" applyBorder="1"/>
    <xf numFmtId="0" fontId="9" fillId="83" borderId="0" xfId="186" applyFill="1"/>
    <xf numFmtId="0" fontId="0" fillId="83" borderId="0" xfId="0" applyFill="1"/>
    <xf numFmtId="0" fontId="61" fillId="83" borderId="1" xfId="186" applyFont="1" applyFill="1" applyBorder="1" applyAlignment="1">
      <alignment vertical="center"/>
    </xf>
    <xf numFmtId="0" fontId="12" fillId="83" borderId="0" xfId="0" applyFont="1" applyFill="1"/>
    <xf numFmtId="170" fontId="9" fillId="83" borderId="0" xfId="186" applyNumberFormat="1" applyFill="1"/>
    <xf numFmtId="0" fontId="1" fillId="78" borderId="12" xfId="39" applyFont="1" applyFill="1" applyBorder="1"/>
    <xf numFmtId="0" fontId="1" fillId="0" borderId="12" xfId="22513" applyFont="1" applyBorder="1"/>
    <xf numFmtId="0" fontId="1" fillId="78" borderId="0" xfId="39" applyFont="1" applyFill="1"/>
    <xf numFmtId="9" fontId="54" fillId="78" borderId="12" xfId="57" applyNumberFormat="1" applyFont="1" applyFill="1" applyBorder="1"/>
    <xf numFmtId="0" fontId="54" fillId="84" borderId="0" xfId="57" applyFont="1" applyFill="1" applyBorder="1"/>
    <xf numFmtId="0" fontId="53" fillId="84" borderId="0" xfId="21" applyFill="1"/>
    <xf numFmtId="0" fontId="54" fillId="84" borderId="0" xfId="57" applyFont="1" applyFill="1"/>
    <xf numFmtId="0" fontId="61" fillId="84" borderId="1" xfId="186" applyFont="1" applyFill="1" applyBorder="1" applyAlignment="1">
      <alignment vertical="center"/>
    </xf>
    <xf numFmtId="0" fontId="0" fillId="84" borderId="0" xfId="0" applyFill="1"/>
    <xf numFmtId="0" fontId="121" fillId="84" borderId="0" xfId="57" applyFont="1" applyFill="1"/>
    <xf numFmtId="0" fontId="12" fillId="84" borderId="0" xfId="0" applyFont="1" applyFill="1"/>
    <xf numFmtId="0" fontId="9" fillId="84" borderId="0" xfId="186" applyFill="1"/>
    <xf numFmtId="2" fontId="9" fillId="84" borderId="0" xfId="186" applyNumberFormat="1" applyFill="1" applyAlignment="1">
      <alignment horizontal="right"/>
    </xf>
    <xf numFmtId="0" fontId="121" fillId="84" borderId="0" xfId="57" applyFont="1" applyFill="1" applyBorder="1"/>
    <xf numFmtId="170" fontId="9" fillId="84" borderId="0" xfId="186" applyNumberFormat="1" applyFill="1"/>
    <xf numFmtId="0" fontId="121" fillId="84" borderId="12" xfId="0" applyFont="1" applyFill="1" applyBorder="1"/>
    <xf numFmtId="0" fontId="132" fillId="0" borderId="0" xfId="186" applyFont="1"/>
    <xf numFmtId="10" fontId="9" fillId="0" borderId="0" xfId="186" applyNumberFormat="1" applyFill="1"/>
    <xf numFmtId="9" fontId="0" fillId="0" borderId="0" xfId="0" applyNumberFormat="1"/>
    <xf numFmtId="0" fontId="12" fillId="0" borderId="0" xfId="0" applyFont="1"/>
    <xf numFmtId="0" fontId="0" fillId="0" borderId="0" xfId="0" applyAlignment="1">
      <alignment horizontal="center" vertical="center"/>
    </xf>
    <xf numFmtId="0" fontId="34" fillId="0" borderId="0" xfId="0" applyFont="1"/>
    <xf numFmtId="0" fontId="15" fillId="0" borderId="0" xfId="0" applyFont="1"/>
    <xf numFmtId="0" fontId="12" fillId="0" borderId="0" xfId="0" applyFont="1" applyAlignment="1">
      <alignment horizontal="left"/>
    </xf>
    <xf numFmtId="0" fontId="18" fillId="0" borderId="0" xfId="0" applyFont="1"/>
    <xf numFmtId="0" fontId="12" fillId="0" borderId="0" xfId="0" applyFont="1"/>
    <xf numFmtId="170" fontId="9" fillId="78" borderId="0" xfId="186" applyNumberFormat="1" applyFill="1"/>
    <xf numFmtId="170" fontId="50" fillId="78" borderId="0" xfId="186" applyNumberFormat="1" applyFont="1" applyFill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K80" zoomScale="65" zoomScaleNormal="90" workbookViewId="0">
      <selection activeCell="J64" sqref="J64"/>
    </sheetView>
  </sheetViews>
  <sheetFormatPr defaultRowHeight="12.5"/>
  <cols>
    <col min="1" max="1" width="5.81640625" customWidth="1"/>
    <col min="3" max="3" width="16.1796875" bestFit="1" customWidth="1"/>
    <col min="4" max="4" width="75.54296875" bestFit="1" customWidth="1"/>
    <col min="5" max="5" width="12.54296875" bestFit="1" customWidth="1"/>
    <col min="12" max="12" width="28" bestFit="1" customWidth="1"/>
    <col min="13" max="13" width="86.453125" bestFit="1" customWidth="1"/>
    <col min="21" max="21" width="9.54296875" bestFit="1" customWidth="1"/>
  </cols>
  <sheetData>
    <row r="1" spans="1:41" ht="14.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4.5">
      <c r="A2" s="3"/>
      <c r="B2" s="130" t="s">
        <v>417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4.5">
      <c r="A4" s="3"/>
      <c r="B4" s="39" t="s">
        <v>445</v>
      </c>
      <c r="C4" s="3" t="s">
        <v>54</v>
      </c>
      <c r="D4" s="3"/>
      <c r="E4" s="38" t="s">
        <v>52</v>
      </c>
      <c r="F4" s="38"/>
      <c r="G4" s="38"/>
      <c r="H4" s="38"/>
      <c r="I4" s="38"/>
      <c r="K4" s="218" t="s">
        <v>457</v>
      </c>
      <c r="L4" s="3" t="s">
        <v>388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4.5">
      <c r="A5" s="3"/>
      <c r="B5" s="38"/>
      <c r="C5" s="3" t="s">
        <v>255</v>
      </c>
      <c r="D5" s="38"/>
      <c r="E5" s="38" t="s">
        <v>52</v>
      </c>
      <c r="F5" s="38"/>
      <c r="G5" s="38"/>
      <c r="H5" s="38"/>
      <c r="I5" s="38"/>
      <c r="K5" s="51"/>
      <c r="L5" s="3" t="s">
        <v>389</v>
      </c>
      <c r="M5" s="69"/>
      <c r="N5" s="69" t="s">
        <v>52</v>
      </c>
      <c r="O5" s="69" t="s">
        <v>103</v>
      </c>
      <c r="P5" s="69"/>
      <c r="Q5" s="69"/>
      <c r="R5" s="69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4.5">
      <c r="A6" s="3"/>
      <c r="B6" s="38"/>
      <c r="C6" s="3" t="s">
        <v>256</v>
      </c>
      <c r="D6" s="38"/>
      <c r="E6" s="38" t="s">
        <v>52</v>
      </c>
      <c r="F6" s="38"/>
      <c r="G6" s="38"/>
      <c r="H6" s="38"/>
      <c r="I6" s="38"/>
      <c r="K6" s="51"/>
      <c r="L6" s="3" t="s">
        <v>390</v>
      </c>
      <c r="M6" s="69"/>
      <c r="N6" s="69" t="s">
        <v>52</v>
      </c>
      <c r="O6" s="69" t="s">
        <v>103</v>
      </c>
      <c r="P6" s="69"/>
      <c r="Q6" s="69"/>
      <c r="R6" s="69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4.5">
      <c r="A7" s="3"/>
      <c r="B7" s="38"/>
      <c r="C7" s="3" t="s">
        <v>265</v>
      </c>
      <c r="E7" s="38" t="s">
        <v>52</v>
      </c>
      <c r="F7" s="38"/>
      <c r="G7" s="38"/>
      <c r="H7" s="38"/>
      <c r="I7" s="38"/>
      <c r="K7" s="51"/>
      <c r="L7" s="3" t="s">
        <v>391</v>
      </c>
      <c r="M7" s="51"/>
      <c r="N7" s="69" t="s">
        <v>52</v>
      </c>
      <c r="O7" s="69" t="s">
        <v>103</v>
      </c>
      <c r="P7" s="51"/>
      <c r="Q7" s="51"/>
      <c r="R7" s="69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4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392</v>
      </c>
      <c r="M8" s="69"/>
      <c r="N8" s="69" t="s">
        <v>52</v>
      </c>
      <c r="O8" s="69" t="s">
        <v>103</v>
      </c>
      <c r="P8" s="69"/>
      <c r="Q8" s="69"/>
      <c r="R8" s="69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4.5">
      <c r="A9" s="3"/>
      <c r="B9" s="38"/>
      <c r="C9" s="84" t="s">
        <v>274</v>
      </c>
      <c r="D9" s="84"/>
      <c r="E9" s="38" t="s">
        <v>52</v>
      </c>
      <c r="F9" s="38"/>
      <c r="G9" s="38"/>
      <c r="H9" s="38"/>
      <c r="I9" s="38"/>
      <c r="K9" s="51"/>
      <c r="L9" s="3" t="s">
        <v>393</v>
      </c>
      <c r="M9" s="69"/>
      <c r="N9" s="69" t="s">
        <v>52</v>
      </c>
      <c r="O9" s="69" t="s">
        <v>103</v>
      </c>
      <c r="P9" s="69"/>
      <c r="Q9" s="69"/>
      <c r="R9" s="69" t="s">
        <v>101</v>
      </c>
      <c r="S9" s="69"/>
      <c r="T9" s="69"/>
      <c r="U9" s="69"/>
      <c r="V9" s="69"/>
      <c r="W9" s="69"/>
      <c r="X9" s="69"/>
      <c r="Y9" s="69"/>
      <c r="Z9" s="69"/>
      <c r="AA9" s="85"/>
      <c r="AB9" s="85"/>
      <c r="AC9" s="85"/>
      <c r="AD9" s="85"/>
    </row>
    <row r="10" spans="1:41" ht="14.5">
      <c r="A10" s="3"/>
      <c r="B10" s="38"/>
      <c r="C10" s="84" t="s">
        <v>290</v>
      </c>
      <c r="E10" s="38" t="s">
        <v>52</v>
      </c>
      <c r="F10" s="38"/>
      <c r="G10" s="38"/>
      <c r="H10" s="38"/>
      <c r="I10" s="38"/>
      <c r="K10" s="51"/>
      <c r="L10" s="3" t="s">
        <v>223</v>
      </c>
      <c r="M10" s="51"/>
      <c r="N10" s="51" t="s">
        <v>52</v>
      </c>
      <c r="O10" s="51" t="s">
        <v>103</v>
      </c>
      <c r="P10" s="51"/>
      <c r="Q10" s="51"/>
      <c r="R10" s="69" t="s">
        <v>101</v>
      </c>
      <c r="S10" s="69"/>
      <c r="T10" s="69"/>
      <c r="U10" s="69"/>
      <c r="V10" s="69"/>
      <c r="W10" s="69"/>
      <c r="X10" s="69"/>
      <c r="Y10" s="69"/>
      <c r="Z10" s="69"/>
      <c r="AA10" s="85"/>
      <c r="AB10" s="85"/>
      <c r="AC10" s="85"/>
      <c r="AD10" s="85"/>
    </row>
    <row r="11" spans="1:41" ht="14.5">
      <c r="A11" s="3"/>
      <c r="B11" s="38"/>
      <c r="C11" s="84" t="s">
        <v>291</v>
      </c>
      <c r="D11" s="84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69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4.5">
      <c r="A12" s="3"/>
      <c r="B12" s="38"/>
      <c r="C12" s="84" t="s">
        <v>420</v>
      </c>
      <c r="E12" s="38" t="s">
        <v>52</v>
      </c>
      <c r="F12" s="38"/>
      <c r="G12" s="38"/>
      <c r="H12" s="38"/>
      <c r="I12" s="38"/>
      <c r="K12" s="51"/>
      <c r="L12" s="3" t="s">
        <v>224</v>
      </c>
      <c r="M12" s="51"/>
      <c r="N12" s="51" t="s">
        <v>52</v>
      </c>
      <c r="O12" s="51" t="s">
        <v>103</v>
      </c>
      <c r="P12" s="51"/>
      <c r="Q12" s="51"/>
      <c r="R12" s="69" t="s">
        <v>101</v>
      </c>
      <c r="S12" s="69"/>
      <c r="T12" s="69"/>
      <c r="U12" s="69"/>
      <c r="V12" s="69"/>
      <c r="W12" s="69"/>
      <c r="X12" s="69"/>
      <c r="Y12" s="69"/>
      <c r="Z12" s="69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4.5">
      <c r="A13" s="3"/>
      <c r="B13" s="38"/>
      <c r="C13" s="84" t="s">
        <v>421</v>
      </c>
      <c r="D13" s="3"/>
      <c r="E13" s="38" t="s">
        <v>52</v>
      </c>
      <c r="F13" s="38"/>
      <c r="G13" s="38"/>
      <c r="H13" s="38"/>
      <c r="I13" s="38"/>
      <c r="K13" s="51"/>
      <c r="L13" s="3" t="s">
        <v>225</v>
      </c>
      <c r="M13" s="51"/>
      <c r="N13" s="51" t="s">
        <v>52</v>
      </c>
      <c r="O13" s="51" t="s">
        <v>103</v>
      </c>
      <c r="P13" s="51"/>
      <c r="Q13" s="51"/>
      <c r="R13" s="69" t="s">
        <v>101</v>
      </c>
      <c r="S13" s="69"/>
      <c r="T13" s="69"/>
      <c r="U13" s="69"/>
      <c r="V13" s="69"/>
      <c r="W13" s="69"/>
      <c r="X13" s="69"/>
      <c r="Y13" s="69"/>
      <c r="Z13" s="69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4.5">
      <c r="A14" s="3"/>
      <c r="B14" s="38"/>
      <c r="C14" s="84" t="s">
        <v>422</v>
      </c>
      <c r="D14" s="3"/>
      <c r="E14" s="38" t="s">
        <v>52</v>
      </c>
      <c r="F14" s="38"/>
      <c r="G14" s="38"/>
      <c r="H14" s="38"/>
      <c r="I14" s="38"/>
      <c r="K14" s="51"/>
      <c r="L14" s="84" t="s">
        <v>226</v>
      </c>
      <c r="M14" s="51"/>
      <c r="N14" s="51" t="s">
        <v>52</v>
      </c>
      <c r="O14" s="51" t="s">
        <v>103</v>
      </c>
      <c r="P14" s="51"/>
      <c r="Q14" s="51"/>
      <c r="R14" s="69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4.5">
      <c r="A15" s="3"/>
      <c r="B15" s="38"/>
      <c r="C15" s="84" t="s">
        <v>423</v>
      </c>
      <c r="D15" s="3"/>
      <c r="E15" s="38" t="s">
        <v>52</v>
      </c>
      <c r="F15" s="38"/>
      <c r="G15" s="38"/>
      <c r="H15" s="38"/>
      <c r="I15" s="38"/>
      <c r="K15" s="51"/>
      <c r="L15" s="84" t="s">
        <v>227</v>
      </c>
      <c r="M15" s="51"/>
      <c r="N15" s="51" t="s">
        <v>52</v>
      </c>
      <c r="O15" s="51" t="s">
        <v>103</v>
      </c>
      <c r="P15" s="51"/>
      <c r="Q15" s="51"/>
      <c r="R15" s="69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4.5">
      <c r="A16" s="3"/>
      <c r="C16" s="84" t="s">
        <v>331</v>
      </c>
      <c r="E16" s="38" t="s">
        <v>52</v>
      </c>
      <c r="K16" s="51"/>
      <c r="L16" s="84" t="s">
        <v>228</v>
      </c>
      <c r="M16" s="51"/>
      <c r="N16" s="51" t="s">
        <v>52</v>
      </c>
      <c r="O16" s="51" t="s">
        <v>103</v>
      </c>
      <c r="P16" s="51"/>
      <c r="Q16" s="51"/>
      <c r="R16" s="69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4.5">
      <c r="A17" s="3"/>
      <c r="C17" s="84" t="s">
        <v>323</v>
      </c>
      <c r="E17" s="38" t="s">
        <v>52</v>
      </c>
      <c r="K17" s="51"/>
      <c r="L17" s="84" t="s">
        <v>229</v>
      </c>
      <c r="M17" s="51"/>
      <c r="N17" s="51" t="s">
        <v>52</v>
      </c>
      <c r="O17" s="51" t="s">
        <v>103</v>
      </c>
      <c r="P17" s="51"/>
      <c r="Q17" s="51"/>
      <c r="R17" s="69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4.5">
      <c r="A18" s="3"/>
      <c r="C18" s="84" t="s">
        <v>332</v>
      </c>
      <c r="E18" s="38" t="s">
        <v>52</v>
      </c>
      <c r="K18" s="69"/>
      <c r="L18" s="3" t="s">
        <v>394</v>
      </c>
      <c r="M18" s="51"/>
      <c r="N18" s="51" t="s">
        <v>52</v>
      </c>
      <c r="O18" s="51" t="s">
        <v>103</v>
      </c>
      <c r="P18" s="51"/>
      <c r="Q18" s="51"/>
      <c r="R18" s="69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4.5">
      <c r="A19" s="3"/>
      <c r="C19" s="84" t="s">
        <v>333</v>
      </c>
      <c r="E19" s="38" t="s">
        <v>52</v>
      </c>
      <c r="K19" s="69"/>
      <c r="L19" s="3" t="s">
        <v>395</v>
      </c>
      <c r="M19" s="69"/>
      <c r="N19" s="69" t="s">
        <v>52</v>
      </c>
      <c r="O19" s="69" t="s">
        <v>103</v>
      </c>
      <c r="P19" s="69"/>
      <c r="Q19" s="69"/>
      <c r="R19" s="69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4.5">
      <c r="A20" s="3"/>
      <c r="C20" s="84" t="s">
        <v>334</v>
      </c>
      <c r="E20" s="38" t="s">
        <v>52</v>
      </c>
      <c r="K20" s="69"/>
      <c r="L20" s="3" t="s">
        <v>396</v>
      </c>
      <c r="M20" s="69"/>
      <c r="N20" s="69" t="s">
        <v>52</v>
      </c>
      <c r="O20" s="69" t="s">
        <v>103</v>
      </c>
      <c r="P20" s="69"/>
      <c r="Q20" s="69"/>
      <c r="R20" s="69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4.5">
      <c r="A21" s="3"/>
      <c r="C21" s="84" t="s">
        <v>335</v>
      </c>
      <c r="E21" s="38" t="s">
        <v>52</v>
      </c>
      <c r="K21" s="51"/>
      <c r="L21" s="3" t="s">
        <v>397</v>
      </c>
      <c r="M21" s="69"/>
      <c r="N21" s="69" t="s">
        <v>52</v>
      </c>
      <c r="O21" s="69" t="s">
        <v>103</v>
      </c>
      <c r="P21" s="69"/>
      <c r="Q21" s="69"/>
      <c r="R21" s="69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4.5">
      <c r="B22"/>
      <c r="C22" s="84" t="s">
        <v>336</v>
      </c>
      <c r="D22"/>
      <c r="E22" s="38" t="s">
        <v>52</v>
      </c>
      <c r="F22"/>
      <c r="G22"/>
      <c r="H22"/>
      <c r="I22"/>
      <c r="K22" s="51"/>
      <c r="L22" s="3" t="s">
        <v>398</v>
      </c>
      <c r="M22" s="69"/>
      <c r="N22" s="69" t="s">
        <v>52</v>
      </c>
      <c r="O22" s="69" t="s">
        <v>103</v>
      </c>
      <c r="P22" s="69"/>
      <c r="Q22" s="69"/>
      <c r="R22" s="69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4.5">
      <c r="B23" s="38"/>
      <c r="C23" s="84" t="s">
        <v>349</v>
      </c>
      <c r="E23" s="38" t="s">
        <v>52</v>
      </c>
      <c r="F23" s="38"/>
      <c r="G23" s="38"/>
      <c r="H23" s="38"/>
      <c r="I23" s="38"/>
      <c r="K23" s="51"/>
      <c r="L23" s="3" t="s">
        <v>399</v>
      </c>
      <c r="M23" s="51"/>
      <c r="N23" s="51" t="s">
        <v>52</v>
      </c>
      <c r="O23" s="51" t="s">
        <v>103</v>
      </c>
      <c r="P23" s="51"/>
      <c r="Q23" s="51"/>
      <c r="R23" s="69" t="s">
        <v>101</v>
      </c>
    </row>
    <row r="24" spans="1:41" s="3" customFormat="1" ht="14.5">
      <c r="B24" s="187" t="s">
        <v>446</v>
      </c>
      <c r="C24" s="108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247</v>
      </c>
      <c r="M24" s="69"/>
      <c r="N24" s="69" t="s">
        <v>52</v>
      </c>
      <c r="O24" s="69" t="s">
        <v>103</v>
      </c>
      <c r="P24" s="69"/>
      <c r="Q24" s="69"/>
      <c r="R24" s="69" t="s">
        <v>101</v>
      </c>
    </row>
    <row r="25" spans="1:41" ht="14.5">
      <c r="B25" s="38"/>
      <c r="C25" s="108" t="s">
        <v>220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248</v>
      </c>
      <c r="M25" s="51"/>
      <c r="N25" s="51" t="s">
        <v>52</v>
      </c>
      <c r="O25" s="51" t="s">
        <v>103</v>
      </c>
      <c r="P25" s="51"/>
      <c r="Q25" s="51"/>
      <c r="R25" s="69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4.5">
      <c r="B26" s="38"/>
      <c r="C26" s="108" t="s">
        <v>221</v>
      </c>
      <c r="D26" s="38"/>
      <c r="E26" s="38" t="s">
        <v>52</v>
      </c>
      <c r="F26" s="38"/>
      <c r="G26" s="38"/>
      <c r="H26" s="38"/>
      <c r="I26" s="38"/>
      <c r="K26" s="51"/>
      <c r="L26" s="3" t="s">
        <v>249</v>
      </c>
      <c r="M26" s="51"/>
      <c r="N26" s="51" t="s">
        <v>52</v>
      </c>
      <c r="O26" s="51" t="s">
        <v>103</v>
      </c>
      <c r="P26" s="51"/>
      <c r="Q26" s="51"/>
      <c r="R26" s="69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4.5">
      <c r="B27" s="38"/>
      <c r="C27" s="109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250</v>
      </c>
      <c r="M27" s="51"/>
      <c r="N27" s="51" t="s">
        <v>52</v>
      </c>
      <c r="O27" s="51" t="s">
        <v>103</v>
      </c>
      <c r="P27" s="51"/>
      <c r="Q27" s="51"/>
      <c r="R27" s="69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4.5">
      <c r="B28" s="38"/>
      <c r="C28" s="110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69"/>
      <c r="L28" s="84" t="s">
        <v>251</v>
      </c>
      <c r="M28" s="51"/>
      <c r="N28" s="51" t="s">
        <v>52</v>
      </c>
      <c r="O28" s="51" t="s">
        <v>103</v>
      </c>
      <c r="P28" s="51"/>
      <c r="Q28" s="51"/>
      <c r="R28" s="69" t="s">
        <v>101</v>
      </c>
      <c r="S28" s="69"/>
      <c r="T28" s="69"/>
      <c r="U28" s="69"/>
      <c r="V28" s="69"/>
      <c r="W28" s="69"/>
      <c r="X28" s="69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4.5">
      <c r="B29" s="38"/>
      <c r="C29" s="110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4" t="s">
        <v>252</v>
      </c>
      <c r="M29" s="51"/>
      <c r="N29" s="51" t="s">
        <v>52</v>
      </c>
      <c r="O29" s="51" t="s">
        <v>103</v>
      </c>
      <c r="P29" s="51"/>
      <c r="Q29" s="51"/>
      <c r="R29" s="69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4.5">
      <c r="B30" s="38"/>
      <c r="C30" s="136" t="s">
        <v>297</v>
      </c>
      <c r="D30" s="38"/>
      <c r="E30" s="38" t="s">
        <v>52</v>
      </c>
      <c r="F30" s="38"/>
      <c r="G30" s="38"/>
      <c r="H30" s="38"/>
      <c r="I30" s="38"/>
      <c r="K30" s="51"/>
      <c r="L30" s="84" t="s">
        <v>253</v>
      </c>
      <c r="M30" s="51"/>
      <c r="N30" s="51" t="s">
        <v>52</v>
      </c>
      <c r="O30" s="51" t="s">
        <v>103</v>
      </c>
      <c r="P30" s="51"/>
      <c r="Q30" s="51"/>
      <c r="R30" s="69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4.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4" t="s">
        <v>254</v>
      </c>
      <c r="M31" s="51"/>
      <c r="N31" s="51" t="s">
        <v>52</v>
      </c>
      <c r="O31" s="51" t="s">
        <v>103</v>
      </c>
      <c r="P31" s="51"/>
      <c r="Q31" s="51"/>
      <c r="R31" s="69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4.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400</v>
      </c>
      <c r="M32" s="69"/>
      <c r="N32" s="69" t="s">
        <v>52</v>
      </c>
      <c r="O32" s="69" t="s">
        <v>103</v>
      </c>
      <c r="P32" s="69"/>
      <c r="Q32" s="69"/>
      <c r="R32" s="69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4.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401</v>
      </c>
      <c r="M33" s="69"/>
      <c r="N33" s="69" t="s">
        <v>52</v>
      </c>
      <c r="O33" s="69" t="s">
        <v>103</v>
      </c>
      <c r="P33" s="69"/>
      <c r="Q33" s="69"/>
      <c r="R33" s="69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4.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402</v>
      </c>
      <c r="M34" s="51"/>
      <c r="N34" s="51" t="s">
        <v>52</v>
      </c>
      <c r="O34" s="51" t="s">
        <v>103</v>
      </c>
      <c r="P34" s="51"/>
      <c r="Q34" s="51"/>
      <c r="R34" s="69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4.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403</v>
      </c>
      <c r="M35" s="51"/>
      <c r="N35" s="51" t="s">
        <v>52</v>
      </c>
      <c r="O35" s="51" t="s">
        <v>103</v>
      </c>
      <c r="P35" s="51"/>
      <c r="Q35" s="51"/>
      <c r="R35" s="69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4.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404</v>
      </c>
      <c r="M36" s="51"/>
      <c r="N36" s="51" t="s">
        <v>52</v>
      </c>
      <c r="O36" s="51" t="s">
        <v>103</v>
      </c>
      <c r="P36" s="51"/>
      <c r="Q36" s="51"/>
      <c r="R36" s="69" t="s">
        <v>101</v>
      </c>
      <c r="S36" s="69"/>
      <c r="T36" s="69"/>
      <c r="U36" s="69"/>
      <c r="V36" s="69"/>
      <c r="W36" s="51"/>
      <c r="X36" s="51"/>
      <c r="Y36" s="3"/>
      <c r="Z36" s="3"/>
      <c r="AH36" s="3"/>
    </row>
    <row r="37" spans="1:41" ht="14.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405</v>
      </c>
      <c r="M37" s="51"/>
      <c r="N37" s="51" t="s">
        <v>52</v>
      </c>
      <c r="O37" s="51" t="s">
        <v>103</v>
      </c>
      <c r="P37" s="51"/>
      <c r="Q37" s="51"/>
      <c r="R37" s="69" t="s">
        <v>101</v>
      </c>
      <c r="S37" s="69"/>
      <c r="T37" s="69"/>
      <c r="U37" s="69"/>
      <c r="V37" s="69"/>
      <c r="W37" s="3"/>
      <c r="X37" s="3"/>
      <c r="Y37" s="3"/>
      <c r="Z37" s="3"/>
    </row>
    <row r="38" spans="1:41" ht="14.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257</v>
      </c>
      <c r="M38" s="51"/>
      <c r="N38" s="51" t="s">
        <v>52</v>
      </c>
      <c r="O38" s="51" t="s">
        <v>103</v>
      </c>
      <c r="P38" s="51"/>
      <c r="Q38" s="51"/>
      <c r="R38" s="69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4.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258</v>
      </c>
      <c r="M39" s="51"/>
      <c r="N39" s="51" t="s">
        <v>52</v>
      </c>
      <c r="O39" s="51" t="s">
        <v>103</v>
      </c>
      <c r="P39" s="51"/>
      <c r="Q39" s="51"/>
      <c r="R39" s="69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4.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259</v>
      </c>
      <c r="M40" s="51"/>
      <c r="N40" s="51" t="s">
        <v>52</v>
      </c>
      <c r="O40" s="51" t="s">
        <v>103</v>
      </c>
      <c r="P40" s="51"/>
      <c r="Q40" s="51"/>
      <c r="R40" s="69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4.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260</v>
      </c>
      <c r="M41" s="51"/>
      <c r="N41" s="51" t="s">
        <v>52</v>
      </c>
      <c r="O41" s="51" t="s">
        <v>103</v>
      </c>
      <c r="P41" s="51"/>
      <c r="Q41" s="51"/>
      <c r="R41" s="69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4.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4" t="s">
        <v>261</v>
      </c>
      <c r="M42" s="51"/>
      <c r="N42" s="51" t="s">
        <v>52</v>
      </c>
      <c r="O42" s="51" t="s">
        <v>103</v>
      </c>
      <c r="P42" s="51"/>
      <c r="Q42" s="51"/>
      <c r="R42" s="69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4.5">
      <c r="A43" s="3"/>
      <c r="C43" s="38"/>
      <c r="D43" s="38"/>
      <c r="E43" s="38"/>
      <c r="F43" s="38"/>
      <c r="G43" s="43"/>
      <c r="H43" s="38"/>
      <c r="I43" s="38"/>
      <c r="K43" s="51"/>
      <c r="L43" s="84" t="s">
        <v>262</v>
      </c>
      <c r="M43" s="51"/>
      <c r="N43" s="51" t="s">
        <v>52</v>
      </c>
      <c r="O43" s="51" t="s">
        <v>103</v>
      </c>
      <c r="P43" s="51"/>
      <c r="Q43" s="51"/>
      <c r="R43" s="69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4.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4" t="s">
        <v>263</v>
      </c>
      <c r="M44" s="51"/>
      <c r="N44" s="51" t="s">
        <v>52</v>
      </c>
      <c r="O44" s="51" t="s">
        <v>103</v>
      </c>
      <c r="P44" s="51"/>
      <c r="Q44" s="51"/>
      <c r="R44" s="69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4.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4" t="s">
        <v>264</v>
      </c>
      <c r="M45" s="51"/>
      <c r="N45" s="51" t="s">
        <v>52</v>
      </c>
      <c r="O45" s="51" t="s">
        <v>103</v>
      </c>
      <c r="P45" s="51"/>
      <c r="Q45" s="51"/>
      <c r="R45" s="69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4.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406</v>
      </c>
      <c r="M46" s="51"/>
      <c r="N46" s="51" t="s">
        <v>52</v>
      </c>
      <c r="O46" s="51" t="s">
        <v>103</v>
      </c>
      <c r="P46" s="51"/>
      <c r="Q46" s="51"/>
      <c r="R46" s="69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4.5">
      <c r="A47" s="3"/>
      <c r="B47" s="38"/>
      <c r="H47" s="38"/>
      <c r="I47" s="38"/>
      <c r="K47" s="51"/>
      <c r="L47" s="3" t="s">
        <v>407</v>
      </c>
      <c r="M47" s="51"/>
      <c r="N47" s="51" t="s">
        <v>52</v>
      </c>
      <c r="O47" s="51" t="s">
        <v>103</v>
      </c>
      <c r="P47" s="51"/>
      <c r="Q47" s="51"/>
      <c r="R47" s="69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4.5">
      <c r="A48" s="3"/>
      <c r="H48" s="38"/>
      <c r="I48" s="38"/>
      <c r="K48" s="51"/>
      <c r="L48" s="3" t="s">
        <v>408</v>
      </c>
      <c r="M48" s="51"/>
      <c r="N48" s="51" t="s">
        <v>52</v>
      </c>
      <c r="O48" s="51" t="s">
        <v>103</v>
      </c>
      <c r="P48" s="51"/>
      <c r="Q48" s="51"/>
      <c r="R48" s="69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4.5">
      <c r="A49" s="3"/>
      <c r="H49" s="38"/>
      <c r="I49" s="38"/>
      <c r="K49" s="51"/>
      <c r="L49" s="3" t="s">
        <v>409</v>
      </c>
      <c r="M49" s="51"/>
      <c r="N49" s="51" t="s">
        <v>52</v>
      </c>
      <c r="O49" s="51" t="s">
        <v>103</v>
      </c>
      <c r="P49" s="51"/>
      <c r="Q49" s="51"/>
      <c r="R49" s="69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4.5">
      <c r="A50" s="3"/>
      <c r="H50" s="38"/>
      <c r="I50" s="38"/>
      <c r="K50" s="51"/>
      <c r="L50" s="3" t="s">
        <v>410</v>
      </c>
      <c r="M50" s="51"/>
      <c r="N50" s="51" t="s">
        <v>52</v>
      </c>
      <c r="O50" s="51" t="s">
        <v>103</v>
      </c>
      <c r="P50" s="51"/>
      <c r="Q50" s="51"/>
      <c r="R50" s="69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4.5">
      <c r="A51" s="3"/>
      <c r="K51" s="51"/>
      <c r="L51" s="3" t="s">
        <v>411</v>
      </c>
      <c r="M51" s="51"/>
      <c r="N51" s="51" t="s">
        <v>52</v>
      </c>
      <c r="O51" s="51" t="s">
        <v>103</v>
      </c>
      <c r="P51" s="51"/>
      <c r="Q51" s="51"/>
      <c r="R51" s="69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4.5">
      <c r="A52" s="3"/>
      <c r="K52" s="51"/>
      <c r="L52" s="3" t="s">
        <v>266</v>
      </c>
      <c r="M52" s="51"/>
      <c r="N52" s="51" t="s">
        <v>52</v>
      </c>
      <c r="O52" s="51" t="s">
        <v>103</v>
      </c>
      <c r="P52" s="51"/>
      <c r="Q52" s="51"/>
      <c r="R52" s="69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4.5">
      <c r="A53" s="3"/>
      <c r="K53" s="51"/>
      <c r="L53" s="3" t="s">
        <v>267</v>
      </c>
      <c r="M53" s="51"/>
      <c r="N53" s="51" t="s">
        <v>52</v>
      </c>
      <c r="O53" s="51" t="s">
        <v>103</v>
      </c>
      <c r="P53" s="51"/>
      <c r="Q53" s="51"/>
      <c r="R53" s="69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4.5">
      <c r="A54" s="3"/>
      <c r="K54" s="51"/>
      <c r="L54" s="3" t="s">
        <v>268</v>
      </c>
      <c r="M54" s="51"/>
      <c r="N54" s="51" t="s">
        <v>52</v>
      </c>
      <c r="O54" s="51" t="s">
        <v>103</v>
      </c>
      <c r="P54" s="51"/>
      <c r="Q54" s="51"/>
      <c r="R54" s="69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4.5">
      <c r="A55" s="3"/>
      <c r="K55" s="51"/>
      <c r="L55" s="3" t="s">
        <v>269</v>
      </c>
      <c r="M55" s="51"/>
      <c r="N55" s="51" t="s">
        <v>52</v>
      </c>
      <c r="O55" s="51" t="s">
        <v>103</v>
      </c>
      <c r="P55" s="51"/>
      <c r="Q55" s="51"/>
      <c r="R55" s="69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4.5">
      <c r="A56" s="3"/>
      <c r="K56" s="51"/>
      <c r="L56" s="84" t="s">
        <v>270</v>
      </c>
      <c r="M56" s="51"/>
      <c r="N56" s="51" t="s">
        <v>52</v>
      </c>
      <c r="O56" s="51" t="s">
        <v>103</v>
      </c>
      <c r="P56" s="51"/>
      <c r="Q56" s="51"/>
      <c r="R56" s="69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4.5">
      <c r="K57" s="51"/>
      <c r="L57" s="84" t="s">
        <v>271</v>
      </c>
      <c r="M57" s="51"/>
      <c r="N57" s="51" t="s">
        <v>52</v>
      </c>
      <c r="O57" s="51" t="s">
        <v>103</v>
      </c>
      <c r="P57" s="51"/>
      <c r="Q57" s="51"/>
      <c r="R57" s="69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4.5">
      <c r="K58" s="51"/>
      <c r="L58" s="84" t="s">
        <v>272</v>
      </c>
      <c r="M58" s="51"/>
      <c r="N58" s="51" t="s">
        <v>52</v>
      </c>
      <c r="O58" s="51" t="s">
        <v>103</v>
      </c>
      <c r="P58" s="51"/>
      <c r="Q58" s="51"/>
      <c r="R58" s="69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4.5">
      <c r="K59" s="51"/>
      <c r="L59" s="84" t="s">
        <v>273</v>
      </c>
      <c r="M59" s="51"/>
      <c r="N59" s="51" t="s">
        <v>52</v>
      </c>
      <c r="O59" s="51" t="s">
        <v>103</v>
      </c>
      <c r="P59" s="51"/>
      <c r="Q59" s="51"/>
      <c r="R59" s="69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4.5">
      <c r="K60" s="51"/>
      <c r="L60" s="84" t="s">
        <v>447</v>
      </c>
      <c r="M60" s="51"/>
      <c r="N60" s="51" t="s">
        <v>52</v>
      </c>
      <c r="O60" s="51" t="s">
        <v>103</v>
      </c>
      <c r="P60" s="51"/>
      <c r="Q60" s="51"/>
      <c r="R60" s="69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4.5">
      <c r="C61" s="3"/>
      <c r="D61" s="3"/>
      <c r="E61" s="3"/>
      <c r="F61" s="3"/>
      <c r="G61" s="3"/>
      <c r="K61" s="51"/>
      <c r="L61" s="192" t="s">
        <v>426</v>
      </c>
      <c r="M61" s="51"/>
      <c r="N61" s="51"/>
      <c r="O61" s="51"/>
      <c r="P61" s="51"/>
      <c r="Q61" s="51"/>
      <c r="R61" s="69"/>
      <c r="S61" s="3"/>
      <c r="T61" s="3"/>
      <c r="U61" s="3"/>
      <c r="V61" s="3"/>
      <c r="W61" s="3"/>
      <c r="X61" s="3"/>
      <c r="Y61" s="3"/>
      <c r="Z61" s="3"/>
    </row>
    <row r="62" spans="1:26" ht="14.5">
      <c r="B62" s="3"/>
      <c r="K62" s="51"/>
      <c r="L62" s="84" t="s">
        <v>448</v>
      </c>
      <c r="M62" s="51"/>
      <c r="N62" s="51" t="s">
        <v>52</v>
      </c>
      <c r="O62" s="51" t="s">
        <v>103</v>
      </c>
      <c r="P62" s="51"/>
      <c r="Q62" s="51"/>
      <c r="R62" s="69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4.5">
      <c r="K63" s="51"/>
      <c r="L63" s="192" t="s">
        <v>426</v>
      </c>
      <c r="M63" s="51"/>
      <c r="N63" s="51"/>
      <c r="O63" s="51"/>
      <c r="P63" s="51"/>
      <c r="Q63" s="51"/>
      <c r="R63" s="69"/>
      <c r="S63" s="3"/>
      <c r="T63" s="3"/>
      <c r="U63" s="3"/>
      <c r="V63" s="3"/>
      <c r="W63" s="3"/>
      <c r="X63" s="3"/>
      <c r="Y63" s="3"/>
      <c r="Z63" s="3"/>
    </row>
    <row r="64" spans="1:26" ht="14.5">
      <c r="K64" s="51"/>
      <c r="L64" s="84" t="s">
        <v>449</v>
      </c>
      <c r="M64" s="51"/>
      <c r="N64" s="51" t="s">
        <v>52</v>
      </c>
      <c r="O64" s="51" t="s">
        <v>103</v>
      </c>
      <c r="P64" s="51"/>
      <c r="Q64" s="51"/>
      <c r="R64" s="69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4.5">
      <c r="H65" s="3"/>
      <c r="I65" s="3"/>
      <c r="K65" s="51"/>
      <c r="L65" s="192" t="s">
        <v>426</v>
      </c>
      <c r="M65" s="51"/>
      <c r="N65" s="51"/>
      <c r="O65" s="51"/>
      <c r="P65" s="51"/>
      <c r="Q65" s="51"/>
      <c r="R65" s="69"/>
      <c r="S65" s="3"/>
      <c r="T65" s="3"/>
      <c r="U65" s="3"/>
      <c r="V65" s="3"/>
      <c r="W65" s="3"/>
      <c r="X65" s="3"/>
      <c r="Y65" s="3"/>
      <c r="Z65" s="3"/>
    </row>
    <row r="66" spans="1:26" ht="14.5">
      <c r="K66" s="51"/>
      <c r="L66" s="84" t="s">
        <v>450</v>
      </c>
      <c r="M66" s="51"/>
      <c r="N66" s="51" t="s">
        <v>52</v>
      </c>
      <c r="O66" s="51" t="s">
        <v>103</v>
      </c>
      <c r="P66" s="51"/>
      <c r="Q66" s="51"/>
      <c r="R66" s="69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4.5">
      <c r="C67" s="3"/>
      <c r="D67" s="3"/>
      <c r="E67" s="3"/>
      <c r="F67" s="3"/>
      <c r="G67" s="3"/>
      <c r="K67" s="51"/>
      <c r="L67" s="192" t="s">
        <v>426</v>
      </c>
      <c r="M67" s="51"/>
      <c r="N67" s="51"/>
      <c r="O67" s="69"/>
      <c r="P67" s="51"/>
      <c r="Q67" s="51"/>
      <c r="R67" s="69"/>
      <c r="S67" s="3"/>
      <c r="T67" s="3"/>
      <c r="U67" s="3"/>
      <c r="V67" s="3"/>
      <c r="W67" s="3"/>
      <c r="X67" s="3"/>
      <c r="Y67" s="3"/>
      <c r="Z67" s="3"/>
    </row>
    <row r="68" spans="1:26" ht="14.5">
      <c r="B68" s="3"/>
      <c r="K68" s="51"/>
      <c r="L68" s="84" t="s">
        <v>106</v>
      </c>
      <c r="M68" s="51"/>
      <c r="N68" s="51" t="s">
        <v>52</v>
      </c>
      <c r="O68" s="69" t="s">
        <v>103</v>
      </c>
      <c r="P68" s="51"/>
      <c r="Q68" s="51"/>
      <c r="R68" s="69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4.5">
      <c r="K69" s="51"/>
      <c r="L69" s="84" t="s">
        <v>107</v>
      </c>
      <c r="M69" s="51"/>
      <c r="N69" s="51" t="s">
        <v>52</v>
      </c>
      <c r="O69" s="69" t="s">
        <v>103</v>
      </c>
      <c r="P69" s="51"/>
      <c r="Q69" s="51"/>
      <c r="R69" s="69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4.5">
      <c r="K70" s="69"/>
      <c r="L70" s="85" t="s">
        <v>108</v>
      </c>
      <c r="M70" s="69"/>
      <c r="N70" s="69" t="s">
        <v>52</v>
      </c>
      <c r="O70" s="69" t="s">
        <v>103</v>
      </c>
      <c r="P70" s="69"/>
      <c r="Q70" s="69"/>
      <c r="R70" s="69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4.5">
      <c r="A71" s="3"/>
      <c r="H71" s="3"/>
      <c r="I71" s="3"/>
      <c r="K71" s="51"/>
      <c r="L71" s="84" t="s">
        <v>299</v>
      </c>
      <c r="M71" s="51"/>
      <c r="N71" s="51" t="s">
        <v>52</v>
      </c>
      <c r="O71" s="69" t="s">
        <v>103</v>
      </c>
      <c r="P71" s="51"/>
      <c r="Q71" s="51"/>
      <c r="R71" s="69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4.5">
      <c r="K72" s="51"/>
      <c r="L72" s="84" t="s">
        <v>300</v>
      </c>
      <c r="M72" s="51"/>
      <c r="N72" s="51" t="s">
        <v>52</v>
      </c>
      <c r="O72" s="69" t="s">
        <v>103</v>
      </c>
      <c r="P72" s="51"/>
      <c r="Q72" s="51"/>
      <c r="R72" s="69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4.5">
      <c r="K73" s="51"/>
      <c r="L73" s="84" t="s">
        <v>301</v>
      </c>
      <c r="M73" s="51"/>
      <c r="N73" s="51" t="s">
        <v>52</v>
      </c>
      <c r="O73" s="69" t="s">
        <v>103</v>
      </c>
      <c r="P73" s="51"/>
      <c r="Q73" s="51"/>
      <c r="R73" s="69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4.5">
      <c r="A74"/>
      <c r="B74"/>
      <c r="C74"/>
      <c r="D74"/>
      <c r="E74"/>
      <c r="F74"/>
      <c r="G74"/>
      <c r="H74"/>
      <c r="I74"/>
      <c r="K74" s="51"/>
      <c r="L74" s="84" t="s">
        <v>309</v>
      </c>
      <c r="M74" s="51"/>
      <c r="N74" s="51" t="s">
        <v>52</v>
      </c>
      <c r="O74" s="69" t="s">
        <v>103</v>
      </c>
      <c r="P74" s="51"/>
      <c r="Q74" s="51"/>
      <c r="R74" s="69" t="s">
        <v>101</v>
      </c>
    </row>
    <row r="75" spans="1:26" ht="14.5">
      <c r="K75" s="51"/>
      <c r="L75" s="84" t="s">
        <v>310</v>
      </c>
      <c r="M75" s="51"/>
      <c r="N75" s="51" t="s">
        <v>52</v>
      </c>
      <c r="O75" s="69" t="s">
        <v>103</v>
      </c>
      <c r="P75" s="51"/>
      <c r="Q75" s="51"/>
      <c r="R75" s="69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4.5">
      <c r="K76" s="69"/>
      <c r="L76" s="85" t="s">
        <v>311</v>
      </c>
      <c r="M76" s="69"/>
      <c r="N76" s="69" t="s">
        <v>52</v>
      </c>
      <c r="O76" s="69" t="s">
        <v>103</v>
      </c>
      <c r="P76" s="69"/>
      <c r="Q76" s="69"/>
      <c r="R76" s="69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4.5">
      <c r="A77" s="3"/>
      <c r="K77" s="51"/>
      <c r="L77" s="84" t="s">
        <v>312</v>
      </c>
      <c r="M77" s="51"/>
      <c r="N77" s="69" t="s">
        <v>52</v>
      </c>
      <c r="O77" s="69" t="s">
        <v>103</v>
      </c>
      <c r="P77" s="51"/>
      <c r="Q77" s="51"/>
      <c r="R77" s="69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4.5">
      <c r="C78" s="3"/>
      <c r="D78" s="3"/>
      <c r="E78" s="3"/>
      <c r="F78" s="3"/>
      <c r="G78" s="3"/>
      <c r="K78" s="51"/>
      <c r="L78" s="84" t="s">
        <v>313</v>
      </c>
      <c r="M78" s="51"/>
      <c r="N78" s="69" t="s">
        <v>52</v>
      </c>
      <c r="O78" s="69" t="s">
        <v>103</v>
      </c>
      <c r="P78" s="51"/>
      <c r="Q78" s="51"/>
      <c r="R78" s="69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4.5">
      <c r="B79" s="3"/>
      <c r="C79" s="3"/>
      <c r="D79" s="3"/>
      <c r="E79" s="3"/>
      <c r="F79" s="3"/>
      <c r="G79" s="3"/>
      <c r="K79" s="51"/>
      <c r="L79" s="84" t="s">
        <v>314</v>
      </c>
      <c r="M79" s="51"/>
      <c r="N79" s="69" t="s">
        <v>52</v>
      </c>
      <c r="O79" s="69" t="s">
        <v>103</v>
      </c>
      <c r="P79" s="51"/>
      <c r="Q79" s="51"/>
      <c r="R79" s="69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4.5">
      <c r="A80"/>
      <c r="H80"/>
      <c r="I80"/>
      <c r="K80" s="51"/>
      <c r="L80" s="84" t="s">
        <v>316</v>
      </c>
      <c r="M80" s="69"/>
      <c r="N80" s="69" t="s">
        <v>52</v>
      </c>
      <c r="O80" s="69" t="s">
        <v>103</v>
      </c>
      <c r="P80" s="69"/>
      <c r="Q80" s="69"/>
      <c r="R80" s="69" t="s">
        <v>101</v>
      </c>
    </row>
    <row r="81" spans="1:41" ht="14.5">
      <c r="B81" s="3"/>
      <c r="C81" s="3"/>
      <c r="D81" s="3"/>
      <c r="E81" s="3"/>
      <c r="F81" s="3"/>
      <c r="G81" s="3"/>
      <c r="K81" s="51"/>
      <c r="L81" s="84" t="s">
        <v>318</v>
      </c>
      <c r="M81" s="69"/>
      <c r="N81" s="69" t="s">
        <v>52</v>
      </c>
      <c r="O81" s="69" t="s">
        <v>103</v>
      </c>
      <c r="P81" s="69"/>
      <c r="Q81" s="69"/>
      <c r="R81" s="69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4.5">
      <c r="B82" s="3"/>
      <c r="C82" s="3"/>
      <c r="D82" s="3"/>
      <c r="E82" s="3"/>
      <c r="F82" s="3"/>
      <c r="G82" s="3"/>
      <c r="H82" s="3"/>
      <c r="I82" s="3"/>
      <c r="K82" s="51"/>
      <c r="L82" s="84" t="s">
        <v>319</v>
      </c>
      <c r="M82" s="69"/>
      <c r="N82" s="69" t="s">
        <v>52</v>
      </c>
      <c r="O82" s="69" t="s">
        <v>103</v>
      </c>
      <c r="P82" s="69"/>
      <c r="Q82" s="69"/>
      <c r="R82" s="69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4.5">
      <c r="B83" s="3"/>
      <c r="C83" s="3"/>
      <c r="D83" s="3"/>
      <c r="E83" s="3"/>
      <c r="F83" s="3"/>
      <c r="G83" s="3"/>
      <c r="H83" s="3"/>
      <c r="I83" s="3"/>
      <c r="K83" s="51"/>
      <c r="L83" s="84" t="s">
        <v>320</v>
      </c>
      <c r="M83" s="69"/>
      <c r="N83" s="69" t="s">
        <v>52</v>
      </c>
      <c r="O83" s="69" t="s">
        <v>103</v>
      </c>
      <c r="P83" s="69"/>
      <c r="Q83" s="69"/>
      <c r="R83" s="69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4.5">
      <c r="B84" s="3"/>
      <c r="C84" s="3"/>
      <c r="D84" s="3"/>
      <c r="E84" s="3"/>
      <c r="F84" s="3"/>
      <c r="G84" s="3"/>
      <c r="H84" s="3"/>
      <c r="I84" s="3"/>
      <c r="K84" s="51"/>
      <c r="L84" s="84" t="s">
        <v>321</v>
      </c>
      <c r="M84" s="69"/>
      <c r="N84" s="69" t="s">
        <v>52</v>
      </c>
      <c r="O84" s="69" t="s">
        <v>103</v>
      </c>
      <c r="P84" s="69"/>
      <c r="Q84" s="69"/>
      <c r="R84" s="69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4.5">
      <c r="B85" s="3"/>
      <c r="C85" s="3"/>
      <c r="D85" s="3"/>
      <c r="E85" s="3"/>
      <c r="F85" s="3"/>
      <c r="G85" s="3"/>
      <c r="H85" s="3"/>
      <c r="I85" s="3"/>
      <c r="K85" s="51"/>
      <c r="L85" s="84" t="s">
        <v>322</v>
      </c>
      <c r="M85" s="69"/>
      <c r="N85" s="69" t="s">
        <v>52</v>
      </c>
      <c r="O85" s="69" t="s">
        <v>103</v>
      </c>
      <c r="P85" s="69"/>
      <c r="Q85" s="69"/>
      <c r="R85" s="69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4.5">
      <c r="B86" s="3"/>
      <c r="C86" s="3"/>
      <c r="D86" s="3"/>
      <c r="E86" s="3"/>
      <c r="F86" s="3"/>
      <c r="G86" s="3"/>
      <c r="H86" s="3"/>
      <c r="I86" s="3"/>
      <c r="K86" s="51"/>
      <c r="L86" s="84" t="s">
        <v>356</v>
      </c>
      <c r="M86" s="69"/>
      <c r="N86" s="69" t="s">
        <v>52</v>
      </c>
      <c r="O86" s="69" t="s">
        <v>103</v>
      </c>
      <c r="P86" s="69"/>
      <c r="Q86" s="69"/>
      <c r="R86" s="69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4.5">
      <c r="B87" s="3"/>
      <c r="C87" s="3"/>
      <c r="D87" s="3"/>
      <c r="E87" s="3"/>
      <c r="F87" s="3"/>
      <c r="G87" s="3"/>
      <c r="H87" s="3"/>
      <c r="I87" s="3"/>
      <c r="K87" s="69"/>
      <c r="L87" s="84" t="s">
        <v>358</v>
      </c>
      <c r="M87" s="69"/>
      <c r="N87" s="69" t="s">
        <v>52</v>
      </c>
      <c r="O87" s="69" t="s">
        <v>103</v>
      </c>
      <c r="P87" s="69"/>
      <c r="Q87" s="69"/>
      <c r="R87" s="69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4.5">
      <c r="A88" s="3"/>
      <c r="B88" s="3"/>
      <c r="C88" s="3"/>
      <c r="D88" s="3"/>
      <c r="E88" s="3"/>
      <c r="F88" s="3"/>
      <c r="G88" s="3"/>
      <c r="H88" s="3"/>
      <c r="I88" s="3"/>
      <c r="K88" s="69"/>
      <c r="L88" s="84" t="s">
        <v>359</v>
      </c>
      <c r="M88" s="69"/>
      <c r="N88" s="69" t="s">
        <v>52</v>
      </c>
      <c r="O88" s="69" t="s">
        <v>103</v>
      </c>
      <c r="P88" s="69"/>
      <c r="Q88" s="69"/>
      <c r="R88" s="69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4.5">
      <c r="A89" s="3"/>
      <c r="B89" s="3"/>
      <c r="C89" s="3"/>
      <c r="D89" s="3"/>
      <c r="E89" s="3"/>
      <c r="F89" s="3"/>
      <c r="G89" s="3"/>
      <c r="H89" s="3"/>
      <c r="I89" s="3"/>
      <c r="K89" s="69"/>
      <c r="L89" s="84" t="s">
        <v>360</v>
      </c>
      <c r="M89" s="69"/>
      <c r="N89" s="69" t="s">
        <v>52</v>
      </c>
      <c r="O89" s="69" t="s">
        <v>103</v>
      </c>
      <c r="P89" s="69"/>
      <c r="Q89" s="69"/>
      <c r="R89" s="69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4.5">
      <c r="A90" s="3"/>
      <c r="B90" s="3"/>
      <c r="C90" s="3"/>
      <c r="D90" s="3"/>
      <c r="E90" s="3"/>
      <c r="F90" s="3"/>
      <c r="G90" s="3"/>
      <c r="H90" s="3"/>
      <c r="I90" s="3"/>
      <c r="K90" s="69"/>
      <c r="L90" s="84" t="s">
        <v>361</v>
      </c>
      <c r="M90" s="69"/>
      <c r="N90" s="69" t="s">
        <v>52</v>
      </c>
      <c r="O90" s="69" t="s">
        <v>103</v>
      </c>
      <c r="P90" s="69"/>
      <c r="Q90" s="69"/>
      <c r="R90" s="69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4.5">
      <c r="K91" s="69"/>
      <c r="L91" s="84" t="s">
        <v>362</v>
      </c>
      <c r="M91" s="69"/>
      <c r="N91" s="69" t="s">
        <v>52</v>
      </c>
      <c r="O91" s="69" t="s">
        <v>103</v>
      </c>
      <c r="P91" s="69"/>
      <c r="Q91" s="69"/>
      <c r="R91" s="69" t="s">
        <v>101</v>
      </c>
      <c r="AH91"/>
      <c r="AI91"/>
      <c r="AJ91"/>
      <c r="AK91"/>
      <c r="AL91"/>
      <c r="AM91"/>
      <c r="AN91"/>
      <c r="AO91"/>
    </row>
    <row r="92" spans="1:41" s="3" customFormat="1" ht="14.5">
      <c r="K92" s="69"/>
      <c r="L92" s="84" t="s">
        <v>325</v>
      </c>
      <c r="M92" s="69"/>
      <c r="N92" s="69" t="s">
        <v>52</v>
      </c>
      <c r="O92" s="69" t="s">
        <v>103</v>
      </c>
      <c r="P92" s="69"/>
      <c r="Q92" s="69"/>
      <c r="R92" s="69" t="s">
        <v>101</v>
      </c>
      <c r="AH92"/>
      <c r="AI92"/>
      <c r="AJ92"/>
      <c r="AK92"/>
      <c r="AL92"/>
      <c r="AM92"/>
      <c r="AN92"/>
      <c r="AO92"/>
    </row>
    <row r="93" spans="1:41" s="3" customFormat="1" ht="14.5">
      <c r="K93" s="69"/>
      <c r="L93" s="84" t="s">
        <v>324</v>
      </c>
      <c r="M93" s="69"/>
      <c r="N93" s="69" t="s">
        <v>52</v>
      </c>
      <c r="O93" s="69" t="s">
        <v>103</v>
      </c>
      <c r="P93" s="69"/>
      <c r="Q93" s="69"/>
      <c r="R93" s="69" t="s">
        <v>101</v>
      </c>
      <c r="AI93"/>
      <c r="AJ93"/>
      <c r="AK93"/>
      <c r="AL93"/>
      <c r="AM93"/>
      <c r="AN93"/>
      <c r="AO93"/>
    </row>
    <row r="94" spans="1:41" s="3" customFormat="1" ht="14.5">
      <c r="C94"/>
      <c r="D94"/>
      <c r="E94"/>
      <c r="F94"/>
      <c r="G94"/>
      <c r="K94" s="69"/>
      <c r="L94" s="84" t="s">
        <v>326</v>
      </c>
      <c r="M94" s="69"/>
      <c r="N94" s="69" t="s">
        <v>52</v>
      </c>
      <c r="O94" s="69" t="s">
        <v>103</v>
      </c>
      <c r="P94" s="69"/>
      <c r="Q94" s="69"/>
      <c r="R94" s="69" t="s">
        <v>101</v>
      </c>
      <c r="AI94"/>
      <c r="AJ94"/>
      <c r="AK94"/>
      <c r="AL94"/>
      <c r="AM94"/>
      <c r="AN94"/>
      <c r="AO94"/>
    </row>
    <row r="95" spans="1:41" s="3" customFormat="1" ht="14.5">
      <c r="B95"/>
      <c r="C95"/>
      <c r="D95"/>
      <c r="E95"/>
      <c r="F95"/>
      <c r="G95"/>
      <c r="K95" s="69"/>
      <c r="L95" s="84" t="s">
        <v>327</v>
      </c>
      <c r="M95" s="69"/>
      <c r="N95" s="69" t="s">
        <v>52</v>
      </c>
      <c r="O95" s="69" t="s">
        <v>103</v>
      </c>
      <c r="P95" s="69"/>
      <c r="Q95" s="69"/>
      <c r="R95" s="69" t="s">
        <v>101</v>
      </c>
      <c r="AI95"/>
      <c r="AJ95"/>
      <c r="AK95"/>
      <c r="AL95"/>
      <c r="AM95"/>
      <c r="AN95"/>
      <c r="AO95"/>
    </row>
    <row r="96" spans="1:41" s="3" customFormat="1" ht="14.5">
      <c r="B96"/>
      <c r="C96"/>
      <c r="D96"/>
      <c r="E96"/>
      <c r="F96"/>
      <c r="G96"/>
      <c r="K96" s="69"/>
      <c r="L96" s="84" t="s">
        <v>328</v>
      </c>
      <c r="M96" s="51"/>
      <c r="N96" s="69" t="s">
        <v>52</v>
      </c>
      <c r="O96" s="69" t="s">
        <v>103</v>
      </c>
      <c r="P96" s="69"/>
      <c r="Q96" s="69"/>
      <c r="R96" s="69" t="s">
        <v>101</v>
      </c>
      <c r="AM96"/>
      <c r="AN96"/>
      <c r="AO96"/>
    </row>
    <row r="97" spans="1:41" s="3" customFormat="1" ht="14.5">
      <c r="B97"/>
      <c r="C97"/>
      <c r="D97"/>
      <c r="E97"/>
      <c r="F97"/>
      <c r="G97"/>
      <c r="K97" s="69"/>
      <c r="L97" s="84" t="s">
        <v>329</v>
      </c>
      <c r="M97" s="51"/>
      <c r="N97" s="69" t="s">
        <v>52</v>
      </c>
      <c r="O97" s="69" t="s">
        <v>103</v>
      </c>
      <c r="P97" s="69"/>
      <c r="Q97" s="69"/>
      <c r="R97" s="69" t="s">
        <v>101</v>
      </c>
    </row>
    <row r="98" spans="1:41" s="3" customFormat="1" ht="14.5">
      <c r="B98"/>
      <c r="C98"/>
      <c r="D98"/>
      <c r="E98"/>
      <c r="F98"/>
      <c r="G98"/>
      <c r="H98"/>
      <c r="I98"/>
      <c r="K98" s="69"/>
      <c r="L98" s="84" t="s">
        <v>330</v>
      </c>
      <c r="M98" s="51"/>
      <c r="N98" s="69" t="s">
        <v>52</v>
      </c>
      <c r="O98" s="69" t="s">
        <v>103</v>
      </c>
      <c r="P98" s="69"/>
      <c r="Q98" s="69"/>
      <c r="R98" s="69" t="s">
        <v>101</v>
      </c>
    </row>
    <row r="99" spans="1:41" s="3" customFormat="1" ht="14.5">
      <c r="B99"/>
      <c r="C99"/>
      <c r="D99"/>
      <c r="E99"/>
      <c r="F99"/>
      <c r="G99"/>
      <c r="H99"/>
      <c r="I99"/>
      <c r="K99" s="137"/>
      <c r="L99" s="138" t="s">
        <v>348</v>
      </c>
      <c r="M99" s="139"/>
      <c r="N99" s="137" t="s">
        <v>52</v>
      </c>
      <c r="O99" s="137" t="s">
        <v>103</v>
      </c>
      <c r="P99" s="137"/>
      <c r="Q99" s="137"/>
      <c r="R99" s="137" t="s">
        <v>101</v>
      </c>
      <c r="AA99"/>
      <c r="AB99"/>
      <c r="AE99"/>
    </row>
    <row r="100" spans="1:41" s="3" customFormat="1" ht="14.5">
      <c r="B100"/>
      <c r="C100"/>
      <c r="D100"/>
      <c r="E100"/>
      <c r="F100"/>
      <c r="G100"/>
      <c r="H100"/>
      <c r="I100"/>
      <c r="K100" s="133" t="s">
        <v>102</v>
      </c>
      <c r="L100" s="95" t="s">
        <v>112</v>
      </c>
      <c r="M100" s="116"/>
      <c r="N100" s="133" t="s">
        <v>52</v>
      </c>
      <c r="O100" s="141" t="s">
        <v>103</v>
      </c>
      <c r="P100" s="142" t="s">
        <v>60</v>
      </c>
      <c r="Q100" s="135"/>
      <c r="AA100"/>
      <c r="AB100"/>
      <c r="AC100"/>
      <c r="AE100"/>
    </row>
    <row r="101" spans="1:41" s="3" customFormat="1" ht="14.5">
      <c r="B101"/>
      <c r="C101"/>
      <c r="D101"/>
      <c r="E101"/>
      <c r="F101"/>
      <c r="G101"/>
      <c r="H101"/>
      <c r="I101"/>
      <c r="K101" s="69"/>
      <c r="L101" s="95" t="s">
        <v>412</v>
      </c>
      <c r="M101" s="116"/>
      <c r="N101" s="133" t="s">
        <v>52</v>
      </c>
      <c r="O101" s="133" t="s">
        <v>109</v>
      </c>
      <c r="P101" s="133"/>
      <c r="Q101" s="135"/>
      <c r="AA101"/>
      <c r="AB101"/>
      <c r="AC101"/>
      <c r="AD101"/>
      <c r="AE101"/>
      <c r="AF101"/>
    </row>
    <row r="102" spans="1:41" s="3" customFormat="1" ht="14.5">
      <c r="B102"/>
      <c r="C102"/>
      <c r="D102"/>
      <c r="E102"/>
      <c r="F102"/>
      <c r="G102"/>
      <c r="H102"/>
      <c r="I102"/>
      <c r="K102" s="69"/>
      <c r="L102" s="95" t="s">
        <v>413</v>
      </c>
      <c r="M102" s="116"/>
      <c r="N102" s="133" t="s">
        <v>52</v>
      </c>
      <c r="O102" s="133" t="s">
        <v>109</v>
      </c>
      <c r="P102" s="133"/>
      <c r="Q102" s="135"/>
      <c r="AA102"/>
      <c r="AB102"/>
      <c r="AC102"/>
      <c r="AD102"/>
      <c r="AE102"/>
      <c r="AF102"/>
    </row>
    <row r="103" spans="1:41" s="3" customFormat="1" ht="14.5">
      <c r="B103"/>
      <c r="C103"/>
      <c r="D103"/>
      <c r="E103"/>
      <c r="F103"/>
      <c r="G103"/>
      <c r="H103"/>
      <c r="I103"/>
      <c r="K103" s="51"/>
      <c r="L103" s="204" t="s">
        <v>455</v>
      </c>
      <c r="M103" s="116"/>
      <c r="N103" s="133" t="s">
        <v>52</v>
      </c>
      <c r="O103" s="140" t="s">
        <v>103</v>
      </c>
      <c r="P103" s="143" t="s">
        <v>57</v>
      </c>
      <c r="Q103" s="135"/>
      <c r="AA103"/>
      <c r="AB103"/>
      <c r="AC103"/>
      <c r="AD103"/>
      <c r="AE103"/>
      <c r="AF103"/>
    </row>
    <row r="104" spans="1:41" s="3" customFormat="1" ht="14.5">
      <c r="A104"/>
      <c r="B104"/>
      <c r="C104"/>
      <c r="D104"/>
      <c r="E104"/>
      <c r="F104"/>
      <c r="G104"/>
      <c r="H104"/>
      <c r="I104"/>
      <c r="K104" s="51"/>
      <c r="L104" s="136" t="s">
        <v>111</v>
      </c>
      <c r="M104" s="116"/>
      <c r="N104" s="133" t="s">
        <v>52</v>
      </c>
      <c r="O104" s="133" t="s">
        <v>109</v>
      </c>
      <c r="P104" s="142" t="s">
        <v>60</v>
      </c>
      <c r="Q104" s="135"/>
      <c r="AA104"/>
      <c r="AB104"/>
      <c r="AC104"/>
      <c r="AD104"/>
      <c r="AE104"/>
      <c r="AF104"/>
    </row>
    <row r="105" spans="1:41" s="3" customFormat="1" ht="14.5">
      <c r="A105"/>
      <c r="B105"/>
      <c r="C105"/>
      <c r="D105"/>
      <c r="E105"/>
      <c r="F105"/>
      <c r="G105"/>
      <c r="H105"/>
      <c r="I105"/>
      <c r="K105"/>
      <c r="L105" s="136" t="s">
        <v>110</v>
      </c>
      <c r="M105" s="116"/>
      <c r="N105" s="133" t="s">
        <v>52</v>
      </c>
      <c r="O105" s="133" t="s">
        <v>109</v>
      </c>
      <c r="P105" s="133"/>
      <c r="Q105" s="135"/>
      <c r="AA105"/>
      <c r="AB105"/>
      <c r="AC105"/>
      <c r="AD105"/>
      <c r="AE105"/>
      <c r="AF105"/>
    </row>
    <row r="106" spans="1:41" s="3" customFormat="1" ht="14.5">
      <c r="A106"/>
      <c r="B106"/>
      <c r="C106"/>
      <c r="D106"/>
      <c r="E106"/>
      <c r="F106"/>
      <c r="G106"/>
      <c r="H106"/>
      <c r="I106"/>
      <c r="K106" s="51"/>
      <c r="L106" s="136"/>
      <c r="M106" s="116"/>
      <c r="N106" s="133"/>
      <c r="O106" s="133"/>
      <c r="P106" s="133"/>
      <c r="Q106" s="135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6"/>
  <sheetViews>
    <sheetView topLeftCell="C1" zoomScale="67" workbookViewId="0">
      <selection activeCell="H22" sqref="H22"/>
    </sheetView>
  </sheetViews>
  <sheetFormatPr defaultRowHeight="12.5"/>
  <cols>
    <col min="1" max="1" width="14.453125" bestFit="1" customWidth="1"/>
    <col min="3" max="3" width="10.54296875" bestFit="1" customWidth="1"/>
    <col min="6" max="6" width="14.453125" bestFit="1" customWidth="1"/>
    <col min="7" max="7" width="9.7265625" bestFit="1" customWidth="1"/>
    <col min="8" max="8" width="17.26953125" bestFit="1" customWidth="1"/>
    <col min="9" max="15" width="12" bestFit="1" customWidth="1"/>
    <col min="23" max="23" width="16.26953125" bestFit="1" customWidth="1"/>
  </cols>
  <sheetData>
    <row r="6" spans="1:48" ht="14.5">
      <c r="F6" s="166"/>
      <c r="G6" s="166"/>
      <c r="H6" s="167" t="s">
        <v>430</v>
      </c>
      <c r="I6" s="166"/>
      <c r="J6" s="166"/>
      <c r="K6" s="166"/>
      <c r="L6" s="166"/>
      <c r="M6" s="166"/>
      <c r="N6" s="166"/>
      <c r="O6" s="166"/>
      <c r="P6" s="166"/>
      <c r="Q6" s="111"/>
      <c r="R6" s="111"/>
      <c r="S6" s="111"/>
      <c r="T6" s="111"/>
      <c r="U6" s="111"/>
      <c r="V6" s="111"/>
      <c r="W6" s="166"/>
      <c r="X6" s="166"/>
      <c r="Y6" s="167" t="s">
        <v>456</v>
      </c>
      <c r="Z6" s="166"/>
      <c r="AA6" s="166"/>
      <c r="AB6" s="166"/>
      <c r="AC6" s="166"/>
      <c r="AD6" s="166"/>
      <c r="AE6" s="166"/>
      <c r="AF6" s="166"/>
      <c r="AG6" s="166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</row>
    <row r="7" spans="1:48" ht="15" thickBot="1">
      <c r="F7" s="168" t="s">
        <v>1</v>
      </c>
      <c r="G7" s="168" t="s">
        <v>2</v>
      </c>
      <c r="H7" s="168" t="s">
        <v>3</v>
      </c>
      <c r="I7" s="168">
        <v>2020</v>
      </c>
      <c r="J7" s="169" t="s">
        <v>141</v>
      </c>
      <c r="K7" s="162" t="s">
        <v>142</v>
      </c>
      <c r="L7" s="162" t="s">
        <v>143</v>
      </c>
      <c r="M7" s="162" t="s">
        <v>144</v>
      </c>
      <c r="N7" s="162" t="s">
        <v>145</v>
      </c>
      <c r="O7" s="162" t="s">
        <v>146</v>
      </c>
      <c r="P7" s="162" t="s">
        <v>147</v>
      </c>
      <c r="Q7" s="113"/>
      <c r="R7" s="113"/>
      <c r="S7" s="113"/>
      <c r="T7" s="113"/>
      <c r="U7" s="113"/>
      <c r="V7" s="113"/>
      <c r="W7" s="168" t="s">
        <v>1</v>
      </c>
      <c r="X7" s="168" t="s">
        <v>2</v>
      </c>
      <c r="Y7" s="168" t="s">
        <v>3</v>
      </c>
      <c r="Z7" s="168">
        <v>2020</v>
      </c>
      <c r="AA7" s="169" t="s">
        <v>141</v>
      </c>
      <c r="AB7" s="162" t="s">
        <v>142</v>
      </c>
      <c r="AC7" s="162" t="s">
        <v>143</v>
      </c>
      <c r="AD7" s="162" t="s">
        <v>144</v>
      </c>
      <c r="AE7" s="162" t="s">
        <v>145</v>
      </c>
      <c r="AF7" s="162" t="s">
        <v>146</v>
      </c>
      <c r="AG7" s="162" t="s">
        <v>147</v>
      </c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1"/>
      <c r="AV7" s="111"/>
    </row>
    <row r="8" spans="1:48" ht="14.5">
      <c r="F8" s="174" t="s">
        <v>412</v>
      </c>
      <c r="G8" s="174" t="s">
        <v>364</v>
      </c>
      <c r="H8" s="174" t="s">
        <v>220</v>
      </c>
      <c r="I8" s="174"/>
      <c r="J8" s="177">
        <f>(1-J9)/2</f>
        <v>0.2244640605296343</v>
      </c>
      <c r="K8" s="177">
        <f t="shared" ref="K8:P8" si="0">(1-K9)/2</f>
        <v>0.48407714734245344</v>
      </c>
      <c r="L8" s="177">
        <f t="shared" si="0"/>
        <v>0.5</v>
      </c>
      <c r="M8" s="177">
        <f t="shared" si="0"/>
        <v>0.5</v>
      </c>
      <c r="N8" s="177">
        <f t="shared" si="0"/>
        <v>0.5</v>
      </c>
      <c r="O8" s="177">
        <f t="shared" si="0"/>
        <v>0.48672075794990677</v>
      </c>
      <c r="P8" s="177">
        <f t="shared" si="0"/>
        <v>0.48912294517176885</v>
      </c>
      <c r="Q8" s="114"/>
      <c r="R8" s="114"/>
      <c r="S8" s="114"/>
      <c r="T8" s="114"/>
      <c r="U8" s="114"/>
      <c r="V8" s="114"/>
      <c r="W8" s="174" t="s">
        <v>455</v>
      </c>
      <c r="X8" s="174" t="s">
        <v>414</v>
      </c>
      <c r="Y8" s="174" t="s">
        <v>297</v>
      </c>
      <c r="Z8" s="174"/>
      <c r="AA8" s="205">
        <v>0.5</v>
      </c>
      <c r="AB8" s="177">
        <f t="shared" ref="AB8:AG8" si="1">(1-AB9)/2</f>
        <v>0.5</v>
      </c>
      <c r="AC8" s="177">
        <f t="shared" si="1"/>
        <v>0.5</v>
      </c>
      <c r="AD8" s="177">
        <f t="shared" si="1"/>
        <v>0.5</v>
      </c>
      <c r="AE8" s="177">
        <f t="shared" si="1"/>
        <v>0.5</v>
      </c>
      <c r="AF8" s="177">
        <f t="shared" si="1"/>
        <v>0.5</v>
      </c>
      <c r="AG8" s="177">
        <f t="shared" si="1"/>
        <v>0.5</v>
      </c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1"/>
      <c r="AV8" s="111"/>
    </row>
    <row r="9" spans="1:48" ht="14.5">
      <c r="F9" s="174"/>
      <c r="G9" s="174" t="s">
        <v>363</v>
      </c>
      <c r="H9" s="166"/>
      <c r="I9" s="174"/>
      <c r="J9" s="178">
        <v>0.5510718789407314</v>
      </c>
      <c r="K9" s="178">
        <v>3.1845705315093072E-2</v>
      </c>
      <c r="L9" s="178">
        <v>0</v>
      </c>
      <c r="M9" s="178">
        <v>0</v>
      </c>
      <c r="N9" s="178">
        <v>0</v>
      </c>
      <c r="O9" s="178">
        <v>2.6558484100186464E-2</v>
      </c>
      <c r="P9" s="178">
        <v>2.175410965646225E-2</v>
      </c>
      <c r="Q9" s="120"/>
      <c r="R9" s="120"/>
      <c r="S9" s="120"/>
      <c r="T9" s="120"/>
      <c r="U9" s="120"/>
      <c r="V9" s="120"/>
      <c r="W9" s="174"/>
      <c r="X9" s="174"/>
      <c r="Y9" s="203" t="s">
        <v>55</v>
      </c>
      <c r="Z9" s="174"/>
      <c r="AA9" s="178"/>
      <c r="AB9" s="178"/>
      <c r="AC9" s="178"/>
      <c r="AD9" s="178"/>
      <c r="AE9" s="178"/>
      <c r="AF9" s="178"/>
      <c r="AG9" s="178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11"/>
      <c r="AV9" s="114" t="s">
        <v>416</v>
      </c>
    </row>
    <row r="10" spans="1:48" ht="14.5">
      <c r="F10" s="174"/>
      <c r="G10" s="174" t="s">
        <v>365</v>
      </c>
      <c r="H10" s="166"/>
      <c r="I10" s="174"/>
      <c r="J10" s="177">
        <f>J8</f>
        <v>0.2244640605296343</v>
      </c>
      <c r="K10" s="177">
        <f t="shared" ref="K10:P10" si="2">K8</f>
        <v>0.48407714734245344</v>
      </c>
      <c r="L10" s="177">
        <f t="shared" si="2"/>
        <v>0.5</v>
      </c>
      <c r="M10" s="177">
        <f t="shared" si="2"/>
        <v>0.5</v>
      </c>
      <c r="N10" s="177">
        <f t="shared" si="2"/>
        <v>0.5</v>
      </c>
      <c r="O10" s="177">
        <f t="shared" si="2"/>
        <v>0.48672075794990677</v>
      </c>
      <c r="P10" s="177">
        <f t="shared" si="2"/>
        <v>0.48912294517176885</v>
      </c>
      <c r="Q10" s="114"/>
      <c r="R10" s="114"/>
      <c r="S10" s="114"/>
      <c r="T10" s="114"/>
      <c r="U10" s="114"/>
      <c r="V10" s="114"/>
      <c r="W10" s="174"/>
      <c r="X10" s="174"/>
      <c r="Y10" s="166"/>
      <c r="Z10" s="174"/>
      <c r="AA10" s="177"/>
      <c r="AB10" s="177"/>
      <c r="AC10" s="177"/>
      <c r="AD10" s="177"/>
      <c r="AE10" s="177"/>
      <c r="AF10" s="177"/>
      <c r="AG10" s="177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1"/>
      <c r="AV10" s="111"/>
    </row>
    <row r="11" spans="1:48" ht="14.5">
      <c r="F11" s="175" t="s">
        <v>426</v>
      </c>
      <c r="G11" s="166"/>
      <c r="H11" s="162"/>
      <c r="I11" s="174"/>
      <c r="J11" s="166"/>
      <c r="K11" s="166"/>
      <c r="L11" s="166"/>
      <c r="M11" s="166"/>
      <c r="N11" s="166"/>
      <c r="O11" s="166"/>
      <c r="P11" s="166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1"/>
      <c r="AV11" s="111"/>
    </row>
    <row r="12" spans="1:48" ht="14.5">
      <c r="F12" s="174" t="s">
        <v>110</v>
      </c>
      <c r="G12" s="174" t="s">
        <v>418</v>
      </c>
      <c r="H12" s="174" t="s">
        <v>62</v>
      </c>
      <c r="I12" s="174"/>
      <c r="J12" s="177">
        <f>25%</f>
        <v>0.25</v>
      </c>
      <c r="K12" s="177">
        <f>25%</f>
        <v>0.25</v>
      </c>
      <c r="L12" s="177">
        <f>25%</f>
        <v>0.25</v>
      </c>
      <c r="M12" s="177">
        <f>25%</f>
        <v>0.25</v>
      </c>
      <c r="N12" s="177">
        <f>25%</f>
        <v>0.25</v>
      </c>
      <c r="O12" s="177">
        <f>25%</f>
        <v>0.25</v>
      </c>
      <c r="P12" s="177">
        <f>25%</f>
        <v>0.25</v>
      </c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</row>
    <row r="13" spans="1:48" ht="14.5">
      <c r="F13" s="174"/>
      <c r="G13" s="174" t="s">
        <v>419</v>
      </c>
      <c r="H13" s="166"/>
      <c r="I13" s="174"/>
      <c r="J13" s="177">
        <f>25%</f>
        <v>0.25</v>
      </c>
      <c r="K13" s="177">
        <f>25%</f>
        <v>0.25</v>
      </c>
      <c r="L13" s="177">
        <f>25%</f>
        <v>0.25</v>
      </c>
      <c r="M13" s="177">
        <f>25%</f>
        <v>0.25</v>
      </c>
      <c r="N13" s="177">
        <f>25%</f>
        <v>0.25</v>
      </c>
      <c r="O13" s="177">
        <f>25%</f>
        <v>0.25</v>
      </c>
      <c r="P13" s="177">
        <f>25%</f>
        <v>0.25</v>
      </c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1"/>
      <c r="AV13" s="111"/>
    </row>
    <row r="14" spans="1:48" ht="14.5">
      <c r="A14" s="111"/>
      <c r="B14" s="111"/>
      <c r="C14" s="111"/>
      <c r="F14" s="174"/>
      <c r="G14" s="174" t="s">
        <v>367</v>
      </c>
      <c r="H14" s="166"/>
      <c r="I14" s="174"/>
      <c r="J14" s="177">
        <f>25%</f>
        <v>0.25</v>
      </c>
      <c r="K14" s="177">
        <f>25%</f>
        <v>0.25</v>
      </c>
      <c r="L14" s="177">
        <f>25%</f>
        <v>0.25</v>
      </c>
      <c r="M14" s="177">
        <f>25%</f>
        <v>0.25</v>
      </c>
      <c r="N14" s="177">
        <f>25%</f>
        <v>0.25</v>
      </c>
      <c r="O14" s="177">
        <f>25%</f>
        <v>0.25</v>
      </c>
      <c r="P14" s="177">
        <f>25%</f>
        <v>0.25</v>
      </c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1"/>
      <c r="AV14" s="111"/>
    </row>
    <row r="15" spans="1:48" ht="14.5">
      <c r="A15" s="111"/>
      <c r="B15" s="111"/>
      <c r="C15" s="111"/>
      <c r="D15" s="111"/>
      <c r="E15" s="111"/>
      <c r="F15" s="174"/>
      <c r="G15" s="174" t="s">
        <v>368</v>
      </c>
      <c r="H15" s="166"/>
      <c r="I15" s="174"/>
      <c r="J15" s="177">
        <f>25%</f>
        <v>0.25</v>
      </c>
      <c r="K15" s="177">
        <f>25%</f>
        <v>0.25</v>
      </c>
      <c r="L15" s="177">
        <f>25%</f>
        <v>0.25</v>
      </c>
      <c r="M15" s="177">
        <f>25%</f>
        <v>0.25</v>
      </c>
      <c r="N15" s="177">
        <f>25%</f>
        <v>0.25</v>
      </c>
      <c r="O15" s="177">
        <f>25%</f>
        <v>0.25</v>
      </c>
      <c r="P15" s="177">
        <f>25%</f>
        <v>0.25</v>
      </c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</row>
    <row r="16" spans="1:48" ht="14.5">
      <c r="A16" s="121"/>
      <c r="B16" s="116"/>
      <c r="C16" s="116"/>
      <c r="D16" s="111"/>
      <c r="E16" s="111"/>
      <c r="F16" s="175" t="s">
        <v>426</v>
      </c>
      <c r="G16" s="166"/>
      <c r="H16" s="162"/>
      <c r="I16" s="174"/>
      <c r="J16" s="166"/>
      <c r="K16" s="166"/>
      <c r="L16" s="166"/>
      <c r="M16" s="166"/>
      <c r="N16" s="166"/>
      <c r="O16" s="166"/>
      <c r="P16" s="166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</row>
    <row r="17" spans="1:46" ht="14.5">
      <c r="A17" s="121"/>
      <c r="B17" s="116"/>
      <c r="C17" s="116"/>
      <c r="D17" s="111"/>
      <c r="E17" s="111"/>
      <c r="F17" s="174" t="s">
        <v>111</v>
      </c>
      <c r="G17" s="174" t="s">
        <v>369</v>
      </c>
      <c r="H17" s="174" t="s">
        <v>58</v>
      </c>
      <c r="I17" s="174"/>
      <c r="J17" s="177">
        <v>1</v>
      </c>
      <c r="K17" s="177">
        <v>1</v>
      </c>
      <c r="L17" s="177">
        <v>1</v>
      </c>
      <c r="M17" s="177">
        <v>1</v>
      </c>
      <c r="N17" s="177">
        <v>1</v>
      </c>
      <c r="O17" s="177">
        <v>1</v>
      </c>
      <c r="P17" s="177">
        <v>1</v>
      </c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</row>
    <row r="18" spans="1:46" ht="14.5">
      <c r="A18" s="121"/>
      <c r="B18" s="116"/>
      <c r="C18" s="116"/>
      <c r="D18" s="111"/>
      <c r="E18" s="111"/>
      <c r="F18" s="111"/>
      <c r="G18" s="174" t="s">
        <v>370</v>
      </c>
      <c r="I18" s="115"/>
      <c r="J18" s="111"/>
      <c r="K18" s="111"/>
      <c r="L18" s="111"/>
      <c r="M18" s="111"/>
      <c r="N18" s="111"/>
      <c r="O18" s="111"/>
      <c r="P18" s="111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</row>
    <row r="19" spans="1:46" ht="14.5">
      <c r="A19" s="121"/>
      <c r="B19" s="116"/>
      <c r="C19" s="116"/>
      <c r="D19" s="116"/>
      <c r="E19" s="116"/>
      <c r="F19" s="12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</row>
    <row r="20" spans="1:46" ht="14.5">
      <c r="A20" s="121"/>
      <c r="B20" s="116"/>
      <c r="C20" s="116"/>
      <c r="D20" s="116"/>
      <c r="E20" s="116"/>
      <c r="F20" s="12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</row>
    <row r="21" spans="1:46" ht="14.5">
      <c r="A21" s="111"/>
      <c r="B21" s="111"/>
      <c r="C21" s="111"/>
      <c r="D21" s="116"/>
      <c r="E21" s="116"/>
      <c r="F21" s="12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</row>
    <row r="22" spans="1:46" ht="14.5">
      <c r="A22" s="111"/>
      <c r="B22" s="111"/>
      <c r="C22" s="111"/>
      <c r="D22" s="116"/>
      <c r="E22" s="116"/>
      <c r="F22" s="12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</row>
    <row r="23" spans="1:46" ht="14.5">
      <c r="A23" s="111"/>
      <c r="B23" s="111"/>
      <c r="C23" s="111"/>
      <c r="D23" s="116"/>
      <c r="E23" s="116"/>
      <c r="F23" s="166"/>
      <c r="G23" s="166"/>
      <c r="H23" s="167" t="s">
        <v>459</v>
      </c>
      <c r="I23" s="166"/>
      <c r="J23" s="166"/>
      <c r="K23" s="166"/>
      <c r="L23" s="166"/>
      <c r="M23" s="166"/>
      <c r="N23" s="166"/>
      <c r="O23" s="166"/>
      <c r="P23" s="166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</row>
    <row r="24" spans="1:46" ht="14.5">
      <c r="A24" s="111"/>
      <c r="B24" s="111"/>
      <c r="C24" s="111"/>
      <c r="D24" s="111"/>
      <c r="E24" s="111"/>
      <c r="F24" s="168" t="s">
        <v>1</v>
      </c>
      <c r="G24" s="168" t="s">
        <v>2</v>
      </c>
      <c r="H24" s="168" t="s">
        <v>3</v>
      </c>
      <c r="I24" s="176">
        <v>2020</v>
      </c>
      <c r="J24" s="169" t="s">
        <v>141</v>
      </c>
      <c r="K24" s="162" t="s">
        <v>142</v>
      </c>
      <c r="L24" s="162" t="s">
        <v>143</v>
      </c>
      <c r="M24" s="162" t="s">
        <v>144</v>
      </c>
      <c r="N24" s="162" t="s">
        <v>145</v>
      </c>
      <c r="O24" s="162" t="s">
        <v>146</v>
      </c>
      <c r="P24" s="162" t="s">
        <v>147</v>
      </c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</row>
    <row r="25" spans="1:46" ht="14.5">
      <c r="A25" s="111"/>
      <c r="B25" s="111"/>
      <c r="C25" s="111"/>
      <c r="D25" s="111"/>
      <c r="E25" s="111"/>
      <c r="F25" s="170" t="s">
        <v>112</v>
      </c>
      <c r="G25" s="166"/>
      <c r="H25" s="166"/>
      <c r="I25" s="162"/>
      <c r="J25" s="174">
        <v>40</v>
      </c>
      <c r="K25" s="174">
        <v>40</v>
      </c>
      <c r="L25" s="174">
        <v>40</v>
      </c>
      <c r="M25" s="174">
        <v>40</v>
      </c>
      <c r="N25" s="174">
        <v>40</v>
      </c>
      <c r="O25" s="174">
        <v>40</v>
      </c>
      <c r="P25" s="174">
        <v>40</v>
      </c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</row>
    <row r="26" spans="1:46" ht="14.5">
      <c r="A26" s="111"/>
      <c r="B26" s="111"/>
      <c r="C26" s="111"/>
      <c r="D26" s="111"/>
      <c r="E26" s="111"/>
      <c r="F26" s="170" t="s">
        <v>412</v>
      </c>
      <c r="G26" s="166"/>
      <c r="H26" s="166"/>
      <c r="I26" s="162"/>
      <c r="J26" s="174">
        <v>40</v>
      </c>
      <c r="K26" s="174">
        <v>40</v>
      </c>
      <c r="L26" s="174">
        <v>40</v>
      </c>
      <c r="M26" s="174">
        <v>40</v>
      </c>
      <c r="N26" s="174">
        <v>40</v>
      </c>
      <c r="O26" s="174">
        <v>40</v>
      </c>
      <c r="P26" s="174">
        <v>40</v>
      </c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</row>
    <row r="27" spans="1:46" ht="14.5">
      <c r="A27" s="111"/>
      <c r="B27" s="111"/>
      <c r="C27" s="111"/>
      <c r="D27" s="111"/>
      <c r="E27" s="111"/>
      <c r="F27" s="170" t="s">
        <v>413</v>
      </c>
      <c r="G27" s="166"/>
      <c r="H27" s="166"/>
      <c r="I27" s="162"/>
      <c r="J27" s="174">
        <v>40</v>
      </c>
      <c r="K27" s="174">
        <v>40</v>
      </c>
      <c r="L27" s="174">
        <v>40</v>
      </c>
      <c r="M27" s="174">
        <v>40</v>
      </c>
      <c r="N27" s="174">
        <v>40</v>
      </c>
      <c r="O27" s="174">
        <v>40</v>
      </c>
      <c r="P27" s="174">
        <v>40</v>
      </c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</row>
    <row r="28" spans="1:46" ht="14.5">
      <c r="A28" s="111"/>
      <c r="B28" s="111"/>
      <c r="C28" s="111"/>
      <c r="D28" s="111"/>
      <c r="E28" s="111"/>
      <c r="F28" s="202" t="s">
        <v>455</v>
      </c>
      <c r="G28" s="166"/>
      <c r="H28" s="166"/>
      <c r="I28" s="162"/>
      <c r="J28" s="174">
        <v>40</v>
      </c>
      <c r="K28" s="174">
        <v>40</v>
      </c>
      <c r="L28" s="174">
        <v>40</v>
      </c>
      <c r="M28" s="174">
        <v>40</v>
      </c>
      <c r="N28" s="174">
        <v>40</v>
      </c>
      <c r="O28" s="174">
        <v>40</v>
      </c>
      <c r="P28" s="174">
        <v>40</v>
      </c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</row>
    <row r="29" spans="1:46" ht="14.5">
      <c r="A29" s="111"/>
      <c r="B29" s="111"/>
      <c r="C29" s="111"/>
      <c r="D29" s="111"/>
      <c r="E29" s="111"/>
      <c r="F29" s="171" t="s">
        <v>111</v>
      </c>
      <c r="G29" s="166"/>
      <c r="H29" s="166"/>
      <c r="I29" s="162"/>
      <c r="J29" s="174">
        <v>40</v>
      </c>
      <c r="K29" s="174">
        <v>40</v>
      </c>
      <c r="L29" s="174">
        <v>40</v>
      </c>
      <c r="M29" s="174">
        <v>40</v>
      </c>
      <c r="N29" s="174">
        <v>40</v>
      </c>
      <c r="O29" s="174">
        <v>40</v>
      </c>
      <c r="P29" s="174">
        <v>40</v>
      </c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</row>
    <row r="30" spans="1:46" ht="14.5">
      <c r="A30" s="111"/>
      <c r="B30" s="111"/>
      <c r="C30" s="111"/>
      <c r="D30" s="111"/>
      <c r="E30" s="111"/>
      <c r="F30" s="171" t="s">
        <v>110</v>
      </c>
      <c r="G30" s="166"/>
      <c r="H30" s="166"/>
      <c r="I30" s="162"/>
      <c r="J30" s="174">
        <v>40</v>
      </c>
      <c r="K30" s="174">
        <v>40</v>
      </c>
      <c r="L30" s="174">
        <v>40</v>
      </c>
      <c r="M30" s="174">
        <v>40</v>
      </c>
      <c r="N30" s="174">
        <v>40</v>
      </c>
      <c r="O30" s="174">
        <v>40</v>
      </c>
      <c r="P30" s="174">
        <v>40</v>
      </c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</row>
    <row r="31" spans="1:46" ht="14.5">
      <c r="A31" s="111"/>
      <c r="B31" s="111"/>
      <c r="C31" s="111"/>
      <c r="D31" s="111"/>
      <c r="E31" s="111"/>
      <c r="F31" s="171"/>
      <c r="G31" s="166"/>
      <c r="H31" s="166"/>
      <c r="I31" s="162"/>
      <c r="J31" s="174"/>
      <c r="K31" s="174"/>
      <c r="L31" s="174"/>
      <c r="M31" s="174"/>
      <c r="N31" s="174"/>
      <c r="O31" s="174"/>
      <c r="P31" s="174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</row>
    <row r="32" spans="1:46" ht="14.5">
      <c r="D32" s="111"/>
      <c r="E32" s="111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</row>
    <row r="33" spans="1:45" ht="14.5">
      <c r="D33" s="111"/>
      <c r="E33" s="111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</row>
    <row r="34" spans="1:45" ht="14.5">
      <c r="D34" s="111"/>
      <c r="E34" s="111"/>
      <c r="F34" s="166"/>
      <c r="G34" s="166"/>
      <c r="H34" s="167" t="s">
        <v>373</v>
      </c>
      <c r="I34" s="166"/>
      <c r="J34" s="166"/>
      <c r="K34" s="166"/>
      <c r="L34" s="166"/>
      <c r="M34" s="166"/>
      <c r="N34" s="166"/>
      <c r="O34" s="166"/>
      <c r="P34" s="111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</row>
    <row r="35" spans="1:45" ht="15" thickBot="1">
      <c r="F35" s="168" t="s">
        <v>1</v>
      </c>
      <c r="G35" s="168" t="s">
        <v>2</v>
      </c>
      <c r="H35" s="168" t="s">
        <v>3</v>
      </c>
      <c r="I35" s="169" t="s">
        <v>141</v>
      </c>
      <c r="J35" s="162" t="s">
        <v>142</v>
      </c>
      <c r="K35" s="162" t="s">
        <v>143</v>
      </c>
      <c r="L35" s="162" t="s">
        <v>144</v>
      </c>
      <c r="M35" s="162" t="s">
        <v>145</v>
      </c>
      <c r="N35" s="162" t="s">
        <v>146</v>
      </c>
      <c r="O35" s="162" t="s">
        <v>147</v>
      </c>
      <c r="P35" s="113"/>
    </row>
    <row r="36" spans="1:45" ht="14.5">
      <c r="F36" s="174" t="s">
        <v>455</v>
      </c>
      <c r="G36" s="166"/>
      <c r="H36" s="166"/>
      <c r="I36" s="174">
        <v>31.536000000000001</v>
      </c>
      <c r="J36" s="174">
        <v>31.536000000000001</v>
      </c>
      <c r="K36" s="174">
        <v>31.536000000000001</v>
      </c>
      <c r="L36" s="174">
        <v>31.536000000000001</v>
      </c>
      <c r="M36" s="174">
        <v>31.536000000000001</v>
      </c>
      <c r="N36" s="174">
        <v>31.536000000000001</v>
      </c>
      <c r="O36" s="174">
        <v>31.536000000000001</v>
      </c>
      <c r="P36" s="114"/>
    </row>
    <row r="37" spans="1:45" ht="14.5">
      <c r="F37" s="174" t="s">
        <v>112</v>
      </c>
      <c r="G37" s="166"/>
      <c r="H37" s="166"/>
      <c r="I37" s="174">
        <v>31.536000000000001</v>
      </c>
      <c r="J37" s="174">
        <v>31.536000000000001</v>
      </c>
      <c r="K37" s="174">
        <v>31.536000000000001</v>
      </c>
      <c r="L37" s="174">
        <v>31.536000000000001</v>
      </c>
      <c r="M37" s="174">
        <v>31.536000000000001</v>
      </c>
      <c r="N37" s="174">
        <v>31.536000000000001</v>
      </c>
      <c r="O37" s="174">
        <v>31.536000000000001</v>
      </c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</row>
    <row r="38" spans="1:45" s="3" customFormat="1" ht="14.5">
      <c r="A38" s="111"/>
      <c r="B38" s="111"/>
      <c r="C38" s="111"/>
      <c r="D38" s="111"/>
      <c r="E38" s="111"/>
      <c r="F38" s="170" t="s">
        <v>412</v>
      </c>
      <c r="G38" s="166"/>
      <c r="H38" s="166"/>
      <c r="I38" s="162">
        <v>1</v>
      </c>
      <c r="J38" s="162">
        <v>1</v>
      </c>
      <c r="K38" s="162">
        <v>1</v>
      </c>
      <c r="L38" s="162">
        <v>1</v>
      </c>
      <c r="M38" s="162">
        <v>1</v>
      </c>
      <c r="N38" s="162">
        <v>1</v>
      </c>
      <c r="O38" s="162">
        <v>1</v>
      </c>
      <c r="P38" s="179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</row>
    <row r="39" spans="1:45" s="3" customFormat="1" ht="14.5">
      <c r="A39" s="111"/>
      <c r="B39" s="111"/>
      <c r="C39" s="111"/>
      <c r="D39" s="111"/>
      <c r="E39" s="111"/>
      <c r="F39" s="170" t="s">
        <v>413</v>
      </c>
      <c r="G39" s="166"/>
      <c r="H39" s="166"/>
      <c r="I39" s="162">
        <v>1</v>
      </c>
      <c r="J39" s="162">
        <v>1</v>
      </c>
      <c r="K39" s="162">
        <v>1</v>
      </c>
      <c r="L39" s="162">
        <v>1</v>
      </c>
      <c r="M39" s="162">
        <v>1</v>
      </c>
      <c r="N39" s="162">
        <v>1</v>
      </c>
      <c r="O39" s="162">
        <v>1</v>
      </c>
      <c r="P39" s="179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</row>
    <row r="40" spans="1:45" s="3" customFormat="1" ht="14.5">
      <c r="A40" s="111"/>
      <c r="B40" s="111"/>
      <c r="C40" s="111"/>
      <c r="D40" s="111"/>
      <c r="E40" s="111"/>
      <c r="F40" s="171" t="s">
        <v>111</v>
      </c>
      <c r="G40" s="166"/>
      <c r="H40" s="166"/>
      <c r="I40" s="162">
        <v>1</v>
      </c>
      <c r="J40" s="162">
        <v>1</v>
      </c>
      <c r="K40" s="162">
        <v>1</v>
      </c>
      <c r="L40" s="162">
        <v>1</v>
      </c>
      <c r="M40" s="162">
        <v>1</v>
      </c>
      <c r="N40" s="162">
        <v>1</v>
      </c>
      <c r="O40" s="162">
        <v>1</v>
      </c>
      <c r="P40" s="179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</row>
    <row r="41" spans="1:45" s="3" customFormat="1" ht="14.5">
      <c r="A41" s="111"/>
      <c r="B41" s="111"/>
      <c r="C41" s="111"/>
      <c r="D41" s="111"/>
      <c r="E41" s="111"/>
      <c r="F41" s="171" t="s">
        <v>110</v>
      </c>
      <c r="G41" s="166"/>
      <c r="H41" s="166"/>
      <c r="I41" s="162">
        <v>1</v>
      </c>
      <c r="J41" s="162">
        <v>1</v>
      </c>
      <c r="K41" s="162">
        <v>1</v>
      </c>
      <c r="L41" s="162">
        <v>1</v>
      </c>
      <c r="M41" s="162">
        <v>1</v>
      </c>
      <c r="N41" s="162">
        <v>1</v>
      </c>
      <c r="O41" s="162">
        <v>1</v>
      </c>
      <c r="P41" s="179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</row>
    <row r="42" spans="1:45" s="3" customFormat="1" ht="14.5">
      <c r="A42" s="111"/>
      <c r="B42" s="111"/>
      <c r="C42" s="111"/>
      <c r="D42" s="111"/>
      <c r="E42" s="111"/>
      <c r="F42" s="171"/>
      <c r="G42" s="166"/>
      <c r="H42" s="166"/>
      <c r="I42" s="162"/>
      <c r="J42" s="162"/>
      <c r="K42" s="162"/>
      <c r="L42" s="162"/>
      <c r="M42" s="162"/>
      <c r="N42" s="162"/>
      <c r="O42" s="162"/>
      <c r="P42" s="179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</row>
    <row r="43" spans="1:45" ht="15" thickBot="1"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</row>
    <row r="44" spans="1:45"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</row>
    <row r="46" spans="1:45" ht="14.5">
      <c r="A46" s="111"/>
      <c r="B46" s="111"/>
      <c r="C46" s="111"/>
      <c r="F46" s="111"/>
      <c r="G46" s="111"/>
      <c r="H46" s="119" t="s">
        <v>375</v>
      </c>
      <c r="I46" s="111"/>
      <c r="J46" s="111"/>
      <c r="K46" s="111"/>
      <c r="L46" s="111"/>
      <c r="M46" s="111"/>
      <c r="N46" s="111"/>
      <c r="O46" s="111"/>
      <c r="P46" s="111"/>
    </row>
    <row r="47" spans="1:45" ht="15" thickBot="1">
      <c r="A47" s="111"/>
      <c r="B47" s="111"/>
      <c r="C47" s="111"/>
      <c r="F47" s="112" t="s">
        <v>1</v>
      </c>
      <c r="G47" s="112" t="s">
        <v>2</v>
      </c>
      <c r="H47" s="112" t="s">
        <v>3</v>
      </c>
      <c r="I47" s="73" t="s">
        <v>141</v>
      </c>
      <c r="J47" s="3" t="s">
        <v>142</v>
      </c>
      <c r="K47" s="3" t="s">
        <v>143</v>
      </c>
      <c r="L47" s="3" t="s">
        <v>144</v>
      </c>
      <c r="M47" s="3" t="s">
        <v>145</v>
      </c>
      <c r="N47" s="3" t="s">
        <v>146</v>
      </c>
      <c r="O47" s="3" t="s">
        <v>147</v>
      </c>
      <c r="P47" s="113"/>
    </row>
    <row r="48" spans="1:45" ht="14.5">
      <c r="A48" s="111"/>
      <c r="B48" s="111"/>
      <c r="C48" s="111"/>
      <c r="F48" s="115" t="s">
        <v>455</v>
      </c>
      <c r="G48" s="111"/>
      <c r="H48" s="111"/>
      <c r="I48" s="114">
        <v>1</v>
      </c>
      <c r="J48" s="114">
        <v>1</v>
      </c>
      <c r="K48" s="114">
        <v>1</v>
      </c>
      <c r="L48" s="114">
        <v>1</v>
      </c>
      <c r="M48" s="114">
        <v>1</v>
      </c>
      <c r="N48" s="114">
        <v>1</v>
      </c>
      <c r="O48" s="114">
        <v>1</v>
      </c>
      <c r="P48" s="114"/>
    </row>
    <row r="49" spans="1:49" ht="14.5">
      <c r="A49" s="111"/>
      <c r="B49" s="111"/>
      <c r="C49" s="111"/>
      <c r="D49" s="111"/>
      <c r="E49" s="111"/>
      <c r="F49" s="115" t="s">
        <v>112</v>
      </c>
      <c r="G49" s="111"/>
      <c r="H49" s="111"/>
      <c r="I49" s="114">
        <v>1</v>
      </c>
      <c r="J49" s="114">
        <v>1</v>
      </c>
      <c r="K49" s="114">
        <v>1</v>
      </c>
      <c r="L49" s="114">
        <v>1</v>
      </c>
      <c r="M49" s="114">
        <v>1</v>
      </c>
      <c r="N49" s="114">
        <v>1</v>
      </c>
      <c r="O49" s="114">
        <v>1</v>
      </c>
      <c r="P49" s="114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</row>
    <row r="50" spans="1:49" s="3" customFormat="1" ht="14.5">
      <c r="A50" s="111"/>
      <c r="B50" s="111"/>
      <c r="C50" s="111"/>
      <c r="D50" s="111"/>
      <c r="E50" s="111"/>
      <c r="F50" s="170"/>
      <c r="G50" s="166"/>
      <c r="H50" s="166"/>
      <c r="I50" s="162"/>
      <c r="J50" s="162"/>
      <c r="K50" s="162"/>
      <c r="L50" s="162"/>
      <c r="M50" s="162"/>
      <c r="N50" s="162"/>
      <c r="O50" s="162"/>
      <c r="P50" s="179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</row>
    <row r="51" spans="1:49" s="3" customFormat="1" ht="14.5">
      <c r="A51" s="111"/>
      <c r="B51" s="111"/>
      <c r="C51" s="111"/>
      <c r="D51" s="111"/>
      <c r="E51" s="111"/>
      <c r="F51" s="170"/>
      <c r="G51" s="166"/>
      <c r="H51" s="166"/>
      <c r="I51" s="162"/>
      <c r="J51" s="162"/>
      <c r="K51" s="162"/>
      <c r="L51" s="162"/>
      <c r="M51" s="162"/>
      <c r="N51" s="162"/>
      <c r="O51" s="162"/>
      <c r="P51" s="179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</row>
    <row r="52" spans="1:49" s="3" customFormat="1" ht="14.5">
      <c r="A52" s="111"/>
      <c r="B52" s="111"/>
      <c r="C52" s="111"/>
      <c r="D52" s="111"/>
      <c r="E52" s="111"/>
      <c r="F52" s="171"/>
      <c r="G52" s="166"/>
      <c r="H52" s="166"/>
      <c r="I52" s="162"/>
      <c r="J52" s="162"/>
      <c r="K52" s="162"/>
      <c r="L52" s="162"/>
      <c r="M52" s="162"/>
      <c r="N52" s="162"/>
      <c r="O52" s="162"/>
      <c r="P52" s="179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</row>
    <row r="53" spans="1:49" s="3" customFormat="1" ht="14.5">
      <c r="A53" s="111"/>
      <c r="B53" s="111"/>
      <c r="C53" s="111"/>
      <c r="D53" s="111"/>
      <c r="E53" s="111"/>
      <c r="F53" s="171"/>
      <c r="G53" s="166"/>
      <c r="H53" s="166"/>
      <c r="I53" s="162"/>
      <c r="J53" s="162"/>
      <c r="K53" s="162"/>
      <c r="L53" s="162"/>
      <c r="M53" s="162"/>
      <c r="N53" s="162"/>
      <c r="O53" s="162"/>
      <c r="P53" s="179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</row>
    <row r="54" spans="1:49" s="3" customFormat="1" ht="14.5">
      <c r="A54" s="111"/>
      <c r="B54" s="111"/>
      <c r="C54" s="111"/>
      <c r="D54" s="111"/>
      <c r="E54" s="111"/>
      <c r="F54" s="171"/>
      <c r="G54" s="166"/>
      <c r="H54" s="166"/>
      <c r="I54" s="162"/>
      <c r="J54" s="162"/>
      <c r="K54" s="162"/>
      <c r="L54" s="162"/>
      <c r="M54" s="162"/>
      <c r="N54" s="162"/>
      <c r="O54" s="162"/>
      <c r="P54" s="179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</row>
    <row r="55" spans="1:49" ht="15" thickBot="1">
      <c r="D55" s="111"/>
      <c r="E55" s="111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1"/>
      <c r="AU55" s="111"/>
      <c r="AV55" s="111"/>
      <c r="AW55" s="111"/>
    </row>
    <row r="56" spans="1:49" ht="14.5">
      <c r="A56" s="121"/>
      <c r="B56" s="116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1"/>
      <c r="AU56" s="111"/>
      <c r="AV56" s="111"/>
      <c r="AW56" s="111"/>
    </row>
    <row r="57" spans="1:49" ht="14.5">
      <c r="A57" s="121"/>
      <c r="B57" s="116"/>
      <c r="C57" s="111"/>
      <c r="D57" s="111"/>
      <c r="E57" s="111"/>
      <c r="F57" s="111"/>
      <c r="G57" s="111"/>
      <c r="H57" s="119" t="s">
        <v>376</v>
      </c>
      <c r="I57" s="111"/>
      <c r="J57" s="111"/>
      <c r="K57" s="111"/>
      <c r="L57" s="111"/>
      <c r="M57" s="111"/>
      <c r="N57" s="111"/>
      <c r="O57" s="111"/>
      <c r="P57" s="111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1"/>
    </row>
    <row r="58" spans="1:49" ht="15" thickBot="1">
      <c r="A58" s="121"/>
      <c r="B58" s="116"/>
      <c r="C58" s="111"/>
      <c r="F58" s="112" t="s">
        <v>1</v>
      </c>
      <c r="G58" s="112" t="s">
        <v>2</v>
      </c>
      <c r="H58" s="112" t="s">
        <v>3</v>
      </c>
      <c r="I58" s="73" t="s">
        <v>141</v>
      </c>
      <c r="J58" s="3" t="s">
        <v>142</v>
      </c>
      <c r="K58" s="3" t="s">
        <v>143</v>
      </c>
      <c r="L58" s="3" t="s">
        <v>144</v>
      </c>
      <c r="M58" s="3" t="s">
        <v>145</v>
      </c>
      <c r="N58" s="3" t="s">
        <v>146</v>
      </c>
      <c r="O58" s="3" t="s">
        <v>147</v>
      </c>
      <c r="P58" s="113"/>
    </row>
    <row r="59" spans="1:49" ht="14.5">
      <c r="A59" s="121"/>
      <c r="B59" s="116"/>
      <c r="C59" s="111"/>
      <c r="D59" s="111"/>
      <c r="E59" s="111"/>
      <c r="F59" s="115" t="s">
        <v>112</v>
      </c>
      <c r="G59" s="111"/>
      <c r="H59" s="111"/>
      <c r="I59" s="118">
        <v>0.33333333333333331</v>
      </c>
      <c r="J59" s="118">
        <v>0.33333333333333331</v>
      </c>
      <c r="K59" s="118">
        <v>0.33333333333333331</v>
      </c>
      <c r="L59" s="118">
        <v>0.33333333333333331</v>
      </c>
      <c r="M59" s="118">
        <v>0.33333333333333331</v>
      </c>
      <c r="N59" s="118">
        <v>0.33333333333333331</v>
      </c>
      <c r="O59" s="118">
        <v>0.33333333333333331</v>
      </c>
      <c r="P59" s="114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</row>
    <row r="60" spans="1:49" s="3" customFormat="1" ht="14.5">
      <c r="F60" s="174" t="s">
        <v>455</v>
      </c>
      <c r="G60" s="166"/>
      <c r="H60" s="166"/>
      <c r="I60" s="180">
        <v>1</v>
      </c>
      <c r="J60" s="180">
        <v>1</v>
      </c>
      <c r="K60" s="180">
        <v>1</v>
      </c>
      <c r="L60" s="180">
        <v>1</v>
      </c>
      <c r="M60" s="180">
        <v>1</v>
      </c>
      <c r="N60" s="180">
        <v>1</v>
      </c>
      <c r="O60" s="180">
        <v>1</v>
      </c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</row>
    <row r="61" spans="1:49" s="3" customFormat="1" ht="14.5">
      <c r="A61" s="111"/>
      <c r="B61" s="111"/>
      <c r="C61" s="111"/>
      <c r="D61" s="111"/>
      <c r="E61" s="111"/>
      <c r="F61" s="170" t="s">
        <v>412</v>
      </c>
      <c r="G61" s="166"/>
      <c r="H61" s="166"/>
      <c r="I61" s="162">
        <v>1</v>
      </c>
      <c r="J61" s="162">
        <v>1</v>
      </c>
      <c r="K61" s="162">
        <v>1</v>
      </c>
      <c r="L61" s="162">
        <v>1</v>
      </c>
      <c r="M61" s="162">
        <v>1</v>
      </c>
      <c r="N61" s="162">
        <v>1</v>
      </c>
      <c r="O61" s="162">
        <v>1</v>
      </c>
      <c r="P61" s="179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</row>
    <row r="62" spans="1:49" s="3" customFormat="1" ht="14.5">
      <c r="A62" s="111"/>
      <c r="B62" s="111"/>
      <c r="C62" s="111"/>
      <c r="D62" s="111"/>
      <c r="E62" s="111"/>
      <c r="F62" s="170" t="s">
        <v>413</v>
      </c>
      <c r="G62" s="166"/>
      <c r="H62" s="166"/>
      <c r="I62" s="162">
        <v>1</v>
      </c>
      <c r="J62" s="162">
        <v>1</v>
      </c>
      <c r="K62" s="162">
        <v>1</v>
      </c>
      <c r="L62" s="162">
        <v>1</v>
      </c>
      <c r="M62" s="162">
        <v>1</v>
      </c>
      <c r="N62" s="162">
        <v>1</v>
      </c>
      <c r="O62" s="162">
        <v>1</v>
      </c>
      <c r="P62" s="179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</row>
    <row r="63" spans="1:49" s="3" customFormat="1" ht="14.5">
      <c r="A63" s="111"/>
      <c r="B63" s="111"/>
      <c r="C63" s="111"/>
      <c r="D63" s="111"/>
      <c r="E63" s="111"/>
      <c r="F63" s="171" t="s">
        <v>111</v>
      </c>
      <c r="G63" s="166"/>
      <c r="H63" s="166"/>
      <c r="I63" s="162">
        <v>1</v>
      </c>
      <c r="J63" s="162">
        <v>1</v>
      </c>
      <c r="K63" s="162">
        <v>1</v>
      </c>
      <c r="L63" s="162">
        <v>1</v>
      </c>
      <c r="M63" s="162">
        <v>1</v>
      </c>
      <c r="N63" s="162">
        <v>1</v>
      </c>
      <c r="O63" s="162">
        <v>1</v>
      </c>
      <c r="P63" s="179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</row>
    <row r="64" spans="1:49" s="3" customFormat="1" ht="14.5">
      <c r="A64" s="111"/>
      <c r="B64" s="111"/>
      <c r="C64" s="111"/>
      <c r="D64" s="111"/>
      <c r="E64" s="111"/>
      <c r="F64" s="171" t="s">
        <v>110</v>
      </c>
      <c r="G64" s="166"/>
      <c r="H64" s="166"/>
      <c r="I64" s="162">
        <v>1</v>
      </c>
      <c r="J64" s="162">
        <v>1</v>
      </c>
      <c r="K64" s="162">
        <v>1</v>
      </c>
      <c r="L64" s="162">
        <v>1</v>
      </c>
      <c r="M64" s="162">
        <v>1</v>
      </c>
      <c r="N64" s="162">
        <v>1</v>
      </c>
      <c r="O64" s="162">
        <v>1</v>
      </c>
      <c r="P64" s="179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</row>
    <row r="65" spans="1:46" s="3" customFormat="1" ht="14.5">
      <c r="A65" s="111"/>
      <c r="B65" s="111"/>
      <c r="C65" s="111"/>
      <c r="D65" s="111"/>
      <c r="E65" s="111"/>
      <c r="F65" s="171"/>
      <c r="G65" s="166"/>
      <c r="H65" s="166"/>
      <c r="I65" s="162"/>
      <c r="J65" s="162"/>
      <c r="K65" s="162"/>
      <c r="L65" s="162"/>
      <c r="M65" s="162"/>
      <c r="N65" s="162"/>
      <c r="O65" s="162"/>
      <c r="P65" s="179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</row>
    <row r="66" spans="1:46" ht="14.5">
      <c r="A66" s="121"/>
      <c r="B66" s="116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/>
      <c r="AS66" s="111"/>
    </row>
    <row r="67" spans="1:46" ht="15" thickBot="1">
      <c r="A67" s="121"/>
      <c r="B67" s="116"/>
      <c r="C67" s="111"/>
      <c r="D67" s="111"/>
      <c r="E67" s="111"/>
      <c r="F67" s="111"/>
      <c r="G67" s="111"/>
      <c r="H67" s="124"/>
      <c r="I67" s="111"/>
      <c r="J67" s="111"/>
      <c r="K67" s="111"/>
      <c r="L67" s="111"/>
      <c r="M67" s="111"/>
      <c r="N67" s="111"/>
      <c r="O67" s="111"/>
      <c r="P67" s="111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</row>
    <row r="68" spans="1:46" ht="14.5">
      <c r="D68" s="111"/>
      <c r="E68" s="111"/>
      <c r="F68" s="166"/>
      <c r="G68" s="166"/>
      <c r="H68" s="167" t="s">
        <v>212</v>
      </c>
      <c r="I68" s="162"/>
      <c r="J68" s="162"/>
      <c r="K68" s="162"/>
      <c r="L68" s="162"/>
      <c r="M68" s="162"/>
      <c r="N68" s="162"/>
      <c r="O68" s="162"/>
      <c r="P68" s="162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</row>
    <row r="69" spans="1:46" ht="14.5">
      <c r="D69" s="111"/>
      <c r="E69" s="111"/>
      <c r="F69" s="168" t="s">
        <v>1</v>
      </c>
      <c r="G69" s="168" t="s">
        <v>2</v>
      </c>
      <c r="H69" s="168" t="s">
        <v>3</v>
      </c>
      <c r="I69" s="168">
        <v>2020</v>
      </c>
      <c r="J69" s="169" t="s">
        <v>141</v>
      </c>
      <c r="K69" s="162" t="s">
        <v>142</v>
      </c>
      <c r="L69" s="162" t="s">
        <v>143</v>
      </c>
      <c r="M69" s="162" t="s">
        <v>144</v>
      </c>
      <c r="N69" s="162" t="s">
        <v>145</v>
      </c>
      <c r="O69" s="162" t="s">
        <v>146</v>
      </c>
      <c r="P69" s="162" t="s">
        <v>147</v>
      </c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</row>
    <row r="70" spans="1:46" ht="14.5">
      <c r="D70" s="111"/>
      <c r="E70" s="111"/>
      <c r="F70" s="170" t="s">
        <v>112</v>
      </c>
      <c r="G70" s="166" t="s">
        <v>371</v>
      </c>
      <c r="H70" s="166" t="s">
        <v>61</v>
      </c>
      <c r="I70" s="162"/>
      <c r="J70" s="162">
        <v>1</v>
      </c>
      <c r="K70" s="162">
        <v>1</v>
      </c>
      <c r="L70" s="162">
        <v>1</v>
      </c>
      <c r="M70" s="162">
        <v>1</v>
      </c>
      <c r="N70" s="162">
        <v>1</v>
      </c>
      <c r="O70" s="162">
        <v>1</v>
      </c>
      <c r="P70" s="162">
        <v>1</v>
      </c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/>
      <c r="AS70" s="111"/>
    </row>
    <row r="71" spans="1:46" ht="14.5">
      <c r="F71" s="170" t="s">
        <v>413</v>
      </c>
      <c r="G71" s="166" t="s">
        <v>415</v>
      </c>
      <c r="H71" s="166" t="s">
        <v>221</v>
      </c>
      <c r="I71" s="162"/>
      <c r="J71" s="162">
        <v>1</v>
      </c>
      <c r="K71" s="162">
        <v>1</v>
      </c>
      <c r="L71" s="162">
        <v>1</v>
      </c>
      <c r="M71" s="162">
        <v>1</v>
      </c>
      <c r="N71" s="162">
        <v>1</v>
      </c>
      <c r="O71" s="162">
        <v>1</v>
      </c>
      <c r="P71" s="162">
        <v>1</v>
      </c>
    </row>
    <row r="72" spans="1:46" ht="14.5">
      <c r="A72" s="111"/>
      <c r="B72" s="111"/>
      <c r="C72" s="111"/>
      <c r="F72" s="202" t="s">
        <v>455</v>
      </c>
      <c r="G72" s="166" t="s">
        <v>414</v>
      </c>
      <c r="H72" s="166" t="s">
        <v>55</v>
      </c>
      <c r="I72" s="172"/>
      <c r="J72" s="162">
        <v>1</v>
      </c>
      <c r="K72" s="162">
        <v>1</v>
      </c>
      <c r="L72" s="162">
        <v>1</v>
      </c>
      <c r="M72" s="162">
        <v>1</v>
      </c>
      <c r="N72" s="162">
        <v>1</v>
      </c>
      <c r="O72" s="162">
        <v>1</v>
      </c>
      <c r="P72" s="162">
        <v>1</v>
      </c>
    </row>
    <row r="73" spans="1:46" ht="14.5">
      <c r="A73" s="111"/>
      <c r="B73" s="111"/>
      <c r="C73" s="111"/>
      <c r="F73" s="202"/>
      <c r="G73" s="173"/>
      <c r="H73" s="203" t="s">
        <v>297</v>
      </c>
      <c r="I73" s="172"/>
      <c r="J73" s="162"/>
      <c r="K73" s="162"/>
      <c r="L73" s="162"/>
      <c r="M73" s="162"/>
      <c r="N73" s="162"/>
      <c r="O73" s="162"/>
      <c r="P73" s="162"/>
    </row>
    <row r="74" spans="1:46" ht="14.5">
      <c r="A74" s="111"/>
      <c r="B74" s="111"/>
      <c r="C74" s="111"/>
      <c r="F74" s="174" t="s">
        <v>412</v>
      </c>
      <c r="G74" s="174" t="s">
        <v>364</v>
      </c>
      <c r="H74" s="174" t="s">
        <v>64</v>
      </c>
      <c r="I74" s="172"/>
      <c r="J74" s="162">
        <v>1</v>
      </c>
      <c r="K74" s="162">
        <v>1</v>
      </c>
      <c r="L74" s="162">
        <v>1</v>
      </c>
      <c r="M74" s="162">
        <v>1</v>
      </c>
      <c r="N74" s="162">
        <v>1</v>
      </c>
      <c r="O74" s="162">
        <v>1</v>
      </c>
      <c r="P74" s="162">
        <v>1</v>
      </c>
    </row>
    <row r="75" spans="1:46" ht="14.5">
      <c r="A75" s="111"/>
      <c r="B75" s="111"/>
      <c r="C75" s="111"/>
      <c r="D75" s="111"/>
      <c r="E75" s="111"/>
      <c r="F75" s="174"/>
      <c r="G75" s="174" t="s">
        <v>363</v>
      </c>
      <c r="H75" s="166"/>
      <c r="I75" s="172"/>
      <c r="J75" s="172"/>
      <c r="K75" s="172"/>
      <c r="L75" s="172"/>
      <c r="M75" s="172"/>
      <c r="N75" s="172"/>
      <c r="O75" s="172"/>
      <c r="P75" s="172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</row>
    <row r="76" spans="1:46" ht="14.5">
      <c r="A76" s="111"/>
      <c r="B76" s="111"/>
      <c r="C76" s="111"/>
      <c r="D76" s="111"/>
      <c r="E76" s="111"/>
      <c r="F76" s="174"/>
      <c r="G76" s="174" t="s">
        <v>365</v>
      </c>
      <c r="H76" s="166"/>
      <c r="I76" s="172"/>
      <c r="J76" s="172"/>
      <c r="K76" s="172"/>
      <c r="L76" s="172"/>
      <c r="M76" s="172"/>
      <c r="N76" s="172"/>
      <c r="O76" s="172"/>
      <c r="P76" s="172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</row>
    <row r="77" spans="1:46" ht="14.5">
      <c r="A77" s="121"/>
      <c r="B77" s="116"/>
      <c r="C77" s="111"/>
      <c r="D77" s="111"/>
      <c r="E77" s="111"/>
      <c r="F77" s="174"/>
      <c r="G77" s="174" t="s">
        <v>366</v>
      </c>
      <c r="H77" s="166"/>
      <c r="I77" s="172"/>
      <c r="J77" s="172"/>
      <c r="K77" s="172"/>
      <c r="L77" s="172"/>
      <c r="M77" s="172"/>
      <c r="N77" s="172"/>
      <c r="O77" s="172"/>
      <c r="P77" s="172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</row>
    <row r="78" spans="1:46" ht="14.5">
      <c r="A78" s="111"/>
      <c r="B78" s="111"/>
      <c r="C78" s="111"/>
      <c r="D78" s="111"/>
      <c r="E78" s="111"/>
      <c r="F78" s="175" t="s">
        <v>426</v>
      </c>
      <c r="G78" s="166"/>
      <c r="H78" s="162"/>
      <c r="I78" s="172"/>
      <c r="J78" s="172"/>
      <c r="K78" s="172"/>
      <c r="L78" s="172"/>
      <c r="M78" s="172"/>
      <c r="N78" s="172"/>
      <c r="O78" s="172"/>
      <c r="P78" s="172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</row>
    <row r="79" spans="1:46" ht="14.5">
      <c r="A79" s="111"/>
      <c r="B79" s="111"/>
      <c r="C79" s="111"/>
      <c r="D79" s="111"/>
      <c r="E79" s="111"/>
      <c r="F79" s="174" t="s">
        <v>110</v>
      </c>
      <c r="G79" s="174" t="s">
        <v>418</v>
      </c>
      <c r="H79" s="174" t="s">
        <v>62</v>
      </c>
      <c r="I79" s="172"/>
      <c r="J79" s="174">
        <v>1</v>
      </c>
      <c r="K79" s="174">
        <v>1</v>
      </c>
      <c r="L79" s="174">
        <v>1</v>
      </c>
      <c r="M79" s="174">
        <v>1</v>
      </c>
      <c r="N79" s="174">
        <v>1</v>
      </c>
      <c r="O79" s="174">
        <v>1</v>
      </c>
      <c r="P79" s="174">
        <v>1</v>
      </c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</row>
    <row r="80" spans="1:46" ht="14.5">
      <c r="A80" s="111"/>
      <c r="B80" s="111"/>
      <c r="C80" s="111"/>
      <c r="D80" s="111"/>
      <c r="E80" s="111"/>
      <c r="F80" s="174"/>
      <c r="G80" s="174" t="s">
        <v>419</v>
      </c>
      <c r="H80" s="166"/>
      <c r="I80" s="172"/>
      <c r="J80" s="174"/>
      <c r="K80" s="174"/>
      <c r="L80" s="174"/>
      <c r="M80" s="174"/>
      <c r="N80" s="174"/>
      <c r="O80" s="174"/>
      <c r="P80" s="174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</row>
    <row r="81" spans="1:46" ht="14.5">
      <c r="A81" s="111"/>
      <c r="B81" s="111"/>
      <c r="C81" s="111"/>
      <c r="D81" s="111"/>
      <c r="E81" s="111"/>
      <c r="F81" s="174"/>
      <c r="G81" s="174" t="s">
        <v>367</v>
      </c>
      <c r="H81" s="166"/>
      <c r="I81" s="172"/>
      <c r="J81" s="174"/>
      <c r="K81" s="174"/>
      <c r="L81" s="174"/>
      <c r="M81" s="174"/>
      <c r="N81" s="174"/>
      <c r="O81" s="174"/>
      <c r="P81" s="174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</row>
    <row r="82" spans="1:46" ht="14.5">
      <c r="D82" s="111"/>
      <c r="E82" s="111"/>
      <c r="F82" s="174"/>
      <c r="G82" s="174" t="s">
        <v>368</v>
      </c>
      <c r="H82" s="166"/>
      <c r="I82" s="172"/>
      <c r="J82" s="174"/>
      <c r="K82" s="174"/>
      <c r="L82" s="174"/>
      <c r="M82" s="174"/>
      <c r="N82" s="174"/>
      <c r="O82" s="174"/>
      <c r="P82" s="174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</row>
    <row r="83" spans="1:46" ht="14.5">
      <c r="D83" s="111"/>
      <c r="E83" s="111"/>
      <c r="F83" s="175" t="s">
        <v>426</v>
      </c>
      <c r="G83" s="166"/>
      <c r="H83" s="162"/>
      <c r="I83" s="172"/>
      <c r="J83" s="174"/>
      <c r="K83" s="174"/>
      <c r="L83" s="174"/>
      <c r="M83" s="174"/>
      <c r="N83" s="174"/>
      <c r="O83" s="174"/>
      <c r="P83" s="174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</row>
    <row r="84" spans="1:46" ht="14.5">
      <c r="D84" s="111"/>
      <c r="E84" s="111"/>
      <c r="F84" s="174" t="s">
        <v>111</v>
      </c>
      <c r="G84" s="174" t="s">
        <v>369</v>
      </c>
      <c r="H84" s="174" t="s">
        <v>58</v>
      </c>
      <c r="I84" s="172"/>
      <c r="J84" s="174">
        <v>1</v>
      </c>
      <c r="K84" s="174">
        <v>1</v>
      </c>
      <c r="L84" s="174">
        <v>1</v>
      </c>
      <c r="M84" s="174">
        <v>1</v>
      </c>
      <c r="N84" s="174">
        <v>1</v>
      </c>
      <c r="O84" s="174">
        <v>1</v>
      </c>
      <c r="P84" s="174">
        <v>1</v>
      </c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</row>
    <row r="85" spans="1:46" ht="14.5">
      <c r="F85" s="174"/>
      <c r="G85" s="174" t="s">
        <v>370</v>
      </c>
      <c r="H85" s="166"/>
      <c r="I85" s="172"/>
      <c r="J85" s="172"/>
      <c r="K85" s="172"/>
      <c r="L85" s="172"/>
      <c r="M85" s="172"/>
      <c r="N85" s="172"/>
      <c r="O85" s="172"/>
      <c r="P85" s="172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Q85" s="127"/>
      <c r="AR85" s="127"/>
      <c r="AS85" s="127"/>
      <c r="AT85" s="127"/>
    </row>
    <row r="86" spans="1:46">
      <c r="F86" s="125"/>
      <c r="G86" s="125"/>
      <c r="H86" s="125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</row>
    <row r="87" spans="1:46">
      <c r="F87" s="125"/>
      <c r="G87" s="126"/>
      <c r="H87" s="126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</row>
    <row r="88" spans="1:46">
      <c r="F88" s="125"/>
      <c r="G88" s="125"/>
      <c r="H88" s="125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Q88" s="127"/>
      <c r="AR88" s="127"/>
      <c r="AS88" s="127"/>
      <c r="AT88" s="127"/>
    </row>
    <row r="89" spans="1:46">
      <c r="F89" s="125"/>
      <c r="G89" s="125"/>
      <c r="H89" s="125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Q89" s="127"/>
      <c r="AR89" s="127"/>
      <c r="AS89" s="127"/>
      <c r="AT89" s="127"/>
    </row>
    <row r="90" spans="1:46">
      <c r="F90" s="125"/>
      <c r="G90" s="125"/>
      <c r="H90" s="125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Q90" s="127"/>
      <c r="AR90" s="127"/>
      <c r="AS90" s="127"/>
      <c r="AT90" s="127"/>
    </row>
    <row r="91" spans="1:46">
      <c r="F91" s="125"/>
      <c r="G91" s="125"/>
      <c r="H91" s="125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</row>
    <row r="92" spans="1:46">
      <c r="F92" s="125"/>
      <c r="G92" s="126"/>
      <c r="H92" s="126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</row>
    <row r="93" spans="1:46">
      <c r="F93" s="125"/>
      <c r="G93" s="125"/>
      <c r="H93" s="125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</row>
    <row r="94" spans="1:46">
      <c r="F94" s="125"/>
      <c r="G94" s="125"/>
      <c r="H94" s="125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</row>
    <row r="95" spans="1:46">
      <c r="F95" s="125"/>
      <c r="G95" s="125"/>
      <c r="H95" s="125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</row>
    <row r="96" spans="1:46" ht="14.5">
      <c r="F96" s="12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</row>
    <row r="97" spans="6:47" ht="14.5">
      <c r="F97" s="111"/>
      <c r="G97" s="111"/>
      <c r="H97" s="119"/>
      <c r="I97" s="111"/>
      <c r="J97" s="111"/>
      <c r="K97" s="111"/>
      <c r="L97" s="111"/>
      <c r="M97" s="111"/>
      <c r="N97" s="111"/>
      <c r="O97" s="111"/>
      <c r="P97" s="111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</row>
    <row r="98" spans="6:47" ht="15" thickBot="1">
      <c r="F98" s="112"/>
      <c r="G98" s="112"/>
      <c r="H98" s="112"/>
      <c r="I98" s="73"/>
      <c r="J98" s="3"/>
      <c r="K98" s="3"/>
      <c r="L98" s="3"/>
      <c r="M98" s="3"/>
      <c r="N98" s="3"/>
      <c r="O98" s="3"/>
      <c r="P98" s="113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</row>
    <row r="99" spans="6:47" ht="14.5">
      <c r="F99" s="115"/>
      <c r="G99" s="111"/>
      <c r="H99" s="111"/>
      <c r="I99" s="118"/>
      <c r="J99" s="118"/>
      <c r="K99" s="118"/>
      <c r="L99" s="118"/>
      <c r="M99" s="118"/>
      <c r="N99" s="118"/>
      <c r="O99" s="118"/>
      <c r="P99" s="118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</row>
    <row r="100" spans="6:47" ht="14.5"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</row>
    <row r="101" spans="6:47" ht="15" thickBot="1"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1"/>
      <c r="AU101" s="111"/>
    </row>
    <row r="102" spans="6:47" ht="14.5">
      <c r="F102" s="111"/>
      <c r="G102" s="111"/>
      <c r="H102" s="119"/>
      <c r="I102" s="111"/>
      <c r="J102" s="111"/>
      <c r="K102" s="111"/>
      <c r="L102" s="111"/>
      <c r="M102" s="111"/>
      <c r="N102" s="111"/>
      <c r="O102" s="111"/>
      <c r="P102" s="111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  <c r="AQ102" s="118"/>
      <c r="AR102" s="118"/>
      <c r="AS102" s="118"/>
      <c r="AT102" s="111"/>
      <c r="AU102" s="114"/>
    </row>
    <row r="103" spans="6:47" ht="15" thickBot="1">
      <c r="F103" s="112"/>
      <c r="G103" s="112"/>
      <c r="H103" s="112"/>
      <c r="I103" s="73"/>
      <c r="J103" s="3"/>
      <c r="K103" s="3"/>
      <c r="L103" s="3"/>
      <c r="M103" s="3"/>
      <c r="N103" s="3"/>
      <c r="O103" s="3"/>
      <c r="P103" s="113"/>
    </row>
    <row r="104" spans="6:47" ht="14.5">
      <c r="F104" s="115"/>
      <c r="G104" s="111"/>
      <c r="H104" s="111"/>
      <c r="I104" s="114"/>
      <c r="J104" s="114"/>
      <c r="K104" s="114"/>
      <c r="L104" s="114"/>
      <c r="M104" s="114"/>
      <c r="N104" s="114"/>
      <c r="O104" s="114"/>
      <c r="P104" s="114"/>
    </row>
    <row r="105" spans="6:47" ht="14.5"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</row>
    <row r="106" spans="6:47" ht="15" thickBot="1"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1"/>
      <c r="AU106" s="111"/>
    </row>
    <row r="107" spans="6:47" ht="14.5">
      <c r="F107" s="111"/>
      <c r="G107" s="111"/>
      <c r="H107" s="119"/>
      <c r="I107" s="111"/>
      <c r="J107" s="111"/>
      <c r="K107" s="111"/>
      <c r="L107" s="111"/>
      <c r="M107" s="111"/>
      <c r="N107" s="111"/>
      <c r="O107" s="111"/>
      <c r="P107" s="111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14"/>
      <c r="AH107" s="114"/>
      <c r="AI107" s="114"/>
      <c r="AJ107" s="114"/>
      <c r="AK107" s="114"/>
      <c r="AL107" s="114"/>
      <c r="AM107" s="114"/>
      <c r="AN107" s="114"/>
      <c r="AO107" s="114"/>
      <c r="AP107" s="114"/>
      <c r="AQ107" s="114"/>
      <c r="AR107" s="114"/>
      <c r="AS107" s="114"/>
      <c r="AT107" s="111"/>
      <c r="AU107" s="111"/>
    </row>
    <row r="108" spans="6:47" ht="15" thickBot="1">
      <c r="F108" s="112"/>
      <c r="G108" s="112"/>
      <c r="H108" s="112"/>
      <c r="I108" s="73"/>
      <c r="J108" s="3"/>
      <c r="K108" s="3"/>
      <c r="L108" s="3"/>
      <c r="M108" s="3"/>
      <c r="N108" s="3"/>
      <c r="O108" s="3"/>
      <c r="P108" s="113"/>
    </row>
    <row r="109" spans="6:47" ht="14.5">
      <c r="F109" s="115"/>
      <c r="G109" s="115"/>
      <c r="H109" s="111"/>
      <c r="I109" s="114"/>
      <c r="J109" s="114"/>
      <c r="K109" s="114"/>
      <c r="L109" s="114"/>
      <c r="M109" s="114"/>
      <c r="N109" s="114"/>
      <c r="O109" s="114"/>
      <c r="P109" s="114"/>
    </row>
    <row r="110" spans="6:47" ht="14.5">
      <c r="F110" s="111"/>
      <c r="G110" s="111"/>
      <c r="H110" s="115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</row>
    <row r="111" spans="6:47" ht="15" thickBot="1"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1"/>
      <c r="AU111" s="111"/>
    </row>
    <row r="112" spans="6:47" ht="14.5"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4"/>
      <c r="AG112" s="114"/>
      <c r="AH112" s="114"/>
      <c r="AI112" s="114"/>
      <c r="AJ112" s="114"/>
      <c r="AK112" s="114"/>
      <c r="AL112" s="114"/>
      <c r="AM112" s="114"/>
      <c r="AN112" s="114"/>
      <c r="AO112" s="114"/>
      <c r="AP112" s="114"/>
      <c r="AQ112" s="114"/>
      <c r="AR112" s="114"/>
      <c r="AS112" s="114"/>
      <c r="AT112" s="111"/>
      <c r="AU112" s="111"/>
    </row>
    <row r="113" spans="6:47" ht="14.5">
      <c r="F113" s="111"/>
      <c r="G113" s="111"/>
      <c r="H113" s="119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</row>
    <row r="114" spans="6:47" ht="15" thickBot="1">
      <c r="F114" s="112"/>
      <c r="G114" s="112"/>
      <c r="H114" s="112"/>
      <c r="I114" s="73"/>
      <c r="J114" s="3"/>
      <c r="K114" s="3"/>
      <c r="L114" s="3"/>
      <c r="M114" s="3"/>
      <c r="N114" s="3"/>
      <c r="O114" s="3"/>
      <c r="P114" s="113"/>
    </row>
    <row r="115" spans="6:47" ht="14.5">
      <c r="F115" s="115"/>
      <c r="G115" s="111"/>
      <c r="H115" s="111"/>
      <c r="I115" s="114"/>
      <c r="J115" s="114"/>
      <c r="K115" s="114"/>
      <c r="L115" s="114"/>
      <c r="M115" s="114"/>
      <c r="N115" s="114"/>
      <c r="O115" s="114"/>
      <c r="P115" s="114"/>
    </row>
    <row r="116" spans="6:47" ht="14.5"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6:47" ht="15" thickBot="1"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</row>
    <row r="118" spans="6:47" ht="14.5">
      <c r="F118" s="111"/>
      <c r="G118" s="111"/>
      <c r="H118" s="119"/>
      <c r="I118" s="111"/>
      <c r="J118" s="111"/>
      <c r="K118" s="111"/>
      <c r="L118" s="111"/>
      <c r="M118" s="111"/>
      <c r="N118" s="111"/>
      <c r="O118" s="111"/>
      <c r="P118" s="111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</row>
    <row r="119" spans="6:47" ht="15" thickBot="1">
      <c r="F119" s="112"/>
      <c r="G119" s="112"/>
      <c r="H119" s="112"/>
      <c r="I119" s="73"/>
      <c r="J119" s="3"/>
      <c r="K119" s="3"/>
      <c r="L119" s="3"/>
      <c r="M119" s="3"/>
      <c r="N119" s="3"/>
      <c r="O119" s="3"/>
      <c r="P119" s="113"/>
    </row>
    <row r="120" spans="6:47" ht="14.5">
      <c r="F120" s="115"/>
      <c r="G120" s="111"/>
      <c r="H120" s="111"/>
      <c r="I120" s="114"/>
      <c r="J120" s="114"/>
      <c r="K120" s="114"/>
      <c r="L120" s="114"/>
      <c r="M120" s="114"/>
      <c r="N120" s="114"/>
      <c r="O120" s="114"/>
      <c r="P120" s="114"/>
    </row>
    <row r="121" spans="6:47" ht="14.5"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</row>
    <row r="122" spans="6:47" ht="15" thickBot="1"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</row>
    <row r="123" spans="6:47" ht="14.5">
      <c r="F123" s="111"/>
      <c r="G123" s="111"/>
      <c r="H123" s="119"/>
      <c r="I123" s="111"/>
      <c r="J123" s="111"/>
      <c r="K123" s="111"/>
      <c r="L123" s="111"/>
      <c r="M123" s="111"/>
      <c r="N123" s="111"/>
      <c r="O123" s="111"/>
      <c r="P123" s="111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  <c r="AI123" s="114"/>
      <c r="AJ123" s="114"/>
      <c r="AK123" s="114"/>
      <c r="AL123" s="114"/>
      <c r="AM123" s="114"/>
      <c r="AN123" s="114"/>
      <c r="AO123" s="114"/>
      <c r="AP123" s="114"/>
      <c r="AQ123" s="114"/>
      <c r="AR123" s="114"/>
      <c r="AS123" s="114"/>
    </row>
    <row r="124" spans="6:47" ht="15" thickBot="1">
      <c r="F124" s="112"/>
      <c r="G124" s="112"/>
      <c r="H124" s="112"/>
      <c r="I124" s="73"/>
      <c r="J124" s="3"/>
      <c r="K124" s="3"/>
      <c r="L124" s="3"/>
      <c r="M124" s="3"/>
      <c r="N124" s="3"/>
      <c r="O124" s="3"/>
      <c r="P124" s="113"/>
    </row>
    <row r="125" spans="6:47" ht="14.5">
      <c r="F125" s="115"/>
      <c r="G125" s="111"/>
      <c r="H125" s="111"/>
      <c r="I125" s="114"/>
      <c r="J125" s="114"/>
      <c r="K125" s="114"/>
      <c r="L125" s="114"/>
      <c r="M125" s="114"/>
      <c r="N125" s="114"/>
      <c r="O125" s="114"/>
      <c r="P125" s="114"/>
    </row>
    <row r="126" spans="6:47" ht="14.5"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</row>
    <row r="127" spans="6:47" ht="15" thickBot="1"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</row>
    <row r="128" spans="6:47" ht="14.5">
      <c r="F128" s="111"/>
      <c r="G128" s="111"/>
      <c r="H128" s="119"/>
      <c r="I128" s="111"/>
      <c r="J128" s="111"/>
      <c r="K128" s="111"/>
      <c r="L128" s="111"/>
      <c r="M128" s="111"/>
      <c r="N128" s="111"/>
      <c r="O128" s="111"/>
      <c r="P128" s="111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114"/>
      <c r="AJ128" s="114"/>
      <c r="AK128" s="114"/>
      <c r="AL128" s="114"/>
      <c r="AM128" s="114"/>
      <c r="AN128" s="114"/>
      <c r="AO128" s="114"/>
      <c r="AP128" s="114"/>
      <c r="AQ128" s="114"/>
      <c r="AR128" s="114"/>
      <c r="AS128" s="114"/>
    </row>
    <row r="129" spans="6:55" ht="15" thickBot="1">
      <c r="F129" s="112"/>
      <c r="G129" s="112"/>
      <c r="H129" s="112"/>
      <c r="I129" s="73"/>
      <c r="J129" s="3"/>
      <c r="K129" s="3"/>
      <c r="L129" s="3"/>
      <c r="M129" s="3"/>
      <c r="N129" s="3"/>
      <c r="O129" s="3"/>
      <c r="P129" s="113"/>
    </row>
    <row r="130" spans="6:55" ht="14.5">
      <c r="F130" s="115"/>
      <c r="G130" s="111"/>
      <c r="H130" s="111"/>
      <c r="I130" s="114"/>
      <c r="J130" s="114"/>
      <c r="K130" s="114"/>
      <c r="L130" s="114"/>
      <c r="M130" s="114"/>
      <c r="N130" s="114"/>
      <c r="O130" s="114"/>
      <c r="P130" s="114"/>
    </row>
    <row r="131" spans="6:55" ht="14.5"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</row>
    <row r="132" spans="6:55" ht="15" thickBot="1"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</row>
    <row r="133" spans="6:55" ht="14.5"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114"/>
      <c r="AJ133" s="114"/>
      <c r="AK133" s="114"/>
      <c r="AL133" s="114"/>
      <c r="AM133" s="114"/>
      <c r="AN133" s="114"/>
      <c r="AO133" s="114"/>
      <c r="AP133" s="114"/>
      <c r="AQ133" s="114"/>
      <c r="AR133" s="114"/>
      <c r="AS133" s="114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</row>
    <row r="134" spans="6:55">
      <c r="F134" s="125"/>
      <c r="G134" s="126"/>
      <c r="H134" s="126"/>
      <c r="I134" s="127"/>
      <c r="J134" s="127"/>
      <c r="K134" s="127"/>
      <c r="L134" s="127"/>
      <c r="M134" s="127"/>
      <c r="N134" s="127"/>
      <c r="O134" s="127"/>
      <c r="P134" s="127"/>
    </row>
    <row r="135" spans="6:55">
      <c r="F135" s="125"/>
      <c r="G135" s="125"/>
      <c r="H135" s="125"/>
      <c r="I135" s="127"/>
      <c r="J135" s="127"/>
      <c r="K135" s="127"/>
      <c r="L135" s="127"/>
      <c r="M135" s="127"/>
      <c r="N135" s="127"/>
      <c r="O135" s="127"/>
      <c r="P135" s="127"/>
    </row>
    <row r="136" spans="6:55">
      <c r="F136" s="125"/>
      <c r="G136" s="125"/>
      <c r="H136" s="125"/>
      <c r="I136" s="127"/>
      <c r="J136" s="127"/>
      <c r="K136" s="127"/>
      <c r="L136" s="127"/>
      <c r="M136" s="127"/>
      <c r="N136" s="127"/>
      <c r="O136" s="127"/>
      <c r="P136" s="127"/>
    </row>
    <row r="137" spans="6:55">
      <c r="F137" s="125"/>
      <c r="G137" s="125"/>
      <c r="H137" s="125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</row>
    <row r="138" spans="6:55">
      <c r="F138" s="125"/>
      <c r="G138" s="125"/>
      <c r="H138" s="125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</row>
    <row r="139" spans="6:55">
      <c r="F139" s="125"/>
      <c r="G139" s="126"/>
      <c r="H139" s="126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</row>
    <row r="140" spans="6:55">
      <c r="F140" s="125"/>
      <c r="G140" s="125"/>
      <c r="H140" s="125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</row>
    <row r="141" spans="6:55">
      <c r="F141" s="125"/>
      <c r="G141" s="125"/>
      <c r="H141" s="125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</row>
    <row r="142" spans="6:55">
      <c r="F142" s="125"/>
      <c r="G142" s="125"/>
      <c r="H142" s="125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</row>
    <row r="143" spans="6:55">
      <c r="F143" s="125"/>
      <c r="G143" s="125"/>
      <c r="H143" s="125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</row>
    <row r="144" spans="6:55">
      <c r="F144" s="125"/>
      <c r="G144" s="126"/>
      <c r="H144" s="126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</row>
    <row r="145" spans="6:55">
      <c r="F145" s="125"/>
      <c r="G145" s="125"/>
      <c r="H145" s="125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</row>
    <row r="146" spans="6:55">
      <c r="F146" s="125"/>
      <c r="G146" s="125"/>
      <c r="H146" s="125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</row>
    <row r="147" spans="6:55">
      <c r="F147" s="125"/>
      <c r="G147" s="125"/>
      <c r="H147" s="125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</row>
    <row r="148" spans="6:55">
      <c r="F148" s="125"/>
      <c r="G148" s="125"/>
      <c r="H148" s="125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</row>
    <row r="149" spans="6:55">
      <c r="F149" s="125"/>
      <c r="G149" s="125"/>
      <c r="H149" s="125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</row>
    <row r="150" spans="6:55">
      <c r="F150" s="125"/>
      <c r="G150" s="126"/>
      <c r="H150" s="126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</row>
    <row r="151" spans="6:55">
      <c r="F151" s="125"/>
      <c r="G151" s="125"/>
      <c r="H151" s="125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</row>
    <row r="152" spans="6:55">
      <c r="F152" s="125"/>
      <c r="G152" s="125"/>
      <c r="H152" s="125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</row>
    <row r="153" spans="6:55">
      <c r="F153" s="125"/>
      <c r="G153" s="125"/>
      <c r="H153" s="125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</row>
    <row r="154" spans="6:55">
      <c r="F154" s="125"/>
      <c r="G154" s="125"/>
      <c r="H154" s="125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</row>
    <row r="155" spans="6:55">
      <c r="F155" s="125"/>
      <c r="G155" s="126"/>
      <c r="H155" s="126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</row>
    <row r="156" spans="6:55">
      <c r="F156" s="125"/>
      <c r="G156" s="125"/>
      <c r="H156" s="125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</row>
    <row r="157" spans="6:55">
      <c r="F157" s="125"/>
      <c r="G157" s="125"/>
      <c r="H157" s="125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</row>
    <row r="158" spans="6:55">
      <c r="F158" s="125"/>
      <c r="G158" s="125"/>
      <c r="H158" s="125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</row>
    <row r="159" spans="6:55">
      <c r="F159" s="125"/>
      <c r="G159" s="125"/>
      <c r="H159" s="125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</row>
    <row r="160" spans="6:55">
      <c r="F160" s="125"/>
      <c r="G160" s="126"/>
      <c r="H160" s="126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</row>
    <row r="161" spans="2:55" ht="14.5">
      <c r="B161" s="111"/>
      <c r="C161" s="111"/>
      <c r="F161" s="125"/>
      <c r="G161" s="125"/>
      <c r="H161" s="125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</row>
    <row r="162" spans="2:55" ht="14.5">
      <c r="B162" s="111"/>
      <c r="C162" s="111"/>
      <c r="F162" s="125"/>
      <c r="G162" s="125"/>
      <c r="H162" s="125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</row>
    <row r="163" spans="2:55" ht="14.5">
      <c r="B163" s="111"/>
      <c r="C163" s="111"/>
      <c r="F163" s="125"/>
      <c r="G163" s="125"/>
      <c r="H163" s="125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</row>
    <row r="164" spans="2:55" ht="14.5">
      <c r="B164" s="111"/>
      <c r="C164" s="111"/>
      <c r="D164" s="111"/>
      <c r="E164" s="111"/>
      <c r="F164" s="125"/>
      <c r="G164" s="125"/>
      <c r="H164" s="125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</row>
    <row r="165" spans="2:55" ht="14.5">
      <c r="B165" s="111"/>
      <c r="C165" s="111"/>
      <c r="D165" s="111"/>
      <c r="E165" s="111"/>
      <c r="F165" s="125"/>
      <c r="G165" s="126"/>
      <c r="H165" s="126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</row>
    <row r="166" spans="2:55" ht="14.5">
      <c r="B166" s="111"/>
      <c r="C166" s="111"/>
      <c r="D166" s="111"/>
      <c r="E166" s="111"/>
      <c r="F166" s="125"/>
      <c r="G166" s="125"/>
      <c r="H166" s="125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</row>
    <row r="167" spans="2:55" ht="14.5">
      <c r="D167" s="111"/>
      <c r="E167" s="111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</row>
    <row r="168" spans="2:55" ht="14.5">
      <c r="D168" s="111"/>
      <c r="E168" s="111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</row>
    <row r="169" spans="2:55" ht="14.5">
      <c r="D169" s="111"/>
      <c r="E169" s="111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</row>
    <row r="170" spans="2:55" ht="14.5">
      <c r="B170" s="116"/>
      <c r="C170" s="111"/>
      <c r="F170" s="12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</row>
    <row r="171" spans="2:55" ht="14.5">
      <c r="B171" s="122"/>
      <c r="C171" s="111"/>
      <c r="F171" s="111"/>
      <c r="G171" s="111"/>
      <c r="H171" s="119" t="s">
        <v>424</v>
      </c>
      <c r="I171" s="111"/>
      <c r="J171" s="111"/>
      <c r="K171" s="111"/>
      <c r="L171" s="111"/>
      <c r="M171" s="111"/>
      <c r="N171" s="111"/>
      <c r="O171" s="111"/>
      <c r="P171" s="111"/>
    </row>
    <row r="172" spans="2:55" ht="15" thickBot="1">
      <c r="B172" s="123"/>
      <c r="C172" s="111"/>
      <c r="F172" s="112" t="s">
        <v>1</v>
      </c>
      <c r="G172" s="112" t="s">
        <v>2</v>
      </c>
      <c r="H172" s="112" t="s">
        <v>3</v>
      </c>
      <c r="I172" s="73" t="s">
        <v>141</v>
      </c>
      <c r="J172" s="3" t="s">
        <v>142</v>
      </c>
      <c r="K172" s="3" t="s">
        <v>143</v>
      </c>
      <c r="L172" s="3" t="s">
        <v>144</v>
      </c>
      <c r="M172" s="3" t="s">
        <v>145</v>
      </c>
      <c r="N172" s="3" t="s">
        <v>146</v>
      </c>
      <c r="O172" s="3" t="s">
        <v>147</v>
      </c>
      <c r="P172" s="113"/>
    </row>
    <row r="173" spans="2:55" ht="14.5">
      <c r="B173" s="116"/>
      <c r="C173" s="111"/>
      <c r="D173" s="111"/>
      <c r="E173" s="114" t="s">
        <v>377</v>
      </c>
      <c r="F173" s="115" t="s">
        <v>113</v>
      </c>
      <c r="G173" s="111"/>
      <c r="H173" s="111"/>
      <c r="I173" s="114">
        <v>150</v>
      </c>
      <c r="J173" s="114">
        <v>150</v>
      </c>
      <c r="K173" s="114">
        <v>150</v>
      </c>
      <c r="L173" s="114">
        <v>150</v>
      </c>
      <c r="M173" s="114">
        <v>150</v>
      </c>
      <c r="N173" s="114">
        <v>150</v>
      </c>
      <c r="O173" s="114">
        <v>150</v>
      </c>
      <c r="P173" s="114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</row>
    <row r="174" spans="2:55" ht="14.5">
      <c r="B174" s="116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</row>
    <row r="175" spans="2:55" ht="15" thickBot="1">
      <c r="B175" s="116"/>
      <c r="C175" s="111"/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</row>
    <row r="176" spans="2:55" ht="14.5">
      <c r="B176" s="116"/>
      <c r="C176" s="111"/>
      <c r="D176" s="111"/>
      <c r="E176" s="111"/>
      <c r="F176" s="111"/>
      <c r="G176" s="111"/>
      <c r="H176" s="119" t="s">
        <v>378</v>
      </c>
      <c r="I176" s="111"/>
      <c r="J176" s="111"/>
      <c r="K176" s="111"/>
      <c r="L176" s="111"/>
      <c r="M176" s="111"/>
      <c r="N176" s="111"/>
      <c r="O176" s="111"/>
      <c r="P176" s="111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  <c r="AG176" s="114"/>
      <c r="AH176" s="114"/>
      <c r="AI176" s="114"/>
      <c r="AJ176" s="114"/>
      <c r="AK176" s="114"/>
      <c r="AL176" s="114"/>
      <c r="AM176" s="114"/>
      <c r="AN176" s="114"/>
      <c r="AO176" s="114"/>
      <c r="AP176" s="114"/>
      <c r="AQ176" s="114"/>
      <c r="AR176" s="114"/>
      <c r="AS176" s="114"/>
      <c r="AT176" s="111"/>
      <c r="AU176" s="111"/>
      <c r="AV176" s="111"/>
      <c r="AW176" s="111"/>
      <c r="AX176" s="111"/>
      <c r="AY176" s="111"/>
      <c r="AZ176" s="111"/>
      <c r="BA176" s="111"/>
      <c r="BB176" s="111"/>
      <c r="BC176" s="111"/>
    </row>
    <row r="177" spans="2:55" ht="15" thickBot="1">
      <c r="B177" s="121"/>
      <c r="C177" s="111"/>
      <c r="D177" s="111"/>
      <c r="E177" s="111"/>
      <c r="F177" s="112" t="s">
        <v>1</v>
      </c>
      <c r="G177" s="112" t="s">
        <v>2</v>
      </c>
      <c r="H177" s="112" t="s">
        <v>3</v>
      </c>
      <c r="I177" s="73" t="s">
        <v>141</v>
      </c>
      <c r="J177" s="3" t="s">
        <v>142</v>
      </c>
      <c r="K177" s="3" t="s">
        <v>143</v>
      </c>
      <c r="L177" s="3" t="s">
        <v>144</v>
      </c>
      <c r="M177" s="3" t="s">
        <v>145</v>
      </c>
      <c r="N177" s="3" t="s">
        <v>146</v>
      </c>
      <c r="O177" s="3" t="s">
        <v>147</v>
      </c>
      <c r="P177" s="113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</row>
    <row r="178" spans="2:55" ht="14.5">
      <c r="B178" s="121"/>
      <c r="C178" s="111"/>
      <c r="D178" s="111"/>
      <c r="E178" s="111"/>
      <c r="F178" s="115" t="s">
        <v>113</v>
      </c>
      <c r="G178" s="111"/>
      <c r="H178" s="111"/>
      <c r="I178" s="114">
        <v>15</v>
      </c>
      <c r="J178" s="114">
        <v>15</v>
      </c>
      <c r="K178" s="114">
        <v>15</v>
      </c>
      <c r="L178" s="114">
        <v>15</v>
      </c>
      <c r="M178" s="114">
        <v>15</v>
      </c>
      <c r="N178" s="114">
        <v>15</v>
      </c>
      <c r="O178" s="114">
        <v>15</v>
      </c>
      <c r="P178" s="114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</row>
    <row r="179" spans="2:55" ht="14.5">
      <c r="B179" s="116"/>
      <c r="C179" s="111"/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</row>
    <row r="180" spans="2:55" ht="15" thickBot="1">
      <c r="D180" s="111"/>
      <c r="E180" s="111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</row>
    <row r="181" spans="2:55" ht="14.5">
      <c r="B181" s="111"/>
      <c r="C181" s="111"/>
      <c r="D181" s="111"/>
      <c r="E181" s="111"/>
      <c r="F181" s="111"/>
      <c r="G181" s="111"/>
      <c r="H181" s="119" t="s">
        <v>373</v>
      </c>
      <c r="I181" s="111"/>
      <c r="J181" s="111"/>
      <c r="K181" s="111"/>
      <c r="L181" s="111"/>
      <c r="M181" s="111"/>
      <c r="N181" s="111"/>
      <c r="O181" s="111"/>
      <c r="P181" s="111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  <c r="AG181" s="114"/>
      <c r="AH181" s="114"/>
      <c r="AI181" s="114"/>
      <c r="AJ181" s="114"/>
      <c r="AK181" s="114"/>
      <c r="AL181" s="114"/>
      <c r="AM181" s="114"/>
      <c r="AN181" s="114"/>
      <c r="AO181" s="114"/>
      <c r="AP181" s="114"/>
      <c r="AQ181" s="114"/>
      <c r="AR181" s="114"/>
      <c r="AS181" s="114"/>
    </row>
    <row r="182" spans="2:55" ht="15" thickBot="1">
      <c r="B182" s="111"/>
      <c r="C182" s="111"/>
      <c r="D182" s="111"/>
      <c r="E182" s="111"/>
      <c r="F182" s="112" t="s">
        <v>1</v>
      </c>
      <c r="G182" s="112" t="s">
        <v>2</v>
      </c>
      <c r="H182" s="112" t="s">
        <v>3</v>
      </c>
      <c r="I182" s="73" t="s">
        <v>141</v>
      </c>
      <c r="J182" s="3" t="s">
        <v>142</v>
      </c>
      <c r="K182" s="3" t="s">
        <v>143</v>
      </c>
      <c r="L182" s="3" t="s">
        <v>144</v>
      </c>
      <c r="M182" s="3" t="s">
        <v>145</v>
      </c>
      <c r="N182" s="3" t="s">
        <v>146</v>
      </c>
      <c r="O182" s="3" t="s">
        <v>147</v>
      </c>
      <c r="P182" s="113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</row>
    <row r="183" spans="2:55" ht="14.5">
      <c r="B183" s="111"/>
      <c r="C183" s="111"/>
      <c r="F183" s="115" t="s">
        <v>113</v>
      </c>
      <c r="G183" s="111"/>
      <c r="H183" s="111"/>
      <c r="I183" s="114">
        <v>31.536000000000001</v>
      </c>
      <c r="J183" s="114">
        <v>31.536000000000001</v>
      </c>
      <c r="K183" s="114">
        <v>31.536000000000001</v>
      </c>
      <c r="L183" s="114">
        <v>31.536000000000001</v>
      </c>
      <c r="M183" s="114">
        <v>31.536000000000001</v>
      </c>
      <c r="N183" s="114">
        <v>31.536000000000001</v>
      </c>
      <c r="O183" s="114">
        <v>31.536000000000001</v>
      </c>
      <c r="P183" s="114"/>
    </row>
    <row r="184" spans="2:55" ht="14.5">
      <c r="D184" s="111"/>
      <c r="E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</row>
    <row r="185" spans="2:55" ht="15" thickBot="1">
      <c r="D185" s="111"/>
      <c r="E185" s="111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</row>
    <row r="186" spans="2:55" ht="14.5">
      <c r="B186" s="111"/>
      <c r="C186" s="111"/>
      <c r="D186" s="111"/>
      <c r="E186" s="111"/>
      <c r="F186" s="111"/>
      <c r="G186" s="111"/>
      <c r="H186" s="119" t="s">
        <v>425</v>
      </c>
      <c r="I186" s="111"/>
      <c r="J186" s="111"/>
      <c r="K186" s="111"/>
      <c r="L186" s="111"/>
      <c r="M186" s="111"/>
      <c r="N186" s="111"/>
      <c r="O186" s="111"/>
      <c r="P186" s="111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  <c r="AI186" s="114"/>
      <c r="AJ186" s="114"/>
      <c r="AK186" s="114"/>
      <c r="AL186" s="114"/>
      <c r="AM186" s="114"/>
      <c r="AN186" s="114"/>
      <c r="AO186" s="114"/>
      <c r="AP186" s="114"/>
      <c r="AQ186" s="114"/>
      <c r="AR186" s="114"/>
      <c r="AS186" s="114"/>
    </row>
    <row r="187" spans="2:55" ht="15" thickBot="1">
      <c r="B187" s="111"/>
      <c r="C187" s="111"/>
      <c r="F187" s="112" t="s">
        <v>1</v>
      </c>
      <c r="G187" s="112" t="s">
        <v>2</v>
      </c>
      <c r="H187" s="112" t="s">
        <v>3</v>
      </c>
      <c r="I187" s="73" t="s">
        <v>141</v>
      </c>
      <c r="J187" s="3" t="s">
        <v>142</v>
      </c>
      <c r="K187" s="3" t="s">
        <v>143</v>
      </c>
      <c r="L187" s="3" t="s">
        <v>144</v>
      </c>
      <c r="M187" s="3" t="s">
        <v>145</v>
      </c>
      <c r="N187" s="3" t="s">
        <v>146</v>
      </c>
      <c r="O187" s="3" t="s">
        <v>147</v>
      </c>
      <c r="P187" s="113"/>
    </row>
    <row r="188" spans="2:55" ht="14.5">
      <c r="B188" s="111"/>
      <c r="C188" s="111"/>
      <c r="F188" s="115" t="s">
        <v>113</v>
      </c>
      <c r="G188" s="111"/>
      <c r="H188" s="115" t="s">
        <v>92</v>
      </c>
      <c r="I188" s="114">
        <v>0.98</v>
      </c>
      <c r="J188" s="114">
        <v>0.98</v>
      </c>
      <c r="K188" s="114">
        <v>0.98</v>
      </c>
      <c r="L188" s="114">
        <v>0.98</v>
      </c>
      <c r="M188" s="114">
        <v>0.98</v>
      </c>
      <c r="N188" s="114">
        <v>0.98</v>
      </c>
      <c r="O188" s="114">
        <v>0.98</v>
      </c>
      <c r="P188" s="114"/>
    </row>
    <row r="189" spans="2:55" ht="14.5">
      <c r="D189" s="128" t="s">
        <v>379</v>
      </c>
      <c r="E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</row>
    <row r="190" spans="2:55" ht="15" thickBot="1">
      <c r="D190" s="111"/>
      <c r="E190" s="111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</row>
    <row r="191" spans="2:55" ht="14.5">
      <c r="B191" s="111"/>
      <c r="C191" s="111"/>
      <c r="D191" s="111"/>
      <c r="E191" s="111"/>
      <c r="F191" s="111"/>
      <c r="G191" s="111"/>
      <c r="H191" s="119" t="s">
        <v>376</v>
      </c>
      <c r="I191" s="111"/>
      <c r="J191" s="111"/>
      <c r="K191" s="111"/>
      <c r="L191" s="111"/>
      <c r="M191" s="111"/>
      <c r="N191" s="111"/>
      <c r="O191" s="111"/>
      <c r="P191" s="111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  <c r="AC191" s="114"/>
      <c r="AD191" s="114"/>
      <c r="AE191" s="114"/>
      <c r="AF191" s="114"/>
      <c r="AG191" s="114"/>
      <c r="AH191" s="114"/>
      <c r="AI191" s="114"/>
      <c r="AJ191" s="114"/>
      <c r="AK191" s="114"/>
      <c r="AL191" s="114"/>
      <c r="AM191" s="114"/>
      <c r="AN191" s="114"/>
      <c r="AO191" s="114"/>
      <c r="AP191" s="114"/>
      <c r="AQ191" s="114"/>
      <c r="AR191" s="114"/>
      <c r="AS191" s="114"/>
    </row>
    <row r="192" spans="2:55" ht="15" thickBot="1">
      <c r="B192" s="111"/>
      <c r="C192" s="111"/>
      <c r="F192" s="112" t="s">
        <v>1</v>
      </c>
      <c r="G192" s="112" t="s">
        <v>2</v>
      </c>
      <c r="H192" s="112" t="s">
        <v>3</v>
      </c>
      <c r="I192" s="73" t="s">
        <v>141</v>
      </c>
      <c r="J192" s="3" t="s">
        <v>142</v>
      </c>
      <c r="K192" s="3" t="s">
        <v>143</v>
      </c>
      <c r="L192" s="3" t="s">
        <v>144</v>
      </c>
      <c r="M192" s="3" t="s">
        <v>145</v>
      </c>
      <c r="N192" s="3" t="s">
        <v>146</v>
      </c>
      <c r="O192" s="3" t="s">
        <v>147</v>
      </c>
      <c r="P192" s="113"/>
    </row>
    <row r="193" spans="1:45" ht="14.5">
      <c r="F193" s="115" t="s">
        <v>113</v>
      </c>
      <c r="G193" s="111"/>
      <c r="H193" s="111"/>
      <c r="I193" s="114">
        <v>0.95</v>
      </c>
      <c r="J193" s="114">
        <v>0.95</v>
      </c>
      <c r="K193" s="114">
        <v>0.95</v>
      </c>
      <c r="L193" s="114">
        <v>0.95</v>
      </c>
      <c r="M193" s="114">
        <v>0.95</v>
      </c>
      <c r="N193" s="114">
        <v>0.95</v>
      </c>
      <c r="O193" s="114">
        <v>0.95</v>
      </c>
      <c r="P193" s="114"/>
    </row>
    <row r="194" spans="1:45" ht="14.5">
      <c r="D194" s="111"/>
      <c r="E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</row>
    <row r="195" spans="1:45" ht="15" thickBot="1">
      <c r="D195" s="111"/>
      <c r="E195" s="111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</row>
    <row r="196" spans="1:45" ht="14.5">
      <c r="F196" s="111"/>
      <c r="G196" s="111"/>
      <c r="H196" s="119" t="s">
        <v>381</v>
      </c>
      <c r="I196" s="111"/>
      <c r="J196" s="111"/>
      <c r="K196" s="111"/>
      <c r="L196" s="111"/>
      <c r="M196" s="111"/>
      <c r="N196" s="111"/>
      <c r="O196" s="111"/>
      <c r="P196" s="111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  <c r="AG196" s="114"/>
      <c r="AH196" s="114"/>
      <c r="AI196" s="114"/>
      <c r="AJ196" s="114"/>
      <c r="AK196" s="114"/>
      <c r="AL196" s="114"/>
      <c r="AM196" s="114"/>
      <c r="AN196" s="114"/>
      <c r="AO196" s="114"/>
      <c r="AP196" s="114"/>
      <c r="AQ196" s="114"/>
      <c r="AR196" s="114"/>
      <c r="AS196" s="114"/>
    </row>
    <row r="197" spans="1:45" ht="15" thickBot="1">
      <c r="F197" s="112" t="s">
        <v>1</v>
      </c>
      <c r="G197" s="112" t="s">
        <v>2</v>
      </c>
      <c r="H197" s="112" t="s">
        <v>3</v>
      </c>
      <c r="I197" s="73" t="s">
        <v>141</v>
      </c>
      <c r="J197" s="3" t="s">
        <v>142</v>
      </c>
      <c r="K197" s="3" t="s">
        <v>143</v>
      </c>
      <c r="L197" s="3" t="s">
        <v>144</v>
      </c>
      <c r="M197" s="3" t="s">
        <v>145</v>
      </c>
      <c r="N197" s="3" t="s">
        <v>146</v>
      </c>
      <c r="O197" s="3" t="s">
        <v>147</v>
      </c>
      <c r="P197" s="113"/>
    </row>
    <row r="198" spans="1:45" ht="14.5">
      <c r="F198" s="115" t="s">
        <v>113</v>
      </c>
      <c r="G198" s="115" t="s">
        <v>371</v>
      </c>
      <c r="H198" s="111"/>
      <c r="I198" s="114">
        <v>0.75</v>
      </c>
      <c r="J198" s="114">
        <v>0.75</v>
      </c>
      <c r="K198" s="114">
        <v>0.75</v>
      </c>
      <c r="L198" s="114">
        <v>0.75</v>
      </c>
      <c r="M198" s="114">
        <v>0.75</v>
      </c>
      <c r="N198" s="114">
        <v>0.75</v>
      </c>
      <c r="O198" s="114">
        <v>0.75</v>
      </c>
      <c r="P198" s="114"/>
    </row>
    <row r="199" spans="1:45" ht="14.5">
      <c r="A199" s="144"/>
      <c r="B199" s="144"/>
      <c r="C199" s="144"/>
      <c r="F199" s="145"/>
      <c r="G199" s="146" t="s">
        <v>91</v>
      </c>
      <c r="H199" s="145"/>
      <c r="I199" s="147">
        <v>1</v>
      </c>
      <c r="J199" s="147">
        <v>1</v>
      </c>
      <c r="K199" s="147">
        <v>1</v>
      </c>
      <c r="L199" s="147">
        <v>1</v>
      </c>
      <c r="M199" s="147">
        <v>1</v>
      </c>
      <c r="N199" s="147">
        <v>1</v>
      </c>
      <c r="O199" s="147">
        <v>1</v>
      </c>
      <c r="P199" s="147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</row>
    <row r="200" spans="1:45" ht="15" thickBot="1"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</row>
    <row r="201" spans="1:45"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  <c r="AG201" s="114"/>
      <c r="AH201" s="114"/>
      <c r="AI201" s="114"/>
      <c r="AJ201" s="114"/>
      <c r="AK201" s="114"/>
      <c r="AL201" s="114"/>
      <c r="AM201" s="114"/>
      <c r="AN201" s="114"/>
      <c r="AO201" s="114"/>
      <c r="AP201" s="114"/>
      <c r="AQ201" s="114"/>
      <c r="AR201" s="114"/>
      <c r="AS201" s="114"/>
    </row>
    <row r="202" spans="1:45" s="144" customFormat="1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  <c r="AH202" s="147"/>
      <c r="AI202" s="147"/>
      <c r="AJ202" s="147"/>
      <c r="AK202" s="147"/>
      <c r="AL202" s="147"/>
      <c r="AM202" s="147"/>
      <c r="AN202" s="147"/>
      <c r="AO202" s="147"/>
      <c r="AP202" s="147"/>
      <c r="AQ202" s="147"/>
      <c r="AR202" s="147"/>
      <c r="AS202" s="147"/>
    </row>
    <row r="203" spans="1:45" ht="14.5">
      <c r="F203" s="111"/>
      <c r="G203" s="111"/>
      <c r="H203" s="119" t="s">
        <v>372</v>
      </c>
      <c r="I203" s="111"/>
      <c r="J203" s="111"/>
      <c r="K203" s="111"/>
      <c r="L203" s="111"/>
      <c r="M203" s="111"/>
      <c r="N203" s="111"/>
      <c r="O203" s="111"/>
      <c r="P203" s="111"/>
    </row>
    <row r="204" spans="1:45" ht="15" thickBot="1">
      <c r="F204" s="112" t="s">
        <v>1</v>
      </c>
      <c r="G204" s="112" t="s">
        <v>2</v>
      </c>
      <c r="H204" s="112" t="s">
        <v>3</v>
      </c>
      <c r="I204" s="73" t="s">
        <v>141</v>
      </c>
      <c r="J204" s="3" t="s">
        <v>142</v>
      </c>
      <c r="K204" s="3" t="s">
        <v>143</v>
      </c>
      <c r="L204" s="3" t="s">
        <v>144</v>
      </c>
      <c r="M204" s="3" t="s">
        <v>145</v>
      </c>
      <c r="N204" s="3" t="s">
        <v>146</v>
      </c>
      <c r="O204" s="3" t="s">
        <v>147</v>
      </c>
      <c r="P204" s="113"/>
    </row>
    <row r="205" spans="1:45" ht="14.5">
      <c r="F205" s="115" t="s">
        <v>113</v>
      </c>
      <c r="G205" s="111"/>
      <c r="H205" s="111"/>
      <c r="I205" s="114">
        <v>25</v>
      </c>
      <c r="J205" s="114">
        <v>25</v>
      </c>
      <c r="K205" s="114">
        <v>25</v>
      </c>
      <c r="L205" s="114">
        <v>25</v>
      </c>
      <c r="M205" s="114">
        <v>25</v>
      </c>
      <c r="N205" s="114">
        <v>25</v>
      </c>
      <c r="O205" s="114">
        <v>25</v>
      </c>
      <c r="P205" s="114"/>
    </row>
    <row r="206" spans="1:45" ht="14.5"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</row>
    <row r="207" spans="1:45" ht="15" thickBot="1"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</row>
    <row r="208" spans="1:45" ht="14.5">
      <c r="F208" s="111"/>
      <c r="G208" s="111"/>
      <c r="H208" s="119" t="s">
        <v>382</v>
      </c>
      <c r="I208" s="111"/>
      <c r="J208" s="111"/>
      <c r="K208" s="111"/>
      <c r="L208" s="111"/>
      <c r="M208" s="111"/>
      <c r="N208" s="111"/>
      <c r="O208" s="111"/>
      <c r="P208" s="111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  <c r="AG208" s="114"/>
      <c r="AH208" s="114"/>
      <c r="AI208" s="114"/>
      <c r="AJ208" s="114"/>
      <c r="AK208" s="114"/>
      <c r="AL208" s="114"/>
      <c r="AM208" s="114"/>
      <c r="AN208" s="114"/>
      <c r="AO208" s="114"/>
      <c r="AP208" s="114"/>
      <c r="AQ208" s="114"/>
      <c r="AR208" s="114"/>
      <c r="AS208" s="114"/>
    </row>
    <row r="209" spans="6:45" ht="15" thickBot="1">
      <c r="F209" s="112" t="s">
        <v>1</v>
      </c>
      <c r="G209" s="112" t="s">
        <v>2</v>
      </c>
      <c r="H209" s="112" t="s">
        <v>3</v>
      </c>
      <c r="I209" s="73" t="s">
        <v>141</v>
      </c>
      <c r="J209" s="3" t="s">
        <v>142</v>
      </c>
      <c r="K209" s="3" t="s">
        <v>143</v>
      </c>
      <c r="L209" s="3" t="s">
        <v>144</v>
      </c>
      <c r="M209" s="3" t="s">
        <v>145</v>
      </c>
      <c r="N209" s="3" t="s">
        <v>146</v>
      </c>
      <c r="O209" s="3" t="s">
        <v>147</v>
      </c>
      <c r="P209" s="113"/>
    </row>
    <row r="210" spans="6:45" ht="14.5">
      <c r="F210" s="115" t="s">
        <v>113</v>
      </c>
      <c r="G210" s="115" t="s">
        <v>371</v>
      </c>
      <c r="H210" s="111"/>
      <c r="I210" s="114">
        <v>1</v>
      </c>
      <c r="J210" s="114">
        <v>1</v>
      </c>
      <c r="K210" s="114">
        <v>1</v>
      </c>
      <c r="L210" s="114">
        <v>1</v>
      </c>
      <c r="M210" s="114">
        <v>1</v>
      </c>
      <c r="N210" s="114">
        <v>1</v>
      </c>
      <c r="O210" s="114">
        <v>1</v>
      </c>
      <c r="P210" s="114"/>
    </row>
    <row r="211" spans="6:45" ht="14.5">
      <c r="F211" s="111"/>
      <c r="G211" s="115" t="s">
        <v>91</v>
      </c>
      <c r="H211" s="111"/>
      <c r="I211" s="114">
        <v>0.8</v>
      </c>
      <c r="J211" s="114">
        <v>0.8</v>
      </c>
      <c r="K211" s="114">
        <v>0.8</v>
      </c>
      <c r="L211" s="114">
        <v>0.8</v>
      </c>
      <c r="M211" s="114">
        <v>0.8</v>
      </c>
      <c r="N211" s="114">
        <v>0.8</v>
      </c>
      <c r="O211" s="114">
        <v>0.8</v>
      </c>
      <c r="P211" s="114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</row>
    <row r="212" spans="6:45" ht="15" thickBot="1">
      <c r="F212" s="111"/>
      <c r="G212" s="111"/>
      <c r="H212" s="115" t="s">
        <v>92</v>
      </c>
      <c r="I212" s="111"/>
      <c r="J212" s="111"/>
      <c r="K212" s="111"/>
      <c r="L212" s="111"/>
      <c r="M212" s="111"/>
      <c r="N212" s="111"/>
      <c r="O212" s="111"/>
      <c r="P212" s="111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</row>
    <row r="213" spans="6:45"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  <c r="AC213" s="114"/>
      <c r="AD213" s="114"/>
      <c r="AE213" s="114"/>
      <c r="AF213" s="114"/>
      <c r="AG213" s="114"/>
      <c r="AH213" s="114"/>
      <c r="AI213" s="114"/>
      <c r="AJ213" s="114"/>
      <c r="AK213" s="114"/>
      <c r="AL213" s="114"/>
      <c r="AM213" s="114"/>
      <c r="AN213" s="114"/>
      <c r="AO213" s="114"/>
      <c r="AP213" s="114"/>
      <c r="AQ213" s="114"/>
      <c r="AR213" s="114"/>
      <c r="AS213" s="114"/>
    </row>
    <row r="214" spans="6:45" ht="14.5">
      <c r="F214" s="111"/>
      <c r="G214" s="111"/>
      <c r="H214" s="119" t="s">
        <v>383</v>
      </c>
      <c r="I214" s="111"/>
      <c r="J214" s="111"/>
      <c r="K214" s="111"/>
      <c r="L214" s="111"/>
      <c r="M214" s="111"/>
      <c r="N214" s="111"/>
      <c r="O214" s="111"/>
      <c r="P214" s="111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  <c r="AG214" s="114"/>
      <c r="AH214" s="114"/>
      <c r="AI214" s="114"/>
      <c r="AJ214" s="114"/>
      <c r="AK214" s="114"/>
      <c r="AL214" s="114"/>
      <c r="AM214" s="114"/>
      <c r="AN214" s="114"/>
      <c r="AO214" s="114"/>
      <c r="AP214" s="114"/>
      <c r="AQ214" s="114"/>
      <c r="AR214" s="114"/>
      <c r="AS214" s="114"/>
    </row>
    <row r="215" spans="6:45" ht="15" thickBot="1">
      <c r="F215" s="112" t="s">
        <v>1</v>
      </c>
      <c r="G215" s="112" t="s">
        <v>2</v>
      </c>
      <c r="H215" s="112" t="s">
        <v>3</v>
      </c>
      <c r="I215" s="73" t="s">
        <v>141</v>
      </c>
      <c r="J215" s="3" t="s">
        <v>142</v>
      </c>
      <c r="K215" s="3" t="s">
        <v>143</v>
      </c>
      <c r="L215" s="3" t="s">
        <v>144</v>
      </c>
      <c r="M215" s="3" t="s">
        <v>145</v>
      </c>
      <c r="N215" s="3" t="s">
        <v>146</v>
      </c>
      <c r="O215" s="3" t="s">
        <v>147</v>
      </c>
      <c r="P215" s="113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</row>
    <row r="216" spans="6:45" ht="14.5">
      <c r="F216" s="115" t="s">
        <v>113</v>
      </c>
      <c r="G216" s="115" t="s">
        <v>371</v>
      </c>
      <c r="H216" s="111"/>
      <c r="I216" s="114">
        <v>1</v>
      </c>
      <c r="J216" s="114">
        <v>1</v>
      </c>
      <c r="K216" s="114">
        <v>1</v>
      </c>
      <c r="L216" s="114">
        <v>1</v>
      </c>
      <c r="M216" s="114">
        <v>1</v>
      </c>
      <c r="N216" s="114">
        <v>1</v>
      </c>
      <c r="O216" s="114">
        <v>1</v>
      </c>
      <c r="P216" s="114"/>
    </row>
    <row r="217" spans="6:45" ht="14.5">
      <c r="F217" s="111"/>
      <c r="G217" s="115" t="s">
        <v>91</v>
      </c>
      <c r="H217" s="111"/>
      <c r="I217" s="114">
        <v>0.5</v>
      </c>
      <c r="J217" s="114">
        <v>0.5</v>
      </c>
      <c r="K217" s="114">
        <v>0.5</v>
      </c>
      <c r="L217" s="114">
        <v>0.5</v>
      </c>
      <c r="M217" s="114">
        <v>0.5</v>
      </c>
      <c r="N217" s="114">
        <v>0.5</v>
      </c>
      <c r="O217" s="114">
        <v>0.5</v>
      </c>
      <c r="P217" s="114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</row>
    <row r="218" spans="6:45" ht="15" thickBot="1">
      <c r="F218" s="111"/>
      <c r="G218" s="111"/>
      <c r="H218" s="115" t="s">
        <v>92</v>
      </c>
      <c r="I218" s="111"/>
      <c r="J218" s="111"/>
      <c r="K218" s="111"/>
      <c r="L218" s="111"/>
      <c r="M218" s="111"/>
      <c r="N218" s="111"/>
      <c r="O218" s="111"/>
      <c r="P218" s="111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</row>
    <row r="219" spans="6:45"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  <c r="AG219" s="114"/>
      <c r="AH219" s="114"/>
      <c r="AI219" s="114"/>
      <c r="AJ219" s="114"/>
      <c r="AK219" s="114"/>
      <c r="AL219" s="114"/>
      <c r="AM219" s="114"/>
      <c r="AN219" s="114"/>
      <c r="AO219" s="114"/>
      <c r="AP219" s="114"/>
      <c r="AQ219" s="114"/>
      <c r="AR219" s="114"/>
      <c r="AS219" s="114"/>
    </row>
    <row r="220" spans="6:45" ht="14.5">
      <c r="F220" s="111"/>
      <c r="G220" s="111"/>
      <c r="H220" s="119" t="s">
        <v>384</v>
      </c>
      <c r="I220" s="111"/>
      <c r="J220" s="111"/>
      <c r="K220" s="111"/>
      <c r="L220" s="111"/>
      <c r="M220" s="111"/>
      <c r="N220" s="111"/>
      <c r="O220" s="111"/>
      <c r="P220" s="111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  <c r="AC220" s="114"/>
      <c r="AD220" s="114"/>
      <c r="AE220" s="114"/>
      <c r="AF220" s="114"/>
      <c r="AG220" s="114"/>
      <c r="AH220" s="114"/>
      <c r="AI220" s="114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114"/>
    </row>
    <row r="221" spans="6:45" ht="15" thickBot="1">
      <c r="F221" s="112" t="s">
        <v>1</v>
      </c>
      <c r="G221" s="112" t="s">
        <v>2</v>
      </c>
      <c r="H221" s="112" t="s">
        <v>3</v>
      </c>
      <c r="I221" s="73" t="s">
        <v>141</v>
      </c>
      <c r="J221" s="3" t="s">
        <v>142</v>
      </c>
      <c r="K221" s="3" t="s">
        <v>143</v>
      </c>
      <c r="L221" s="3" t="s">
        <v>144</v>
      </c>
      <c r="M221" s="3" t="s">
        <v>145</v>
      </c>
      <c r="N221" s="3" t="s">
        <v>146</v>
      </c>
      <c r="O221" s="3" t="s">
        <v>147</v>
      </c>
      <c r="P221" s="113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</row>
    <row r="222" spans="6:45" ht="14.5">
      <c r="F222" s="115" t="s">
        <v>113</v>
      </c>
      <c r="G222" s="115" t="s">
        <v>371</v>
      </c>
      <c r="H222" s="111"/>
      <c r="I222" s="114">
        <v>1</v>
      </c>
      <c r="J222" s="114">
        <v>1</v>
      </c>
      <c r="K222" s="114">
        <v>1</v>
      </c>
      <c r="L222" s="114">
        <v>1</v>
      </c>
      <c r="M222" s="114">
        <v>1</v>
      </c>
      <c r="N222" s="114">
        <v>1</v>
      </c>
      <c r="O222" s="114">
        <v>1</v>
      </c>
      <c r="P222" s="114"/>
    </row>
    <row r="223" spans="6:45" ht="14.5">
      <c r="F223" s="111"/>
      <c r="G223" s="115" t="s">
        <v>91</v>
      </c>
      <c r="H223" s="111"/>
      <c r="I223" s="114">
        <v>0.05</v>
      </c>
      <c r="J223" s="114">
        <v>0.05</v>
      </c>
      <c r="K223" s="114">
        <v>0.05</v>
      </c>
      <c r="L223" s="114">
        <v>0.05</v>
      </c>
      <c r="M223" s="114">
        <v>0.05</v>
      </c>
      <c r="N223" s="114">
        <v>0.05</v>
      </c>
      <c r="O223" s="114">
        <v>0.05</v>
      </c>
      <c r="P223" s="114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</row>
    <row r="224" spans="6:45" ht="15" thickBot="1">
      <c r="F224" s="111"/>
      <c r="G224" s="111"/>
      <c r="H224" s="115" t="s">
        <v>92</v>
      </c>
      <c r="I224" s="111"/>
      <c r="J224" s="111"/>
      <c r="K224" s="111"/>
      <c r="L224" s="111"/>
      <c r="M224" s="111"/>
      <c r="N224" s="111"/>
      <c r="O224" s="111"/>
      <c r="P224" s="111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</row>
    <row r="225" spans="1:45"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114"/>
      <c r="AR225" s="114"/>
      <c r="AS225" s="114"/>
    </row>
    <row r="226" spans="1:45" ht="14.5">
      <c r="A226" s="111"/>
      <c r="B226" s="111"/>
      <c r="C226" s="111"/>
      <c r="F226" s="111"/>
      <c r="G226" s="111"/>
      <c r="H226" s="119" t="s">
        <v>385</v>
      </c>
      <c r="I226" s="111"/>
      <c r="J226" s="111"/>
      <c r="K226" s="111"/>
      <c r="L226" s="111"/>
      <c r="M226" s="111"/>
      <c r="N226" s="111"/>
      <c r="O226" s="111"/>
      <c r="P226" s="111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114"/>
      <c r="AR226" s="114"/>
      <c r="AS226" s="114"/>
    </row>
    <row r="227" spans="1:45" ht="15" thickBot="1">
      <c r="A227" s="111"/>
      <c r="B227" s="111"/>
      <c r="C227" s="111"/>
      <c r="F227" s="112" t="s">
        <v>1</v>
      </c>
      <c r="G227" s="112" t="s">
        <v>2</v>
      </c>
      <c r="H227" s="112" t="s">
        <v>3</v>
      </c>
      <c r="I227" s="73" t="s">
        <v>141</v>
      </c>
      <c r="J227" s="3" t="s">
        <v>142</v>
      </c>
      <c r="K227" s="3" t="s">
        <v>143</v>
      </c>
      <c r="L227" s="3" t="s">
        <v>144</v>
      </c>
      <c r="M227" s="3" t="s">
        <v>145</v>
      </c>
      <c r="N227" s="3" t="s">
        <v>146</v>
      </c>
      <c r="O227" s="3" t="s">
        <v>147</v>
      </c>
      <c r="P227" s="113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</row>
    <row r="228" spans="1:45" ht="14.5">
      <c r="A228" s="111"/>
      <c r="B228" s="111"/>
      <c r="C228" s="111"/>
      <c r="F228" s="115" t="s">
        <v>113</v>
      </c>
      <c r="G228" s="115" t="s">
        <v>371</v>
      </c>
      <c r="H228" s="111"/>
      <c r="I228" s="114">
        <v>1</v>
      </c>
      <c r="J228" s="114">
        <v>1</v>
      </c>
      <c r="K228" s="114">
        <v>1</v>
      </c>
      <c r="L228" s="114">
        <v>1</v>
      </c>
      <c r="M228" s="114">
        <v>1</v>
      </c>
      <c r="N228" s="114">
        <v>1</v>
      </c>
      <c r="O228" s="114">
        <v>1</v>
      </c>
      <c r="P228" s="114"/>
    </row>
    <row r="229" spans="1:45" ht="14.5">
      <c r="A229" s="111"/>
      <c r="B229" s="111"/>
      <c r="C229" s="111"/>
      <c r="D229" s="111"/>
      <c r="E229" s="111"/>
      <c r="F229" s="111"/>
      <c r="G229" s="115" t="s">
        <v>91</v>
      </c>
      <c r="H229" s="111"/>
      <c r="I229" s="114">
        <v>0.35</v>
      </c>
      <c r="J229" s="114">
        <v>0.35</v>
      </c>
      <c r="K229" s="114">
        <v>0.35</v>
      </c>
      <c r="L229" s="114">
        <v>0.35</v>
      </c>
      <c r="M229" s="114">
        <v>0.35</v>
      </c>
      <c r="N229" s="114">
        <v>0.35</v>
      </c>
      <c r="O229" s="114">
        <v>0.35</v>
      </c>
      <c r="P229" s="114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</row>
    <row r="230" spans="1:45" ht="15" thickBot="1">
      <c r="A230" s="111"/>
      <c r="B230" s="111"/>
      <c r="C230" s="111"/>
      <c r="D230" s="111"/>
      <c r="E230" s="111"/>
      <c r="F230" s="111"/>
      <c r="G230" s="111"/>
      <c r="H230" s="115" t="s">
        <v>92</v>
      </c>
      <c r="I230" s="111"/>
      <c r="J230" s="111"/>
      <c r="K230" s="111"/>
      <c r="L230" s="111"/>
      <c r="M230" s="111"/>
      <c r="N230" s="111"/>
      <c r="O230" s="111"/>
      <c r="P230" s="111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</row>
    <row r="231" spans="1:45" ht="14.5">
      <c r="D231" s="111"/>
      <c r="E231" s="111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</row>
    <row r="232" spans="1:45" ht="14.5">
      <c r="D232" s="111"/>
      <c r="E232" s="111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</row>
    <row r="233" spans="1:45" ht="14.5">
      <c r="D233" s="111"/>
      <c r="E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</row>
    <row r="234" spans="1:45" ht="14.5">
      <c r="A234" s="111"/>
      <c r="B234" s="111"/>
      <c r="C234" s="111"/>
      <c r="F234" s="111"/>
      <c r="G234" s="111"/>
      <c r="H234" s="119" t="s">
        <v>424</v>
      </c>
      <c r="I234" s="111"/>
      <c r="J234" s="111"/>
      <c r="K234" s="111"/>
      <c r="L234" s="111"/>
      <c r="M234" s="111"/>
      <c r="N234" s="111"/>
      <c r="O234" s="111"/>
      <c r="P234" s="111"/>
    </row>
    <row r="235" spans="1:45" ht="15" thickBot="1">
      <c r="A235" s="111"/>
      <c r="B235" s="111"/>
      <c r="C235" s="111"/>
      <c r="F235" s="112" t="s">
        <v>1</v>
      </c>
      <c r="G235" s="112" t="s">
        <v>2</v>
      </c>
      <c r="H235" s="112" t="s">
        <v>3</v>
      </c>
      <c r="I235" s="73" t="s">
        <v>141</v>
      </c>
      <c r="J235" s="3" t="s">
        <v>142</v>
      </c>
      <c r="K235" s="3" t="s">
        <v>143</v>
      </c>
      <c r="L235" s="3" t="s">
        <v>144</v>
      </c>
      <c r="M235" s="3" t="s">
        <v>145</v>
      </c>
      <c r="N235" s="3" t="s">
        <v>146</v>
      </c>
      <c r="O235" s="3" t="s">
        <v>147</v>
      </c>
      <c r="P235" s="113"/>
    </row>
    <row r="236" spans="1:45" ht="14.5">
      <c r="A236" s="111"/>
      <c r="B236" s="111"/>
      <c r="C236" s="111"/>
      <c r="F236" s="115" t="s">
        <v>114</v>
      </c>
      <c r="G236" s="111"/>
      <c r="H236" s="111"/>
      <c r="I236" s="114">
        <v>120</v>
      </c>
      <c r="J236" s="114">
        <v>120</v>
      </c>
      <c r="K236" s="114">
        <v>120</v>
      </c>
      <c r="L236" s="114">
        <v>120</v>
      </c>
      <c r="M236" s="114">
        <v>120</v>
      </c>
      <c r="N236" s="114">
        <v>120</v>
      </c>
      <c r="O236" s="114">
        <v>120</v>
      </c>
      <c r="P236" s="114"/>
    </row>
    <row r="237" spans="1:45" ht="14.5">
      <c r="D237" s="111"/>
      <c r="E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</row>
    <row r="238" spans="1:45" ht="15" thickBot="1">
      <c r="D238" s="111"/>
      <c r="E238" s="111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</row>
    <row r="239" spans="1:45" ht="14.5">
      <c r="A239" s="111"/>
      <c r="B239" s="111"/>
      <c r="C239" s="111"/>
      <c r="D239" s="111"/>
      <c r="E239" s="111"/>
      <c r="F239" s="111"/>
      <c r="G239" s="111"/>
      <c r="H239" s="119" t="s">
        <v>378</v>
      </c>
      <c r="I239" s="111"/>
      <c r="J239" s="111"/>
      <c r="K239" s="111"/>
      <c r="L239" s="111"/>
      <c r="M239" s="111"/>
      <c r="N239" s="111"/>
      <c r="O239" s="111"/>
      <c r="P239" s="111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  <c r="AC239" s="114"/>
      <c r="AD239" s="114"/>
      <c r="AE239" s="114"/>
      <c r="AF239" s="114"/>
      <c r="AG239" s="114"/>
      <c r="AH239" s="114"/>
      <c r="AI239" s="114"/>
      <c r="AJ239" s="114"/>
      <c r="AK239" s="114"/>
      <c r="AL239" s="114"/>
      <c r="AM239" s="114"/>
      <c r="AN239" s="114"/>
      <c r="AO239" s="114"/>
      <c r="AP239" s="114"/>
      <c r="AQ239" s="114"/>
      <c r="AR239" s="114"/>
      <c r="AS239" s="114"/>
    </row>
    <row r="240" spans="1:45" ht="15" thickBot="1">
      <c r="A240" s="121"/>
      <c r="B240" s="111"/>
      <c r="C240" s="111"/>
      <c r="F240" s="112" t="s">
        <v>1</v>
      </c>
      <c r="G240" s="112" t="s">
        <v>2</v>
      </c>
      <c r="H240" s="112" t="s">
        <v>3</v>
      </c>
      <c r="I240" s="73" t="s">
        <v>141</v>
      </c>
      <c r="J240" s="3" t="s">
        <v>142</v>
      </c>
      <c r="K240" s="3" t="s">
        <v>143</v>
      </c>
      <c r="L240" s="3" t="s">
        <v>144</v>
      </c>
      <c r="M240" s="3" t="s">
        <v>145</v>
      </c>
      <c r="N240" s="3" t="s">
        <v>146</v>
      </c>
      <c r="O240" s="3" t="s">
        <v>147</v>
      </c>
      <c r="P240" s="113"/>
    </row>
    <row r="241" spans="1:45" ht="14.5">
      <c r="A241" s="122"/>
      <c r="B241" s="111"/>
      <c r="C241" s="111"/>
      <c r="F241" s="115" t="s">
        <v>114</v>
      </c>
      <c r="G241" s="111"/>
      <c r="H241" s="111"/>
      <c r="I241" s="114">
        <v>15</v>
      </c>
      <c r="J241" s="114">
        <v>15</v>
      </c>
      <c r="K241" s="114">
        <v>15</v>
      </c>
      <c r="L241" s="114">
        <v>15</v>
      </c>
      <c r="M241" s="114">
        <v>15</v>
      </c>
      <c r="N241" s="114">
        <v>15</v>
      </c>
      <c r="O241" s="114">
        <v>15</v>
      </c>
      <c r="P241" s="114"/>
    </row>
    <row r="242" spans="1:45" ht="14.5">
      <c r="A242" s="123"/>
      <c r="B242" s="111"/>
      <c r="C242" s="111"/>
      <c r="D242" s="111"/>
      <c r="E242" s="111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</row>
    <row r="243" spans="1:45" ht="15" thickBot="1">
      <c r="A243" s="121"/>
      <c r="B243" s="111"/>
      <c r="C243" s="111"/>
      <c r="D243" s="111"/>
      <c r="E243" s="111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</row>
    <row r="244" spans="1:45" ht="14.5">
      <c r="A244" s="121"/>
      <c r="B244" s="111"/>
      <c r="C244" s="111"/>
      <c r="D244" s="111"/>
      <c r="E244" s="111"/>
      <c r="F244" s="111"/>
      <c r="G244" s="111"/>
      <c r="H244" s="119" t="s">
        <v>373</v>
      </c>
      <c r="I244" s="111"/>
      <c r="J244" s="111"/>
      <c r="K244" s="111"/>
      <c r="L244" s="111"/>
      <c r="M244" s="111"/>
      <c r="N244" s="111"/>
      <c r="O244" s="111"/>
      <c r="P244" s="111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  <c r="AC244" s="114"/>
      <c r="AD244" s="114"/>
      <c r="AE244" s="114"/>
      <c r="AF244" s="114"/>
      <c r="AG244" s="114"/>
      <c r="AH244" s="114"/>
      <c r="AI244" s="114"/>
      <c r="AJ244" s="114"/>
      <c r="AK244" s="114"/>
      <c r="AL244" s="114"/>
      <c r="AM244" s="114"/>
      <c r="AN244" s="114"/>
      <c r="AO244" s="114"/>
      <c r="AP244" s="114"/>
      <c r="AQ244" s="114"/>
      <c r="AR244" s="114"/>
      <c r="AS244" s="114"/>
    </row>
    <row r="245" spans="1:45" ht="15" thickBot="1">
      <c r="A245" s="121"/>
      <c r="B245" s="111"/>
      <c r="C245" s="111"/>
      <c r="D245" s="111"/>
      <c r="E245" s="111"/>
      <c r="F245" s="112" t="s">
        <v>1</v>
      </c>
      <c r="G245" s="112" t="s">
        <v>2</v>
      </c>
      <c r="H245" s="112" t="s">
        <v>3</v>
      </c>
      <c r="I245" s="73" t="s">
        <v>141</v>
      </c>
      <c r="J245" s="3" t="s">
        <v>142</v>
      </c>
      <c r="K245" s="3" t="s">
        <v>143</v>
      </c>
      <c r="L245" s="3" t="s">
        <v>144</v>
      </c>
      <c r="M245" s="3" t="s">
        <v>145</v>
      </c>
      <c r="N245" s="3" t="s">
        <v>146</v>
      </c>
      <c r="O245" s="3" t="s">
        <v>147</v>
      </c>
      <c r="P245" s="113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</row>
    <row r="246" spans="1:45" ht="14.5">
      <c r="A246" s="121"/>
      <c r="B246" s="111"/>
      <c r="C246" s="111"/>
      <c r="D246" s="111"/>
      <c r="E246" s="111"/>
      <c r="F246" s="115" t="s">
        <v>114</v>
      </c>
      <c r="G246" s="111"/>
      <c r="H246" s="111"/>
      <c r="I246" s="114">
        <v>31.536000000000001</v>
      </c>
      <c r="J246" s="114">
        <v>31.536000000000001</v>
      </c>
      <c r="K246" s="114">
        <v>31.536000000000001</v>
      </c>
      <c r="L246" s="114">
        <v>31.536000000000001</v>
      </c>
      <c r="M246" s="114">
        <v>31.536000000000001</v>
      </c>
      <c r="N246" s="114">
        <v>31.536000000000001</v>
      </c>
      <c r="O246" s="114">
        <v>31.536000000000001</v>
      </c>
      <c r="P246" s="114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</row>
    <row r="247" spans="1:45" ht="14.5">
      <c r="A247" s="121"/>
      <c r="B247" s="111"/>
      <c r="C247" s="111"/>
      <c r="D247" s="111"/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</row>
    <row r="248" spans="1:45" ht="15" thickBot="1">
      <c r="A248" s="121"/>
      <c r="B248" s="111"/>
      <c r="C248" s="111"/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</row>
    <row r="249" spans="1:45" ht="14.5">
      <c r="A249" s="121"/>
      <c r="B249" s="111"/>
      <c r="C249" s="111"/>
      <c r="D249" s="111"/>
      <c r="E249" s="111"/>
      <c r="F249" s="111"/>
      <c r="G249" s="111"/>
      <c r="H249" s="119" t="s">
        <v>380</v>
      </c>
      <c r="I249" s="111"/>
      <c r="J249" s="111"/>
      <c r="K249" s="111"/>
      <c r="L249" s="111"/>
      <c r="M249" s="111"/>
      <c r="N249" s="111"/>
      <c r="O249" s="111"/>
      <c r="P249" s="111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</row>
    <row r="250" spans="1:45" ht="15" thickBot="1">
      <c r="A250" s="111"/>
      <c r="B250" s="111"/>
      <c r="C250" s="111"/>
      <c r="D250" s="111"/>
      <c r="E250" s="111"/>
      <c r="F250" s="112" t="s">
        <v>1</v>
      </c>
      <c r="G250" s="112" t="s">
        <v>2</v>
      </c>
      <c r="H250" s="112" t="s">
        <v>3</v>
      </c>
      <c r="I250" s="73" t="s">
        <v>141</v>
      </c>
      <c r="J250" s="3" t="s">
        <v>142</v>
      </c>
      <c r="K250" s="3" t="s">
        <v>143</v>
      </c>
      <c r="L250" s="3" t="s">
        <v>144</v>
      </c>
      <c r="M250" s="3" t="s">
        <v>145</v>
      </c>
      <c r="N250" s="3" t="s">
        <v>146</v>
      </c>
      <c r="O250" s="3" t="s">
        <v>147</v>
      </c>
      <c r="P250" s="113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</row>
    <row r="251" spans="1:45" ht="14.5">
      <c r="A251" s="111"/>
      <c r="B251" s="111"/>
      <c r="C251" s="111"/>
      <c r="D251" s="111"/>
      <c r="E251" s="111"/>
      <c r="F251" s="115" t="s">
        <v>114</v>
      </c>
      <c r="G251" s="111"/>
      <c r="H251" s="115" t="s">
        <v>92</v>
      </c>
      <c r="I251" s="114">
        <v>0.98</v>
      </c>
      <c r="J251" s="114">
        <v>0.98</v>
      </c>
      <c r="K251" s="114">
        <v>0.98</v>
      </c>
      <c r="L251" s="114">
        <v>0.98</v>
      </c>
      <c r="M251" s="114">
        <v>0.98</v>
      </c>
      <c r="N251" s="114">
        <v>0.98</v>
      </c>
      <c r="O251" s="114">
        <v>0.98</v>
      </c>
      <c r="P251" s="114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</row>
    <row r="252" spans="1:45" ht="14.5">
      <c r="D252" s="128" t="s">
        <v>379</v>
      </c>
      <c r="E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</row>
    <row r="253" spans="1:45" ht="15" thickBot="1">
      <c r="D253" s="111"/>
      <c r="E253" s="111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</row>
    <row r="254" spans="1:45" ht="14.5">
      <c r="A254" s="111"/>
      <c r="B254" s="111"/>
      <c r="C254" s="111"/>
      <c r="D254" s="111"/>
      <c r="E254" s="111"/>
      <c r="F254" s="111"/>
      <c r="G254" s="111"/>
      <c r="H254" s="119" t="s">
        <v>376</v>
      </c>
      <c r="I254" s="111"/>
      <c r="J254" s="111"/>
      <c r="K254" s="111"/>
      <c r="L254" s="111"/>
      <c r="M254" s="111"/>
      <c r="N254" s="111"/>
      <c r="O254" s="111"/>
      <c r="P254" s="111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  <c r="AC254" s="114"/>
      <c r="AD254" s="114"/>
      <c r="AE254" s="114"/>
      <c r="AF254" s="114"/>
      <c r="AG254" s="114"/>
      <c r="AH254" s="114"/>
      <c r="AI254" s="114"/>
      <c r="AJ254" s="114"/>
      <c r="AK254" s="114"/>
      <c r="AL254" s="114"/>
      <c r="AM254" s="114"/>
      <c r="AN254" s="114"/>
      <c r="AO254" s="114"/>
      <c r="AP254" s="114"/>
      <c r="AQ254" s="114"/>
      <c r="AR254" s="114"/>
      <c r="AS254" s="114"/>
    </row>
    <row r="255" spans="1:45" ht="15" thickBot="1">
      <c r="A255" s="111"/>
      <c r="B255" s="111"/>
      <c r="C255" s="111"/>
      <c r="F255" s="112" t="s">
        <v>1</v>
      </c>
      <c r="G255" s="112" t="s">
        <v>2</v>
      </c>
      <c r="H255" s="112" t="s">
        <v>3</v>
      </c>
      <c r="I255" s="73" t="s">
        <v>141</v>
      </c>
      <c r="J255" s="3" t="s">
        <v>142</v>
      </c>
      <c r="K255" s="3" t="s">
        <v>143</v>
      </c>
      <c r="L255" s="3" t="s">
        <v>144</v>
      </c>
      <c r="M255" s="3" t="s">
        <v>145</v>
      </c>
      <c r="N255" s="3" t="s">
        <v>146</v>
      </c>
      <c r="O255" s="3" t="s">
        <v>147</v>
      </c>
      <c r="P255" s="113"/>
    </row>
    <row r="256" spans="1:45" ht="14.5">
      <c r="A256" s="111"/>
      <c r="B256" s="111"/>
      <c r="C256" s="111"/>
      <c r="F256" s="115" t="s">
        <v>114</v>
      </c>
      <c r="G256" s="111"/>
      <c r="H256" s="111"/>
      <c r="I256" s="114">
        <v>0.95</v>
      </c>
      <c r="J256" s="114">
        <v>0.95</v>
      </c>
      <c r="K256" s="114">
        <v>0.95</v>
      </c>
      <c r="L256" s="114">
        <v>0.95</v>
      </c>
      <c r="M256" s="114">
        <v>0.95</v>
      </c>
      <c r="N256" s="114">
        <v>0.95</v>
      </c>
      <c r="O256" s="114">
        <v>0.95</v>
      </c>
      <c r="P256" s="114"/>
    </row>
    <row r="257" spans="4:45" ht="14.5">
      <c r="D257" s="111"/>
      <c r="E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</row>
    <row r="258" spans="4:45" ht="15" thickBot="1">
      <c r="D258" s="111"/>
      <c r="E258" s="111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</row>
    <row r="259" spans="4:45" ht="14.5">
      <c r="D259" s="111"/>
      <c r="E259" s="111"/>
      <c r="F259" s="111"/>
      <c r="G259" s="111"/>
      <c r="H259" s="119" t="s">
        <v>381</v>
      </c>
      <c r="I259" s="111"/>
      <c r="J259" s="111"/>
      <c r="K259" s="111"/>
      <c r="L259" s="111"/>
      <c r="M259" s="111"/>
      <c r="N259" s="111"/>
      <c r="O259" s="111"/>
      <c r="P259" s="111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  <c r="AC259" s="114"/>
      <c r="AD259" s="114"/>
      <c r="AE259" s="114"/>
      <c r="AF259" s="114"/>
      <c r="AG259" s="114"/>
      <c r="AH259" s="114"/>
      <c r="AI259" s="114"/>
      <c r="AJ259" s="114"/>
      <c r="AK259" s="114"/>
      <c r="AL259" s="114"/>
      <c r="AM259" s="114"/>
      <c r="AN259" s="114"/>
      <c r="AO259" s="114"/>
      <c r="AP259" s="114"/>
      <c r="AQ259" s="114"/>
      <c r="AR259" s="114"/>
      <c r="AS259" s="114"/>
    </row>
    <row r="260" spans="4:45" ht="15" thickBot="1">
      <c r="F260" s="112" t="s">
        <v>1</v>
      </c>
      <c r="G260" s="112" t="s">
        <v>2</v>
      </c>
      <c r="H260" s="112" t="s">
        <v>3</v>
      </c>
      <c r="I260" s="73" t="s">
        <v>141</v>
      </c>
      <c r="J260" s="3" t="s">
        <v>142</v>
      </c>
      <c r="K260" s="3" t="s">
        <v>143</v>
      </c>
      <c r="L260" s="3" t="s">
        <v>144</v>
      </c>
      <c r="M260" s="3" t="s">
        <v>145</v>
      </c>
      <c r="N260" s="3" t="s">
        <v>146</v>
      </c>
      <c r="O260" s="3" t="s">
        <v>147</v>
      </c>
      <c r="P260" s="113"/>
    </row>
    <row r="261" spans="4:45" ht="14.5">
      <c r="F261" s="115" t="s">
        <v>114</v>
      </c>
      <c r="G261" s="115" t="s">
        <v>374</v>
      </c>
      <c r="H261" s="111"/>
      <c r="I261" s="114">
        <v>4.25</v>
      </c>
      <c r="J261" s="114">
        <v>4.25</v>
      </c>
      <c r="K261" s="114">
        <v>4.25</v>
      </c>
      <c r="L261" s="114">
        <v>4.25</v>
      </c>
      <c r="M261" s="114">
        <v>4.25</v>
      </c>
      <c r="N261" s="114">
        <v>4.25</v>
      </c>
      <c r="O261" s="114">
        <v>4.25</v>
      </c>
      <c r="P261" s="114"/>
    </row>
    <row r="262" spans="4:45" ht="14.5">
      <c r="F262" s="111"/>
      <c r="G262" s="115" t="s">
        <v>91</v>
      </c>
      <c r="H262" s="111"/>
      <c r="I262" s="114">
        <v>1</v>
      </c>
      <c r="J262" s="114">
        <v>1</v>
      </c>
      <c r="K262" s="114">
        <v>1</v>
      </c>
      <c r="L262" s="114">
        <v>1</v>
      </c>
      <c r="M262" s="114">
        <v>1</v>
      </c>
      <c r="N262" s="114">
        <v>1</v>
      </c>
      <c r="O262" s="114">
        <v>1</v>
      </c>
      <c r="P262" s="114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</row>
    <row r="263" spans="4:45" ht="15" thickBot="1"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</row>
    <row r="264" spans="4:45"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  <c r="AC264" s="114"/>
      <c r="AD264" s="114"/>
      <c r="AE264" s="114"/>
      <c r="AF264" s="114"/>
      <c r="AG264" s="114"/>
      <c r="AH264" s="114"/>
      <c r="AI264" s="114"/>
      <c r="AJ264" s="114"/>
      <c r="AK264" s="114"/>
      <c r="AL264" s="114"/>
      <c r="AM264" s="114"/>
      <c r="AN264" s="114"/>
      <c r="AO264" s="114"/>
      <c r="AP264" s="114"/>
      <c r="AQ264" s="114"/>
      <c r="AR264" s="114"/>
      <c r="AS264" s="114"/>
    </row>
    <row r="265" spans="4:45"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114"/>
      <c r="AR265" s="114"/>
      <c r="AS265" s="114"/>
    </row>
    <row r="266" spans="4:45" ht="14.5">
      <c r="F266" s="111"/>
      <c r="G266" s="111"/>
      <c r="H266" s="119" t="s">
        <v>372</v>
      </c>
      <c r="I266" s="111"/>
      <c r="J266" s="111"/>
      <c r="K266" s="111"/>
      <c r="L266" s="111"/>
      <c r="M266" s="111"/>
      <c r="N266" s="111"/>
      <c r="O266" s="111"/>
      <c r="P266" s="111"/>
    </row>
    <row r="267" spans="4:45" ht="15" thickBot="1">
      <c r="F267" s="112" t="s">
        <v>1</v>
      </c>
      <c r="G267" s="112" t="s">
        <v>2</v>
      </c>
      <c r="H267" s="112" t="s">
        <v>3</v>
      </c>
      <c r="I267" s="73" t="s">
        <v>141</v>
      </c>
      <c r="J267" s="3" t="s">
        <v>142</v>
      </c>
      <c r="K267" s="3" t="s">
        <v>143</v>
      </c>
      <c r="L267" s="3" t="s">
        <v>144</v>
      </c>
      <c r="M267" s="3" t="s">
        <v>145</v>
      </c>
      <c r="N267" s="3" t="s">
        <v>146</v>
      </c>
      <c r="O267" s="3" t="s">
        <v>147</v>
      </c>
      <c r="P267" s="113"/>
    </row>
    <row r="268" spans="4:45" ht="14.5">
      <c r="F268" s="115" t="s">
        <v>114</v>
      </c>
      <c r="G268" s="111"/>
      <c r="H268" s="111"/>
      <c r="I268" s="114">
        <v>25</v>
      </c>
      <c r="J268" s="114">
        <v>25</v>
      </c>
      <c r="K268" s="114">
        <v>25</v>
      </c>
      <c r="L268" s="114">
        <v>25</v>
      </c>
      <c r="M268" s="114">
        <v>25</v>
      </c>
      <c r="N268" s="114">
        <v>25</v>
      </c>
      <c r="O268" s="114">
        <v>25</v>
      </c>
      <c r="P268" s="114"/>
    </row>
    <row r="269" spans="4:45" ht="14.5"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</row>
    <row r="270" spans="4:45" ht="15" thickBot="1"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</row>
    <row r="271" spans="4:45" ht="14.5">
      <c r="F271" s="111"/>
      <c r="G271" s="111"/>
      <c r="H271" s="119" t="s">
        <v>382</v>
      </c>
      <c r="I271" s="111"/>
      <c r="J271" s="111"/>
      <c r="K271" s="111"/>
      <c r="L271" s="111"/>
      <c r="M271" s="111"/>
      <c r="N271" s="111"/>
      <c r="O271" s="111"/>
      <c r="P271" s="111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  <c r="AC271" s="114"/>
      <c r="AD271" s="114"/>
      <c r="AE271" s="114"/>
      <c r="AF271" s="114"/>
      <c r="AG271" s="114"/>
      <c r="AH271" s="114"/>
      <c r="AI271" s="114"/>
      <c r="AJ271" s="114"/>
      <c r="AK271" s="114"/>
      <c r="AL271" s="114"/>
      <c r="AM271" s="114"/>
      <c r="AN271" s="114"/>
      <c r="AO271" s="114"/>
      <c r="AP271" s="114"/>
      <c r="AQ271" s="114"/>
      <c r="AR271" s="114"/>
      <c r="AS271" s="114"/>
    </row>
    <row r="272" spans="4:45" ht="15" thickBot="1">
      <c r="F272" s="112" t="s">
        <v>1</v>
      </c>
      <c r="G272" s="112" t="s">
        <v>2</v>
      </c>
      <c r="H272" s="112" t="s">
        <v>3</v>
      </c>
      <c r="I272" s="73" t="s">
        <v>141</v>
      </c>
      <c r="J272" s="3" t="s">
        <v>142</v>
      </c>
      <c r="K272" s="3" t="s">
        <v>143</v>
      </c>
      <c r="L272" s="3" t="s">
        <v>144</v>
      </c>
      <c r="M272" s="3" t="s">
        <v>145</v>
      </c>
      <c r="N272" s="3" t="s">
        <v>146</v>
      </c>
      <c r="O272" s="3" t="s">
        <v>147</v>
      </c>
      <c r="P272" s="113"/>
    </row>
    <row r="273" spans="6:45" ht="14.5">
      <c r="F273" s="115" t="s">
        <v>114</v>
      </c>
      <c r="G273" s="115" t="s">
        <v>371</v>
      </c>
      <c r="H273" s="111"/>
      <c r="I273" s="114">
        <v>1</v>
      </c>
      <c r="J273" s="114">
        <v>1</v>
      </c>
      <c r="K273" s="114">
        <v>1</v>
      </c>
      <c r="L273" s="114">
        <v>1</v>
      </c>
      <c r="M273" s="114">
        <v>1</v>
      </c>
      <c r="N273" s="114">
        <v>1</v>
      </c>
      <c r="O273" s="114">
        <v>1</v>
      </c>
      <c r="P273" s="114"/>
    </row>
    <row r="274" spans="6:45" ht="14.5">
      <c r="F274" s="111"/>
      <c r="G274" s="115" t="s">
        <v>91</v>
      </c>
      <c r="H274" s="111"/>
      <c r="I274" s="114">
        <v>0.8</v>
      </c>
      <c r="J274" s="114">
        <v>0.8</v>
      </c>
      <c r="K274" s="114">
        <v>0.8</v>
      </c>
      <c r="L274" s="114">
        <v>0.8</v>
      </c>
      <c r="M274" s="114">
        <v>0.8</v>
      </c>
      <c r="N274" s="114">
        <v>0.8</v>
      </c>
      <c r="O274" s="114">
        <v>0.8</v>
      </c>
      <c r="P274" s="114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</row>
    <row r="275" spans="6:45" ht="15" thickBot="1">
      <c r="F275" s="111"/>
      <c r="G275" s="111"/>
      <c r="H275" s="115" t="s">
        <v>92</v>
      </c>
      <c r="I275" s="111"/>
      <c r="J275" s="111"/>
      <c r="K275" s="111"/>
      <c r="L275" s="111"/>
      <c r="M275" s="111"/>
      <c r="N275" s="111"/>
      <c r="O275" s="111"/>
      <c r="P275" s="111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</row>
    <row r="276" spans="6:45"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K276" s="114"/>
      <c r="AL276" s="114"/>
      <c r="AM276" s="114"/>
      <c r="AN276" s="114"/>
      <c r="AO276" s="114"/>
      <c r="AP276" s="114"/>
      <c r="AQ276" s="114"/>
      <c r="AR276" s="114"/>
      <c r="AS276" s="114"/>
    </row>
    <row r="277" spans="6:45" ht="14.5">
      <c r="F277" s="111"/>
      <c r="G277" s="111"/>
      <c r="H277" s="119" t="s">
        <v>383</v>
      </c>
      <c r="I277" s="111"/>
      <c r="J277" s="111"/>
      <c r="K277" s="111"/>
      <c r="L277" s="111"/>
      <c r="M277" s="111"/>
      <c r="N277" s="111"/>
      <c r="O277" s="111"/>
      <c r="P277" s="111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  <c r="AK277" s="114"/>
      <c r="AL277" s="114"/>
      <c r="AM277" s="114"/>
      <c r="AN277" s="114"/>
      <c r="AO277" s="114"/>
      <c r="AP277" s="114"/>
      <c r="AQ277" s="114"/>
      <c r="AR277" s="114"/>
      <c r="AS277" s="114"/>
    </row>
    <row r="278" spans="6:45" ht="15" thickBot="1">
      <c r="F278" s="112" t="s">
        <v>1</v>
      </c>
      <c r="G278" s="112" t="s">
        <v>2</v>
      </c>
      <c r="H278" s="112" t="s">
        <v>3</v>
      </c>
      <c r="I278" s="73" t="s">
        <v>141</v>
      </c>
      <c r="J278" s="3" t="s">
        <v>142</v>
      </c>
      <c r="K278" s="3" t="s">
        <v>143</v>
      </c>
      <c r="L278" s="3" t="s">
        <v>144</v>
      </c>
      <c r="M278" s="3" t="s">
        <v>145</v>
      </c>
      <c r="N278" s="3" t="s">
        <v>146</v>
      </c>
      <c r="O278" s="3" t="s">
        <v>147</v>
      </c>
      <c r="P278" s="113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</row>
    <row r="279" spans="6:45" ht="14.5">
      <c r="F279" s="115" t="s">
        <v>114</v>
      </c>
      <c r="G279" s="115" t="s">
        <v>371</v>
      </c>
      <c r="H279" s="111"/>
      <c r="I279" s="114">
        <v>1</v>
      </c>
      <c r="J279" s="114">
        <v>1</v>
      </c>
      <c r="K279" s="114">
        <v>1</v>
      </c>
      <c r="L279" s="114">
        <v>1</v>
      </c>
      <c r="M279" s="114">
        <v>1</v>
      </c>
      <c r="N279" s="114">
        <v>1</v>
      </c>
      <c r="O279" s="114">
        <v>1</v>
      </c>
      <c r="P279" s="114"/>
    </row>
    <row r="280" spans="6:45" ht="14.5">
      <c r="F280" s="111"/>
      <c r="G280" s="115" t="s">
        <v>91</v>
      </c>
      <c r="H280" s="111"/>
      <c r="I280" s="114">
        <v>0.5</v>
      </c>
      <c r="J280" s="114">
        <v>0.5</v>
      </c>
      <c r="K280" s="114">
        <v>0.5</v>
      </c>
      <c r="L280" s="114">
        <v>0.5</v>
      </c>
      <c r="M280" s="114">
        <v>0.5</v>
      </c>
      <c r="N280" s="114">
        <v>0.5</v>
      </c>
      <c r="O280" s="114">
        <v>0.5</v>
      </c>
      <c r="P280" s="114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</row>
    <row r="281" spans="6:45" ht="15" thickBot="1">
      <c r="F281" s="111"/>
      <c r="G281" s="111"/>
      <c r="H281" s="115" t="s">
        <v>92</v>
      </c>
      <c r="I281" s="111"/>
      <c r="J281" s="111"/>
      <c r="K281" s="111"/>
      <c r="L281" s="111"/>
      <c r="M281" s="111"/>
      <c r="N281" s="111"/>
      <c r="O281" s="111"/>
      <c r="P281" s="111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</row>
    <row r="282" spans="6:45"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  <c r="AC282" s="114"/>
      <c r="AD282" s="114"/>
      <c r="AE282" s="114"/>
      <c r="AF282" s="114"/>
      <c r="AG282" s="114"/>
      <c r="AH282" s="114"/>
      <c r="AI282" s="114"/>
      <c r="AJ282" s="114"/>
      <c r="AK282" s="114"/>
      <c r="AL282" s="114"/>
      <c r="AM282" s="114"/>
      <c r="AN282" s="114"/>
      <c r="AO282" s="114"/>
      <c r="AP282" s="114"/>
      <c r="AQ282" s="114"/>
      <c r="AR282" s="114"/>
      <c r="AS282" s="114"/>
    </row>
    <row r="283" spans="6:45" ht="14.5">
      <c r="F283" s="111"/>
      <c r="G283" s="111"/>
      <c r="H283" s="119" t="s">
        <v>384</v>
      </c>
      <c r="I283" s="111"/>
      <c r="J283" s="111"/>
      <c r="K283" s="111"/>
      <c r="L283" s="111"/>
      <c r="M283" s="111"/>
      <c r="N283" s="111"/>
      <c r="O283" s="111"/>
      <c r="P283" s="111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  <c r="AC283" s="114"/>
      <c r="AD283" s="114"/>
      <c r="AE283" s="114"/>
      <c r="AF283" s="114"/>
      <c r="AG283" s="114"/>
      <c r="AH283" s="114"/>
      <c r="AI283" s="114"/>
      <c r="AJ283" s="114"/>
      <c r="AK283" s="114"/>
      <c r="AL283" s="114"/>
      <c r="AM283" s="114"/>
      <c r="AN283" s="114"/>
      <c r="AO283" s="114"/>
      <c r="AP283" s="114"/>
      <c r="AQ283" s="114"/>
      <c r="AR283" s="114"/>
      <c r="AS283" s="114"/>
    </row>
    <row r="284" spans="6:45" ht="15" thickBot="1">
      <c r="F284" s="112" t="s">
        <v>1</v>
      </c>
      <c r="G284" s="112" t="s">
        <v>2</v>
      </c>
      <c r="H284" s="112" t="s">
        <v>3</v>
      </c>
      <c r="I284" s="73" t="s">
        <v>141</v>
      </c>
      <c r="J284" s="3" t="s">
        <v>142</v>
      </c>
      <c r="K284" s="3" t="s">
        <v>143</v>
      </c>
      <c r="L284" s="3" t="s">
        <v>144</v>
      </c>
      <c r="M284" s="3" t="s">
        <v>145</v>
      </c>
      <c r="N284" s="3" t="s">
        <v>146</v>
      </c>
      <c r="O284" s="3" t="s">
        <v>147</v>
      </c>
      <c r="P284" s="113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</row>
    <row r="285" spans="6:45" ht="14.5">
      <c r="F285" s="115" t="s">
        <v>114</v>
      </c>
      <c r="G285" s="115" t="s">
        <v>371</v>
      </c>
      <c r="H285" s="111"/>
      <c r="I285" s="114">
        <v>1</v>
      </c>
      <c r="J285" s="114">
        <v>1</v>
      </c>
      <c r="K285" s="114">
        <v>1</v>
      </c>
      <c r="L285" s="114">
        <v>1</v>
      </c>
      <c r="M285" s="114">
        <v>1</v>
      </c>
      <c r="N285" s="114">
        <v>1</v>
      </c>
      <c r="O285" s="114">
        <v>1</v>
      </c>
      <c r="P285" s="114"/>
    </row>
    <row r="286" spans="6:45" ht="14.5">
      <c r="F286" s="111"/>
      <c r="G286" s="115" t="s">
        <v>91</v>
      </c>
      <c r="H286" s="111"/>
      <c r="I286" s="114">
        <v>0.05</v>
      </c>
      <c r="J286" s="114">
        <v>0.05</v>
      </c>
      <c r="K286" s="114">
        <v>0.05</v>
      </c>
      <c r="L286" s="114">
        <v>0.05</v>
      </c>
      <c r="M286" s="114">
        <v>0.05</v>
      </c>
      <c r="N286" s="114">
        <v>0.05</v>
      </c>
      <c r="O286" s="114">
        <v>0.05</v>
      </c>
      <c r="P286" s="114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</row>
    <row r="287" spans="6:45" ht="15" thickBot="1">
      <c r="F287" s="111"/>
      <c r="G287" s="111"/>
      <c r="H287" s="115" t="s">
        <v>92</v>
      </c>
      <c r="I287" s="111"/>
      <c r="J287" s="111"/>
      <c r="K287" s="111"/>
      <c r="L287" s="111"/>
      <c r="M287" s="111"/>
      <c r="N287" s="111"/>
      <c r="O287" s="111"/>
      <c r="P287" s="111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</row>
    <row r="288" spans="6:45"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  <c r="AC288" s="114"/>
      <c r="AD288" s="114"/>
      <c r="AE288" s="114"/>
      <c r="AF288" s="114"/>
      <c r="AG288" s="114"/>
      <c r="AH288" s="114"/>
      <c r="AI288" s="114"/>
      <c r="AJ288" s="114"/>
      <c r="AK288" s="114"/>
      <c r="AL288" s="114"/>
      <c r="AM288" s="114"/>
      <c r="AN288" s="114"/>
      <c r="AO288" s="114"/>
      <c r="AP288" s="114"/>
      <c r="AQ288" s="114"/>
      <c r="AR288" s="114"/>
      <c r="AS288" s="114"/>
    </row>
    <row r="289" spans="6:45" ht="14.5">
      <c r="F289" s="111"/>
      <c r="G289" s="111"/>
      <c r="H289" s="119" t="s">
        <v>385</v>
      </c>
      <c r="I289" s="111"/>
      <c r="J289" s="111"/>
      <c r="K289" s="111"/>
      <c r="L289" s="111"/>
      <c r="M289" s="111"/>
      <c r="N289" s="111"/>
      <c r="O289" s="111"/>
      <c r="P289" s="111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  <c r="AC289" s="114"/>
      <c r="AD289" s="114"/>
      <c r="AE289" s="114"/>
      <c r="AF289" s="114"/>
      <c r="AG289" s="114"/>
      <c r="AH289" s="114"/>
      <c r="AI289" s="114"/>
      <c r="AJ289" s="114"/>
      <c r="AK289" s="114"/>
      <c r="AL289" s="114"/>
      <c r="AM289" s="114"/>
      <c r="AN289" s="114"/>
      <c r="AO289" s="114"/>
      <c r="AP289" s="114"/>
      <c r="AQ289" s="114"/>
      <c r="AR289" s="114"/>
      <c r="AS289" s="114"/>
    </row>
    <row r="290" spans="6:45" ht="15" thickBot="1">
      <c r="F290" s="112" t="s">
        <v>1</v>
      </c>
      <c r="G290" s="112" t="s">
        <v>2</v>
      </c>
      <c r="H290" s="112" t="s">
        <v>3</v>
      </c>
      <c r="I290" s="73" t="s">
        <v>141</v>
      </c>
      <c r="J290" s="3" t="s">
        <v>142</v>
      </c>
      <c r="K290" s="3" t="s">
        <v>143</v>
      </c>
      <c r="L290" s="3" t="s">
        <v>144</v>
      </c>
      <c r="M290" s="3" t="s">
        <v>145</v>
      </c>
      <c r="N290" s="3" t="s">
        <v>146</v>
      </c>
      <c r="O290" s="3" t="s">
        <v>147</v>
      </c>
      <c r="P290" s="113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</row>
    <row r="291" spans="6:45" ht="14.5">
      <c r="F291" s="115" t="s">
        <v>114</v>
      </c>
      <c r="G291" s="115" t="s">
        <v>371</v>
      </c>
      <c r="H291" s="111"/>
      <c r="I291" s="114">
        <v>1</v>
      </c>
      <c r="J291" s="114">
        <v>1</v>
      </c>
      <c r="K291" s="114">
        <v>1</v>
      </c>
      <c r="L291" s="114">
        <v>1</v>
      </c>
      <c r="M291" s="114">
        <v>1</v>
      </c>
      <c r="N291" s="114">
        <v>1</v>
      </c>
      <c r="O291" s="114">
        <v>1</v>
      </c>
      <c r="P291" s="114"/>
    </row>
    <row r="292" spans="6:45" ht="14.5">
      <c r="F292" s="111"/>
      <c r="G292" s="115" t="s">
        <v>91</v>
      </c>
      <c r="H292" s="111"/>
      <c r="I292" s="114">
        <v>0.35</v>
      </c>
      <c r="J292" s="114">
        <v>0.35</v>
      </c>
      <c r="K292" s="114">
        <v>0.35</v>
      </c>
      <c r="L292" s="114">
        <v>0.35</v>
      </c>
      <c r="M292" s="114">
        <v>0.35</v>
      </c>
      <c r="N292" s="114">
        <v>0.35</v>
      </c>
      <c r="O292" s="114">
        <v>0.35</v>
      </c>
      <c r="P292" s="114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</row>
    <row r="293" spans="6:45" ht="15" thickBot="1">
      <c r="F293" s="111"/>
      <c r="G293" s="111"/>
      <c r="H293" s="115" t="s">
        <v>92</v>
      </c>
      <c r="I293" s="111"/>
      <c r="J293" s="111"/>
      <c r="K293" s="111"/>
      <c r="L293" s="111"/>
      <c r="M293" s="111"/>
      <c r="N293" s="111"/>
      <c r="O293" s="111"/>
      <c r="P293" s="111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</row>
    <row r="294" spans="6:45"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  <c r="AC294" s="114"/>
      <c r="AD294" s="114"/>
      <c r="AE294" s="114"/>
      <c r="AF294" s="114"/>
      <c r="AG294" s="114"/>
      <c r="AH294" s="114"/>
      <c r="AI294" s="114"/>
      <c r="AJ294" s="114"/>
      <c r="AK294" s="114"/>
      <c r="AL294" s="114"/>
      <c r="AM294" s="114"/>
      <c r="AN294" s="114"/>
      <c r="AO294" s="114"/>
      <c r="AP294" s="114"/>
      <c r="AQ294" s="114"/>
      <c r="AR294" s="114"/>
      <c r="AS294" s="114"/>
    </row>
    <row r="295" spans="6:45"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  <c r="AC295" s="114"/>
      <c r="AD295" s="114"/>
      <c r="AE295" s="114"/>
      <c r="AF295" s="114"/>
      <c r="AG295" s="114"/>
      <c r="AH295" s="114"/>
      <c r="AI295" s="114"/>
      <c r="AJ295" s="114"/>
      <c r="AK295" s="114"/>
      <c r="AL295" s="114"/>
      <c r="AM295" s="114"/>
      <c r="AN295" s="114"/>
      <c r="AO295" s="114"/>
      <c r="AP295" s="114"/>
      <c r="AQ295" s="114"/>
      <c r="AR295" s="114"/>
      <c r="AS295" s="114"/>
    </row>
    <row r="296" spans="6:45" ht="14.5"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</row>
  </sheetData>
  <phoneticPr fontId="12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5"/>
  <cols>
    <col min="3" max="3" width="17.1796875" bestFit="1" customWidth="1"/>
  </cols>
  <sheetData>
    <row r="3" spans="2:7" ht="14.5">
      <c r="B3" s="129" t="s">
        <v>386</v>
      </c>
      <c r="C3" s="129"/>
      <c r="D3" s="129"/>
      <c r="E3" s="129"/>
      <c r="F3" s="129"/>
      <c r="G3" s="129"/>
    </row>
    <row r="4" spans="2:7" ht="14.5">
      <c r="B4" s="130" t="s">
        <v>387</v>
      </c>
      <c r="C4" s="129"/>
      <c r="D4" s="129"/>
      <c r="E4" s="129"/>
      <c r="F4" s="129"/>
      <c r="G4" s="129"/>
    </row>
    <row r="5" spans="2:7" ht="15" thickBot="1">
      <c r="B5" s="131" t="s">
        <v>0</v>
      </c>
      <c r="C5" s="131" t="s">
        <v>64</v>
      </c>
      <c r="D5" s="131" t="s">
        <v>62</v>
      </c>
      <c r="E5" s="131" t="s">
        <v>58</v>
      </c>
      <c r="F5" s="131"/>
    </row>
    <row r="6" spans="2:7" ht="14.5">
      <c r="B6" s="129" t="s">
        <v>67</v>
      </c>
      <c r="C6" s="129">
        <v>97</v>
      </c>
      <c r="D6" s="129">
        <v>78</v>
      </c>
      <c r="E6" s="129">
        <v>56</v>
      </c>
      <c r="F6" s="129"/>
    </row>
    <row r="7" spans="2:7" ht="14.5">
      <c r="B7" s="129" t="s">
        <v>70</v>
      </c>
      <c r="C7" s="129">
        <v>0</v>
      </c>
      <c r="D7" s="129">
        <v>0</v>
      </c>
      <c r="E7" s="129">
        <v>0</v>
      </c>
      <c r="F7" s="129"/>
    </row>
    <row r="8" spans="2:7" ht="14.5">
      <c r="B8" s="129" t="s">
        <v>72</v>
      </c>
      <c r="C8" s="129">
        <v>0</v>
      </c>
      <c r="D8" s="129">
        <v>0</v>
      </c>
      <c r="E8" s="129">
        <v>0</v>
      </c>
      <c r="F8" s="129"/>
    </row>
    <row r="9" spans="2:7" ht="14.5">
      <c r="B9" s="129" t="s">
        <v>74</v>
      </c>
      <c r="C9" s="129">
        <v>0</v>
      </c>
      <c r="D9" s="129">
        <v>0</v>
      </c>
      <c r="E9" s="129">
        <v>0</v>
      </c>
      <c r="F9" s="129"/>
    </row>
    <row r="10" spans="2:7" ht="14.5">
      <c r="B10" s="129" t="s">
        <v>76</v>
      </c>
      <c r="C10" s="129">
        <v>0</v>
      </c>
      <c r="D10" s="129">
        <v>0</v>
      </c>
      <c r="E10" s="129">
        <v>0</v>
      </c>
      <c r="F10" s="129"/>
    </row>
    <row r="11" spans="2:7" ht="14.5">
      <c r="B11" s="129" t="s">
        <v>78</v>
      </c>
      <c r="C11" s="129">
        <v>0</v>
      </c>
      <c r="D11" s="129">
        <v>0</v>
      </c>
      <c r="E11" s="129">
        <v>0</v>
      </c>
      <c r="F11" s="129"/>
    </row>
    <row r="12" spans="2:7" ht="14.5">
      <c r="B12" s="129" t="s">
        <v>80</v>
      </c>
      <c r="C12" s="129">
        <v>0</v>
      </c>
      <c r="D12" s="129">
        <v>0</v>
      </c>
      <c r="E12" s="129">
        <v>0</v>
      </c>
      <c r="F12" s="129"/>
    </row>
    <row r="13" spans="2:7" ht="14.5">
      <c r="B13" s="129" t="s">
        <v>82</v>
      </c>
      <c r="C13" s="129">
        <v>0</v>
      </c>
      <c r="D13" s="129">
        <v>0</v>
      </c>
      <c r="E13" s="129">
        <v>0</v>
      </c>
      <c r="F13" s="129"/>
    </row>
    <row r="14" spans="2:7" ht="14.5">
      <c r="B14" s="129" t="s">
        <v>84</v>
      </c>
      <c r="C14" s="129">
        <v>0</v>
      </c>
      <c r="D14" s="129">
        <v>0</v>
      </c>
      <c r="E14" s="129">
        <v>0</v>
      </c>
      <c r="F14" s="129"/>
    </row>
    <row r="15" spans="2:7" ht="14.5">
      <c r="B15" s="129" t="s">
        <v>86</v>
      </c>
      <c r="C15" s="129">
        <v>0</v>
      </c>
      <c r="D15" s="129">
        <v>0</v>
      </c>
      <c r="E15" s="129">
        <v>0</v>
      </c>
      <c r="F15" s="129"/>
    </row>
    <row r="16" spans="2:7" ht="14.5">
      <c r="B16" s="129" t="s">
        <v>89</v>
      </c>
      <c r="C16" s="129">
        <v>0</v>
      </c>
      <c r="D16" s="129">
        <v>0</v>
      </c>
      <c r="E16" s="129">
        <v>0</v>
      </c>
      <c r="F16" s="1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208"/>
  <sheetViews>
    <sheetView topLeftCell="A61" zoomScale="70" zoomScaleNormal="70" workbookViewId="0">
      <selection activeCell="G83" sqref="G83"/>
    </sheetView>
  </sheetViews>
  <sheetFormatPr defaultRowHeight="12.5"/>
  <cols>
    <col min="2" max="2" width="13.81640625" style="3" bestFit="1" customWidth="1"/>
    <col min="3" max="3" width="27.26953125" bestFit="1" customWidth="1"/>
    <col min="4" max="4" width="22.81640625" bestFit="1" customWidth="1"/>
    <col min="5" max="5" width="17.453125" bestFit="1" customWidth="1"/>
    <col min="6" max="6" width="27.54296875" bestFit="1" customWidth="1"/>
    <col min="7" max="7" width="27.269531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4296875" bestFit="1" customWidth="1"/>
    <col min="19" max="19" width="13" bestFit="1" customWidth="1"/>
  </cols>
  <sheetData>
    <row r="1" spans="2:18" ht="14.5">
      <c r="D1" s="62"/>
      <c r="E1" s="62"/>
      <c r="F1" s="63" t="s">
        <v>219</v>
      </c>
      <c r="G1" s="62"/>
      <c r="H1" s="62"/>
      <c r="I1" s="62"/>
      <c r="J1" s="62"/>
      <c r="K1" s="62"/>
      <c r="L1" s="62"/>
      <c r="M1" s="62"/>
    </row>
    <row r="2" spans="2:18" ht="15" thickBot="1">
      <c r="D2" s="64" t="s">
        <v>1</v>
      </c>
      <c r="E2" s="64" t="s">
        <v>2</v>
      </c>
      <c r="F2" s="64" t="s">
        <v>3</v>
      </c>
      <c r="G2" s="65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388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389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390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391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392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393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223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224</v>
      </c>
      <c r="E11" t="s">
        <v>220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225</v>
      </c>
      <c r="E12" t="s">
        <v>221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4.5">
      <c r="B13" s="222"/>
      <c r="C13" s="36" t="s">
        <v>165</v>
      </c>
      <c r="D13" s="84" t="s">
        <v>226</v>
      </c>
      <c r="E13" s="84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222"/>
      <c r="E14" s="84" t="s">
        <v>221</v>
      </c>
      <c r="F14" s="3"/>
      <c r="H14" s="3"/>
      <c r="I14" s="3"/>
      <c r="J14" s="3"/>
      <c r="K14" s="3"/>
      <c r="L14" s="3"/>
      <c r="M14" s="3"/>
      <c r="O14" s="3">
        <v>1E-3</v>
      </c>
    </row>
    <row r="15" spans="2:18" ht="14.5">
      <c r="B15" s="222"/>
      <c r="C15" s="36" t="s">
        <v>166</v>
      </c>
      <c r="D15" s="84" t="s">
        <v>227</v>
      </c>
      <c r="E15" s="84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222"/>
      <c r="E16" s="84" t="s">
        <v>221</v>
      </c>
      <c r="F16" s="3"/>
      <c r="H16" s="3"/>
      <c r="I16" s="3"/>
      <c r="J16" s="3"/>
      <c r="K16" s="3"/>
      <c r="L16" s="3"/>
      <c r="M16" s="3"/>
      <c r="O16" s="3">
        <v>1E-3</v>
      </c>
    </row>
    <row r="17" spans="2:33" ht="14.5">
      <c r="B17" s="222"/>
      <c r="C17" s="36" t="s">
        <v>167</v>
      </c>
      <c r="D17" s="84" t="s">
        <v>228</v>
      </c>
      <c r="E17" s="84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222"/>
      <c r="E18" s="84" t="s">
        <v>58</v>
      </c>
      <c r="F18" s="3"/>
      <c r="H18" s="3"/>
      <c r="I18" s="3"/>
      <c r="J18" s="3"/>
      <c r="K18" s="3"/>
      <c r="L18" s="3"/>
      <c r="M18" s="3"/>
      <c r="O18" s="3">
        <v>1E-3</v>
      </c>
    </row>
    <row r="19" spans="2:33" ht="14.5">
      <c r="B19" s="222"/>
      <c r="C19" s="36" t="s">
        <v>168</v>
      </c>
      <c r="D19" s="84" t="s">
        <v>229</v>
      </c>
      <c r="E19" s="84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222"/>
      <c r="E20" s="84" t="s">
        <v>62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4.5">
      <c r="D25" s="206"/>
      <c r="E25" s="206"/>
      <c r="F25" s="207" t="s">
        <v>212</v>
      </c>
      <c r="G25" s="208"/>
      <c r="H25" s="208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</row>
    <row r="26" spans="2:33" ht="1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3" t="s">
        <v>143</v>
      </c>
      <c r="J26" s="3" t="s">
        <v>144</v>
      </c>
      <c r="K26" s="3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210" t="s">
        <v>388</v>
      </c>
      <c r="E27" s="210" t="s">
        <v>62</v>
      </c>
      <c r="F27" s="210" t="s">
        <v>54</v>
      </c>
      <c r="G27" s="211">
        <f>attached_heating_EFF!W14*0.01</f>
        <v>0.6</v>
      </c>
      <c r="H27" s="211">
        <f>attached_heating_EFF!AU14*0.01</f>
        <v>0.6</v>
      </c>
      <c r="I27" s="61">
        <f>attached_heating_EFF!BS14*0.01</f>
        <v>0.6</v>
      </c>
      <c r="J27" s="61">
        <f>attached_heating_EFF!CQ14/100</f>
        <v>0.6</v>
      </c>
      <c r="K27" s="61">
        <f>attached_heating_EFF!DO14*0.01</f>
        <v>0.6</v>
      </c>
      <c r="L27" s="61">
        <f>attached_heating_EFF!EM14/100</f>
        <v>0.6</v>
      </c>
      <c r="M27" s="6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210" t="s">
        <v>389</v>
      </c>
      <c r="E28" s="210" t="s">
        <v>62</v>
      </c>
      <c r="F28" s="210" t="s">
        <v>54</v>
      </c>
      <c r="G28" s="211">
        <f>attached_heating_EFF!W15*0.01</f>
        <v>0.78</v>
      </c>
      <c r="H28" s="211">
        <f>attached_heating_EFF!AU15*0.01</f>
        <v>0.78</v>
      </c>
      <c r="I28" s="61">
        <f>attached_heating_EFF!BS15*0.01</f>
        <v>0.78</v>
      </c>
      <c r="J28" s="61">
        <f>attached_heating_EFF!CQ15/100</f>
        <v>0.78</v>
      </c>
      <c r="K28" s="61">
        <f>attached_heating_EFF!DO15*0.01</f>
        <v>0.78</v>
      </c>
      <c r="L28" s="61">
        <f>attached_heating_EFF!EM15/100</f>
        <v>0.78</v>
      </c>
      <c r="M28" s="6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210" t="s">
        <v>390</v>
      </c>
      <c r="E29" s="210" t="s">
        <v>62</v>
      </c>
      <c r="F29" s="210" t="s">
        <v>54</v>
      </c>
      <c r="G29" s="211">
        <f>attached_heating_EFF!W16*0.01</f>
        <v>0.85</v>
      </c>
      <c r="H29" s="211">
        <f>attached_heating_EFF!AU16*0.01</f>
        <v>0.85</v>
      </c>
      <c r="I29" s="61">
        <f>attached_heating_EFF!BS16*0.01</f>
        <v>0.85</v>
      </c>
      <c r="J29" s="61">
        <f>attached_heating_EFF!CQ16/100</f>
        <v>0.85</v>
      </c>
      <c r="K29" s="61">
        <f>attached_heating_EFF!DO16*0.01</f>
        <v>0.85</v>
      </c>
      <c r="L29" s="61">
        <f>attached_heating_EFF!EM16/100</f>
        <v>0.85</v>
      </c>
      <c r="M29" s="6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210" t="s">
        <v>391</v>
      </c>
      <c r="E30" s="210" t="s">
        <v>58</v>
      </c>
      <c r="F30" s="210" t="s">
        <v>54</v>
      </c>
      <c r="G30" s="211">
        <f>attached_heating_EFF!W17*0.01</f>
        <v>0.62</v>
      </c>
      <c r="H30" s="211">
        <f>attached_heating_EFF!AU17*0.01</f>
        <v>0.62</v>
      </c>
      <c r="I30" s="61">
        <f>attached_heating_EFF!BS17*0.01</f>
        <v>0.62</v>
      </c>
      <c r="J30" s="61">
        <f>attached_heating_EFF!CQ17/100</f>
        <v>0.62</v>
      </c>
      <c r="K30" s="61">
        <f>attached_heating_EFF!DO17*0.01</f>
        <v>0.62</v>
      </c>
      <c r="L30" s="61">
        <f>attached_heating_EFF!EM17/100</f>
        <v>0.62</v>
      </c>
      <c r="M30" s="6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C31" s="158"/>
      <c r="D31" s="210" t="s">
        <v>392</v>
      </c>
      <c r="E31" s="210" t="s">
        <v>58</v>
      </c>
      <c r="F31" s="210" t="s">
        <v>54</v>
      </c>
      <c r="G31" s="211">
        <f>attached_heating_EFF!W18*0.01</f>
        <v>0.8</v>
      </c>
      <c r="H31" s="211">
        <f>attached_heating_EFF!AU18*0.01</f>
        <v>0.8</v>
      </c>
      <c r="I31" s="61">
        <f>attached_heating_EFF!BS18*0.01</f>
        <v>0.8</v>
      </c>
      <c r="J31" s="61">
        <f>attached_heating_EFF!CQ18/100</f>
        <v>0.8</v>
      </c>
      <c r="K31" s="61">
        <f>attached_heating_EFF!DO18*0.01</f>
        <v>0.8</v>
      </c>
      <c r="L31" s="61">
        <f>attached_heating_EFF!EM18/100</f>
        <v>0.8</v>
      </c>
      <c r="M31" s="6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210" t="s">
        <v>393</v>
      </c>
      <c r="E32" s="210" t="s">
        <v>58</v>
      </c>
      <c r="F32" s="210" t="s">
        <v>54</v>
      </c>
      <c r="G32" s="211">
        <f>attached_heating_EFF!W19*0.01</f>
        <v>0.9</v>
      </c>
      <c r="H32" s="211">
        <f>attached_heating_EFF!AU19*0.01</f>
        <v>0.9</v>
      </c>
      <c r="I32" s="61">
        <f>attached_heating_EFF!BS19*0.01</f>
        <v>0.9</v>
      </c>
      <c r="J32" s="61">
        <f>attached_heating_EFF!CQ19/100</f>
        <v>0.9</v>
      </c>
      <c r="K32" s="61">
        <f>attached_heating_EFF!DO19*0.01</f>
        <v>0.9</v>
      </c>
      <c r="L32" s="61">
        <f>attached_heating_EFF!EM19/100</f>
        <v>0.9</v>
      </c>
      <c r="M32" s="61">
        <f>attached_heating_EFF!FK19/100</f>
        <v>0.9</v>
      </c>
    </row>
    <row r="33" spans="1:21">
      <c r="D33" s="210" t="s">
        <v>223</v>
      </c>
      <c r="E33" s="210" t="s">
        <v>55</v>
      </c>
      <c r="F33" s="210" t="s">
        <v>54</v>
      </c>
      <c r="G33" s="211">
        <f>attached_heating_EFF!W20*0.01</f>
        <v>1</v>
      </c>
      <c r="H33" s="211">
        <f>attached_heating_EFF!AU20*0.01</f>
        <v>1</v>
      </c>
      <c r="I33" s="61">
        <f>attached_heating_EFF!BS20*0.01</f>
        <v>1</v>
      </c>
      <c r="J33" s="61">
        <f>attached_heating_EFF!CQ20/100</f>
        <v>1</v>
      </c>
      <c r="K33" s="61">
        <f>attached_heating_EFF!DO20*0.01</f>
        <v>1</v>
      </c>
      <c r="L33" s="61">
        <f>attached_heating_EFF!EM20/100</f>
        <v>1</v>
      </c>
      <c r="M33" s="61">
        <f>attached_heating_EFF!FK20/100</f>
        <v>1</v>
      </c>
    </row>
    <row r="34" spans="1:21">
      <c r="D34" s="210" t="s">
        <v>105</v>
      </c>
      <c r="E34" s="210" t="s">
        <v>61</v>
      </c>
      <c r="F34" s="210" t="s">
        <v>54</v>
      </c>
      <c r="G34" s="211">
        <f>attached_heating_EFF!W21*0.01</f>
        <v>1.9000000000000001</v>
      </c>
      <c r="H34" s="211">
        <f>attached_heating_EFF!AU21*0.01</f>
        <v>1.9000000000000001</v>
      </c>
      <c r="I34" s="61">
        <f>attached_heating_EFF!BS21*0.01</f>
        <v>1.9000000000000001</v>
      </c>
      <c r="J34" s="61">
        <f>attached_heating_EFF!CQ21/100</f>
        <v>1.9</v>
      </c>
      <c r="K34" s="61">
        <f>attached_heating_EFF!DO21*0.01</f>
        <v>1.9000000000000001</v>
      </c>
      <c r="L34" s="61">
        <f>attached_heating_EFF!EM21/100</f>
        <v>1.9</v>
      </c>
      <c r="M34" s="61">
        <f>attached_heating_EFF!FK21/100</f>
        <v>1.9</v>
      </c>
    </row>
    <row r="35" spans="1:21">
      <c r="D35" s="210" t="s">
        <v>224</v>
      </c>
      <c r="E35" s="210" t="s">
        <v>220</v>
      </c>
      <c r="F35" s="210" t="s">
        <v>54</v>
      </c>
      <c r="G35" s="211">
        <f>attached_heating_EFF!W22*0.01</f>
        <v>0.5</v>
      </c>
      <c r="H35" s="211">
        <f>attached_heating_EFF!AU22*0.01</f>
        <v>0.5</v>
      </c>
      <c r="I35" s="61">
        <f>attached_heating_EFF!BS22*0.01</f>
        <v>0.5</v>
      </c>
      <c r="J35" s="61">
        <f>attached_heating_EFF!CQ22/100</f>
        <v>0.5</v>
      </c>
      <c r="K35" s="61">
        <f>attached_heating_EFF!DO22*0.01</f>
        <v>0.5</v>
      </c>
      <c r="L35" s="61">
        <f>attached_heating_EFF!EM22/100</f>
        <v>0.5</v>
      </c>
      <c r="M35" s="61">
        <f>attached_heating_EFF!FK22/100</f>
        <v>0.5</v>
      </c>
    </row>
    <row r="36" spans="1:21">
      <c r="D36" s="210" t="s">
        <v>225</v>
      </c>
      <c r="E36" s="210" t="s">
        <v>221</v>
      </c>
      <c r="F36" s="210" t="s">
        <v>54</v>
      </c>
      <c r="G36" s="211">
        <f>attached_heating_EFF!W23*0.01</f>
        <v>0.5</v>
      </c>
      <c r="H36" s="211">
        <f>attached_heating_EFF!AU23*0.01</f>
        <v>0.5</v>
      </c>
      <c r="I36" s="61">
        <f>attached_heating_EFF!BS23*0.01</f>
        <v>0.5</v>
      </c>
      <c r="J36" s="61">
        <f>attached_heating_EFF!CQ23/100</f>
        <v>0.5</v>
      </c>
      <c r="K36" s="61">
        <f>attached_heating_EFF!DO23*0.01</f>
        <v>0.5</v>
      </c>
      <c r="L36" s="61">
        <f>attached_heating_EFF!EM23/100</f>
        <v>0.5</v>
      </c>
      <c r="M36" s="61">
        <f>attached_heating_EFF!FK23/100</f>
        <v>0.5</v>
      </c>
    </row>
    <row r="37" spans="1:21">
      <c r="D37" s="212" t="s">
        <v>226</v>
      </c>
      <c r="E37" s="212" t="s">
        <v>55</v>
      </c>
      <c r="F37" s="210" t="s">
        <v>54</v>
      </c>
      <c r="G37" s="217">
        <v>0.75</v>
      </c>
      <c r="H37" s="217">
        <v>0.75</v>
      </c>
      <c r="I37" s="181">
        <v>0.75</v>
      </c>
      <c r="J37" s="181">
        <v>0.75</v>
      </c>
      <c r="K37" s="181">
        <v>0.75</v>
      </c>
      <c r="L37" s="181">
        <v>0.75</v>
      </c>
      <c r="M37" s="181">
        <v>0.75</v>
      </c>
      <c r="O37" s="181">
        <v>0.75</v>
      </c>
      <c r="P37" s="181">
        <v>0.75</v>
      </c>
      <c r="Q37" s="181">
        <v>0.75</v>
      </c>
      <c r="R37" s="181">
        <v>0.75</v>
      </c>
      <c r="S37" s="181">
        <v>0.75</v>
      </c>
      <c r="T37" s="181">
        <v>0.75</v>
      </c>
      <c r="U37" s="181">
        <v>0.75</v>
      </c>
    </row>
    <row r="38" spans="1:21">
      <c r="D38" s="210"/>
      <c r="E38" s="212" t="s">
        <v>221</v>
      </c>
      <c r="F38" s="210"/>
      <c r="G38" s="217"/>
      <c r="H38" s="217"/>
      <c r="I38" s="181"/>
      <c r="J38" s="181"/>
      <c r="K38" s="181"/>
      <c r="L38" s="181"/>
      <c r="M38" s="181"/>
      <c r="O38" s="181"/>
      <c r="P38" s="181"/>
      <c r="Q38" s="181"/>
      <c r="R38" s="181"/>
      <c r="S38" s="181"/>
      <c r="T38" s="181"/>
      <c r="U38" s="181"/>
    </row>
    <row r="39" spans="1:21" ht="14.5">
      <c r="A39" s="66"/>
      <c r="B39" s="69"/>
      <c r="C39" s="66"/>
      <c r="D39" s="212" t="s">
        <v>227</v>
      </c>
      <c r="E39" s="212" t="s">
        <v>62</v>
      </c>
      <c r="F39" s="210" t="s">
        <v>54</v>
      </c>
      <c r="G39" s="217">
        <v>0.67500000000000004</v>
      </c>
      <c r="H39" s="217">
        <v>0.67500000000000004</v>
      </c>
      <c r="I39" s="181">
        <v>0.67500000000000004</v>
      </c>
      <c r="J39" s="181">
        <v>0.67500000000000004</v>
      </c>
      <c r="K39" s="181">
        <v>0.67500000000000004</v>
      </c>
      <c r="L39" s="181">
        <v>0.67500000000000004</v>
      </c>
      <c r="M39" s="181">
        <v>0.67500000000000004</v>
      </c>
      <c r="O39" s="181">
        <v>0.67500000000000004</v>
      </c>
      <c r="P39" s="181">
        <v>0.67500000000000004</v>
      </c>
      <c r="Q39" s="181">
        <v>0.67500000000000004</v>
      </c>
      <c r="R39" s="181">
        <v>0.67500000000000004</v>
      </c>
      <c r="S39" s="181">
        <v>0.67500000000000004</v>
      </c>
      <c r="T39" s="181">
        <v>0.67500000000000004</v>
      </c>
      <c r="U39" s="181">
        <v>0.67500000000000004</v>
      </c>
    </row>
    <row r="40" spans="1:21" ht="14.5">
      <c r="A40" s="66"/>
      <c r="B40" s="69"/>
      <c r="C40" s="66"/>
      <c r="D40" s="210"/>
      <c r="E40" s="212" t="s">
        <v>221</v>
      </c>
      <c r="F40" s="210"/>
      <c r="G40" s="217"/>
      <c r="H40" s="217"/>
      <c r="I40" s="181"/>
      <c r="J40" s="181"/>
      <c r="K40" s="181"/>
      <c r="L40" s="181"/>
      <c r="M40" s="181"/>
      <c r="O40" s="181"/>
      <c r="P40" s="181"/>
      <c r="Q40" s="181"/>
      <c r="R40" s="181"/>
      <c r="S40" s="181"/>
      <c r="T40" s="181"/>
      <c r="U40" s="181"/>
    </row>
    <row r="41" spans="1:21" ht="14.5">
      <c r="A41" s="66"/>
      <c r="B41" s="69"/>
      <c r="C41" s="66"/>
      <c r="D41" s="212" t="s">
        <v>228</v>
      </c>
      <c r="E41" s="212" t="s">
        <v>55</v>
      </c>
      <c r="F41" s="210" t="s">
        <v>54</v>
      </c>
      <c r="G41" s="217">
        <v>0.9</v>
      </c>
      <c r="H41" s="217">
        <v>0.9</v>
      </c>
      <c r="I41" s="181">
        <v>0.9</v>
      </c>
      <c r="J41" s="181">
        <v>0.9</v>
      </c>
      <c r="K41" s="181">
        <v>0.9</v>
      </c>
      <c r="L41" s="181">
        <v>0.9</v>
      </c>
      <c r="M41" s="181">
        <v>0.9</v>
      </c>
      <c r="O41" s="181">
        <v>0.9</v>
      </c>
      <c r="P41" s="181">
        <v>0.9</v>
      </c>
      <c r="Q41" s="181">
        <v>0.9</v>
      </c>
      <c r="R41" s="181">
        <v>0.9</v>
      </c>
      <c r="S41" s="181">
        <v>0.9</v>
      </c>
      <c r="T41" s="181">
        <v>0.9</v>
      </c>
      <c r="U41" s="181">
        <v>0.9</v>
      </c>
    </row>
    <row r="42" spans="1:21" ht="14.5">
      <c r="A42" s="68"/>
      <c r="B42" s="80"/>
      <c r="C42" s="66"/>
      <c r="D42" s="210"/>
      <c r="E42" s="212" t="s">
        <v>58</v>
      </c>
      <c r="F42" s="210"/>
      <c r="G42" s="217"/>
      <c r="H42" s="217"/>
      <c r="I42" s="181"/>
      <c r="J42" s="181"/>
      <c r="K42" s="181"/>
      <c r="L42" s="181"/>
      <c r="M42" s="181"/>
      <c r="O42" s="181"/>
      <c r="P42" s="181"/>
      <c r="Q42" s="181"/>
      <c r="R42" s="181"/>
      <c r="S42" s="181"/>
      <c r="T42" s="181"/>
      <c r="U42" s="181"/>
    </row>
    <row r="43" spans="1:21" ht="14.5">
      <c r="A43" s="68"/>
      <c r="B43" s="80"/>
      <c r="C43" s="66"/>
      <c r="D43" s="212" t="s">
        <v>229</v>
      </c>
      <c r="E43" s="212" t="s">
        <v>55</v>
      </c>
      <c r="F43" s="210" t="s">
        <v>54</v>
      </c>
      <c r="G43" s="217">
        <v>0.89</v>
      </c>
      <c r="H43" s="217">
        <v>0.89</v>
      </c>
      <c r="I43" s="181">
        <v>0.89</v>
      </c>
      <c r="J43" s="181">
        <v>0.89</v>
      </c>
      <c r="K43" s="181">
        <v>0.89</v>
      </c>
      <c r="L43" s="181">
        <v>0.89</v>
      </c>
      <c r="M43" s="181">
        <v>0.89</v>
      </c>
      <c r="O43" s="181">
        <v>0.89</v>
      </c>
      <c r="P43" s="181">
        <v>0.89</v>
      </c>
      <c r="Q43" s="181">
        <v>0.89</v>
      </c>
      <c r="R43" s="181">
        <v>0.89</v>
      </c>
      <c r="S43" s="181">
        <v>0.89</v>
      </c>
      <c r="T43" s="181">
        <v>0.89</v>
      </c>
      <c r="U43" s="181">
        <v>0.89</v>
      </c>
    </row>
    <row r="44" spans="1:21" ht="14.5">
      <c r="A44" s="66"/>
      <c r="B44" s="69"/>
      <c r="C44" s="66"/>
      <c r="D44" s="210"/>
      <c r="E44" s="212" t="s">
        <v>62</v>
      </c>
      <c r="F44" s="210"/>
      <c r="G44" s="211"/>
      <c r="H44" s="211"/>
      <c r="I44" s="78"/>
      <c r="J44" s="78"/>
      <c r="K44" s="78"/>
      <c r="L44" s="78"/>
      <c r="M44" s="78"/>
      <c r="R44" s="158" t="s">
        <v>435</v>
      </c>
    </row>
    <row r="45" spans="1:21" ht="14.5">
      <c r="A45" s="66"/>
      <c r="B45" s="69"/>
      <c r="C45" s="66"/>
      <c r="D45" s="213"/>
      <c r="E45" s="213"/>
      <c r="F45" s="213"/>
      <c r="G45" s="214"/>
      <c r="H45" s="214"/>
      <c r="I45" s="67"/>
      <c r="J45" s="67"/>
      <c r="K45" s="67"/>
      <c r="L45" s="67"/>
      <c r="M45" s="67"/>
    </row>
    <row r="46" spans="1:21" ht="14.5">
      <c r="A46" s="66"/>
      <c r="B46" s="69"/>
      <c r="C46" s="66"/>
      <c r="D46" s="66"/>
      <c r="E46" s="66"/>
      <c r="F46" s="66"/>
      <c r="G46" s="67"/>
      <c r="H46" s="67"/>
      <c r="I46" s="67"/>
      <c r="J46" s="67"/>
      <c r="K46" s="67"/>
      <c r="L46" s="67"/>
      <c r="M46" s="67"/>
    </row>
    <row r="47" spans="1:21" ht="14.5">
      <c r="A47" s="66"/>
      <c r="B47" s="69"/>
      <c r="C47" s="66"/>
      <c r="D47" s="66"/>
      <c r="E47" s="66"/>
      <c r="F47" s="66"/>
      <c r="G47" s="67"/>
      <c r="H47" s="67"/>
      <c r="I47" s="67"/>
      <c r="J47" s="67"/>
      <c r="K47" s="67"/>
      <c r="L47" s="67"/>
      <c r="M47" s="67"/>
    </row>
    <row r="50" spans="1:27">
      <c r="O50" s="84" t="s">
        <v>230</v>
      </c>
      <c r="R50" s="84" t="s">
        <v>244</v>
      </c>
    </row>
    <row r="51" spans="1:27" ht="14.5">
      <c r="A51" s="69"/>
      <c r="B51" s="69"/>
      <c r="C51" s="69"/>
      <c r="D51" s="69"/>
      <c r="E51" s="69"/>
      <c r="F51" s="132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s="135" customFormat="1" ht="15" thickBot="1">
      <c r="A52" s="133"/>
      <c r="B52" s="133"/>
      <c r="C52" s="133"/>
      <c r="D52" s="134" t="s">
        <v>1</v>
      </c>
      <c r="E52" s="72" t="s">
        <v>2</v>
      </c>
      <c r="F52" s="72" t="s">
        <v>3</v>
      </c>
      <c r="G52" s="135" t="s">
        <v>141</v>
      </c>
      <c r="H52" s="135" t="s">
        <v>142</v>
      </c>
      <c r="I52" s="135" t="s">
        <v>143</v>
      </c>
      <c r="J52" s="135" t="s">
        <v>144</v>
      </c>
      <c r="K52" s="135" t="s">
        <v>145</v>
      </c>
      <c r="L52" s="135" t="s">
        <v>146</v>
      </c>
      <c r="M52" s="135" t="s">
        <v>147</v>
      </c>
      <c r="R52" s="134" t="s">
        <v>1</v>
      </c>
      <c r="S52" s="134" t="s">
        <v>4</v>
      </c>
      <c r="T52" s="134" t="s">
        <v>0</v>
      </c>
      <c r="U52" s="135" t="s">
        <v>141</v>
      </c>
      <c r="V52" s="135" t="s">
        <v>142</v>
      </c>
      <c r="W52" s="135" t="s">
        <v>143</v>
      </c>
      <c r="X52" s="135" t="s">
        <v>144</v>
      </c>
      <c r="Y52" s="135" t="s">
        <v>145</v>
      </c>
      <c r="Z52" s="135" t="s">
        <v>146</v>
      </c>
      <c r="AA52" s="135" t="s">
        <v>147</v>
      </c>
    </row>
    <row r="53" spans="1:27" ht="14.5">
      <c r="A53" s="69"/>
      <c r="B53" s="69"/>
      <c r="C53" s="69"/>
      <c r="D53" s="3" t="s">
        <v>388</v>
      </c>
      <c r="E53" s="3" t="s">
        <v>62</v>
      </c>
      <c r="F53" s="3" t="s">
        <v>54</v>
      </c>
      <c r="G53" s="76">
        <f>attached_space_heating_byenergy!W17/SUM(G3:G5)/31.54</f>
        <v>5.2392211951918313</v>
      </c>
      <c r="H53" s="76">
        <f>attached_space_heating_byenergy!AU17/SUM(H3:H5)/31.54</f>
        <v>5.1051211334161453</v>
      </c>
      <c r="I53" s="76">
        <f>attached_space_heating_byenergy!BS17/SUM(I3:I5)/31.54</f>
        <v>3.56992654989492</v>
      </c>
      <c r="J53" s="76">
        <f>attached_space_heating_byenergy!CQ17/SUM(J3:J5)/31.54</f>
        <v>2.777881261889664</v>
      </c>
      <c r="K53" s="76">
        <f>attached_space_heating_byenergy!DO17/SUM(K3:K5)/31.54</f>
        <v>0.82087459148334219</v>
      </c>
      <c r="L53" s="76">
        <f>attached_space_heating_byenergy!EM17/SUM(L3:L5)/31.54</f>
        <v>0.17987260044964545</v>
      </c>
      <c r="M53" s="76">
        <f>attached_space_heating_byenergy!FK17/SUM(M3:M5)/31.54</f>
        <v>0.46749178856169804</v>
      </c>
      <c r="R53" s="3" t="s">
        <v>388</v>
      </c>
      <c r="S53" s="3" t="s">
        <v>62</v>
      </c>
      <c r="T53" s="3" t="s">
        <v>54</v>
      </c>
      <c r="U53" s="76">
        <f>attached_space_heating_byendtyp!W21/100</f>
        <v>0.81952273000000009</v>
      </c>
      <c r="V53" s="76">
        <f>attached_space_heating_byendtyp!AU21/100</f>
        <v>0.61594824999999997</v>
      </c>
      <c r="W53" s="76">
        <f>attached_space_heating_byendtyp!BS21/100</f>
        <v>0.7245365800000001</v>
      </c>
      <c r="X53" s="76">
        <f>attached_space_heating_byendtyp!CQ21/100</f>
        <v>0.79283603999999996</v>
      </c>
      <c r="Y53" s="76">
        <f>attached_space_heating_byendtyp!DO21/100</f>
        <v>0.82447925</v>
      </c>
      <c r="Z53" s="76">
        <f>attached_space_heating_byendtyp!EM21/100</f>
        <v>0.77052593999999996</v>
      </c>
      <c r="AA53" s="76">
        <f>attached_space_heating_byendtyp!FK21/100</f>
        <v>0.71898079999999998</v>
      </c>
    </row>
    <row r="54" spans="1:27" ht="14.5">
      <c r="A54" s="80"/>
      <c r="B54" s="80"/>
      <c r="C54" s="69"/>
      <c r="D54" s="3" t="s">
        <v>389</v>
      </c>
      <c r="E54" s="3" t="s">
        <v>62</v>
      </c>
      <c r="F54" s="3" t="s">
        <v>54</v>
      </c>
      <c r="G54" s="76">
        <f>G53</f>
        <v>5.2392211951918313</v>
      </c>
      <c r="H54" s="76">
        <f t="shared" ref="H54:M54" si="0">H53</f>
        <v>5.1051211334161453</v>
      </c>
      <c r="I54" s="76">
        <f t="shared" si="0"/>
        <v>3.56992654989492</v>
      </c>
      <c r="J54" s="76">
        <f t="shared" si="0"/>
        <v>2.777881261889664</v>
      </c>
      <c r="K54" s="76">
        <f t="shared" si="0"/>
        <v>0.82087459148334219</v>
      </c>
      <c r="L54" s="76">
        <f t="shared" si="0"/>
        <v>0.17987260044964545</v>
      </c>
      <c r="M54" s="76">
        <f t="shared" si="0"/>
        <v>0.46749178856169804</v>
      </c>
      <c r="R54" s="3" t="s">
        <v>389</v>
      </c>
      <c r="S54" s="3" t="s">
        <v>62</v>
      </c>
      <c r="T54" s="3" t="s">
        <v>54</v>
      </c>
      <c r="U54" s="76">
        <f>U53</f>
        <v>0.81952273000000009</v>
      </c>
      <c r="V54" s="76">
        <f t="shared" ref="V54" si="1">V53</f>
        <v>0.61594824999999997</v>
      </c>
      <c r="W54" s="76">
        <f t="shared" ref="W54" si="2">W53</f>
        <v>0.7245365800000001</v>
      </c>
      <c r="X54" s="76">
        <f t="shared" ref="X54" si="3">X53</f>
        <v>0.79283603999999996</v>
      </c>
      <c r="Y54" s="76">
        <f t="shared" ref="Y54" si="4">Y53</f>
        <v>0.82447925</v>
      </c>
      <c r="Z54" s="76">
        <f t="shared" ref="Z54" si="5">Z53</f>
        <v>0.77052593999999996</v>
      </c>
      <c r="AA54" s="76">
        <f t="shared" ref="AA54" si="6">AA53</f>
        <v>0.71898079999999998</v>
      </c>
    </row>
    <row r="55" spans="1:27" ht="14.5">
      <c r="A55" s="80"/>
      <c r="B55" s="80"/>
      <c r="C55" s="69"/>
      <c r="D55" s="3" t="s">
        <v>390</v>
      </c>
      <c r="E55" s="3" t="s">
        <v>62</v>
      </c>
      <c r="F55" s="3" t="s">
        <v>54</v>
      </c>
      <c r="G55" s="76">
        <f>G53</f>
        <v>5.2392211951918313</v>
      </c>
      <c r="H55" s="76">
        <f t="shared" ref="H55:M55" si="7">H53</f>
        <v>5.1051211334161453</v>
      </c>
      <c r="I55" s="76">
        <f t="shared" ref="I55:J55" si="8">I53</f>
        <v>3.56992654989492</v>
      </c>
      <c r="J55" s="76">
        <f t="shared" si="8"/>
        <v>2.777881261889664</v>
      </c>
      <c r="K55" s="76">
        <f t="shared" si="7"/>
        <v>0.82087459148334219</v>
      </c>
      <c r="L55" s="76">
        <f t="shared" si="7"/>
        <v>0.17987260044964545</v>
      </c>
      <c r="M55" s="76">
        <f t="shared" si="7"/>
        <v>0.46749178856169804</v>
      </c>
      <c r="R55" s="3" t="s">
        <v>390</v>
      </c>
      <c r="S55" s="3" t="s">
        <v>62</v>
      </c>
      <c r="T55" s="3" t="s">
        <v>54</v>
      </c>
      <c r="U55" s="76">
        <f>U53</f>
        <v>0.81952273000000009</v>
      </c>
      <c r="V55" s="76">
        <f t="shared" ref="V55:AA55" si="9">V53</f>
        <v>0.61594824999999997</v>
      </c>
      <c r="W55" s="76">
        <f t="shared" si="9"/>
        <v>0.7245365800000001</v>
      </c>
      <c r="X55" s="76">
        <f t="shared" si="9"/>
        <v>0.79283603999999996</v>
      </c>
      <c r="Y55" s="76">
        <f t="shared" si="9"/>
        <v>0.82447925</v>
      </c>
      <c r="Z55" s="76">
        <f t="shared" si="9"/>
        <v>0.77052593999999996</v>
      </c>
      <c r="AA55" s="76">
        <f t="shared" si="9"/>
        <v>0.71898079999999998</v>
      </c>
    </row>
    <row r="56" spans="1:27" ht="14.5">
      <c r="A56" s="69"/>
      <c r="B56" s="69"/>
      <c r="C56" s="69"/>
      <c r="D56" s="3" t="s">
        <v>391</v>
      </c>
      <c r="E56" s="3" t="s">
        <v>58</v>
      </c>
      <c r="F56" s="3" t="s">
        <v>54</v>
      </c>
      <c r="G56" s="76">
        <f>attached_space_heating_byenergy!W16/SUM(G6:G8)/31.54</f>
        <v>1.143714049357998</v>
      </c>
      <c r="H56" s="76">
        <f>attached_space_heating_byenergy!AU16/SUM(H6:H8)/31.54</f>
        <v>7.9234618787038986</v>
      </c>
      <c r="I56" s="76">
        <f>attached_space_heating_byenergy!BS16/SUM(I6:I8)/31.54</f>
        <v>3.6628599490680398</v>
      </c>
      <c r="J56" s="76">
        <f>attached_space_heating_byenergy!CQ16/SUM(J6:J8)/31.54</f>
        <v>2.7976654302588617</v>
      </c>
      <c r="K56" s="76">
        <f>attached_space_heating_byenergy!DO16/SUM(K6:K8)/31.54</f>
        <v>3.2317709279035927</v>
      </c>
      <c r="L56" s="76">
        <f>attached_space_heating_byenergy!EM16/SUM(L6:L8)/31.54</f>
        <v>4.5091593323734633</v>
      </c>
      <c r="M56" s="76">
        <f>attached_space_heating_byenergy!FK16/SUM(M6:M8)/31.54</f>
        <v>3.5080596987492307</v>
      </c>
      <c r="R56" s="3" t="s">
        <v>391</v>
      </c>
      <c r="S56" s="3" t="s">
        <v>58</v>
      </c>
      <c r="T56" s="3" t="s">
        <v>54</v>
      </c>
      <c r="U56" s="76">
        <f t="shared" ref="U56:AA70" si="10">U54</f>
        <v>0.81952273000000009</v>
      </c>
      <c r="V56" s="76">
        <f t="shared" si="10"/>
        <v>0.61594824999999997</v>
      </c>
      <c r="W56" s="76">
        <f t="shared" si="10"/>
        <v>0.7245365800000001</v>
      </c>
      <c r="X56" s="76">
        <f t="shared" si="10"/>
        <v>0.79283603999999996</v>
      </c>
      <c r="Y56" s="76">
        <f t="shared" si="10"/>
        <v>0.82447925</v>
      </c>
      <c r="Z56" s="76">
        <f t="shared" si="10"/>
        <v>0.77052593999999996</v>
      </c>
      <c r="AA56" s="76">
        <f t="shared" si="10"/>
        <v>0.71898079999999998</v>
      </c>
    </row>
    <row r="57" spans="1:27" ht="14.5">
      <c r="A57" s="69"/>
      <c r="B57" s="69"/>
      <c r="C57" s="69"/>
      <c r="D57" s="3" t="s">
        <v>392</v>
      </c>
      <c r="E57" s="3" t="s">
        <v>58</v>
      </c>
      <c r="F57" s="3" t="s">
        <v>54</v>
      </c>
      <c r="G57" s="76">
        <f>G56</f>
        <v>1.143714049357998</v>
      </c>
      <c r="H57" s="76">
        <f t="shared" ref="H57:M58" si="11">H56</f>
        <v>7.9234618787038986</v>
      </c>
      <c r="I57" s="76">
        <f t="shared" si="11"/>
        <v>3.6628599490680398</v>
      </c>
      <c r="J57" s="76">
        <f t="shared" si="11"/>
        <v>2.7976654302588617</v>
      </c>
      <c r="K57" s="76">
        <f t="shared" si="11"/>
        <v>3.2317709279035927</v>
      </c>
      <c r="L57" s="76">
        <f t="shared" si="11"/>
        <v>4.5091593323734633</v>
      </c>
      <c r="M57" s="76">
        <f t="shared" si="11"/>
        <v>3.5080596987492307</v>
      </c>
      <c r="R57" s="3" t="s">
        <v>392</v>
      </c>
      <c r="S57" s="3" t="s">
        <v>58</v>
      </c>
      <c r="T57" s="3" t="s">
        <v>54</v>
      </c>
      <c r="U57" s="76">
        <f t="shared" si="10"/>
        <v>0.81952273000000009</v>
      </c>
      <c r="V57" s="76">
        <f t="shared" si="10"/>
        <v>0.61594824999999997</v>
      </c>
      <c r="W57" s="76">
        <f t="shared" si="10"/>
        <v>0.7245365800000001</v>
      </c>
      <c r="X57" s="76">
        <f t="shared" si="10"/>
        <v>0.79283603999999996</v>
      </c>
      <c r="Y57" s="76">
        <f t="shared" si="10"/>
        <v>0.82447925</v>
      </c>
      <c r="Z57" s="76">
        <f t="shared" si="10"/>
        <v>0.77052593999999996</v>
      </c>
      <c r="AA57" s="76">
        <f t="shared" si="10"/>
        <v>0.71898079999999998</v>
      </c>
    </row>
    <row r="58" spans="1:27" ht="14.5">
      <c r="A58" s="69"/>
      <c r="B58" s="69"/>
      <c r="C58" s="69"/>
      <c r="D58" s="3" t="s">
        <v>393</v>
      </c>
      <c r="E58" s="3" t="s">
        <v>58</v>
      </c>
      <c r="F58" s="3" t="s">
        <v>54</v>
      </c>
      <c r="G58" s="76">
        <f>G57</f>
        <v>1.143714049357998</v>
      </c>
      <c r="H58" s="76">
        <f t="shared" si="11"/>
        <v>7.9234618787038986</v>
      </c>
      <c r="I58" s="76">
        <f t="shared" si="11"/>
        <v>3.6628599490680398</v>
      </c>
      <c r="J58" s="76">
        <f t="shared" si="11"/>
        <v>2.7976654302588617</v>
      </c>
      <c r="K58" s="76">
        <f t="shared" si="11"/>
        <v>3.2317709279035927</v>
      </c>
      <c r="L58" s="76">
        <f t="shared" si="11"/>
        <v>4.5091593323734633</v>
      </c>
      <c r="M58" s="76">
        <f t="shared" si="11"/>
        <v>3.5080596987492307</v>
      </c>
      <c r="R58" s="3" t="s">
        <v>393</v>
      </c>
      <c r="S58" s="3" t="s">
        <v>58</v>
      </c>
      <c r="T58" s="3" t="s">
        <v>54</v>
      </c>
      <c r="U58" s="76">
        <f t="shared" si="10"/>
        <v>0.81952273000000009</v>
      </c>
      <c r="V58" s="76">
        <f t="shared" si="10"/>
        <v>0.61594824999999997</v>
      </c>
      <c r="W58" s="76">
        <f t="shared" si="10"/>
        <v>0.7245365800000001</v>
      </c>
      <c r="X58" s="76">
        <f t="shared" si="10"/>
        <v>0.79283603999999996</v>
      </c>
      <c r="Y58" s="76">
        <f t="shared" si="10"/>
        <v>0.82447925</v>
      </c>
      <c r="Z58" s="76">
        <f t="shared" si="10"/>
        <v>0.77052593999999996</v>
      </c>
      <c r="AA58" s="76">
        <f t="shared" si="10"/>
        <v>0.71898079999999998</v>
      </c>
    </row>
    <row r="59" spans="1:27" ht="14.5">
      <c r="A59" s="69"/>
      <c r="B59" s="69"/>
      <c r="C59" s="69"/>
      <c r="D59" s="3" t="s">
        <v>223</v>
      </c>
      <c r="E59" s="3" t="s">
        <v>55</v>
      </c>
      <c r="F59" s="3" t="s">
        <v>54</v>
      </c>
      <c r="G59" s="76">
        <f>attached_space_heating_byenergy!W15/'TechHeat-RES-SD'!G9/31.54</f>
        <v>2.0528875241067168</v>
      </c>
      <c r="H59" s="76">
        <f>attached_space_heating_byenergy!AU15/'TechHeat-RES-SD'!H9/31.54</f>
        <v>5.4041570882405461</v>
      </c>
      <c r="I59" s="76">
        <f>attached_space_heating_byenergy!BS15/'TechHeat-RES-SD'!I9/31.54</f>
        <v>3.8367891185386429</v>
      </c>
      <c r="J59" s="76">
        <f>attached_space_heating_byenergy!CQ15/'TechHeat-RES-SD'!J9/31.54</f>
        <v>3.1983481612369609</v>
      </c>
      <c r="K59" s="76">
        <f>attached_space_heating_byenergy!DO15/'TechHeat-RES-SD'!K9/31.54</f>
        <v>3.0730187048271635</v>
      </c>
      <c r="L59" s="76">
        <f>attached_space_heating_byenergy!EM15/'TechHeat-RES-SD'!L9/31.54</f>
        <v>3.4638840557979913</v>
      </c>
      <c r="M59" s="76">
        <f>attached_space_heating_byenergy!FK15/'TechHeat-RES-SD'!M9/31.54</f>
        <v>2.4793397517619176</v>
      </c>
      <c r="R59" s="3" t="s">
        <v>223</v>
      </c>
      <c r="S59" s="3" t="s">
        <v>55</v>
      </c>
      <c r="T59" s="3" t="s">
        <v>54</v>
      </c>
      <c r="U59" s="76">
        <f t="shared" si="10"/>
        <v>0.81952273000000009</v>
      </c>
      <c r="V59" s="76">
        <f t="shared" si="10"/>
        <v>0.61594824999999997</v>
      </c>
      <c r="W59" s="76">
        <f t="shared" si="10"/>
        <v>0.7245365800000001</v>
      </c>
      <c r="X59" s="76">
        <f t="shared" si="10"/>
        <v>0.79283603999999996</v>
      </c>
      <c r="Y59" s="76">
        <f t="shared" si="10"/>
        <v>0.82447925</v>
      </c>
      <c r="Z59" s="76">
        <f t="shared" si="10"/>
        <v>0.77052593999999996</v>
      </c>
      <c r="AA59" s="76">
        <f t="shared" si="10"/>
        <v>0.71898079999999998</v>
      </c>
    </row>
    <row r="60" spans="1:27" ht="14.5">
      <c r="A60" s="69"/>
      <c r="B60" s="69"/>
      <c r="C60" s="69"/>
      <c r="D60" s="3" t="s">
        <v>105</v>
      </c>
      <c r="E60" s="3" t="s">
        <v>61</v>
      </c>
      <c r="F60" s="3" t="s">
        <v>54</v>
      </c>
      <c r="G60" s="76"/>
      <c r="H60" s="76"/>
      <c r="I60" s="76"/>
      <c r="J60" s="76"/>
      <c r="K60" s="76"/>
      <c r="L60" s="76"/>
      <c r="M60" s="76"/>
      <c r="R60" s="3" t="s">
        <v>105</v>
      </c>
      <c r="S60" s="3" t="s">
        <v>61</v>
      </c>
      <c r="T60" s="3" t="s">
        <v>54</v>
      </c>
      <c r="U60" s="76">
        <f t="shared" si="10"/>
        <v>0.81952273000000009</v>
      </c>
      <c r="V60" s="76">
        <f t="shared" si="10"/>
        <v>0.61594824999999997</v>
      </c>
      <c r="W60" s="76">
        <f t="shared" si="10"/>
        <v>0.7245365800000001</v>
      </c>
      <c r="X60" s="76">
        <f t="shared" si="10"/>
        <v>0.79283603999999996</v>
      </c>
      <c r="Y60" s="76">
        <f t="shared" si="10"/>
        <v>0.82447925</v>
      </c>
      <c r="Z60" s="76">
        <f t="shared" si="10"/>
        <v>0.77052593999999996</v>
      </c>
      <c r="AA60" s="76">
        <f t="shared" si="10"/>
        <v>0.71898079999999998</v>
      </c>
    </row>
    <row r="61" spans="1:27" ht="14.5">
      <c r="A61" s="69"/>
      <c r="B61" s="69"/>
      <c r="C61" s="69"/>
      <c r="D61" s="3" t="s">
        <v>224</v>
      </c>
      <c r="E61" s="3" t="s">
        <v>220</v>
      </c>
      <c r="F61" s="3" t="s">
        <v>54</v>
      </c>
      <c r="G61" s="76">
        <f>attached_space_heating_byenergy!W18/'TechHeat-RES-SD'!G11/31.54</f>
        <v>2.0143789041946061</v>
      </c>
      <c r="H61" s="76">
        <f>attached_space_heating_byenergy!AU18/'TechHeat-RES-SD'!H11/31.54</f>
        <v>6.3604848543973462</v>
      </c>
      <c r="I61" s="76">
        <f>attached_space_heating_byenergy!BS18/'TechHeat-RES-SD'!I11/31.54</f>
        <v>2.6811528461506224</v>
      </c>
      <c r="J61" s="76">
        <f>attached_space_heating_byenergy!CQ18/'TechHeat-RES-SD'!J11/31.54</f>
        <v>7.8731316242413261</v>
      </c>
      <c r="K61" s="76">
        <f>attached_space_heating_byenergy!DO18/'TechHeat-RES-SD'!K11/31.54</f>
        <v>1.537428662016487</v>
      </c>
      <c r="L61" s="76">
        <f>attached_space_heating_byenergy!EM18/'TechHeat-RES-SD'!L11/31.54</f>
        <v>6.4425967025998734</v>
      </c>
      <c r="M61" s="76">
        <f>attached_space_heating_byenergy!FK18/'TechHeat-RES-SD'!M11/31.54</f>
        <v>3.5625514763227142</v>
      </c>
      <c r="R61" s="3" t="s">
        <v>224</v>
      </c>
      <c r="S61" s="3" t="s">
        <v>220</v>
      </c>
      <c r="T61" s="3" t="s">
        <v>54</v>
      </c>
      <c r="U61" s="76">
        <f t="shared" si="10"/>
        <v>0.81952273000000009</v>
      </c>
      <c r="V61" s="76">
        <f t="shared" ref="V61:AA61" si="12">V59</f>
        <v>0.61594824999999997</v>
      </c>
      <c r="W61" s="76">
        <f t="shared" si="12"/>
        <v>0.7245365800000001</v>
      </c>
      <c r="X61" s="76">
        <f t="shared" si="12"/>
        <v>0.79283603999999996</v>
      </c>
      <c r="Y61" s="76">
        <f t="shared" si="12"/>
        <v>0.82447925</v>
      </c>
      <c r="Z61" s="76">
        <f t="shared" si="12"/>
        <v>0.77052593999999996</v>
      </c>
      <c r="AA61" s="76">
        <f t="shared" si="12"/>
        <v>0.71898079999999998</v>
      </c>
    </row>
    <row r="62" spans="1:27" ht="14.5">
      <c r="D62" s="3" t="s">
        <v>225</v>
      </c>
      <c r="E62" s="3" t="s">
        <v>221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225</v>
      </c>
      <c r="S62" s="3" t="s">
        <v>221</v>
      </c>
      <c r="T62" s="3" t="s">
        <v>54</v>
      </c>
      <c r="U62" s="76">
        <f t="shared" si="10"/>
        <v>0.81952273000000009</v>
      </c>
      <c r="V62" s="76">
        <f t="shared" ref="V62:AA62" si="13">V60</f>
        <v>0.61594824999999997</v>
      </c>
      <c r="W62" s="76">
        <f t="shared" si="13"/>
        <v>0.7245365800000001</v>
      </c>
      <c r="X62" s="76">
        <f t="shared" si="13"/>
        <v>0.79283603999999996</v>
      </c>
      <c r="Y62" s="76">
        <f t="shared" si="13"/>
        <v>0.82447925</v>
      </c>
      <c r="Z62" s="76">
        <f t="shared" si="13"/>
        <v>0.77052593999999996</v>
      </c>
      <c r="AA62" s="76">
        <f t="shared" si="13"/>
        <v>0.71898079999999998</v>
      </c>
    </row>
    <row r="63" spans="1:27" ht="14.5">
      <c r="D63" s="84" t="s">
        <v>226</v>
      </c>
      <c r="E63" s="84" t="s">
        <v>55</v>
      </c>
      <c r="F63" s="3" t="s">
        <v>54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226</v>
      </c>
      <c r="S63" s="84" t="s">
        <v>55</v>
      </c>
      <c r="T63" s="3" t="s">
        <v>54</v>
      </c>
      <c r="U63" s="76">
        <f t="shared" si="10"/>
        <v>0.81952273000000009</v>
      </c>
      <c r="V63" s="76">
        <f t="shared" ref="V63:AA63" si="14">V61</f>
        <v>0.61594824999999997</v>
      </c>
      <c r="W63" s="76">
        <f t="shared" si="14"/>
        <v>0.7245365800000001</v>
      </c>
      <c r="X63" s="76">
        <f t="shared" si="14"/>
        <v>0.79283603999999996</v>
      </c>
      <c r="Y63" s="76">
        <f t="shared" si="14"/>
        <v>0.82447925</v>
      </c>
      <c r="Z63" s="76">
        <f t="shared" si="14"/>
        <v>0.77052593999999996</v>
      </c>
      <c r="AA63" s="76">
        <f t="shared" si="14"/>
        <v>0.71898079999999998</v>
      </c>
    </row>
    <row r="64" spans="1:27" ht="14.5">
      <c r="D64" s="3"/>
      <c r="E64" s="84" t="s">
        <v>221</v>
      </c>
      <c r="F64" s="3"/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R64" s="3"/>
      <c r="S64" s="84" t="s">
        <v>221</v>
      </c>
      <c r="T64" s="3" t="s">
        <v>54</v>
      </c>
      <c r="U64" s="76">
        <f t="shared" si="10"/>
        <v>0.81952273000000009</v>
      </c>
      <c r="V64" s="76">
        <f t="shared" ref="V64:AA64" si="15">V62</f>
        <v>0.61594824999999997</v>
      </c>
      <c r="W64" s="76">
        <f t="shared" si="15"/>
        <v>0.7245365800000001</v>
      </c>
      <c r="X64" s="76">
        <f t="shared" si="15"/>
        <v>0.79283603999999996</v>
      </c>
      <c r="Y64" s="76">
        <f t="shared" si="15"/>
        <v>0.82447925</v>
      </c>
      <c r="Z64" s="76">
        <f t="shared" si="15"/>
        <v>0.77052593999999996</v>
      </c>
      <c r="AA64" s="76">
        <f t="shared" si="15"/>
        <v>0.71898079999999998</v>
      </c>
    </row>
    <row r="65" spans="4:27" ht="14.5">
      <c r="D65" s="84" t="s">
        <v>227</v>
      </c>
      <c r="E65" s="84" t="s">
        <v>62</v>
      </c>
      <c r="F65" s="3" t="s">
        <v>54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227</v>
      </c>
      <c r="S65" s="84" t="s">
        <v>62</v>
      </c>
      <c r="T65" s="3" t="s">
        <v>54</v>
      </c>
      <c r="U65" s="76">
        <f t="shared" si="10"/>
        <v>0.81952273000000009</v>
      </c>
      <c r="V65" s="76">
        <f t="shared" si="10"/>
        <v>0.61594824999999997</v>
      </c>
      <c r="W65" s="76">
        <f t="shared" si="10"/>
        <v>0.7245365800000001</v>
      </c>
      <c r="X65" s="76">
        <f t="shared" si="10"/>
        <v>0.79283603999999996</v>
      </c>
      <c r="Y65" s="76">
        <f t="shared" si="10"/>
        <v>0.82447925</v>
      </c>
      <c r="Z65" s="76">
        <f t="shared" si="10"/>
        <v>0.77052593999999996</v>
      </c>
      <c r="AA65" s="76">
        <f t="shared" si="10"/>
        <v>0.71898079999999998</v>
      </c>
    </row>
    <row r="66" spans="4:27" ht="14.5">
      <c r="D66" s="3"/>
      <c r="E66" s="84" t="s">
        <v>221</v>
      </c>
      <c r="F66" s="3"/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R66" s="3"/>
      <c r="S66" s="84" t="s">
        <v>221</v>
      </c>
      <c r="T66" s="3" t="s">
        <v>54</v>
      </c>
      <c r="U66" s="76">
        <f t="shared" si="10"/>
        <v>0.81952273000000009</v>
      </c>
      <c r="V66" s="76">
        <f t="shared" ref="V66:AA66" si="16">V64</f>
        <v>0.61594824999999997</v>
      </c>
      <c r="W66" s="76">
        <f t="shared" si="16"/>
        <v>0.7245365800000001</v>
      </c>
      <c r="X66" s="76">
        <f t="shared" si="16"/>
        <v>0.79283603999999996</v>
      </c>
      <c r="Y66" s="76">
        <f t="shared" si="16"/>
        <v>0.82447925</v>
      </c>
      <c r="Z66" s="76">
        <f t="shared" si="16"/>
        <v>0.77052593999999996</v>
      </c>
      <c r="AA66" s="76">
        <f t="shared" si="16"/>
        <v>0.71898079999999998</v>
      </c>
    </row>
    <row r="67" spans="4:27" ht="14.5">
      <c r="D67" s="84" t="s">
        <v>228</v>
      </c>
      <c r="E67" s="84" t="s">
        <v>55</v>
      </c>
      <c r="F67" s="3" t="s">
        <v>54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228</v>
      </c>
      <c r="S67" s="84" t="s">
        <v>55</v>
      </c>
      <c r="T67" s="3" t="s">
        <v>54</v>
      </c>
      <c r="U67" s="76">
        <f t="shared" si="10"/>
        <v>0.81952273000000009</v>
      </c>
      <c r="V67" s="76">
        <f t="shared" ref="V67:AA67" si="17">V65</f>
        <v>0.61594824999999997</v>
      </c>
      <c r="W67" s="76">
        <f t="shared" si="17"/>
        <v>0.7245365800000001</v>
      </c>
      <c r="X67" s="76">
        <f t="shared" si="17"/>
        <v>0.79283603999999996</v>
      </c>
      <c r="Y67" s="76">
        <f t="shared" si="17"/>
        <v>0.82447925</v>
      </c>
      <c r="Z67" s="76">
        <f t="shared" si="17"/>
        <v>0.77052593999999996</v>
      </c>
      <c r="AA67" s="76">
        <f t="shared" si="17"/>
        <v>0.71898079999999998</v>
      </c>
    </row>
    <row r="68" spans="4:27" ht="14.5">
      <c r="D68" s="3"/>
      <c r="E68" s="84" t="s">
        <v>58</v>
      </c>
      <c r="F68" s="3"/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R68" s="3"/>
      <c r="S68" s="84" t="s">
        <v>58</v>
      </c>
      <c r="T68" s="3" t="s">
        <v>54</v>
      </c>
      <c r="U68" s="76">
        <f t="shared" si="10"/>
        <v>0.81952273000000009</v>
      </c>
      <c r="V68" s="76">
        <f t="shared" ref="V68:AA68" si="18">V66</f>
        <v>0.61594824999999997</v>
      </c>
      <c r="W68" s="76">
        <f t="shared" si="18"/>
        <v>0.7245365800000001</v>
      </c>
      <c r="X68" s="76">
        <f t="shared" si="18"/>
        <v>0.79283603999999996</v>
      </c>
      <c r="Y68" s="76">
        <f t="shared" si="18"/>
        <v>0.82447925</v>
      </c>
      <c r="Z68" s="76">
        <f t="shared" si="18"/>
        <v>0.77052593999999996</v>
      </c>
      <c r="AA68" s="76">
        <f t="shared" si="18"/>
        <v>0.71898079999999998</v>
      </c>
    </row>
    <row r="69" spans="4:27" ht="14.5">
      <c r="D69" s="84" t="s">
        <v>229</v>
      </c>
      <c r="E69" s="84" t="s">
        <v>55</v>
      </c>
      <c r="F69" s="3" t="s">
        <v>54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229</v>
      </c>
      <c r="S69" s="84" t="s">
        <v>55</v>
      </c>
      <c r="T69" s="3" t="s">
        <v>54</v>
      </c>
      <c r="U69" s="76">
        <f t="shared" si="10"/>
        <v>0.81952273000000009</v>
      </c>
      <c r="V69" s="76">
        <f t="shared" ref="V69:AA69" si="19">V67</f>
        <v>0.61594824999999997</v>
      </c>
      <c r="W69" s="76">
        <f t="shared" si="19"/>
        <v>0.7245365800000001</v>
      </c>
      <c r="X69" s="76">
        <f t="shared" si="19"/>
        <v>0.79283603999999996</v>
      </c>
      <c r="Y69" s="76">
        <f t="shared" si="19"/>
        <v>0.82447925</v>
      </c>
      <c r="Z69" s="76">
        <f t="shared" si="19"/>
        <v>0.77052593999999996</v>
      </c>
      <c r="AA69" s="76">
        <f t="shared" si="19"/>
        <v>0.71898079999999998</v>
      </c>
    </row>
    <row r="70" spans="4:27" ht="14.5">
      <c r="D70" s="3"/>
      <c r="E70" s="84" t="s">
        <v>62</v>
      </c>
      <c r="F70" s="3"/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R70" s="3"/>
      <c r="S70" s="84" t="s">
        <v>62</v>
      </c>
      <c r="T70" s="3" t="s">
        <v>54</v>
      </c>
      <c r="U70" s="76">
        <f t="shared" si="10"/>
        <v>0.81952273000000009</v>
      </c>
      <c r="V70" s="76">
        <f t="shared" si="10"/>
        <v>0.61594824999999997</v>
      </c>
      <c r="W70" s="76">
        <f t="shared" si="10"/>
        <v>0.7245365800000001</v>
      </c>
      <c r="X70" s="76">
        <f t="shared" si="10"/>
        <v>0.79283603999999996</v>
      </c>
      <c r="Y70" s="76">
        <f t="shared" si="10"/>
        <v>0.82447925</v>
      </c>
      <c r="Z70" s="76">
        <f t="shared" si="10"/>
        <v>0.77052593999999996</v>
      </c>
      <c r="AA70" s="76">
        <f t="shared" si="10"/>
        <v>0.71898079999999998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388</v>
      </c>
      <c r="E76" s="3" t="s">
        <v>62</v>
      </c>
      <c r="F76" s="3" t="s">
        <v>54</v>
      </c>
      <c r="G76" s="76">
        <f>G53*U53</f>
        <v>4.293660856957473</v>
      </c>
      <c r="H76" s="76">
        <f t="shared" ref="H76:M85" si="20">H53*V53</f>
        <v>3.1444904281656911</v>
      </c>
      <c r="I76" s="76">
        <f t="shared" si="20"/>
        <v>2.5865423733120649</v>
      </c>
      <c r="J76" s="76">
        <f t="shared" si="20"/>
        <v>2.2024043792668042</v>
      </c>
      <c r="K76" s="76">
        <f t="shared" si="20"/>
        <v>0.6767940675302424</v>
      </c>
      <c r="L76" s="76">
        <f t="shared" si="20"/>
        <v>0.13859650454170747</v>
      </c>
      <c r="M76" s="76">
        <f t="shared" si="20"/>
        <v>0.33611762013352048</v>
      </c>
      <c r="N76" s="87"/>
    </row>
    <row r="77" spans="4:27" ht="14.5">
      <c r="D77" s="3" t="s">
        <v>389</v>
      </c>
      <c r="E77" s="3" t="s">
        <v>62</v>
      </c>
      <c r="F77" s="3" t="s">
        <v>54</v>
      </c>
      <c r="G77" s="76">
        <f t="shared" ref="G77:G85" si="21">G54*U54</f>
        <v>4.293660856957473</v>
      </c>
      <c r="H77" s="76">
        <f t="shared" si="20"/>
        <v>3.1444904281656911</v>
      </c>
      <c r="I77" s="76">
        <f t="shared" si="20"/>
        <v>2.5865423733120649</v>
      </c>
      <c r="J77" s="76">
        <f t="shared" si="20"/>
        <v>2.2024043792668042</v>
      </c>
      <c r="K77" s="76">
        <f t="shared" si="20"/>
        <v>0.6767940675302424</v>
      </c>
      <c r="L77" s="76">
        <f t="shared" si="20"/>
        <v>0.13859650454170747</v>
      </c>
      <c r="M77" s="76">
        <f t="shared" si="20"/>
        <v>0.33611762013352048</v>
      </c>
      <c r="N77" s="87"/>
    </row>
    <row r="78" spans="4:27" ht="14.5">
      <c r="D78" s="3" t="s">
        <v>390</v>
      </c>
      <c r="E78" s="3" t="s">
        <v>62</v>
      </c>
      <c r="F78" s="3" t="s">
        <v>54</v>
      </c>
      <c r="G78" s="76">
        <f t="shared" si="21"/>
        <v>4.293660856957473</v>
      </c>
      <c r="H78" s="76">
        <f t="shared" si="20"/>
        <v>3.1444904281656911</v>
      </c>
      <c r="I78" s="76">
        <f t="shared" si="20"/>
        <v>2.5865423733120649</v>
      </c>
      <c r="J78" s="76">
        <f t="shared" si="20"/>
        <v>2.2024043792668042</v>
      </c>
      <c r="K78" s="76">
        <f t="shared" si="20"/>
        <v>0.6767940675302424</v>
      </c>
      <c r="L78" s="76">
        <f t="shared" si="20"/>
        <v>0.13859650454170747</v>
      </c>
      <c r="M78" s="76">
        <f t="shared" si="20"/>
        <v>0.33611762013352048</v>
      </c>
      <c r="N78" s="87"/>
    </row>
    <row r="79" spans="4:27" ht="14.5">
      <c r="D79" s="3" t="s">
        <v>391</v>
      </c>
      <c r="E79" s="3" t="s">
        <v>58</v>
      </c>
      <c r="F79" s="3" t="s">
        <v>54</v>
      </c>
      <c r="G79" s="76">
        <f t="shared" si="21"/>
        <v>0.93729966006922139</v>
      </c>
      <c r="H79" s="76">
        <f t="shared" si="20"/>
        <v>4.8804424781293783</v>
      </c>
      <c r="I79" s="76">
        <f t="shared" si="20"/>
        <v>2.6538760205167322</v>
      </c>
      <c r="J79" s="76">
        <f t="shared" si="20"/>
        <v>2.2180899809713321</v>
      </c>
      <c r="K79" s="76">
        <f t="shared" si="20"/>
        <v>2.6645280708097583</v>
      </c>
      <c r="L79" s="76">
        <f t="shared" si="20"/>
        <v>3.4744242331868351</v>
      </c>
      <c r="M79" s="76">
        <f t="shared" si="20"/>
        <v>2.5222275686544808</v>
      </c>
      <c r="N79" s="87"/>
    </row>
    <row r="80" spans="4:27" ht="14.5">
      <c r="D80" s="3" t="s">
        <v>392</v>
      </c>
      <c r="E80" s="3" t="s">
        <v>58</v>
      </c>
      <c r="F80" s="3" t="s">
        <v>54</v>
      </c>
      <c r="G80" s="76">
        <f t="shared" si="21"/>
        <v>0.93729966006922139</v>
      </c>
      <c r="H80" s="76">
        <f t="shared" si="20"/>
        <v>4.8804424781293783</v>
      </c>
      <c r="I80" s="76">
        <f t="shared" si="20"/>
        <v>2.6538760205167322</v>
      </c>
      <c r="J80" s="76">
        <f t="shared" si="20"/>
        <v>2.2180899809713321</v>
      </c>
      <c r="K80" s="76">
        <f t="shared" si="20"/>
        <v>2.6645280708097583</v>
      </c>
      <c r="L80" s="76">
        <f t="shared" si="20"/>
        <v>3.4744242331868351</v>
      </c>
      <c r="M80" s="76">
        <f t="shared" si="20"/>
        <v>2.5222275686544808</v>
      </c>
      <c r="N80" s="87"/>
    </row>
    <row r="81" spans="4:14" ht="14.5">
      <c r="D81" s="3" t="s">
        <v>393</v>
      </c>
      <c r="E81" s="3" t="s">
        <v>58</v>
      </c>
      <c r="F81" s="3" t="s">
        <v>54</v>
      </c>
      <c r="G81" s="76">
        <f t="shared" si="21"/>
        <v>0.93729966006922139</v>
      </c>
      <c r="H81" s="76">
        <f t="shared" si="20"/>
        <v>4.8804424781293783</v>
      </c>
      <c r="I81" s="76">
        <f t="shared" si="20"/>
        <v>2.6538760205167322</v>
      </c>
      <c r="J81" s="76">
        <f t="shared" si="20"/>
        <v>2.2180899809713321</v>
      </c>
      <c r="K81" s="76">
        <f t="shared" si="20"/>
        <v>2.6645280708097583</v>
      </c>
      <c r="L81" s="76">
        <f t="shared" si="20"/>
        <v>3.4744242331868351</v>
      </c>
      <c r="M81" s="76">
        <f t="shared" si="20"/>
        <v>2.5222275686544808</v>
      </c>
      <c r="N81" s="87"/>
    </row>
    <row r="82" spans="4:14" ht="14.5">
      <c r="D82" s="3" t="s">
        <v>223</v>
      </c>
      <c r="E82" s="3" t="s">
        <v>55</v>
      </c>
      <c r="F82" s="3" t="s">
        <v>54</v>
      </c>
      <c r="G82" s="76">
        <f t="shared" si="21"/>
        <v>1.6823879881388775</v>
      </c>
      <c r="H82" s="76">
        <f t="shared" si="20"/>
        <v>3.3286811012268598</v>
      </c>
      <c r="I82" s="76">
        <f t="shared" si="20"/>
        <v>2.7798940661272034</v>
      </c>
      <c r="J82" s="76">
        <f t="shared" si="20"/>
        <v>2.5357656906963935</v>
      </c>
      <c r="K82" s="76">
        <f t="shared" si="20"/>
        <v>2.5336401569918712</v>
      </c>
      <c r="L82" s="76">
        <f t="shared" si="20"/>
        <v>2.6690125181447595</v>
      </c>
      <c r="M82" s="76">
        <f t="shared" si="20"/>
        <v>1.7825976781935848</v>
      </c>
      <c r="N82" s="87"/>
    </row>
    <row r="83" spans="4:14" ht="14.5">
      <c r="D83" s="3" t="s">
        <v>105</v>
      </c>
      <c r="E83" s="3" t="s">
        <v>61</v>
      </c>
      <c r="F83" s="3" t="s">
        <v>54</v>
      </c>
      <c r="G83" s="228">
        <v>1</v>
      </c>
      <c r="H83" s="228">
        <v>1</v>
      </c>
      <c r="I83" s="228">
        <v>1</v>
      </c>
      <c r="J83" s="228">
        <v>1</v>
      </c>
      <c r="K83" s="228">
        <v>1</v>
      </c>
      <c r="L83" s="228">
        <v>1</v>
      </c>
      <c r="M83" s="228">
        <v>1</v>
      </c>
      <c r="N83" s="87"/>
    </row>
    <row r="84" spans="4:14" ht="14.5">
      <c r="D84" s="3" t="s">
        <v>224</v>
      </c>
      <c r="E84" s="3" t="s">
        <v>220</v>
      </c>
      <c r="F84" s="3" t="s">
        <v>54</v>
      </c>
      <c r="G84" s="76">
        <f t="shared" si="21"/>
        <v>1.6508292988199722</v>
      </c>
      <c r="H84" s="76">
        <f t="shared" si="20"/>
        <v>3.91772951521755</v>
      </c>
      <c r="I84" s="76">
        <f t="shared" si="20"/>
        <v>1.9425933136072384</v>
      </c>
      <c r="J84" s="76">
        <f t="shared" si="20"/>
        <v>6.2421024993622609</v>
      </c>
      <c r="K84" s="76">
        <f t="shared" si="20"/>
        <v>1.2675780301878568</v>
      </c>
      <c r="L84" s="76">
        <f t="shared" si="20"/>
        <v>4.9641878803116679</v>
      </c>
      <c r="M84" s="76">
        <f t="shared" si="20"/>
        <v>2.561406110487686</v>
      </c>
      <c r="N84" s="87"/>
    </row>
    <row r="85" spans="4:14" ht="14.5">
      <c r="D85" s="3" t="s">
        <v>225</v>
      </c>
      <c r="E85" s="3" t="s">
        <v>221</v>
      </c>
      <c r="F85" s="3" t="s">
        <v>54</v>
      </c>
      <c r="G85" s="76">
        <f t="shared" si="21"/>
        <v>0.6717611188306285</v>
      </c>
      <c r="H85" s="76">
        <f t="shared" si="20"/>
        <v>1.451877984378662</v>
      </c>
      <c r="I85" s="76">
        <f t="shared" si="20"/>
        <v>0.81146158124002821</v>
      </c>
      <c r="J85" s="76">
        <f t="shared" si="20"/>
        <v>0.10445828495558655</v>
      </c>
      <c r="K85" s="76">
        <f t="shared" si="20"/>
        <v>4.0699683621179455E-2</v>
      </c>
      <c r="L85" s="76">
        <f t="shared" si="20"/>
        <v>0.10259745889036778</v>
      </c>
      <c r="M85" s="76">
        <f t="shared" si="20"/>
        <v>0.26803695407360811</v>
      </c>
      <c r="N85" s="87"/>
    </row>
    <row r="86" spans="4:14" ht="14.5">
      <c r="D86" s="84" t="s">
        <v>226</v>
      </c>
      <c r="E86" s="84" t="s">
        <v>55</v>
      </c>
      <c r="F86" s="3" t="s">
        <v>54</v>
      </c>
      <c r="G86" s="193">
        <f>IF(G63*U63=0,0.1,G63*U63)</f>
        <v>0.1</v>
      </c>
      <c r="H86" s="193">
        <f>IF(H63*V63=0,0.1,H63*V63)</f>
        <v>0.1</v>
      </c>
      <c r="I86" s="193">
        <f>IF(I63*W63=0,0.1,I63*W63)</f>
        <v>0.1</v>
      </c>
      <c r="J86" s="193">
        <f t="shared" ref="J86:M86" si="22">IF(J63*X63=0,0.1,J63*X63)</f>
        <v>0.1</v>
      </c>
      <c r="K86" s="193">
        <f t="shared" si="22"/>
        <v>0.1</v>
      </c>
      <c r="L86" s="193">
        <f t="shared" si="22"/>
        <v>0.1</v>
      </c>
      <c r="M86" s="193">
        <f t="shared" si="22"/>
        <v>0.1</v>
      </c>
      <c r="N86" s="87"/>
    </row>
    <row r="87" spans="4:14" ht="14.5">
      <c r="D87" s="3"/>
      <c r="E87" s="84" t="s">
        <v>221</v>
      </c>
      <c r="F87" s="3"/>
      <c r="G87" s="193"/>
      <c r="H87" s="193"/>
      <c r="I87" s="193"/>
      <c r="J87" s="193"/>
      <c r="K87" s="193"/>
      <c r="L87" s="193"/>
      <c r="M87" s="193"/>
      <c r="N87" s="87"/>
    </row>
    <row r="88" spans="4:14" ht="14.5">
      <c r="D88" s="84" t="s">
        <v>227</v>
      </c>
      <c r="E88" s="84" t="s">
        <v>62</v>
      </c>
      <c r="F88" s="3" t="s">
        <v>54</v>
      </c>
      <c r="G88" s="193">
        <f t="shared" ref="G88:I88" si="23">IF(G65*U65=0,0.1,G65*U65)</f>
        <v>0.1</v>
      </c>
      <c r="H88" s="193">
        <f t="shared" si="23"/>
        <v>0.1</v>
      </c>
      <c r="I88" s="193">
        <f t="shared" si="23"/>
        <v>0.1</v>
      </c>
      <c r="J88" s="193">
        <f t="shared" ref="J88:J92" si="24">IF(J65*X65=0,0.1,J65*X65)</f>
        <v>0.1</v>
      </c>
      <c r="K88" s="193">
        <f t="shared" ref="K88:K92" si="25">IF(K65*Y65=0,0.1,K65*Y65)</f>
        <v>0.1</v>
      </c>
      <c r="L88" s="193">
        <f t="shared" ref="L88:L92" si="26">IF(L65*Z65=0,0.1,L65*Z65)</f>
        <v>0.1</v>
      </c>
      <c r="M88" s="193">
        <f t="shared" ref="M88:M92" si="27">IF(M65*AA65=0,0.1,M65*AA65)</f>
        <v>0.1</v>
      </c>
      <c r="N88" s="87"/>
    </row>
    <row r="89" spans="4:14" ht="14.5">
      <c r="D89" s="3"/>
      <c r="E89" s="84" t="s">
        <v>221</v>
      </c>
      <c r="F89" s="3"/>
      <c r="G89" s="193"/>
      <c r="H89" s="193"/>
      <c r="I89" s="193"/>
      <c r="J89" s="193"/>
      <c r="K89" s="193"/>
      <c r="L89" s="193"/>
      <c r="M89" s="193"/>
      <c r="N89" s="87"/>
    </row>
    <row r="90" spans="4:14" ht="14.5">
      <c r="D90" s="84" t="s">
        <v>228</v>
      </c>
      <c r="E90" s="84" t="s">
        <v>55</v>
      </c>
      <c r="F90" s="3" t="s">
        <v>54</v>
      </c>
      <c r="G90" s="193">
        <f t="shared" ref="G90:I90" si="28">IF(G67*U67=0,0.1,G67*U67)</f>
        <v>0.1</v>
      </c>
      <c r="H90" s="193">
        <f t="shared" si="28"/>
        <v>0.1</v>
      </c>
      <c r="I90" s="193">
        <f t="shared" si="28"/>
        <v>0.1</v>
      </c>
      <c r="J90" s="193">
        <f t="shared" si="24"/>
        <v>0.1</v>
      </c>
      <c r="K90" s="193">
        <f t="shared" si="25"/>
        <v>0.1</v>
      </c>
      <c r="L90" s="193">
        <f t="shared" si="26"/>
        <v>0.1</v>
      </c>
      <c r="M90" s="193">
        <f t="shared" si="27"/>
        <v>0.1</v>
      </c>
      <c r="N90" s="87"/>
    </row>
    <row r="91" spans="4:14" ht="14.5">
      <c r="D91" s="3"/>
      <c r="E91" s="84" t="s">
        <v>58</v>
      </c>
      <c r="F91" s="3"/>
      <c r="G91" s="193"/>
      <c r="H91" s="193"/>
      <c r="I91" s="193"/>
      <c r="J91" s="193"/>
      <c r="K91" s="193"/>
      <c r="L91" s="193"/>
      <c r="M91" s="193"/>
      <c r="N91" s="87"/>
    </row>
    <row r="92" spans="4:14" ht="14.5">
      <c r="D92" s="84" t="s">
        <v>229</v>
      </c>
      <c r="E92" s="84" t="s">
        <v>55</v>
      </c>
      <c r="F92" s="3" t="s">
        <v>54</v>
      </c>
      <c r="G92" s="193">
        <f t="shared" ref="G92:I92" si="29">IF(G69*U69=0,0.1,G69*U69)</f>
        <v>0.1</v>
      </c>
      <c r="H92" s="193">
        <f t="shared" si="29"/>
        <v>0.1</v>
      </c>
      <c r="I92" s="193">
        <f t="shared" si="29"/>
        <v>0.1</v>
      </c>
      <c r="J92" s="193">
        <f t="shared" si="24"/>
        <v>0.1</v>
      </c>
      <c r="K92" s="193">
        <f t="shared" si="25"/>
        <v>0.1</v>
      </c>
      <c r="L92" s="193">
        <f t="shared" si="26"/>
        <v>0.1</v>
      </c>
      <c r="M92" s="193">
        <f t="shared" si="27"/>
        <v>0.1</v>
      </c>
      <c r="N92" s="87"/>
    </row>
    <row r="93" spans="4:14" ht="14.5">
      <c r="D93" s="3"/>
      <c r="E93" s="84" t="s">
        <v>62</v>
      </c>
      <c r="F93" s="3"/>
      <c r="G93" s="76"/>
      <c r="H93" s="76"/>
      <c r="I93" s="76"/>
      <c r="J93" s="76"/>
      <c r="K93" s="76"/>
      <c r="L93" s="76"/>
      <c r="M93" s="76"/>
    </row>
    <row r="106" spans="4:6" ht="14.5">
      <c r="D106" s="152"/>
      <c r="E106" s="152"/>
      <c r="F106" s="153" t="s">
        <v>429</v>
      </c>
    </row>
    <row r="107" spans="4:6" ht="15" thickBot="1">
      <c r="D107" s="154" t="s">
        <v>1</v>
      </c>
      <c r="E107" s="154" t="s">
        <v>2</v>
      </c>
      <c r="F107" s="154" t="s">
        <v>3</v>
      </c>
    </row>
    <row r="108" spans="4:6">
      <c r="D108" s="155" t="s">
        <v>388</v>
      </c>
      <c r="E108" s="155" t="s">
        <v>62</v>
      </c>
      <c r="F108" s="155" t="s">
        <v>54</v>
      </c>
    </row>
    <row r="109" spans="4:6">
      <c r="D109" s="155" t="s">
        <v>389</v>
      </c>
      <c r="E109" s="155" t="s">
        <v>62</v>
      </c>
      <c r="F109" s="155" t="s">
        <v>54</v>
      </c>
    </row>
    <row r="110" spans="4:6">
      <c r="D110" s="155" t="s">
        <v>390</v>
      </c>
      <c r="E110" s="155" t="s">
        <v>62</v>
      </c>
      <c r="F110" s="155" t="s">
        <v>54</v>
      </c>
    </row>
    <row r="111" spans="4:6">
      <c r="D111" s="155" t="s">
        <v>391</v>
      </c>
      <c r="E111" s="155" t="s">
        <v>58</v>
      </c>
      <c r="F111" s="155" t="s">
        <v>54</v>
      </c>
    </row>
    <row r="112" spans="4:6">
      <c r="D112" s="155" t="s">
        <v>392</v>
      </c>
      <c r="E112" s="155" t="s">
        <v>58</v>
      </c>
      <c r="F112" s="155" t="s">
        <v>54</v>
      </c>
    </row>
    <row r="113" spans="4:6">
      <c r="D113" s="155" t="s">
        <v>393</v>
      </c>
      <c r="E113" s="155" t="s">
        <v>58</v>
      </c>
      <c r="F113" s="155" t="s">
        <v>54</v>
      </c>
    </row>
    <row r="114" spans="4:6">
      <c r="D114" s="155" t="s">
        <v>223</v>
      </c>
      <c r="E114" s="155" t="s">
        <v>55</v>
      </c>
      <c r="F114" s="155" t="s">
        <v>54</v>
      </c>
    </row>
    <row r="115" spans="4:6">
      <c r="D115" s="155" t="s">
        <v>105</v>
      </c>
      <c r="E115" s="155" t="s">
        <v>61</v>
      </c>
      <c r="F115" s="155" t="s">
        <v>54</v>
      </c>
    </row>
    <row r="116" spans="4:6">
      <c r="D116" s="155" t="s">
        <v>224</v>
      </c>
      <c r="E116" s="155" t="s">
        <v>220</v>
      </c>
      <c r="F116" s="155" t="s">
        <v>54</v>
      </c>
    </row>
    <row r="117" spans="4:6">
      <c r="D117" s="155" t="s">
        <v>225</v>
      </c>
      <c r="E117" s="155" t="s">
        <v>221</v>
      </c>
      <c r="F117" s="155" t="s">
        <v>54</v>
      </c>
    </row>
    <row r="118" spans="4:6">
      <c r="D118" s="156" t="s">
        <v>226</v>
      </c>
      <c r="E118" s="156" t="s">
        <v>55</v>
      </c>
      <c r="F118" s="155" t="s">
        <v>54</v>
      </c>
    </row>
    <row r="119" spans="4:6">
      <c r="D119" s="155"/>
      <c r="E119" s="156" t="s">
        <v>221</v>
      </c>
      <c r="F119" s="155" t="s">
        <v>54</v>
      </c>
    </row>
    <row r="120" spans="4:6">
      <c r="D120" s="156" t="s">
        <v>227</v>
      </c>
      <c r="E120" s="156" t="s">
        <v>62</v>
      </c>
      <c r="F120" s="155" t="s">
        <v>54</v>
      </c>
    </row>
    <row r="121" spans="4:6">
      <c r="D121" s="155"/>
      <c r="E121" s="156" t="s">
        <v>221</v>
      </c>
      <c r="F121" s="155" t="s">
        <v>54</v>
      </c>
    </row>
    <row r="122" spans="4:6">
      <c r="D122" s="156" t="s">
        <v>228</v>
      </c>
      <c r="E122" s="156" t="s">
        <v>55</v>
      </c>
      <c r="F122" s="155" t="s">
        <v>54</v>
      </c>
    </row>
    <row r="123" spans="4:6">
      <c r="D123" s="155"/>
      <c r="E123" s="156" t="s">
        <v>58</v>
      </c>
      <c r="F123" s="155" t="s">
        <v>54</v>
      </c>
    </row>
    <row r="124" spans="4:6">
      <c r="D124" s="156" t="s">
        <v>229</v>
      </c>
      <c r="E124" s="156" t="s">
        <v>55</v>
      </c>
      <c r="F124" s="155" t="s">
        <v>54</v>
      </c>
    </row>
    <row r="125" spans="4:6">
      <c r="D125" s="155"/>
      <c r="E125" s="156" t="s">
        <v>62</v>
      </c>
      <c r="F125" s="155" t="s">
        <v>54</v>
      </c>
    </row>
    <row r="131" spans="3:13" ht="14.5">
      <c r="D131" s="3"/>
      <c r="E131" s="3"/>
      <c r="F131" s="71" t="s">
        <v>436</v>
      </c>
      <c r="H131" s="3"/>
      <c r="I131" s="3"/>
      <c r="J131" s="3"/>
      <c r="K131" s="3"/>
      <c r="L131" s="3"/>
      <c r="M131" s="3"/>
    </row>
    <row r="132" spans="3:13" ht="15" thickBot="1">
      <c r="D132" s="72" t="s">
        <v>1</v>
      </c>
      <c r="E132" s="72" t="s">
        <v>2</v>
      </c>
      <c r="F132" s="72" t="s">
        <v>3</v>
      </c>
      <c r="G132" s="3" t="s">
        <v>141</v>
      </c>
      <c r="H132" s="3" t="s">
        <v>142</v>
      </c>
      <c r="I132" s="3" t="s">
        <v>143</v>
      </c>
      <c r="J132" s="3" t="s">
        <v>144</v>
      </c>
      <c r="K132" s="3" t="s">
        <v>145</v>
      </c>
      <c r="L132" s="3" t="s">
        <v>146</v>
      </c>
      <c r="M132" s="3" t="s">
        <v>147</v>
      </c>
    </row>
    <row r="133" spans="3:13" ht="14.5">
      <c r="D133" s="3" t="s">
        <v>388</v>
      </c>
      <c r="E133" s="3" t="s">
        <v>62</v>
      </c>
      <c r="F133" s="3" t="s">
        <v>54</v>
      </c>
      <c r="G133" s="76">
        <v>31.54</v>
      </c>
      <c r="H133" s="76">
        <v>31.54</v>
      </c>
      <c r="I133" s="76">
        <v>31.54</v>
      </c>
      <c r="J133" s="76">
        <v>31.54</v>
      </c>
      <c r="K133" s="76">
        <v>31.54</v>
      </c>
      <c r="L133" s="76">
        <v>31.54</v>
      </c>
      <c r="M133" s="76">
        <v>31.54</v>
      </c>
    </row>
    <row r="134" spans="3:13" ht="14.5">
      <c r="D134" s="3" t="s">
        <v>389</v>
      </c>
      <c r="E134" s="3" t="s">
        <v>62</v>
      </c>
      <c r="F134" s="3" t="s">
        <v>54</v>
      </c>
      <c r="G134" s="76">
        <v>31.54</v>
      </c>
      <c r="H134" s="76">
        <v>31.54</v>
      </c>
      <c r="I134" s="76">
        <v>31.54</v>
      </c>
      <c r="J134" s="76">
        <v>31.54</v>
      </c>
      <c r="K134" s="76">
        <v>31.54</v>
      </c>
      <c r="L134" s="76">
        <v>31.54</v>
      </c>
      <c r="M134" s="76">
        <v>31.54</v>
      </c>
    </row>
    <row r="135" spans="3:13" ht="14.5">
      <c r="C135" s="150"/>
      <c r="D135" s="3" t="s">
        <v>390</v>
      </c>
      <c r="E135" s="3" t="s">
        <v>62</v>
      </c>
      <c r="F135" s="3" t="s">
        <v>54</v>
      </c>
      <c r="G135" s="76">
        <v>31.54</v>
      </c>
      <c r="H135" s="76">
        <v>31.54</v>
      </c>
      <c r="I135" s="76">
        <v>31.54</v>
      </c>
      <c r="J135" s="76">
        <v>31.54</v>
      </c>
      <c r="K135" s="76">
        <v>31.54</v>
      </c>
      <c r="L135" s="76">
        <v>31.54</v>
      </c>
      <c r="M135" s="76">
        <v>31.54</v>
      </c>
    </row>
    <row r="136" spans="3:13" ht="14.5">
      <c r="C136" s="150"/>
      <c r="D136" s="3" t="s">
        <v>391</v>
      </c>
      <c r="E136" s="3" t="s">
        <v>58</v>
      </c>
      <c r="F136" s="3" t="s">
        <v>54</v>
      </c>
      <c r="G136" s="76">
        <v>31.54</v>
      </c>
      <c r="H136" s="76">
        <v>31.54</v>
      </c>
      <c r="I136" s="76">
        <v>31.54</v>
      </c>
      <c r="J136" s="76">
        <v>31.54</v>
      </c>
      <c r="K136" s="76">
        <v>31.54</v>
      </c>
      <c r="L136" s="76">
        <v>31.54</v>
      </c>
      <c r="M136" s="76">
        <v>31.54</v>
      </c>
    </row>
    <row r="137" spans="3:13" ht="14.5">
      <c r="C137" s="150"/>
      <c r="D137" s="3" t="s">
        <v>392</v>
      </c>
      <c r="E137" s="3" t="s">
        <v>58</v>
      </c>
      <c r="F137" s="3" t="s">
        <v>54</v>
      </c>
      <c r="G137" s="76">
        <v>31.54</v>
      </c>
      <c r="H137" s="76">
        <v>31.54</v>
      </c>
      <c r="I137" s="76">
        <v>31.54</v>
      </c>
      <c r="J137" s="76">
        <v>31.54</v>
      </c>
      <c r="K137" s="76">
        <v>31.54</v>
      </c>
      <c r="L137" s="76">
        <v>31.54</v>
      </c>
      <c r="M137" s="76">
        <v>31.54</v>
      </c>
    </row>
    <row r="138" spans="3:13" ht="14.5">
      <c r="C138" s="150"/>
      <c r="D138" s="3" t="s">
        <v>393</v>
      </c>
      <c r="E138" s="3" t="s">
        <v>58</v>
      </c>
      <c r="F138" s="3" t="s">
        <v>54</v>
      </c>
      <c r="G138" s="76">
        <v>31.54</v>
      </c>
      <c r="H138" s="76">
        <v>31.54</v>
      </c>
      <c r="I138" s="76">
        <v>31.54</v>
      </c>
      <c r="J138" s="76">
        <v>31.54</v>
      </c>
      <c r="K138" s="76">
        <v>31.54</v>
      </c>
      <c r="L138" s="76">
        <v>31.54</v>
      </c>
      <c r="M138" s="76">
        <v>31.54</v>
      </c>
    </row>
    <row r="139" spans="3:13" ht="14.5">
      <c r="C139" s="150"/>
      <c r="D139" s="3" t="s">
        <v>223</v>
      </c>
      <c r="E139" s="3" t="s">
        <v>55</v>
      </c>
      <c r="F139" s="3" t="s">
        <v>54</v>
      </c>
      <c r="G139" s="76">
        <v>31.54</v>
      </c>
      <c r="H139" s="76">
        <v>31.54</v>
      </c>
      <c r="I139" s="76">
        <v>31.54</v>
      </c>
      <c r="J139" s="76">
        <v>31.54</v>
      </c>
      <c r="K139" s="76">
        <v>31.54</v>
      </c>
      <c r="L139" s="76">
        <v>31.54</v>
      </c>
      <c r="M139" s="76">
        <v>31.54</v>
      </c>
    </row>
    <row r="140" spans="3:13" ht="14.5">
      <c r="C140" s="150"/>
      <c r="D140" s="3" t="s">
        <v>105</v>
      </c>
      <c r="E140" s="3" t="s">
        <v>61</v>
      </c>
      <c r="F140" s="3" t="s">
        <v>54</v>
      </c>
      <c r="G140" s="76">
        <v>31.54</v>
      </c>
      <c r="H140" s="76">
        <v>31.54</v>
      </c>
      <c r="I140" s="76">
        <v>31.54</v>
      </c>
      <c r="J140" s="76">
        <v>31.54</v>
      </c>
      <c r="K140" s="76">
        <v>31.54</v>
      </c>
      <c r="L140" s="76">
        <v>31.54</v>
      </c>
      <c r="M140" s="76">
        <v>31.54</v>
      </c>
    </row>
    <row r="141" spans="3:13" ht="14.5">
      <c r="C141" s="150"/>
      <c r="D141" s="3" t="s">
        <v>224</v>
      </c>
      <c r="E141" s="3" t="s">
        <v>220</v>
      </c>
      <c r="F141" s="3" t="s">
        <v>54</v>
      </c>
      <c r="G141" s="76">
        <v>31.54</v>
      </c>
      <c r="H141" s="76">
        <v>31.54</v>
      </c>
      <c r="I141" s="76">
        <v>31.54</v>
      </c>
      <c r="J141" s="76">
        <v>31.54</v>
      </c>
      <c r="K141" s="76">
        <v>31.54</v>
      </c>
      <c r="L141" s="76">
        <v>31.54</v>
      </c>
      <c r="M141" s="76">
        <v>31.54</v>
      </c>
    </row>
    <row r="142" spans="3:13" ht="14.5">
      <c r="C142" s="150"/>
      <c r="D142" s="3" t="s">
        <v>225</v>
      </c>
      <c r="E142" s="3" t="s">
        <v>221</v>
      </c>
      <c r="F142" s="3" t="s">
        <v>54</v>
      </c>
      <c r="G142" s="76">
        <v>31.54</v>
      </c>
      <c r="H142" s="76">
        <v>31.54</v>
      </c>
      <c r="I142" s="76">
        <v>31.54</v>
      </c>
      <c r="J142" s="76">
        <v>31.54</v>
      </c>
      <c r="K142" s="76">
        <v>31.54</v>
      </c>
      <c r="L142" s="76">
        <v>31.54</v>
      </c>
      <c r="M142" s="76">
        <v>31.54</v>
      </c>
    </row>
    <row r="143" spans="3:13" ht="14.5">
      <c r="C143" s="150"/>
      <c r="D143" s="150" t="s">
        <v>226</v>
      </c>
      <c r="E143" s="150" t="s">
        <v>55</v>
      </c>
      <c r="F143" s="3" t="s">
        <v>54</v>
      </c>
      <c r="G143" s="76">
        <v>31.54</v>
      </c>
      <c r="H143" s="76">
        <v>31.54</v>
      </c>
      <c r="I143" s="76">
        <v>31.54</v>
      </c>
      <c r="J143" s="76">
        <v>31.54</v>
      </c>
      <c r="K143" s="76">
        <v>31.54</v>
      </c>
      <c r="L143" s="76">
        <v>31.54</v>
      </c>
      <c r="M143" s="76">
        <v>31.54</v>
      </c>
    </row>
    <row r="144" spans="3:13" ht="14.5">
      <c r="C144" s="150"/>
      <c r="D144" s="3"/>
      <c r="E144" s="150" t="s">
        <v>221</v>
      </c>
      <c r="F144" s="3"/>
      <c r="G144" s="76"/>
      <c r="H144" s="76"/>
      <c r="I144" s="76"/>
      <c r="J144" s="76"/>
      <c r="K144" s="76"/>
      <c r="L144" s="76"/>
      <c r="M144" s="76"/>
    </row>
    <row r="145" spans="3:13" ht="14.5">
      <c r="C145" s="150"/>
      <c r="D145" s="150" t="s">
        <v>227</v>
      </c>
      <c r="E145" s="150" t="s">
        <v>62</v>
      </c>
      <c r="F145" s="3" t="s">
        <v>54</v>
      </c>
      <c r="G145" s="76">
        <v>31.54</v>
      </c>
      <c r="H145" s="76">
        <v>31.54</v>
      </c>
      <c r="I145" s="76">
        <v>31.54</v>
      </c>
      <c r="J145" s="76">
        <v>31.54</v>
      </c>
      <c r="K145" s="76">
        <v>31.54</v>
      </c>
      <c r="L145" s="76">
        <v>31.54</v>
      </c>
      <c r="M145" s="76">
        <v>31.54</v>
      </c>
    </row>
    <row r="146" spans="3:13" ht="14.5">
      <c r="C146" s="150"/>
      <c r="D146" s="3"/>
      <c r="E146" s="150" t="s">
        <v>221</v>
      </c>
      <c r="F146" s="3"/>
      <c r="G146" s="76"/>
      <c r="H146" s="76"/>
      <c r="I146" s="76"/>
      <c r="J146" s="76"/>
      <c r="K146" s="76"/>
      <c r="L146" s="76"/>
      <c r="M146" s="76"/>
    </row>
    <row r="147" spans="3:13" ht="14.5">
      <c r="C147" s="150"/>
      <c r="D147" s="150" t="s">
        <v>228</v>
      </c>
      <c r="E147" s="150" t="s">
        <v>55</v>
      </c>
      <c r="F147" s="3" t="s">
        <v>54</v>
      </c>
      <c r="G147" s="76">
        <v>31.54</v>
      </c>
      <c r="H147" s="76">
        <v>31.54</v>
      </c>
      <c r="I147" s="76">
        <v>31.54</v>
      </c>
      <c r="J147" s="76">
        <v>31.54</v>
      </c>
      <c r="K147" s="76">
        <v>31.54</v>
      </c>
      <c r="L147" s="76">
        <v>31.54</v>
      </c>
      <c r="M147" s="76">
        <v>31.54</v>
      </c>
    </row>
    <row r="148" spans="3:13" ht="14.5">
      <c r="C148" s="150"/>
      <c r="D148" s="3"/>
      <c r="E148" s="150" t="s">
        <v>58</v>
      </c>
      <c r="F148" s="3"/>
      <c r="G148" s="76"/>
      <c r="H148" s="76"/>
      <c r="I148" s="76"/>
      <c r="J148" s="76"/>
      <c r="K148" s="76"/>
      <c r="L148" s="76"/>
      <c r="M148" s="76"/>
    </row>
    <row r="149" spans="3:13" ht="14.5">
      <c r="D149" s="150" t="s">
        <v>229</v>
      </c>
      <c r="E149" s="150" t="s">
        <v>55</v>
      </c>
      <c r="F149" s="3" t="s">
        <v>54</v>
      </c>
      <c r="G149" s="76">
        <v>31.54</v>
      </c>
      <c r="H149" s="76">
        <v>31.54</v>
      </c>
      <c r="I149" s="76">
        <v>31.54</v>
      </c>
      <c r="J149" s="76">
        <v>31.54</v>
      </c>
      <c r="K149" s="76">
        <v>31.54</v>
      </c>
      <c r="L149" s="76">
        <v>31.54</v>
      </c>
      <c r="M149" s="76">
        <v>31.54</v>
      </c>
    </row>
    <row r="150" spans="3:13" ht="14.5">
      <c r="D150" s="3"/>
      <c r="E150" s="150" t="s">
        <v>62</v>
      </c>
      <c r="F150" s="3"/>
      <c r="G150" s="76"/>
      <c r="H150" s="76"/>
      <c r="I150" s="76"/>
      <c r="J150" s="76"/>
      <c r="K150" s="76"/>
      <c r="L150" s="76"/>
      <c r="M150" s="76"/>
    </row>
    <row r="155" spans="3:13" ht="14.5">
      <c r="F155" s="71" t="s">
        <v>430</v>
      </c>
    </row>
    <row r="156" spans="3:13" ht="15" thickBot="1">
      <c r="D156" s="72" t="s">
        <v>1</v>
      </c>
      <c r="E156" s="72" t="s">
        <v>2</v>
      </c>
      <c r="F156" s="72" t="s">
        <v>3</v>
      </c>
      <c r="G156" s="3" t="s">
        <v>141</v>
      </c>
      <c r="H156" s="3" t="s">
        <v>142</v>
      </c>
      <c r="I156" s="3" t="s">
        <v>143</v>
      </c>
      <c r="J156" s="3" t="s">
        <v>144</v>
      </c>
      <c r="K156" s="3" t="s">
        <v>145</v>
      </c>
      <c r="L156" s="3" t="s">
        <v>146</v>
      </c>
      <c r="M156" s="3" t="s">
        <v>147</v>
      </c>
    </row>
    <row r="157" spans="3:13" ht="14.5">
      <c r="D157" s="150" t="s">
        <v>226</v>
      </c>
      <c r="E157" s="150" t="s">
        <v>55</v>
      </c>
      <c r="F157" s="3" t="s">
        <v>54</v>
      </c>
      <c r="G157" s="160">
        <v>0.5</v>
      </c>
      <c r="H157" s="160">
        <v>0.5</v>
      </c>
      <c r="I157" s="160">
        <v>0.5</v>
      </c>
      <c r="J157" s="160">
        <v>0.5</v>
      </c>
      <c r="K157" s="160">
        <v>0.5</v>
      </c>
      <c r="L157" s="160">
        <v>0.5</v>
      </c>
      <c r="M157" s="160">
        <v>0.5</v>
      </c>
    </row>
    <row r="158" spans="3:13" ht="14.5">
      <c r="D158" s="3"/>
      <c r="E158" s="150" t="s">
        <v>221</v>
      </c>
      <c r="F158" s="3"/>
      <c r="G158" s="160">
        <v>0.5</v>
      </c>
      <c r="H158" s="160">
        <v>0.5</v>
      </c>
      <c r="I158" s="160">
        <v>0.5</v>
      </c>
      <c r="J158" s="160">
        <v>0.5</v>
      </c>
      <c r="K158" s="160">
        <v>0.5</v>
      </c>
      <c r="L158" s="160">
        <v>0.5</v>
      </c>
      <c r="M158" s="160">
        <v>0.5</v>
      </c>
    </row>
    <row r="159" spans="3:13" ht="14.5">
      <c r="D159" s="150" t="s">
        <v>227</v>
      </c>
      <c r="E159" s="150" t="s">
        <v>62</v>
      </c>
      <c r="F159" s="3" t="s">
        <v>54</v>
      </c>
      <c r="G159" s="160">
        <v>0.5</v>
      </c>
      <c r="H159" s="160">
        <v>0.5</v>
      </c>
      <c r="I159" s="160">
        <v>0.5</v>
      </c>
      <c r="J159" s="160">
        <v>0.5</v>
      </c>
      <c r="K159" s="160">
        <v>0.5</v>
      </c>
      <c r="L159" s="160">
        <v>0.5</v>
      </c>
      <c r="M159" s="160">
        <v>0.5</v>
      </c>
    </row>
    <row r="160" spans="3:13" ht="14.5">
      <c r="D160" s="3"/>
      <c r="E160" s="150" t="s">
        <v>221</v>
      </c>
      <c r="F160" s="3"/>
      <c r="G160" s="160">
        <v>0.5</v>
      </c>
      <c r="H160" s="160">
        <v>0.5</v>
      </c>
      <c r="I160" s="160">
        <v>0.5</v>
      </c>
      <c r="J160" s="160">
        <v>0.5</v>
      </c>
      <c r="K160" s="160">
        <v>0.5</v>
      </c>
      <c r="L160" s="160">
        <v>0.5</v>
      </c>
      <c r="M160" s="160">
        <v>0.5</v>
      </c>
    </row>
    <row r="161" spans="4:13" ht="14.5">
      <c r="D161" s="150" t="s">
        <v>228</v>
      </c>
      <c r="E161" s="150" t="s">
        <v>55</v>
      </c>
      <c r="F161" s="3" t="s">
        <v>54</v>
      </c>
      <c r="G161" s="160">
        <v>0.5</v>
      </c>
      <c r="H161" s="160">
        <v>0.5</v>
      </c>
      <c r="I161" s="160">
        <v>0.5</v>
      </c>
      <c r="J161" s="160">
        <v>0.5</v>
      </c>
      <c r="K161" s="160">
        <v>0.5</v>
      </c>
      <c r="L161" s="160">
        <v>0.5</v>
      </c>
      <c r="M161" s="160">
        <v>0.5</v>
      </c>
    </row>
    <row r="162" spans="4:13" ht="14.5">
      <c r="D162" s="3"/>
      <c r="E162" s="150" t="s">
        <v>58</v>
      </c>
      <c r="F162" s="3"/>
      <c r="G162" s="160">
        <v>0.5</v>
      </c>
      <c r="H162" s="160">
        <v>0.5</v>
      </c>
      <c r="I162" s="160">
        <v>0.5</v>
      </c>
      <c r="J162" s="160">
        <v>0.5</v>
      </c>
      <c r="K162" s="160">
        <v>0.5</v>
      </c>
      <c r="L162" s="160">
        <v>0.5</v>
      </c>
      <c r="M162" s="160">
        <v>0.5</v>
      </c>
    </row>
    <row r="163" spans="4:13" ht="14.5">
      <c r="D163" s="150" t="s">
        <v>229</v>
      </c>
      <c r="E163" s="150" t="s">
        <v>55</v>
      </c>
      <c r="F163" s="3" t="s">
        <v>54</v>
      </c>
      <c r="G163" s="160">
        <v>0.5</v>
      </c>
      <c r="H163" s="160">
        <v>0.5</v>
      </c>
      <c r="I163" s="160">
        <v>0.5</v>
      </c>
      <c r="J163" s="160">
        <v>0.5</v>
      </c>
      <c r="K163" s="160">
        <v>0.5</v>
      </c>
      <c r="L163" s="160">
        <v>0.5</v>
      </c>
      <c r="M163" s="160">
        <v>0.5</v>
      </c>
    </row>
    <row r="164" spans="4:13" ht="14.5">
      <c r="D164" s="3"/>
      <c r="E164" s="150" t="s">
        <v>62</v>
      </c>
      <c r="F164" s="3"/>
      <c r="G164" s="160">
        <v>0.5</v>
      </c>
      <c r="H164" s="160">
        <v>0.5</v>
      </c>
      <c r="I164" s="160">
        <v>0.5</v>
      </c>
      <c r="J164" s="160">
        <v>0.5</v>
      </c>
      <c r="K164" s="160">
        <v>0.5</v>
      </c>
      <c r="L164" s="160">
        <v>0.5</v>
      </c>
      <c r="M164" s="160">
        <v>0.5</v>
      </c>
    </row>
    <row r="165" spans="4:13" s="3" customFormat="1" ht="14.5">
      <c r="D165" s="3" t="s">
        <v>388</v>
      </c>
      <c r="E165" s="3" t="s">
        <v>62</v>
      </c>
      <c r="F165" s="3" t="s">
        <v>54</v>
      </c>
      <c r="G165" s="151">
        <v>1</v>
      </c>
      <c r="H165" s="151">
        <v>1</v>
      </c>
      <c r="I165" s="151">
        <v>1</v>
      </c>
      <c r="J165" s="151">
        <v>1</v>
      </c>
      <c r="K165" s="151">
        <v>1</v>
      </c>
      <c r="L165" s="151">
        <v>1</v>
      </c>
      <c r="M165" s="151">
        <v>1</v>
      </c>
    </row>
    <row r="166" spans="4:13" s="3" customFormat="1" ht="14.5">
      <c r="D166" s="3" t="s">
        <v>389</v>
      </c>
      <c r="E166" s="3" t="s">
        <v>62</v>
      </c>
      <c r="F166" s="3" t="s">
        <v>54</v>
      </c>
      <c r="G166" s="151">
        <v>1</v>
      </c>
      <c r="H166" s="151">
        <v>1</v>
      </c>
      <c r="I166" s="151">
        <v>1</v>
      </c>
      <c r="J166" s="151">
        <v>1</v>
      </c>
      <c r="K166" s="151">
        <v>1</v>
      </c>
      <c r="L166" s="151">
        <v>1</v>
      </c>
      <c r="M166" s="151">
        <v>1</v>
      </c>
    </row>
    <row r="167" spans="4:13" s="3" customFormat="1" ht="14.5">
      <c r="D167" s="3" t="s">
        <v>390</v>
      </c>
      <c r="E167" s="3" t="s">
        <v>62</v>
      </c>
      <c r="F167" s="3" t="s">
        <v>54</v>
      </c>
      <c r="G167" s="151">
        <v>1</v>
      </c>
      <c r="H167" s="151">
        <v>1</v>
      </c>
      <c r="I167" s="151">
        <v>1</v>
      </c>
      <c r="J167" s="151">
        <v>1</v>
      </c>
      <c r="K167" s="151">
        <v>1</v>
      </c>
      <c r="L167" s="151">
        <v>1</v>
      </c>
      <c r="M167" s="151">
        <v>1</v>
      </c>
    </row>
    <row r="168" spans="4:13" s="3" customFormat="1" ht="14.5">
      <c r="D168" s="3" t="s">
        <v>391</v>
      </c>
      <c r="E168" s="3" t="s">
        <v>58</v>
      </c>
      <c r="F168" s="3" t="s">
        <v>54</v>
      </c>
      <c r="G168" s="151">
        <v>1</v>
      </c>
      <c r="H168" s="151">
        <v>1</v>
      </c>
      <c r="I168" s="151">
        <v>1</v>
      </c>
      <c r="J168" s="151">
        <v>1</v>
      </c>
      <c r="K168" s="151">
        <v>1</v>
      </c>
      <c r="L168" s="151">
        <v>1</v>
      </c>
      <c r="M168" s="151">
        <v>1</v>
      </c>
    </row>
    <row r="169" spans="4:13" s="3" customFormat="1" ht="14.5">
      <c r="D169" s="3" t="s">
        <v>392</v>
      </c>
      <c r="E169" s="3" t="s">
        <v>58</v>
      </c>
      <c r="F169" s="3" t="s">
        <v>54</v>
      </c>
      <c r="G169" s="151">
        <v>1</v>
      </c>
      <c r="H169" s="151">
        <v>1</v>
      </c>
      <c r="I169" s="151">
        <v>1</v>
      </c>
      <c r="J169" s="151">
        <v>1</v>
      </c>
      <c r="K169" s="151">
        <v>1</v>
      </c>
      <c r="L169" s="151">
        <v>1</v>
      </c>
      <c r="M169" s="151">
        <v>1</v>
      </c>
    </row>
    <row r="170" spans="4:13" s="3" customFormat="1" ht="14.5">
      <c r="D170" s="3" t="s">
        <v>393</v>
      </c>
      <c r="E170" s="3" t="s">
        <v>58</v>
      </c>
      <c r="F170" s="3" t="s">
        <v>54</v>
      </c>
      <c r="G170" s="151">
        <v>1</v>
      </c>
      <c r="H170" s="151">
        <v>1</v>
      </c>
      <c r="I170" s="151">
        <v>1</v>
      </c>
      <c r="J170" s="151">
        <v>1</v>
      </c>
      <c r="K170" s="151">
        <v>1</v>
      </c>
      <c r="L170" s="151">
        <v>1</v>
      </c>
      <c r="M170" s="151">
        <v>1</v>
      </c>
    </row>
    <row r="171" spans="4:13" s="3" customFormat="1" ht="14.5">
      <c r="D171" s="3" t="s">
        <v>223</v>
      </c>
      <c r="E171" s="3" t="s">
        <v>55</v>
      </c>
      <c r="F171" s="3" t="s">
        <v>54</v>
      </c>
      <c r="G171" s="151">
        <v>1</v>
      </c>
      <c r="H171" s="151">
        <v>1</v>
      </c>
      <c r="I171" s="151">
        <v>1</v>
      </c>
      <c r="J171" s="151">
        <v>1</v>
      </c>
      <c r="K171" s="151">
        <v>1</v>
      </c>
      <c r="L171" s="151">
        <v>1</v>
      </c>
      <c r="M171" s="151">
        <v>1</v>
      </c>
    </row>
    <row r="172" spans="4:13" s="3" customFormat="1" ht="14.5">
      <c r="D172" s="3" t="s">
        <v>105</v>
      </c>
      <c r="E172" s="3" t="s">
        <v>61</v>
      </c>
      <c r="F172" s="3" t="s">
        <v>54</v>
      </c>
      <c r="G172" s="151">
        <v>1</v>
      </c>
      <c r="H172" s="151">
        <v>1</v>
      </c>
      <c r="I172" s="151">
        <v>1</v>
      </c>
      <c r="J172" s="151">
        <v>1</v>
      </c>
      <c r="K172" s="151">
        <v>1</v>
      </c>
      <c r="L172" s="151">
        <v>1</v>
      </c>
      <c r="M172" s="151">
        <v>1</v>
      </c>
    </row>
    <row r="173" spans="4:13" s="3" customFormat="1" ht="14.5">
      <c r="D173" s="3" t="s">
        <v>224</v>
      </c>
      <c r="E173" s="3" t="s">
        <v>220</v>
      </c>
      <c r="F173" s="3" t="s">
        <v>54</v>
      </c>
      <c r="G173" s="151">
        <v>1</v>
      </c>
      <c r="H173" s="151">
        <v>1</v>
      </c>
      <c r="I173" s="151">
        <v>1</v>
      </c>
      <c r="J173" s="151">
        <v>1</v>
      </c>
      <c r="K173" s="151">
        <v>1</v>
      </c>
      <c r="L173" s="151">
        <v>1</v>
      </c>
      <c r="M173" s="151">
        <v>1</v>
      </c>
    </row>
    <row r="174" spans="4:13" s="3" customFormat="1" ht="14.5">
      <c r="D174" s="3" t="s">
        <v>225</v>
      </c>
      <c r="E174" s="3" t="s">
        <v>221</v>
      </c>
      <c r="F174" s="3" t="s">
        <v>54</v>
      </c>
      <c r="G174" s="151">
        <v>1</v>
      </c>
      <c r="H174" s="151">
        <v>1</v>
      </c>
      <c r="I174" s="151">
        <v>1</v>
      </c>
      <c r="J174" s="151">
        <v>1</v>
      </c>
      <c r="K174" s="151">
        <v>1</v>
      </c>
      <c r="L174" s="151">
        <v>1</v>
      </c>
      <c r="M174" s="151">
        <v>1</v>
      </c>
    </row>
    <row r="180" spans="4:13" ht="14.5">
      <c r="D180" s="3"/>
      <c r="E180" s="3"/>
      <c r="F180" s="71" t="s">
        <v>428</v>
      </c>
      <c r="H180" s="3"/>
      <c r="I180" s="3"/>
      <c r="J180" s="3"/>
      <c r="K180" s="3"/>
      <c r="L180" s="3"/>
      <c r="M180" s="3"/>
    </row>
    <row r="181" spans="4:13" ht="15" thickBot="1">
      <c r="D181" s="72" t="s">
        <v>1</v>
      </c>
      <c r="E181" s="72" t="s">
        <v>2</v>
      </c>
      <c r="F181" s="72" t="s">
        <v>3</v>
      </c>
      <c r="G181" s="3" t="s">
        <v>141</v>
      </c>
      <c r="H181" s="3" t="s">
        <v>142</v>
      </c>
      <c r="I181" s="3" t="s">
        <v>143</v>
      </c>
      <c r="J181" s="3" t="s">
        <v>144</v>
      </c>
      <c r="K181" s="3" t="s">
        <v>145</v>
      </c>
      <c r="L181" s="3" t="s">
        <v>146</v>
      </c>
      <c r="M181" s="3" t="s">
        <v>147</v>
      </c>
    </row>
    <row r="182" spans="4:13" ht="14.5">
      <c r="D182" s="3" t="s">
        <v>388</v>
      </c>
      <c r="E182" s="3" t="s">
        <v>62</v>
      </c>
      <c r="F182" s="3" t="s">
        <v>54</v>
      </c>
      <c r="G182" s="151">
        <v>15</v>
      </c>
      <c r="H182" s="151">
        <v>15</v>
      </c>
      <c r="I182" s="151">
        <v>15</v>
      </c>
      <c r="J182" s="151">
        <v>15</v>
      </c>
      <c r="K182" s="151">
        <v>15</v>
      </c>
      <c r="L182" s="151">
        <v>15</v>
      </c>
      <c r="M182" s="151">
        <v>15</v>
      </c>
    </row>
    <row r="183" spans="4:13" ht="14.5">
      <c r="D183" s="3" t="s">
        <v>389</v>
      </c>
      <c r="E183" s="3" t="s">
        <v>62</v>
      </c>
      <c r="F183" s="3" t="s">
        <v>54</v>
      </c>
      <c r="G183" s="151">
        <v>15</v>
      </c>
      <c r="H183" s="151">
        <v>15</v>
      </c>
      <c r="I183" s="151">
        <v>15</v>
      </c>
      <c r="J183" s="151">
        <v>15</v>
      </c>
      <c r="K183" s="151">
        <v>15</v>
      </c>
      <c r="L183" s="151">
        <v>15</v>
      </c>
      <c r="M183" s="151">
        <v>15</v>
      </c>
    </row>
    <row r="184" spans="4:13" ht="14.5">
      <c r="D184" s="3" t="s">
        <v>390</v>
      </c>
      <c r="E184" s="3" t="s">
        <v>62</v>
      </c>
      <c r="F184" s="3" t="s">
        <v>54</v>
      </c>
      <c r="G184" s="151">
        <v>15</v>
      </c>
      <c r="H184" s="151">
        <v>15</v>
      </c>
      <c r="I184" s="151">
        <v>15</v>
      </c>
      <c r="J184" s="151">
        <v>15</v>
      </c>
      <c r="K184" s="151">
        <v>15</v>
      </c>
      <c r="L184" s="151">
        <v>15</v>
      </c>
      <c r="M184" s="151">
        <v>15</v>
      </c>
    </row>
    <row r="185" spans="4:13" ht="14.5">
      <c r="D185" s="3" t="s">
        <v>391</v>
      </c>
      <c r="E185" s="3" t="s">
        <v>58</v>
      </c>
      <c r="F185" s="3" t="s">
        <v>54</v>
      </c>
      <c r="G185" s="151">
        <v>15</v>
      </c>
      <c r="H185" s="151">
        <v>15</v>
      </c>
      <c r="I185" s="151">
        <v>15</v>
      </c>
      <c r="J185" s="151">
        <v>15</v>
      </c>
      <c r="K185" s="151">
        <v>15</v>
      </c>
      <c r="L185" s="151">
        <v>15</v>
      </c>
      <c r="M185" s="151">
        <v>15</v>
      </c>
    </row>
    <row r="186" spans="4:13" ht="14.5">
      <c r="D186" s="3" t="s">
        <v>392</v>
      </c>
      <c r="E186" s="3" t="s">
        <v>58</v>
      </c>
      <c r="F186" s="3" t="s">
        <v>54</v>
      </c>
      <c r="G186" s="151">
        <v>15</v>
      </c>
      <c r="H186" s="151">
        <v>15</v>
      </c>
      <c r="I186" s="151">
        <v>15</v>
      </c>
      <c r="J186" s="151">
        <v>15</v>
      </c>
      <c r="K186" s="151">
        <v>15</v>
      </c>
      <c r="L186" s="151">
        <v>15</v>
      </c>
      <c r="M186" s="151">
        <v>15</v>
      </c>
    </row>
    <row r="187" spans="4:13" ht="14.5">
      <c r="D187" s="3" t="s">
        <v>393</v>
      </c>
      <c r="E187" s="3" t="s">
        <v>58</v>
      </c>
      <c r="F187" s="3" t="s">
        <v>54</v>
      </c>
      <c r="G187" s="151">
        <v>15</v>
      </c>
      <c r="H187" s="151">
        <v>15</v>
      </c>
      <c r="I187" s="151">
        <v>15</v>
      </c>
      <c r="J187" s="151">
        <v>15</v>
      </c>
      <c r="K187" s="151">
        <v>15</v>
      </c>
      <c r="L187" s="151">
        <v>15</v>
      </c>
      <c r="M187" s="151">
        <v>15</v>
      </c>
    </row>
    <row r="188" spans="4:13" ht="14.5">
      <c r="D188" s="3" t="s">
        <v>223</v>
      </c>
      <c r="E188" s="3" t="s">
        <v>55</v>
      </c>
      <c r="F188" s="3" t="s">
        <v>54</v>
      </c>
      <c r="G188" s="151">
        <v>15</v>
      </c>
      <c r="H188" s="151">
        <v>15</v>
      </c>
      <c r="I188" s="151">
        <v>15</v>
      </c>
      <c r="J188" s="151">
        <v>15</v>
      </c>
      <c r="K188" s="151">
        <v>15</v>
      </c>
      <c r="L188" s="151">
        <v>15</v>
      </c>
      <c r="M188" s="151">
        <v>15</v>
      </c>
    </row>
    <row r="189" spans="4:13" ht="14.5">
      <c r="D189" s="3" t="s">
        <v>105</v>
      </c>
      <c r="E189" s="3" t="s">
        <v>61</v>
      </c>
      <c r="F189" s="3" t="s">
        <v>54</v>
      </c>
      <c r="G189" s="151">
        <v>15</v>
      </c>
      <c r="H189" s="151">
        <v>15</v>
      </c>
      <c r="I189" s="151">
        <v>15</v>
      </c>
      <c r="J189" s="151">
        <v>15</v>
      </c>
      <c r="K189" s="151">
        <v>15</v>
      </c>
      <c r="L189" s="151">
        <v>15</v>
      </c>
      <c r="M189" s="151">
        <v>15</v>
      </c>
    </row>
    <row r="190" spans="4:13" ht="14.5">
      <c r="D190" s="3" t="s">
        <v>224</v>
      </c>
      <c r="E190" s="3" t="s">
        <v>220</v>
      </c>
      <c r="F190" s="3" t="s">
        <v>54</v>
      </c>
      <c r="G190" s="151">
        <v>15</v>
      </c>
      <c r="H190" s="151">
        <v>15</v>
      </c>
      <c r="I190" s="151">
        <v>15</v>
      </c>
      <c r="J190" s="151">
        <v>15</v>
      </c>
      <c r="K190" s="151">
        <v>15</v>
      </c>
      <c r="L190" s="151">
        <v>15</v>
      </c>
      <c r="M190" s="151">
        <v>15</v>
      </c>
    </row>
    <row r="191" spans="4:13" ht="14.5">
      <c r="D191" s="3" t="s">
        <v>225</v>
      </c>
      <c r="E191" s="3" t="s">
        <v>221</v>
      </c>
      <c r="F191" s="3" t="s">
        <v>54</v>
      </c>
      <c r="G191" s="151">
        <v>15</v>
      </c>
      <c r="H191" s="151">
        <v>15</v>
      </c>
      <c r="I191" s="151">
        <v>15</v>
      </c>
      <c r="J191" s="151">
        <v>15</v>
      </c>
      <c r="K191" s="151">
        <v>15</v>
      </c>
      <c r="L191" s="151">
        <v>15</v>
      </c>
      <c r="M191" s="151">
        <v>15</v>
      </c>
    </row>
    <row r="192" spans="4:13" ht="14.5">
      <c r="D192" s="150" t="s">
        <v>226</v>
      </c>
      <c r="E192" s="150" t="s">
        <v>55</v>
      </c>
      <c r="F192" s="3" t="s">
        <v>54</v>
      </c>
      <c r="G192" s="151">
        <v>15</v>
      </c>
      <c r="H192" s="151">
        <v>15</v>
      </c>
      <c r="I192" s="151">
        <v>15</v>
      </c>
      <c r="J192" s="151">
        <v>15</v>
      </c>
      <c r="K192" s="151">
        <v>15</v>
      </c>
      <c r="L192" s="151">
        <v>15</v>
      </c>
      <c r="M192" s="151">
        <v>15</v>
      </c>
    </row>
    <row r="193" spans="4:13" ht="14.5">
      <c r="D193" s="3"/>
      <c r="E193" s="150" t="s">
        <v>221</v>
      </c>
      <c r="F193" s="3"/>
      <c r="G193" s="151"/>
      <c r="H193" s="151"/>
      <c r="I193" s="151"/>
      <c r="J193" s="151"/>
      <c r="K193" s="151"/>
      <c r="L193" s="151"/>
      <c r="M193" s="151"/>
    </row>
    <row r="194" spans="4:13" ht="14.5">
      <c r="D194" s="150" t="s">
        <v>227</v>
      </c>
      <c r="E194" s="150" t="s">
        <v>62</v>
      </c>
      <c r="F194" s="3" t="s">
        <v>54</v>
      </c>
      <c r="G194" s="151">
        <v>15</v>
      </c>
      <c r="H194" s="151">
        <v>15</v>
      </c>
      <c r="I194" s="151">
        <v>15</v>
      </c>
      <c r="J194" s="151">
        <v>15</v>
      </c>
      <c r="K194" s="151">
        <v>15</v>
      </c>
      <c r="L194" s="151">
        <v>15</v>
      </c>
      <c r="M194" s="151">
        <v>15</v>
      </c>
    </row>
    <row r="195" spans="4:13" ht="14.5">
      <c r="D195" s="3"/>
      <c r="E195" s="150" t="s">
        <v>221</v>
      </c>
      <c r="F195" s="3"/>
      <c r="G195" s="151"/>
      <c r="H195" s="151"/>
      <c r="I195" s="151"/>
      <c r="J195" s="151"/>
      <c r="K195" s="151"/>
      <c r="L195" s="151"/>
      <c r="M195" s="151"/>
    </row>
    <row r="196" spans="4:13" ht="14.5">
      <c r="D196" s="150" t="s">
        <v>228</v>
      </c>
      <c r="E196" s="150" t="s">
        <v>55</v>
      </c>
      <c r="F196" s="3" t="s">
        <v>54</v>
      </c>
      <c r="G196" s="151">
        <v>15</v>
      </c>
      <c r="H196" s="151">
        <v>15</v>
      </c>
      <c r="I196" s="151">
        <v>15</v>
      </c>
      <c r="J196" s="151">
        <v>15</v>
      </c>
      <c r="K196" s="151">
        <v>15</v>
      </c>
      <c r="L196" s="151">
        <v>15</v>
      </c>
      <c r="M196" s="151">
        <v>15</v>
      </c>
    </row>
    <row r="197" spans="4:13" ht="14.5">
      <c r="D197" s="3"/>
      <c r="E197" s="150" t="s">
        <v>58</v>
      </c>
      <c r="F197" s="3"/>
      <c r="G197" s="151"/>
      <c r="H197" s="151"/>
      <c r="I197" s="151"/>
      <c r="J197" s="151"/>
      <c r="K197" s="151"/>
      <c r="L197" s="151"/>
      <c r="M197" s="151"/>
    </row>
    <row r="198" spans="4:13" ht="14.5">
      <c r="D198" s="150" t="s">
        <v>229</v>
      </c>
      <c r="E198" s="150" t="s">
        <v>55</v>
      </c>
      <c r="F198" s="3" t="s">
        <v>54</v>
      </c>
      <c r="G198" s="151">
        <v>15</v>
      </c>
      <c r="H198" s="151">
        <v>15</v>
      </c>
      <c r="I198" s="151">
        <v>15</v>
      </c>
      <c r="J198" s="151">
        <v>15</v>
      </c>
      <c r="K198" s="151">
        <v>15</v>
      </c>
      <c r="L198" s="151">
        <v>15</v>
      </c>
      <c r="M198" s="151">
        <v>15</v>
      </c>
    </row>
    <row r="199" spans="4:13" ht="14.5">
      <c r="D199" s="3"/>
      <c r="E199" s="150" t="s">
        <v>62</v>
      </c>
      <c r="F199" s="3"/>
      <c r="G199" s="151"/>
      <c r="H199" s="151"/>
      <c r="I199" s="151"/>
      <c r="J199" s="151"/>
      <c r="K199" s="151"/>
      <c r="L199" s="151"/>
      <c r="M199" s="151"/>
    </row>
    <row r="206" spans="4:13" ht="14.5">
      <c r="D206" s="206"/>
      <c r="E206" s="206"/>
      <c r="F206" s="71" t="s">
        <v>452</v>
      </c>
      <c r="G206" s="208"/>
      <c r="H206" s="208"/>
      <c r="I206" s="114"/>
      <c r="J206" s="114"/>
      <c r="K206" s="114"/>
      <c r="L206" s="114"/>
      <c r="M206" s="114"/>
    </row>
    <row r="207" spans="4:13" ht="15" thickBot="1">
      <c r="D207" s="209" t="s">
        <v>1</v>
      </c>
      <c r="E207" s="209" t="s">
        <v>2</v>
      </c>
      <c r="F207" s="209" t="s">
        <v>3</v>
      </c>
      <c r="G207" s="210" t="s">
        <v>141</v>
      </c>
      <c r="H207" s="210" t="s">
        <v>142</v>
      </c>
      <c r="I207" s="3" t="s">
        <v>143</v>
      </c>
      <c r="J207" s="3" t="s">
        <v>144</v>
      </c>
      <c r="K207" s="3" t="s">
        <v>145</v>
      </c>
      <c r="L207" s="3" t="s">
        <v>146</v>
      </c>
      <c r="M207" s="3" t="s">
        <v>147</v>
      </c>
    </row>
    <row r="208" spans="4:13">
      <c r="D208" s="212" t="s">
        <v>458</v>
      </c>
      <c r="E208" s="210"/>
      <c r="F208" s="210"/>
      <c r="G208" s="211">
        <v>1</v>
      </c>
      <c r="H208" s="211">
        <v>1</v>
      </c>
      <c r="I208" s="211">
        <v>1</v>
      </c>
      <c r="J208" s="211">
        <v>1</v>
      </c>
      <c r="K208" s="211">
        <v>1</v>
      </c>
      <c r="L208" s="211">
        <v>1</v>
      </c>
      <c r="M208" s="211">
        <v>1</v>
      </c>
    </row>
  </sheetData>
  <mergeCells count="1">
    <mergeCell ref="B3:B20"/>
  </mergeCells>
  <phoneticPr fontId="13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5"/>
  <cols>
    <col min="2" max="2" width="38.81640625" bestFit="1" customWidth="1"/>
    <col min="4" max="22" width="0" hidden="1" customWidth="1"/>
    <col min="26" max="26" width="38.179687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152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152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152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152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152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152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152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7">
      <c r="A13" s="7"/>
      <c r="B13" s="14" t="s">
        <v>153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153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153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153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153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153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153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4.5">
      <c r="A16" s="37"/>
      <c r="B16" s="36" t="s">
        <v>156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156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156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156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156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156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156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158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158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159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159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159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159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159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159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4.5">
      <c r="A20" s="37"/>
      <c r="B20" s="36" t="s">
        <v>160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160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160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160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160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160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160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4.5">
      <c r="A21" s="37"/>
      <c r="B21" s="36" t="s">
        <v>161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176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176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176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176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176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161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4.5">
      <c r="A22" s="37"/>
      <c r="B22" s="36" t="s">
        <v>162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162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162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162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162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162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162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.5">
      <c r="A23" s="37"/>
      <c r="B23" s="36" t="s">
        <v>163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163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163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163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163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163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4.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165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165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165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165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165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165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4.5">
      <c r="A27" s="37"/>
      <c r="B27" s="36" t="s">
        <v>166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166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166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166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166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166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166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167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167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167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167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167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4.5">
      <c r="A29" s="37"/>
      <c r="B29" s="36" t="s">
        <v>168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168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168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168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168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168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168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4.5">
      <c r="A33" s="37"/>
      <c r="B33" s="36" t="s">
        <v>156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156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156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156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158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159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159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159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159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4.5">
      <c r="A37" s="37"/>
      <c r="B37" s="36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160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160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160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160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160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160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4.5">
      <c r="A38" s="37"/>
      <c r="B38" s="36" t="s">
        <v>161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176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176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176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176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176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161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4.5">
      <c r="A39" s="37"/>
      <c r="B39" s="36" t="s">
        <v>162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162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162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162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162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162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162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.5">
      <c r="A40" s="37"/>
      <c r="B40" s="36" t="s">
        <v>163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4.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165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165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165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165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165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165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4.5">
      <c r="A44" s="37"/>
      <c r="B44" s="36" t="s">
        <v>166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166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166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166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166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166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166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167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167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167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167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4.5">
      <c r="A46" s="37"/>
      <c r="B46" s="36" t="s">
        <v>168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168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168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168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168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C21" sqref="C21"/>
    </sheetView>
  </sheetViews>
  <sheetFormatPr defaultRowHeight="12.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213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213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213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213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213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213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213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.5">
      <c r="A13" s="37"/>
      <c r="B13" s="14" t="s">
        <v>214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214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214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214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214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214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214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4.5">
      <c r="A14" s="37"/>
      <c r="B14" s="36" t="s">
        <v>155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155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155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155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155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155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155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4.5">
      <c r="A15" s="37"/>
      <c r="B15" s="36" t="s">
        <v>156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156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156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156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156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156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156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4.5">
      <c r="A16" s="37"/>
      <c r="B16" s="36" t="s">
        <v>157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157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157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157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157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157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157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4.5">
      <c r="A17" s="37"/>
      <c r="B17" s="36" t="s">
        <v>158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158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158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158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158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158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158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4.5">
      <c r="A18" s="37"/>
      <c r="B18" s="36" t="s">
        <v>159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159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159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159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159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159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159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4.5">
      <c r="A19" s="37"/>
      <c r="B19" s="36" t="s">
        <v>160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160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160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160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160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160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160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4.5">
      <c r="A20" s="37"/>
      <c r="B20" s="36" t="s">
        <v>161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176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176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176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176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176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161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4.5">
      <c r="A21" s="37"/>
      <c r="B21" s="36" t="s">
        <v>162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162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162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162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162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162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162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.5">
      <c r="A22" s="37"/>
      <c r="B22" s="36" t="s">
        <v>163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163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163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163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163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163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163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4.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4.5">
      <c r="A24" s="223"/>
      <c r="B24" s="223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223"/>
      <c r="Z24" s="223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223"/>
      <c r="AX24" s="223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223"/>
      <c r="BV24" s="223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223"/>
      <c r="CT24" s="223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223"/>
      <c r="DR24" s="223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223"/>
      <c r="EP24" s="223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4.5">
      <c r="A25" s="37"/>
      <c r="B25" s="13" t="s">
        <v>215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4.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4.5">
      <c r="A28" s="223"/>
      <c r="B28" s="223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223"/>
      <c r="Z28" s="223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223"/>
      <c r="AX28" s="223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223"/>
      <c r="BV28" s="223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223"/>
      <c r="CT28" s="223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223"/>
      <c r="DR28" s="223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223"/>
      <c r="EP28" s="223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4.5">
      <c r="A29" s="37"/>
      <c r="B29" s="13" t="s">
        <v>216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216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216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216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216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216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216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4.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4.5">
      <c r="A32" s="223"/>
      <c r="B32" s="223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223"/>
      <c r="Z32" s="223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223"/>
      <c r="AX32" s="223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223"/>
      <c r="BV32" s="223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223"/>
      <c r="CT32" s="223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223"/>
      <c r="DR32" s="223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223"/>
      <c r="EP32" s="223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13" t="s">
        <v>217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217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217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217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217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217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217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4.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4.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4.5">
      <c r="A36" s="223"/>
      <c r="B36" s="223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23"/>
      <c r="Z36" s="223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23"/>
      <c r="AX36" s="223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23"/>
      <c r="BV36" s="223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23"/>
      <c r="CT36" s="223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23"/>
      <c r="DR36" s="223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23"/>
      <c r="EP36" s="223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4.5">
      <c r="A37" s="37"/>
      <c r="B37" s="13" t="s">
        <v>218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218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218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218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218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218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218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4.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4.5">
      <c r="A40" s="223"/>
      <c r="B40" s="223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23"/>
      <c r="Z40" s="223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23"/>
      <c r="AX40" s="223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23"/>
      <c r="BV40" s="223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23"/>
      <c r="CT40" s="223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23"/>
      <c r="DR40" s="223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23"/>
      <c r="EP40" s="223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225" t="s">
        <v>169</v>
      </c>
      <c r="B41" s="225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25" t="s">
        <v>169</v>
      </c>
      <c r="Z41" s="225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25" t="s">
        <v>169</v>
      </c>
      <c r="AX41" s="225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25" t="s">
        <v>169</v>
      </c>
      <c r="BV41" s="225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25" t="s">
        <v>169</v>
      </c>
      <c r="CT41" s="225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25" t="s">
        <v>169</v>
      </c>
      <c r="DR41" s="225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25" t="s">
        <v>169</v>
      </c>
      <c r="EP41" s="225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4.5">
      <c r="Y42" s="223"/>
      <c r="Z42" s="223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23"/>
      <c r="AX42" s="223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23"/>
      <c r="BV42" s="223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23"/>
      <c r="CT42" s="223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23"/>
      <c r="DR42" s="223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4.5">
      <c r="Y43" s="223"/>
      <c r="Z43" s="223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23"/>
      <c r="AX43" s="223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23"/>
      <c r="BV43" s="223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23"/>
      <c r="CT43" s="223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23"/>
      <c r="DR43" s="223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4.5">
      <c r="Y44" s="223"/>
      <c r="Z44" s="223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23"/>
      <c r="AX44" s="223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23"/>
      <c r="BV44" s="223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23"/>
      <c r="CT44" s="223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23"/>
      <c r="DR44" s="223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4.5">
      <c r="Y45" s="223"/>
      <c r="Z45" s="223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23"/>
      <c r="AX45" s="223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23"/>
      <c r="BV45" s="223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23"/>
      <c r="CT45" s="223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23"/>
      <c r="DR45" s="223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4.5">
      <c r="Y46" s="223"/>
      <c r="Z46" s="223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23"/>
      <c r="AX46" s="223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23"/>
      <c r="BV46" s="223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23"/>
      <c r="CT46" s="223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23"/>
      <c r="DR46" s="223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4.5"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4.5"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4.5"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4.5"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4.5"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4.5"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4.5"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4.5"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4.5"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4.5"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4.5"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A36:B36"/>
    <mergeCell ref="A40:B40"/>
    <mergeCell ref="A41:B41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topLeftCell="A4" workbookViewId="0">
      <selection activeCell="Z25" sqref="Z25"/>
    </sheetView>
  </sheetViews>
  <sheetFormatPr defaultRowHeight="12.5"/>
  <cols>
    <col min="2" max="2" width="44.7265625" bestFit="1" customWidth="1"/>
    <col min="4" max="22" width="0" hidden="1" customWidth="1"/>
    <col min="24" max="24" width="8.7265625" style="3"/>
    <col min="26" max="26" width="46.7265625" style="81" customWidth="1"/>
    <col min="27" max="27" width="10.453125" style="3" customWidth="1"/>
    <col min="28" max="29" width="10.453125" style="5" hidden="1" customWidth="1"/>
    <col min="30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8" width="8.7265625" style="3"/>
    <col min="50" max="50" width="46.7265625" style="81" customWidth="1"/>
    <col min="51" max="51" width="10.453125" style="3" customWidth="1"/>
    <col min="52" max="53" width="10.453125" style="5" hidden="1" customWidth="1"/>
    <col min="54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2" width="10.81640625" style="3" customWidth="1"/>
    <col min="73" max="73" width="3" style="3" customWidth="1"/>
    <col min="74" max="74" width="46.7265625" style="81" customWidth="1"/>
    <col min="75" max="75" width="10.453125" style="3" customWidth="1"/>
    <col min="76" max="77" width="10.453125" style="5" hidden="1" customWidth="1"/>
    <col min="78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6" width="8.7265625" style="3"/>
    <col min="97" max="97" width="3" style="3" customWidth="1"/>
    <col min="98" max="98" width="46.7265625" style="81" customWidth="1"/>
    <col min="99" max="99" width="10.453125" style="3" customWidth="1"/>
    <col min="100" max="101" width="10.453125" style="5" hidden="1" customWidth="1"/>
    <col min="102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20" width="8.7265625" style="3"/>
    <col min="121" max="121" width="3" style="3" customWidth="1"/>
    <col min="122" max="122" width="30" style="81" customWidth="1"/>
    <col min="123" max="123" width="10.453125" style="3" customWidth="1"/>
    <col min="124" max="125" width="10.453125" style="5" hidden="1" customWidth="1"/>
    <col min="126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4" width="8.7265625" style="3"/>
    <col min="145" max="145" width="3" style="3" customWidth="1"/>
    <col min="146" max="146" width="48" style="81" customWidth="1"/>
    <col min="147" max="147" width="10.453125" style="3" customWidth="1"/>
    <col min="148" max="149" width="10.453125" style="5" hidden="1" customWidth="1"/>
    <col min="150" max="159" width="10.453125" style="3" hidden="1" customWidth="1"/>
    <col min="160" max="166" width="0" style="3" hidden="1" customWidth="1"/>
    <col min="167" max="167" width="8.726562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89"/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2" t="s">
        <v>235</v>
      </c>
      <c r="BW7" s="5"/>
      <c r="CS7" s="82" t="s">
        <v>236</v>
      </c>
      <c r="CU7" s="5"/>
      <c r="DQ7" s="82" t="s">
        <v>237</v>
      </c>
      <c r="DS7" s="5"/>
      <c r="EO7" s="82" t="s">
        <v>140</v>
      </c>
      <c r="EQ7" s="5"/>
    </row>
    <row r="8" spans="1:167" ht="15.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0"/>
      <c r="AC8" s="90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0"/>
      <c r="BA8" s="90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2" t="s">
        <v>8</v>
      </c>
      <c r="BW8" s="11"/>
      <c r="BX8" s="90"/>
      <c r="BY8" s="90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2" t="s">
        <v>8</v>
      </c>
      <c r="CU8" s="11"/>
      <c r="CV8" s="90"/>
      <c r="CW8" s="90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2" t="s">
        <v>8</v>
      </c>
      <c r="DS8" s="11"/>
      <c r="DT8" s="90"/>
      <c r="DU8" s="90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2" t="s">
        <v>8</v>
      </c>
      <c r="EQ8" s="11"/>
      <c r="ER8" s="90"/>
      <c r="ES8" s="90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2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 ht="13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 ht="13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 ht="13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 ht="13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 ht="13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1" t="s">
        <v>233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1" t="s">
        <v>233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1" t="s">
        <v>233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1" t="s">
        <v>233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1" t="s">
        <v>233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1" t="s">
        <v>233</v>
      </c>
      <c r="EQ29" s="94">
        <v>214.78800000000001</v>
      </c>
      <c r="ER29" s="94">
        <v>217.762</v>
      </c>
      <c r="ES29" s="94">
        <v>221.339</v>
      </c>
      <c r="ET29" s="94">
        <v>225.316</v>
      </c>
      <c r="EU29" s="94">
        <v>230.30500000000001</v>
      </c>
      <c r="EV29" s="94">
        <v>235.65</v>
      </c>
      <c r="EW29" s="94">
        <v>241.721</v>
      </c>
      <c r="EX29" s="94">
        <v>247.99600000000001</v>
      </c>
      <c r="EY29" s="94">
        <v>253.61099999999999</v>
      </c>
      <c r="EZ29" s="94">
        <v>258.791</v>
      </c>
      <c r="FA29" s="94">
        <v>263.44400000000002</v>
      </c>
      <c r="FB29" s="94">
        <v>268.13400000000001</v>
      </c>
      <c r="FC29" s="94">
        <v>272.77199999999999</v>
      </c>
      <c r="FD29" s="94">
        <v>277.57299999999998</v>
      </c>
      <c r="FE29" s="94">
        <v>282.154</v>
      </c>
      <c r="FF29" s="94">
        <v>286.59899999999999</v>
      </c>
      <c r="FG29" s="94">
        <v>291.2</v>
      </c>
      <c r="FH29" s="94">
        <v>296.44400000000002</v>
      </c>
      <c r="FI29" s="94">
        <v>302.38099999999997</v>
      </c>
      <c r="FJ29" s="94">
        <v>308.447</v>
      </c>
      <c r="FK29" s="94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4"/>
      <c r="ER30" s="94"/>
      <c r="ES30" s="94"/>
      <c r="ET30" s="94"/>
      <c r="EU30" s="94"/>
      <c r="EV30" s="94"/>
      <c r="EW30" s="94"/>
      <c r="EX30" s="94"/>
      <c r="EY30" s="94"/>
      <c r="EZ30" s="94"/>
      <c r="FA30" s="94"/>
      <c r="FB30" s="94"/>
      <c r="FC30" s="94"/>
      <c r="FD30" s="94"/>
      <c r="FE30" s="94"/>
      <c r="FF30" s="94"/>
      <c r="FG30" s="94"/>
      <c r="FH30" s="94"/>
      <c r="FI30" s="94"/>
      <c r="FJ30" s="94"/>
      <c r="FK30" s="94"/>
    </row>
    <row r="31" spans="2:167" ht="1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41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 ht="13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 ht="13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 ht="13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 ht="13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 ht="13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 ht="13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1" t="s">
        <v>26</v>
      </c>
      <c r="BV49" s="3"/>
      <c r="BX49" s="3"/>
      <c r="BY49" s="3"/>
      <c r="CS49" s="81" t="s">
        <v>26</v>
      </c>
      <c r="CT49" s="3"/>
      <c r="CV49" s="3"/>
      <c r="CW49" s="3"/>
      <c r="DQ49" s="81" t="s">
        <v>26</v>
      </c>
      <c r="DR49" s="3"/>
      <c r="DT49" s="3"/>
      <c r="DU49" s="3"/>
      <c r="EO49" s="81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1" t="s">
        <v>27</v>
      </c>
      <c r="BV50" s="3"/>
      <c r="BX50" s="3"/>
      <c r="BY50" s="3"/>
      <c r="CS50" s="81" t="s">
        <v>27</v>
      </c>
      <c r="CT50" s="3"/>
      <c r="CV50" s="3"/>
      <c r="CW50" s="3"/>
      <c r="DQ50" s="81" t="s">
        <v>27</v>
      </c>
      <c r="DR50" s="3"/>
      <c r="DT50" s="3"/>
      <c r="DU50" s="3"/>
      <c r="EO50" s="81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CT4" workbookViewId="0">
      <selection activeCell="FM16" sqref="FM16"/>
    </sheetView>
  </sheetViews>
  <sheetFormatPr defaultRowHeight="12.5"/>
  <cols>
    <col min="1" max="1" width="3" style="3" customWidth="1"/>
    <col min="2" max="2" width="46.7265625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4" width="8.7265625" style="3"/>
    <col min="25" max="25" width="3" style="3" customWidth="1"/>
    <col min="26" max="26" width="47.179687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8" width="8.7265625" style="3"/>
    <col min="49" max="49" width="3" style="3" customWidth="1"/>
    <col min="50" max="50" width="47.179687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2" width="10.81640625" style="3" customWidth="1"/>
    <col min="73" max="73" width="3" style="3" customWidth="1"/>
    <col min="74" max="74" width="47.179687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.179687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6.726562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9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238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2" t="s">
        <v>238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2" t="s">
        <v>238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2" t="s">
        <v>238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238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238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238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 ht="13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222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222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222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222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222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222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240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240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240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240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240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240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240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241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241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241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241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241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241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241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242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242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242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242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242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242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242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3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222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222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222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222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222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222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240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240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240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240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240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240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240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241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241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241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241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241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241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241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242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242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242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242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242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242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242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 ht="13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5">
      <c r="B27" s="91" t="s">
        <v>233</v>
      </c>
      <c r="C27" s="94">
        <v>113.50700000000001</v>
      </c>
      <c r="D27" s="94">
        <v>115.348</v>
      </c>
      <c r="E27" s="94">
        <v>117.34399999999999</v>
      </c>
      <c r="F27" s="94">
        <v>119.77200000000001</v>
      </c>
      <c r="G27" s="94">
        <v>122.331</v>
      </c>
      <c r="H27" s="94">
        <v>124.631</v>
      </c>
      <c r="I27" s="94">
        <v>127.02800000000001</v>
      </c>
      <c r="J27" s="94">
        <v>129.429</v>
      </c>
      <c r="K27" s="94">
        <v>131.91300000000001</v>
      </c>
      <c r="L27" s="94">
        <v>134.20699999999999</v>
      </c>
      <c r="M27" s="94">
        <v>136.52099999999999</v>
      </c>
      <c r="N27" s="94">
        <v>139.00399999999999</v>
      </c>
      <c r="O27" s="94">
        <v>141.27000000000001</v>
      </c>
      <c r="P27" s="94">
        <v>143.565</v>
      </c>
      <c r="Q27" s="94">
        <v>145.416</v>
      </c>
      <c r="R27" s="94">
        <v>147.02000000000001</v>
      </c>
      <c r="S27" s="94">
        <v>148.59</v>
      </c>
      <c r="T27" s="94">
        <v>149.995</v>
      </c>
      <c r="U27" s="94">
        <v>151.63900000000001</v>
      </c>
      <c r="V27" s="94">
        <v>153.27099999999999</v>
      </c>
      <c r="W27" s="94">
        <v>155.005</v>
      </c>
      <c r="X27" s="94"/>
      <c r="Z27" s="91" t="s">
        <v>233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1" t="s">
        <v>233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1" t="s">
        <v>233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1" t="s">
        <v>233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1" t="s">
        <v>233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1" t="s">
        <v>233</v>
      </c>
      <c r="EQ27" s="94">
        <v>214.78800000000001</v>
      </c>
      <c r="ER27" s="94">
        <v>217.762</v>
      </c>
      <c r="ES27" s="94">
        <v>221.339</v>
      </c>
      <c r="ET27" s="94">
        <v>225.316</v>
      </c>
      <c r="EU27" s="94">
        <v>230.30500000000001</v>
      </c>
      <c r="EV27" s="94">
        <v>235.65</v>
      </c>
      <c r="EW27" s="94">
        <v>241.721</v>
      </c>
      <c r="EX27" s="94">
        <v>247.99600000000001</v>
      </c>
      <c r="EY27" s="94">
        <v>253.61099999999999</v>
      </c>
      <c r="EZ27" s="94">
        <v>258.791</v>
      </c>
      <c r="FA27" s="94">
        <v>263.44400000000002</v>
      </c>
      <c r="FB27" s="94">
        <v>268.13400000000001</v>
      </c>
      <c r="FC27" s="94">
        <v>272.77199999999999</v>
      </c>
      <c r="FD27" s="94">
        <v>277.57299999999998</v>
      </c>
      <c r="FE27" s="94">
        <v>282.154</v>
      </c>
      <c r="FF27" s="94">
        <v>286.59899999999999</v>
      </c>
      <c r="FG27" s="94">
        <v>291.2</v>
      </c>
      <c r="FH27" s="94">
        <v>296.44400000000002</v>
      </c>
      <c r="FI27" s="94">
        <v>302.38099999999997</v>
      </c>
      <c r="FJ27" s="94">
        <v>308.447</v>
      </c>
      <c r="FK27" s="94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4"/>
      <c r="ER28" s="94"/>
      <c r="ES28" s="94"/>
      <c r="ET28" s="94"/>
      <c r="EU28" s="94"/>
      <c r="EV28" s="94"/>
      <c r="EW28" s="94"/>
      <c r="EX28" s="94"/>
      <c r="EY28" s="94"/>
      <c r="EZ28" s="94"/>
      <c r="FA28" s="94"/>
      <c r="FB28" s="94"/>
      <c r="FC28" s="94"/>
      <c r="FD28" s="94"/>
      <c r="FE28" s="94"/>
      <c r="FF28" s="94"/>
      <c r="FG28" s="94"/>
      <c r="FH28" s="94"/>
      <c r="FI28" s="94"/>
      <c r="FJ28" s="94"/>
      <c r="FK28" s="94"/>
    </row>
    <row r="29" spans="1:167" ht="1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41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222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222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222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222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222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222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240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240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240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240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240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240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240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241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241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241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241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241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241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241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242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242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242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242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242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242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242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 ht="13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 ht="13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 ht="13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 ht="13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1" t="s">
        <v>26</v>
      </c>
      <c r="B44" s="3"/>
      <c r="Y44" s="81" t="s">
        <v>26</v>
      </c>
      <c r="Z44" s="3"/>
      <c r="AW44" s="81" t="s">
        <v>26</v>
      </c>
      <c r="AX44" s="3"/>
      <c r="BU44" s="81" t="s">
        <v>26</v>
      </c>
      <c r="BV44" s="3"/>
      <c r="CS44" s="81" t="s">
        <v>26</v>
      </c>
      <c r="CT44" s="3"/>
      <c r="DQ44" s="81" t="s">
        <v>26</v>
      </c>
      <c r="DR44" s="3"/>
      <c r="EO44" s="81" t="s">
        <v>26</v>
      </c>
      <c r="EP44" s="3"/>
    </row>
    <row r="45" spans="1:167">
      <c r="Y45" s="81"/>
      <c r="Z45" s="3"/>
      <c r="AW45" s="81"/>
      <c r="AX45" s="3"/>
      <c r="BU45" s="81"/>
      <c r="BV45" s="3"/>
      <c r="CS45" s="81"/>
      <c r="CT45" s="3"/>
      <c r="DQ45" s="81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42"/>
  <sheetViews>
    <sheetView topLeftCell="B66" zoomScale="64" workbookViewId="0">
      <selection activeCell="G83" sqref="G83:M83"/>
    </sheetView>
  </sheetViews>
  <sheetFormatPr defaultColWidth="8.7265625" defaultRowHeight="12.5"/>
  <cols>
    <col min="1" max="1" width="8.7265625" style="3"/>
    <col min="2" max="2" width="13.81640625" style="3" bestFit="1" customWidth="1"/>
    <col min="3" max="3" width="27.26953125" style="3" bestFit="1" customWidth="1"/>
    <col min="4" max="4" width="21.7265625" style="3" bestFit="1" customWidth="1"/>
    <col min="5" max="5" width="17.453125" style="3" bestFit="1" customWidth="1"/>
    <col min="6" max="6" width="19.179687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265625" style="3"/>
    <col min="18" max="18" width="53.54296875" style="3" bestFit="1" customWidth="1"/>
    <col min="19" max="16384" width="8.7265625" style="3"/>
  </cols>
  <sheetData>
    <row r="1" spans="2:18" ht="14.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2:18" ht="1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394</v>
      </c>
      <c r="E3" s="3" t="s">
        <v>62</v>
      </c>
      <c r="F3" s="3" t="s">
        <v>255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395</v>
      </c>
      <c r="E4" s="3" t="s">
        <v>62</v>
      </c>
      <c r="F4" s="3" t="s">
        <v>255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396</v>
      </c>
      <c r="E5" s="3" t="s">
        <v>62</v>
      </c>
      <c r="F5" s="3" t="s">
        <v>255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397</v>
      </c>
      <c r="E6" s="3" t="s">
        <v>58</v>
      </c>
      <c r="F6" s="3" t="s">
        <v>255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398</v>
      </c>
      <c r="E7" s="3" t="s">
        <v>58</v>
      </c>
      <c r="F7" s="3" t="s">
        <v>255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399</v>
      </c>
      <c r="E8" s="3" t="s">
        <v>58</v>
      </c>
      <c r="F8" s="3" t="s">
        <v>255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247</v>
      </c>
      <c r="E9" s="3" t="s">
        <v>55</v>
      </c>
      <c r="F9" s="3" t="s">
        <v>255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248</v>
      </c>
      <c r="E10" s="3" t="s">
        <v>61</v>
      </c>
      <c r="F10" s="3" t="s">
        <v>255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249</v>
      </c>
      <c r="E11" s="3" t="s">
        <v>220</v>
      </c>
      <c r="F11" s="3" t="s">
        <v>255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250</v>
      </c>
      <c r="E12" s="3" t="s">
        <v>221</v>
      </c>
      <c r="F12" s="3" t="s">
        <v>255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4.5">
      <c r="B13" s="222"/>
      <c r="C13" s="36" t="s">
        <v>165</v>
      </c>
      <c r="D13" s="84" t="s">
        <v>251</v>
      </c>
      <c r="E13" s="84" t="s">
        <v>55</v>
      </c>
      <c r="F13" s="3" t="s">
        <v>255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222"/>
      <c r="E14" s="84" t="s">
        <v>221</v>
      </c>
      <c r="O14" s="3">
        <v>1E-3</v>
      </c>
    </row>
    <row r="15" spans="2:18" ht="14.5">
      <c r="B15" s="222"/>
      <c r="C15" s="36" t="s">
        <v>166</v>
      </c>
      <c r="D15" s="84" t="s">
        <v>252</v>
      </c>
      <c r="E15" s="84" t="s">
        <v>62</v>
      </c>
      <c r="F15" s="3" t="s">
        <v>255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222"/>
      <c r="E16" s="84" t="s">
        <v>221</v>
      </c>
      <c r="O16" s="3">
        <v>1E-3</v>
      </c>
    </row>
    <row r="17" spans="2:33" ht="14.5">
      <c r="B17" s="222"/>
      <c r="C17" s="36" t="s">
        <v>167</v>
      </c>
      <c r="D17" s="84" t="s">
        <v>253</v>
      </c>
      <c r="E17" s="84" t="s">
        <v>55</v>
      </c>
      <c r="F17" s="3" t="s">
        <v>255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222"/>
      <c r="E18" s="84" t="s">
        <v>58</v>
      </c>
      <c r="O18" s="3">
        <v>1E-3</v>
      </c>
    </row>
    <row r="19" spans="2:33" ht="14.5">
      <c r="B19" s="222"/>
      <c r="C19" s="36" t="s">
        <v>168</v>
      </c>
      <c r="D19" s="84" t="s">
        <v>254</v>
      </c>
      <c r="E19" s="84" t="s">
        <v>55</v>
      </c>
      <c r="F19" s="3" t="s">
        <v>255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222"/>
      <c r="E20" s="84" t="s">
        <v>62</v>
      </c>
      <c r="O20" s="3">
        <v>1E-3</v>
      </c>
    </row>
    <row r="21" spans="2:33">
      <c r="O21" s="3">
        <v>1E-3</v>
      </c>
    </row>
    <row r="25" spans="2:33" ht="14.5">
      <c r="D25" s="206"/>
      <c r="E25" s="206"/>
      <c r="F25" s="207" t="s">
        <v>212</v>
      </c>
      <c r="G25" s="208"/>
      <c r="H25" s="208"/>
      <c r="I25" s="208"/>
      <c r="J25" s="208"/>
      <c r="K25" s="208"/>
      <c r="L25" s="208"/>
      <c r="M25" s="208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2:33" ht="1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210" t="s">
        <v>146</v>
      </c>
      <c r="M26" s="210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210" t="s">
        <v>394</v>
      </c>
      <c r="E27" s="210" t="s">
        <v>62</v>
      </c>
      <c r="F27" s="210" t="s">
        <v>255</v>
      </c>
      <c r="G27" s="211">
        <f>attached_heating_EFF!W14*0.01</f>
        <v>0.6</v>
      </c>
      <c r="H27" s="211">
        <f>attached_heating_EFF!AU14*0.01</f>
        <v>0.6</v>
      </c>
      <c r="I27" s="211">
        <f>attached_heating_EFF!BS14*0.01</f>
        <v>0.6</v>
      </c>
      <c r="J27" s="211">
        <f>attached_heating_EFF!CQ14/100</f>
        <v>0.6</v>
      </c>
      <c r="K27" s="211">
        <f>attached_heating_EFF!DO14*0.01</f>
        <v>0.6</v>
      </c>
      <c r="L27" s="211">
        <f>attached_heating_EFF!EM14/100</f>
        <v>0.6</v>
      </c>
      <c r="M27" s="21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210" t="s">
        <v>395</v>
      </c>
      <c r="E28" s="210" t="s">
        <v>62</v>
      </c>
      <c r="F28" s="210" t="s">
        <v>255</v>
      </c>
      <c r="G28" s="211">
        <f>attached_heating_EFF!W15*0.01</f>
        <v>0.78</v>
      </c>
      <c r="H28" s="211">
        <f>attached_heating_EFF!AU15*0.01</f>
        <v>0.78</v>
      </c>
      <c r="I28" s="211">
        <f>attached_heating_EFF!BS15*0.01</f>
        <v>0.78</v>
      </c>
      <c r="J28" s="211">
        <f>attached_heating_EFF!CQ15/100</f>
        <v>0.78</v>
      </c>
      <c r="K28" s="211">
        <f>attached_heating_EFF!DO15*0.01</f>
        <v>0.78</v>
      </c>
      <c r="L28" s="211">
        <f>attached_heating_EFF!EM15/100</f>
        <v>0.78</v>
      </c>
      <c r="M28" s="21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210" t="s">
        <v>396</v>
      </c>
      <c r="E29" s="210" t="s">
        <v>62</v>
      </c>
      <c r="F29" s="210" t="s">
        <v>255</v>
      </c>
      <c r="G29" s="211">
        <f>attached_heating_EFF!W16*0.01</f>
        <v>0.85</v>
      </c>
      <c r="H29" s="211">
        <f>attached_heating_EFF!AU16*0.01</f>
        <v>0.85</v>
      </c>
      <c r="I29" s="211">
        <f>attached_heating_EFF!BS16*0.01</f>
        <v>0.85</v>
      </c>
      <c r="J29" s="211">
        <f>attached_heating_EFF!CQ16/100</f>
        <v>0.85</v>
      </c>
      <c r="K29" s="211">
        <f>attached_heating_EFF!DO16*0.01</f>
        <v>0.85</v>
      </c>
      <c r="L29" s="211">
        <f>attached_heating_EFF!EM16/100</f>
        <v>0.85</v>
      </c>
      <c r="M29" s="21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210" t="s">
        <v>397</v>
      </c>
      <c r="E30" s="210" t="s">
        <v>58</v>
      </c>
      <c r="F30" s="210" t="s">
        <v>255</v>
      </c>
      <c r="G30" s="211">
        <f>attached_heating_EFF!W17*0.01</f>
        <v>0.62</v>
      </c>
      <c r="H30" s="211">
        <f>attached_heating_EFF!AU17*0.01</f>
        <v>0.62</v>
      </c>
      <c r="I30" s="211">
        <f>attached_heating_EFF!BS17*0.01</f>
        <v>0.62</v>
      </c>
      <c r="J30" s="211">
        <f>attached_heating_EFF!CQ17/100</f>
        <v>0.62</v>
      </c>
      <c r="K30" s="211">
        <f>attached_heating_EFF!DO17*0.01</f>
        <v>0.62</v>
      </c>
      <c r="L30" s="211">
        <f>attached_heating_EFF!EM17/100</f>
        <v>0.62</v>
      </c>
      <c r="M30" s="21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210" t="s">
        <v>398</v>
      </c>
      <c r="E31" s="210" t="s">
        <v>58</v>
      </c>
      <c r="F31" s="210" t="s">
        <v>255</v>
      </c>
      <c r="G31" s="211">
        <f>attached_heating_EFF!W18*0.01</f>
        <v>0.8</v>
      </c>
      <c r="H31" s="211">
        <f>attached_heating_EFF!AU18*0.01</f>
        <v>0.8</v>
      </c>
      <c r="I31" s="211">
        <f>attached_heating_EFF!BS18*0.01</f>
        <v>0.8</v>
      </c>
      <c r="J31" s="211">
        <f>attached_heating_EFF!CQ18/100</f>
        <v>0.8</v>
      </c>
      <c r="K31" s="211">
        <f>attached_heating_EFF!DO18*0.01</f>
        <v>0.8</v>
      </c>
      <c r="L31" s="211">
        <f>attached_heating_EFF!EM18/100</f>
        <v>0.8</v>
      </c>
      <c r="M31" s="21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210" t="s">
        <v>399</v>
      </c>
      <c r="E32" s="210" t="s">
        <v>58</v>
      </c>
      <c r="F32" s="210" t="s">
        <v>255</v>
      </c>
      <c r="G32" s="211">
        <f>attached_heating_EFF!W19*0.01</f>
        <v>0.9</v>
      </c>
      <c r="H32" s="211">
        <f>attached_heating_EFF!AU19*0.01</f>
        <v>0.9</v>
      </c>
      <c r="I32" s="211">
        <f>attached_heating_EFF!BS19*0.01</f>
        <v>0.9</v>
      </c>
      <c r="J32" s="211">
        <f>attached_heating_EFF!CQ19/100</f>
        <v>0.9</v>
      </c>
      <c r="K32" s="211">
        <f>attached_heating_EFF!DO19*0.01</f>
        <v>0.9</v>
      </c>
      <c r="L32" s="211">
        <f>attached_heating_EFF!EM19/100</f>
        <v>0.9</v>
      </c>
      <c r="M32" s="211">
        <f>attached_heating_EFF!FK19/100</f>
        <v>0.9</v>
      </c>
    </row>
    <row r="33" spans="1:21">
      <c r="D33" s="210" t="s">
        <v>247</v>
      </c>
      <c r="E33" s="210" t="s">
        <v>55</v>
      </c>
      <c r="F33" s="210" t="s">
        <v>255</v>
      </c>
      <c r="G33" s="211">
        <f>attached_heating_EFF!W20*0.01</f>
        <v>1</v>
      </c>
      <c r="H33" s="211">
        <f>attached_heating_EFF!AU20*0.01</f>
        <v>1</v>
      </c>
      <c r="I33" s="211">
        <f>attached_heating_EFF!BS20*0.01</f>
        <v>1</v>
      </c>
      <c r="J33" s="211">
        <f>attached_heating_EFF!CQ20/100</f>
        <v>1</v>
      </c>
      <c r="K33" s="211">
        <f>attached_heating_EFF!DO20*0.01</f>
        <v>1</v>
      </c>
      <c r="L33" s="211">
        <f>attached_heating_EFF!EM20/100</f>
        <v>1</v>
      </c>
      <c r="M33" s="211">
        <f>attached_heating_EFF!FK20/100</f>
        <v>1</v>
      </c>
    </row>
    <row r="34" spans="1:21">
      <c r="D34" s="210" t="s">
        <v>248</v>
      </c>
      <c r="E34" s="210" t="s">
        <v>61</v>
      </c>
      <c r="F34" s="210" t="s">
        <v>255</v>
      </c>
      <c r="G34" s="211">
        <f>attached_heating_EFF!W21*0.01</f>
        <v>1.9000000000000001</v>
      </c>
      <c r="H34" s="211">
        <f>attached_heating_EFF!AU21*0.01</f>
        <v>1.9000000000000001</v>
      </c>
      <c r="I34" s="211">
        <f>attached_heating_EFF!BS21*0.01</f>
        <v>1.9000000000000001</v>
      </c>
      <c r="J34" s="211">
        <f>attached_heating_EFF!CQ21/100</f>
        <v>1.9</v>
      </c>
      <c r="K34" s="211">
        <f>attached_heating_EFF!DO21*0.01</f>
        <v>1.9000000000000001</v>
      </c>
      <c r="L34" s="211">
        <f>attached_heating_EFF!EM21/100</f>
        <v>1.9</v>
      </c>
      <c r="M34" s="211">
        <f>attached_heating_EFF!FK21/100</f>
        <v>1.9</v>
      </c>
    </row>
    <row r="35" spans="1:21">
      <c r="D35" s="210" t="s">
        <v>249</v>
      </c>
      <c r="E35" s="210" t="s">
        <v>220</v>
      </c>
      <c r="F35" s="210" t="s">
        <v>255</v>
      </c>
      <c r="G35" s="211">
        <f>attached_heating_EFF!W22*0.01</f>
        <v>0.5</v>
      </c>
      <c r="H35" s="211">
        <f>attached_heating_EFF!AU22*0.01</f>
        <v>0.5</v>
      </c>
      <c r="I35" s="211">
        <f>attached_heating_EFF!BS22*0.01</f>
        <v>0.5</v>
      </c>
      <c r="J35" s="211">
        <f>attached_heating_EFF!CQ22/100</f>
        <v>0.5</v>
      </c>
      <c r="K35" s="211">
        <f>attached_heating_EFF!DO22*0.01</f>
        <v>0.5</v>
      </c>
      <c r="L35" s="211">
        <f>attached_heating_EFF!EM22/100</f>
        <v>0.5</v>
      </c>
      <c r="M35" s="211">
        <f>attached_heating_EFF!FK22/100</f>
        <v>0.5</v>
      </c>
    </row>
    <row r="36" spans="1:21">
      <c r="D36" s="210" t="s">
        <v>250</v>
      </c>
      <c r="E36" s="210" t="s">
        <v>221</v>
      </c>
      <c r="F36" s="210" t="s">
        <v>255</v>
      </c>
      <c r="G36" s="211">
        <f>attached_heating_EFF!W23*0.01</f>
        <v>0.5</v>
      </c>
      <c r="H36" s="211">
        <f>attached_heating_EFF!AU23*0.01</f>
        <v>0.5</v>
      </c>
      <c r="I36" s="211">
        <f>attached_heating_EFF!BS23*0.01</f>
        <v>0.5</v>
      </c>
      <c r="J36" s="211">
        <f>attached_heating_EFF!CQ23/100</f>
        <v>0.5</v>
      </c>
      <c r="K36" s="211">
        <f>attached_heating_EFF!DO23*0.01</f>
        <v>0.5</v>
      </c>
      <c r="L36" s="211">
        <f>attached_heating_EFF!EM23/100</f>
        <v>0.5</v>
      </c>
      <c r="M36" s="211">
        <f>attached_heating_EFF!FK23/100</f>
        <v>0.5</v>
      </c>
    </row>
    <row r="37" spans="1:21">
      <c r="D37" s="212" t="s">
        <v>251</v>
      </c>
      <c r="E37" s="212" t="s">
        <v>55</v>
      </c>
      <c r="F37" s="210" t="s">
        <v>255</v>
      </c>
      <c r="G37" s="211">
        <v>0.75</v>
      </c>
      <c r="H37" s="211">
        <v>0.75</v>
      </c>
      <c r="I37" s="211">
        <v>0.75</v>
      </c>
      <c r="J37" s="211">
        <v>0.75</v>
      </c>
      <c r="K37" s="211">
        <v>0.75</v>
      </c>
      <c r="L37" s="211">
        <v>0.75</v>
      </c>
      <c r="M37" s="211">
        <v>0.75</v>
      </c>
      <c r="O37" s="158">
        <f>AVERAGE(G37:G38)</f>
        <v>0.75</v>
      </c>
      <c r="P37" s="158">
        <f t="shared" ref="P37:U37" si="0">AVERAGE(H37:H38)</f>
        <v>0.75</v>
      </c>
      <c r="Q37" s="158">
        <f t="shared" si="0"/>
        <v>0.75</v>
      </c>
      <c r="R37" s="158">
        <f t="shared" si="0"/>
        <v>0.75</v>
      </c>
      <c r="S37" s="158">
        <f t="shared" si="0"/>
        <v>0.75</v>
      </c>
      <c r="T37" s="158">
        <f t="shared" si="0"/>
        <v>0.75</v>
      </c>
      <c r="U37" s="158">
        <f t="shared" si="0"/>
        <v>0.75</v>
      </c>
    </row>
    <row r="38" spans="1:21">
      <c r="D38" s="210"/>
      <c r="E38" s="212" t="s">
        <v>221</v>
      </c>
      <c r="F38" s="210"/>
      <c r="G38" s="211"/>
      <c r="H38" s="211"/>
      <c r="I38" s="211"/>
      <c r="J38" s="211"/>
      <c r="K38" s="211"/>
      <c r="L38" s="211"/>
      <c r="M38" s="211"/>
      <c r="O38" s="158"/>
      <c r="P38" s="158"/>
      <c r="Q38" s="158"/>
      <c r="R38" s="158"/>
      <c r="S38" s="158"/>
      <c r="T38" s="158"/>
      <c r="U38" s="158"/>
    </row>
    <row r="39" spans="1:21" ht="14.5">
      <c r="A39" s="69"/>
      <c r="B39" s="69"/>
      <c r="C39" s="69"/>
      <c r="D39" s="212" t="s">
        <v>252</v>
      </c>
      <c r="E39" s="212" t="s">
        <v>62</v>
      </c>
      <c r="F39" s="210" t="s">
        <v>255</v>
      </c>
      <c r="G39" s="211">
        <v>0.67500000000000004</v>
      </c>
      <c r="H39" s="211">
        <v>0.67500000000000004</v>
      </c>
      <c r="I39" s="211">
        <v>0.67500000000000004</v>
      </c>
      <c r="J39" s="211">
        <v>0.67500000000000004</v>
      </c>
      <c r="K39" s="211">
        <v>0.67500000000000004</v>
      </c>
      <c r="L39" s="211">
        <v>0.67500000000000004</v>
      </c>
      <c r="M39" s="211">
        <v>0.67500000000000004</v>
      </c>
      <c r="O39" s="158">
        <f>AVERAGE(G39:G40)</f>
        <v>0.67500000000000004</v>
      </c>
      <c r="P39" s="158">
        <f t="shared" ref="P39" si="1">AVERAGE(H39:H40)</f>
        <v>0.67500000000000004</v>
      </c>
      <c r="Q39" s="158">
        <f t="shared" ref="Q39" si="2">AVERAGE(I39:I40)</f>
        <v>0.67500000000000004</v>
      </c>
      <c r="R39" s="158">
        <f t="shared" ref="R39" si="3">AVERAGE(J39:J40)</f>
        <v>0.67500000000000004</v>
      </c>
      <c r="S39" s="158">
        <f t="shared" ref="S39" si="4">AVERAGE(K39:K40)</f>
        <v>0.67500000000000004</v>
      </c>
      <c r="T39" s="158">
        <f t="shared" ref="T39" si="5">AVERAGE(L39:L40)</f>
        <v>0.67500000000000004</v>
      </c>
      <c r="U39" s="158">
        <f t="shared" ref="U39" si="6">AVERAGE(M39:M40)</f>
        <v>0.67500000000000004</v>
      </c>
    </row>
    <row r="40" spans="1:21" ht="14.5">
      <c r="A40" s="69"/>
      <c r="B40" s="69"/>
      <c r="C40" s="69"/>
      <c r="D40" s="210"/>
      <c r="E40" s="212" t="s">
        <v>221</v>
      </c>
      <c r="F40" s="210"/>
      <c r="G40" s="211"/>
      <c r="H40" s="211"/>
      <c r="I40" s="211"/>
      <c r="J40" s="211"/>
      <c r="K40" s="211"/>
      <c r="L40" s="211"/>
      <c r="M40" s="211"/>
      <c r="O40" s="158"/>
      <c r="P40" s="158"/>
      <c r="Q40" s="158"/>
      <c r="R40" s="158"/>
      <c r="S40" s="158"/>
      <c r="T40" s="158"/>
      <c r="U40" s="158"/>
    </row>
    <row r="41" spans="1:21" ht="14.5">
      <c r="A41" s="69"/>
      <c r="B41" s="69"/>
      <c r="C41" s="69"/>
      <c r="D41" s="212" t="s">
        <v>253</v>
      </c>
      <c r="E41" s="212" t="s">
        <v>55</v>
      </c>
      <c r="F41" s="210" t="s">
        <v>255</v>
      </c>
      <c r="G41" s="211">
        <v>0.9</v>
      </c>
      <c r="H41" s="211">
        <v>0.9</v>
      </c>
      <c r="I41" s="211">
        <v>0.9</v>
      </c>
      <c r="J41" s="211">
        <v>0.9</v>
      </c>
      <c r="K41" s="211">
        <v>0.9</v>
      </c>
      <c r="L41" s="211">
        <v>0.9</v>
      </c>
      <c r="M41" s="211">
        <v>0.9</v>
      </c>
      <c r="O41" s="158">
        <f>AVERAGE(G41:G42)</f>
        <v>0.9</v>
      </c>
      <c r="P41" s="158">
        <f t="shared" ref="P41" si="7">AVERAGE(H41:H42)</f>
        <v>0.9</v>
      </c>
      <c r="Q41" s="158">
        <f t="shared" ref="Q41" si="8">AVERAGE(I41:I42)</f>
        <v>0.9</v>
      </c>
      <c r="R41" s="158">
        <f t="shared" ref="R41" si="9">AVERAGE(J41:J42)</f>
        <v>0.9</v>
      </c>
      <c r="S41" s="158">
        <f t="shared" ref="S41" si="10">AVERAGE(K41:K42)</f>
        <v>0.9</v>
      </c>
      <c r="T41" s="158">
        <f t="shared" ref="T41" si="11">AVERAGE(L41:L42)</f>
        <v>0.9</v>
      </c>
      <c r="U41" s="158">
        <f t="shared" ref="U41" si="12">AVERAGE(M41:M42)</f>
        <v>0.9</v>
      </c>
    </row>
    <row r="42" spans="1:21" ht="14.5">
      <c r="A42" s="80"/>
      <c r="B42" s="80"/>
      <c r="C42" s="69"/>
      <c r="D42" s="210"/>
      <c r="E42" s="212" t="s">
        <v>58</v>
      </c>
      <c r="F42" s="210"/>
      <c r="G42" s="211"/>
      <c r="H42" s="211"/>
      <c r="I42" s="211"/>
      <c r="J42" s="211"/>
      <c r="K42" s="211"/>
      <c r="L42" s="211"/>
      <c r="M42" s="211"/>
      <c r="O42" s="158"/>
      <c r="P42" s="158"/>
      <c r="Q42" s="158"/>
      <c r="R42" s="158"/>
      <c r="S42" s="158"/>
      <c r="T42" s="158"/>
      <c r="U42" s="158"/>
    </row>
    <row r="43" spans="1:21" ht="14.5">
      <c r="A43" s="80"/>
      <c r="B43" s="80"/>
      <c r="C43" s="69"/>
      <c r="D43" s="212" t="s">
        <v>254</v>
      </c>
      <c r="E43" s="212" t="s">
        <v>55</v>
      </c>
      <c r="F43" s="210" t="s">
        <v>255</v>
      </c>
      <c r="G43" s="211">
        <v>0.89</v>
      </c>
      <c r="H43" s="211">
        <v>0.89</v>
      </c>
      <c r="I43" s="211">
        <v>0.89</v>
      </c>
      <c r="J43" s="211">
        <v>0.89</v>
      </c>
      <c r="K43" s="211">
        <v>0.89</v>
      </c>
      <c r="L43" s="211">
        <v>0.89</v>
      </c>
      <c r="M43" s="211">
        <v>0.89</v>
      </c>
      <c r="O43" s="158">
        <f>AVERAGE(G43:G44)</f>
        <v>0.89</v>
      </c>
      <c r="P43" s="158">
        <f t="shared" ref="P43" si="13">AVERAGE(H43:H44)</f>
        <v>0.89</v>
      </c>
      <c r="Q43" s="158">
        <f t="shared" ref="Q43" si="14">AVERAGE(I43:I44)</f>
        <v>0.89</v>
      </c>
      <c r="R43" s="158">
        <f t="shared" ref="R43" si="15">AVERAGE(J43:J44)</f>
        <v>0.89</v>
      </c>
      <c r="S43" s="158">
        <f t="shared" ref="S43" si="16">AVERAGE(K43:K44)</f>
        <v>0.89</v>
      </c>
      <c r="T43" s="158">
        <f t="shared" ref="T43" si="17">AVERAGE(L43:L44)</f>
        <v>0.89</v>
      </c>
      <c r="U43" s="158">
        <f t="shared" ref="U43" si="18">AVERAGE(M43:M44)</f>
        <v>0.89</v>
      </c>
    </row>
    <row r="44" spans="1:21" ht="14.5">
      <c r="A44" s="69"/>
      <c r="B44" s="69"/>
      <c r="C44" s="69"/>
      <c r="D44" s="210"/>
      <c r="E44" s="212" t="s">
        <v>62</v>
      </c>
      <c r="F44" s="210"/>
      <c r="G44" s="211"/>
      <c r="H44" s="211"/>
      <c r="I44" s="211"/>
      <c r="J44" s="211"/>
      <c r="K44" s="211"/>
      <c r="L44" s="211"/>
      <c r="M44" s="211"/>
    </row>
    <row r="45" spans="1:21" ht="14.5">
      <c r="A45" s="69"/>
      <c r="B45" s="69"/>
      <c r="C45" s="69"/>
      <c r="D45" s="69"/>
      <c r="E45" s="69"/>
      <c r="F45" s="69"/>
      <c r="G45" s="79"/>
      <c r="H45" s="79"/>
      <c r="I45" s="79"/>
      <c r="J45" s="79"/>
      <c r="K45" s="79"/>
      <c r="L45" s="79"/>
      <c r="M45" s="79"/>
    </row>
    <row r="46" spans="1:21" ht="14.5">
      <c r="A46" s="69"/>
      <c r="B46" s="69"/>
      <c r="C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21" ht="14.5">
      <c r="A47" s="69"/>
      <c r="B47" s="69"/>
      <c r="C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84" t="s">
        <v>230</v>
      </c>
      <c r="R50" s="84" t="s">
        <v>244</v>
      </c>
    </row>
    <row r="51" spans="1:27" ht="14.5">
      <c r="A51" s="69"/>
      <c r="B51" s="69"/>
      <c r="C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" thickBot="1">
      <c r="A52" s="69"/>
      <c r="B52" s="69"/>
      <c r="C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69"/>
      <c r="B53" s="69"/>
      <c r="C53" s="69"/>
      <c r="D53" s="3" t="s">
        <v>394</v>
      </c>
      <c r="E53" s="3" t="s">
        <v>62</v>
      </c>
      <c r="F53" s="3" t="s">
        <v>255</v>
      </c>
      <c r="G53" s="76">
        <f>attached_space_heating_byenergy!W17/SUM(G3:G5)/31.54</f>
        <v>41.975047002414087</v>
      </c>
      <c r="H53" s="76">
        <f>attached_space_heating_byenergy!AU17/SUM(H3:H5)/31.54</f>
        <v>27.402488436719015</v>
      </c>
      <c r="I53" s="76">
        <f>attached_space_heating_byenergy!BS17/SUM(I3:I5)/31.54</f>
        <v>9.8882484352737965</v>
      </c>
      <c r="J53" s="76">
        <f>attached_space_heating_byenergy!CQ17/SUM(J3:J5)/31.54</f>
        <v>14.815366730078209</v>
      </c>
      <c r="K53" s="76">
        <f>attached_space_heating_byenergy!DO17/SUM(K3:K5)/31.54</f>
        <v>8.5370957514267598</v>
      </c>
      <c r="L53" s="76">
        <f>attached_space_heating_byenergy!EM17/SUM(L3:L5)/31.54</f>
        <v>0.56531388712745723</v>
      </c>
      <c r="M53" s="76">
        <f>attached_space_heating_byenergy!FK17/SUM(M3:M5)/31.54</f>
        <v>1.5129734247996773</v>
      </c>
      <c r="R53" s="3" t="s">
        <v>394</v>
      </c>
      <c r="S53" s="3" t="s">
        <v>62</v>
      </c>
      <c r="T53" s="3" t="s">
        <v>255</v>
      </c>
      <c r="U53" s="76">
        <f>attached_space_heating_byendtyp!W22/100</f>
        <v>6.2859689999999996E-2</v>
      </c>
      <c r="V53" s="76">
        <f>attached_space_heating_byendtyp!AU22/100</f>
        <v>7.5442720000000005E-2</v>
      </c>
      <c r="W53" s="76">
        <f>attached_space_heating_byendtyp!BS22/100</f>
        <v>0.13533258000000001</v>
      </c>
      <c r="X53" s="76">
        <f>attached_space_heating_byendtyp!CQ22/100</f>
        <v>5.7337649999999997E-2</v>
      </c>
      <c r="Y53" s="76">
        <f>attached_space_heating_byendtyp!DO22/100</f>
        <v>5.1305569999999995E-2</v>
      </c>
      <c r="Z53" s="76">
        <f>attached_space_heating_byendtyp!EM22/100</f>
        <v>7.3601669999999994E-2</v>
      </c>
      <c r="AA53" s="76">
        <f>attached_space_heating_byendtyp!FK22/100</f>
        <v>0.10451257</v>
      </c>
    </row>
    <row r="54" spans="1:27" ht="14.5">
      <c r="A54" s="80"/>
      <c r="B54" s="80"/>
      <c r="C54" s="69"/>
      <c r="D54" s="3" t="s">
        <v>395</v>
      </c>
      <c r="E54" s="3" t="s">
        <v>62</v>
      </c>
      <c r="F54" s="3" t="s">
        <v>255</v>
      </c>
      <c r="G54" s="76">
        <f>G53</f>
        <v>41.975047002414087</v>
      </c>
      <c r="H54" s="76">
        <f t="shared" ref="H54:M54" si="19">H53</f>
        <v>27.402488436719015</v>
      </c>
      <c r="I54" s="76">
        <f t="shared" si="19"/>
        <v>9.8882484352737965</v>
      </c>
      <c r="J54" s="76">
        <f t="shared" si="19"/>
        <v>14.815366730078209</v>
      </c>
      <c r="K54" s="76">
        <f t="shared" si="19"/>
        <v>8.5370957514267598</v>
      </c>
      <c r="L54" s="76">
        <f t="shared" si="19"/>
        <v>0.56531388712745723</v>
      </c>
      <c r="M54" s="76">
        <f t="shared" si="19"/>
        <v>1.5129734247996773</v>
      </c>
      <c r="R54" s="3" t="s">
        <v>395</v>
      </c>
      <c r="S54" s="3" t="s">
        <v>62</v>
      </c>
      <c r="T54" s="3" t="s">
        <v>255</v>
      </c>
      <c r="U54" s="76">
        <f>U53</f>
        <v>6.2859689999999996E-2</v>
      </c>
      <c r="V54" s="76">
        <f t="shared" ref="V54:AA54" si="20">V53</f>
        <v>7.5442720000000005E-2</v>
      </c>
      <c r="W54" s="76">
        <f t="shared" si="20"/>
        <v>0.13533258000000001</v>
      </c>
      <c r="X54" s="76">
        <f t="shared" si="20"/>
        <v>5.7337649999999997E-2</v>
      </c>
      <c r="Y54" s="76">
        <f t="shared" si="20"/>
        <v>5.1305569999999995E-2</v>
      </c>
      <c r="Z54" s="76">
        <f t="shared" si="20"/>
        <v>7.3601669999999994E-2</v>
      </c>
      <c r="AA54" s="76">
        <f t="shared" si="20"/>
        <v>0.10451257</v>
      </c>
    </row>
    <row r="55" spans="1:27" ht="14.5">
      <c r="A55" s="80"/>
      <c r="B55" s="80"/>
      <c r="C55" s="69"/>
      <c r="D55" s="3" t="s">
        <v>396</v>
      </c>
      <c r="E55" s="3" t="s">
        <v>62</v>
      </c>
      <c r="F55" s="3" t="s">
        <v>255</v>
      </c>
      <c r="G55" s="76">
        <f>G53</f>
        <v>41.975047002414087</v>
      </c>
      <c r="H55" s="76">
        <f t="shared" ref="H55:M55" si="21">H53</f>
        <v>27.402488436719015</v>
      </c>
      <c r="I55" s="76">
        <f t="shared" si="21"/>
        <v>9.8882484352737965</v>
      </c>
      <c r="J55" s="76">
        <f t="shared" si="21"/>
        <v>14.815366730078209</v>
      </c>
      <c r="K55" s="76">
        <f t="shared" si="21"/>
        <v>8.5370957514267598</v>
      </c>
      <c r="L55" s="76">
        <f t="shared" si="21"/>
        <v>0.56531388712745723</v>
      </c>
      <c r="M55" s="76">
        <f t="shared" si="21"/>
        <v>1.5129734247996773</v>
      </c>
      <c r="R55" s="3" t="s">
        <v>396</v>
      </c>
      <c r="S55" s="3" t="s">
        <v>62</v>
      </c>
      <c r="T55" s="3" t="s">
        <v>255</v>
      </c>
      <c r="U55" s="76">
        <f>U53</f>
        <v>6.2859689999999996E-2</v>
      </c>
      <c r="V55" s="76">
        <f t="shared" ref="V55:AA55" si="22">V53</f>
        <v>7.5442720000000005E-2</v>
      </c>
      <c r="W55" s="76">
        <f t="shared" si="22"/>
        <v>0.13533258000000001</v>
      </c>
      <c r="X55" s="76">
        <f t="shared" si="22"/>
        <v>5.7337649999999997E-2</v>
      </c>
      <c r="Y55" s="76">
        <f t="shared" si="22"/>
        <v>5.1305569999999995E-2</v>
      </c>
      <c r="Z55" s="76">
        <f t="shared" si="22"/>
        <v>7.3601669999999994E-2</v>
      </c>
      <c r="AA55" s="76">
        <f t="shared" si="22"/>
        <v>0.10451257</v>
      </c>
    </row>
    <row r="56" spans="1:27" ht="14.5">
      <c r="A56" s="69"/>
      <c r="B56" s="69"/>
      <c r="C56" s="69"/>
      <c r="D56" s="3" t="s">
        <v>397</v>
      </c>
      <c r="E56" s="3" t="s">
        <v>58</v>
      </c>
      <c r="F56" s="3" t="s">
        <v>255</v>
      </c>
      <c r="G56" s="76">
        <f>attached_space_heating_byenergy!W16/SUM(G6:G8)/31.54</f>
        <v>9.3879861551469013</v>
      </c>
      <c r="H56" s="76">
        <f>attached_space_heating_byenergy!AU16/SUM(H6:H8)/31.54</f>
        <v>37.3139774520358</v>
      </c>
      <c r="I56" s="76">
        <f>attached_space_heating_byenergy!BS16/SUM(I6:I8)/31.54</f>
        <v>11.58503598883067</v>
      </c>
      <c r="J56" s="76">
        <f>attached_space_heating_byenergy!CQ16/SUM(J6:J8)/31.54</f>
        <v>23.855768736396513</v>
      </c>
      <c r="K56" s="76">
        <f>attached_space_heating_byenergy!DO16/SUM(K6:K8)/31.54</f>
        <v>28.036127412768746</v>
      </c>
      <c r="L56" s="76">
        <f>attached_space_heating_byenergy!EM16/SUM(L6:L8)/31.54</f>
        <v>17.983347264656718</v>
      </c>
      <c r="M56" s="76">
        <f>attached_space_heating_byenergy!FK16/SUM(M6:M8)/31.54</f>
        <v>12.034867194265605</v>
      </c>
      <c r="R56" s="3" t="s">
        <v>397</v>
      </c>
      <c r="S56" s="3" t="s">
        <v>58</v>
      </c>
      <c r="T56" s="3" t="s">
        <v>255</v>
      </c>
      <c r="U56" s="76">
        <f t="shared" ref="U56:AA70" si="23">U54</f>
        <v>6.2859689999999996E-2</v>
      </c>
      <c r="V56" s="76">
        <f t="shared" si="23"/>
        <v>7.5442720000000005E-2</v>
      </c>
      <c r="W56" s="76">
        <f t="shared" si="23"/>
        <v>0.13533258000000001</v>
      </c>
      <c r="X56" s="76">
        <f t="shared" si="23"/>
        <v>5.7337649999999997E-2</v>
      </c>
      <c r="Y56" s="76">
        <f t="shared" si="23"/>
        <v>5.1305569999999995E-2</v>
      </c>
      <c r="Z56" s="76">
        <f t="shared" si="23"/>
        <v>7.3601669999999994E-2</v>
      </c>
      <c r="AA56" s="76">
        <f t="shared" si="23"/>
        <v>0.10451257</v>
      </c>
    </row>
    <row r="57" spans="1:27" ht="14.5">
      <c r="A57" s="69"/>
      <c r="B57" s="69"/>
      <c r="C57" s="69"/>
      <c r="D57" s="3" t="s">
        <v>398</v>
      </c>
      <c r="E57" s="3" t="s">
        <v>58</v>
      </c>
      <c r="F57" s="3" t="s">
        <v>255</v>
      </c>
      <c r="G57" s="76">
        <f>G56</f>
        <v>9.3879861551469013</v>
      </c>
      <c r="H57" s="76">
        <f t="shared" ref="H57:M58" si="24">H56</f>
        <v>37.3139774520358</v>
      </c>
      <c r="I57" s="76">
        <f t="shared" si="24"/>
        <v>11.58503598883067</v>
      </c>
      <c r="J57" s="76">
        <f t="shared" si="24"/>
        <v>23.855768736396513</v>
      </c>
      <c r="K57" s="76">
        <f t="shared" si="24"/>
        <v>28.036127412768746</v>
      </c>
      <c r="L57" s="76">
        <f t="shared" si="24"/>
        <v>17.983347264656718</v>
      </c>
      <c r="M57" s="76">
        <f t="shared" si="24"/>
        <v>12.034867194265605</v>
      </c>
      <c r="R57" s="3" t="s">
        <v>398</v>
      </c>
      <c r="S57" s="3" t="s">
        <v>58</v>
      </c>
      <c r="T57" s="3" t="s">
        <v>255</v>
      </c>
      <c r="U57" s="76">
        <f t="shared" si="23"/>
        <v>6.2859689999999996E-2</v>
      </c>
      <c r="V57" s="76">
        <f t="shared" si="23"/>
        <v>7.5442720000000005E-2</v>
      </c>
      <c r="W57" s="76">
        <f t="shared" si="23"/>
        <v>0.13533258000000001</v>
      </c>
      <c r="X57" s="76">
        <f t="shared" si="23"/>
        <v>5.7337649999999997E-2</v>
      </c>
      <c r="Y57" s="76">
        <f t="shared" si="23"/>
        <v>5.1305569999999995E-2</v>
      </c>
      <c r="Z57" s="76">
        <f t="shared" si="23"/>
        <v>7.3601669999999994E-2</v>
      </c>
      <c r="AA57" s="76">
        <f t="shared" si="23"/>
        <v>0.10451257</v>
      </c>
    </row>
    <row r="58" spans="1:27" ht="14.5">
      <c r="A58" s="69"/>
      <c r="B58" s="69"/>
      <c r="C58" s="69"/>
      <c r="D58" s="3" t="s">
        <v>399</v>
      </c>
      <c r="E58" s="3" t="s">
        <v>58</v>
      </c>
      <c r="F58" s="3" t="s">
        <v>255</v>
      </c>
      <c r="G58" s="76">
        <f>G57</f>
        <v>9.3879861551469013</v>
      </c>
      <c r="H58" s="76">
        <f t="shared" si="24"/>
        <v>37.3139774520358</v>
      </c>
      <c r="I58" s="76">
        <f t="shared" si="24"/>
        <v>11.58503598883067</v>
      </c>
      <c r="J58" s="76">
        <f t="shared" si="24"/>
        <v>23.855768736396513</v>
      </c>
      <c r="K58" s="76">
        <f t="shared" si="24"/>
        <v>28.036127412768746</v>
      </c>
      <c r="L58" s="76">
        <f t="shared" si="24"/>
        <v>17.983347264656718</v>
      </c>
      <c r="M58" s="76">
        <f t="shared" si="24"/>
        <v>12.034867194265605</v>
      </c>
      <c r="R58" s="3" t="s">
        <v>399</v>
      </c>
      <c r="S58" s="3" t="s">
        <v>58</v>
      </c>
      <c r="T58" s="3" t="s">
        <v>255</v>
      </c>
      <c r="U58" s="76">
        <f t="shared" si="23"/>
        <v>6.2859689999999996E-2</v>
      </c>
      <c r="V58" s="76">
        <f t="shared" si="23"/>
        <v>7.5442720000000005E-2</v>
      </c>
      <c r="W58" s="76">
        <f t="shared" si="23"/>
        <v>0.13533258000000001</v>
      </c>
      <c r="X58" s="76">
        <f t="shared" si="23"/>
        <v>5.7337649999999997E-2</v>
      </c>
      <c r="Y58" s="76">
        <f t="shared" si="23"/>
        <v>5.1305569999999995E-2</v>
      </c>
      <c r="Z58" s="76">
        <f t="shared" si="23"/>
        <v>7.3601669999999994E-2</v>
      </c>
      <c r="AA58" s="76">
        <f t="shared" si="23"/>
        <v>0.10451257</v>
      </c>
    </row>
    <row r="59" spans="1:27" ht="14.5">
      <c r="A59" s="69"/>
      <c r="B59" s="69"/>
      <c r="C59" s="69"/>
      <c r="D59" s="3" t="s">
        <v>247</v>
      </c>
      <c r="E59" s="3" t="s">
        <v>55</v>
      </c>
      <c r="F59" s="3" t="s">
        <v>255</v>
      </c>
      <c r="G59" s="76">
        <f>attached_space_heating_byenergy!W15/'TechHeat-RES-SA'!G9/31.54</f>
        <v>16.20739824285701</v>
      </c>
      <c r="H59" s="76">
        <f>attached_space_heating_byenergy!AU15/'TechHeat-RES-SA'!H9/31.54</f>
        <v>17.272285273751848</v>
      </c>
      <c r="I59" s="76">
        <f>attached_space_heating_byenergy!BS15/'TechHeat-RES-SA'!I9/31.54</f>
        <v>9.2548133521146223</v>
      </c>
      <c r="J59" s="76">
        <f>attached_space_heating_byenergy!CQ15/'TechHeat-RES-SA'!J9/31.54</f>
        <v>24.763258517840665</v>
      </c>
      <c r="K59" s="76">
        <f>attached_space_heating_byenergy!DO15/'TechHeat-RES-SA'!K9/31.54</f>
        <v>25.211296313071834</v>
      </c>
      <c r="L59" s="76">
        <f>attached_space_heating_byenergy!EM15/'TechHeat-RES-SA'!L9/31.54</f>
        <v>13.522470448596005</v>
      </c>
      <c r="M59" s="76">
        <f>attached_space_heating_byenergy!FK15/'TechHeat-RES-SA'!M9/31.54</f>
        <v>7.9063389861741156</v>
      </c>
      <c r="R59" s="3" t="s">
        <v>247</v>
      </c>
      <c r="S59" s="3" t="s">
        <v>55</v>
      </c>
      <c r="T59" s="3" t="s">
        <v>255</v>
      </c>
      <c r="U59" s="76">
        <f t="shared" si="23"/>
        <v>6.2859689999999996E-2</v>
      </c>
      <c r="V59" s="76">
        <f t="shared" si="23"/>
        <v>7.5442720000000005E-2</v>
      </c>
      <c r="W59" s="76">
        <f t="shared" si="23"/>
        <v>0.13533258000000001</v>
      </c>
      <c r="X59" s="76">
        <f t="shared" si="23"/>
        <v>5.7337649999999997E-2</v>
      </c>
      <c r="Y59" s="76">
        <f t="shared" si="23"/>
        <v>5.1305569999999995E-2</v>
      </c>
      <c r="Z59" s="76">
        <f t="shared" si="23"/>
        <v>7.3601669999999994E-2</v>
      </c>
      <c r="AA59" s="76">
        <f t="shared" si="23"/>
        <v>0.10451257</v>
      </c>
    </row>
    <row r="60" spans="1:27" ht="14.5">
      <c r="A60" s="69"/>
      <c r="B60" s="69"/>
      <c r="C60" s="69"/>
      <c r="D60" s="3" t="s">
        <v>248</v>
      </c>
      <c r="E60" s="3" t="s">
        <v>61</v>
      </c>
      <c r="F60" s="3" t="s">
        <v>255</v>
      </c>
      <c r="G60" s="76"/>
      <c r="H60" s="76"/>
      <c r="I60" s="76"/>
      <c r="J60" s="76"/>
      <c r="K60" s="76"/>
      <c r="L60" s="76"/>
      <c r="M60" s="76"/>
      <c r="R60" s="3" t="s">
        <v>248</v>
      </c>
      <c r="S60" s="3" t="s">
        <v>61</v>
      </c>
      <c r="T60" s="3" t="s">
        <v>255</v>
      </c>
      <c r="U60" s="76">
        <f t="shared" si="23"/>
        <v>6.2859689999999996E-2</v>
      </c>
      <c r="V60" s="76">
        <f t="shared" si="23"/>
        <v>7.5442720000000005E-2</v>
      </c>
      <c r="W60" s="76">
        <f t="shared" si="23"/>
        <v>0.13533258000000001</v>
      </c>
      <c r="X60" s="76">
        <f t="shared" si="23"/>
        <v>5.7337649999999997E-2</v>
      </c>
      <c r="Y60" s="76">
        <f t="shared" si="23"/>
        <v>5.1305569999999995E-2</v>
      </c>
      <c r="Z60" s="76">
        <f t="shared" si="23"/>
        <v>7.3601669999999994E-2</v>
      </c>
      <c r="AA60" s="76">
        <f t="shared" si="23"/>
        <v>0.10451257</v>
      </c>
    </row>
    <row r="61" spans="1:27" ht="14.5">
      <c r="A61" s="69"/>
      <c r="B61" s="69"/>
      <c r="C61" s="69"/>
      <c r="D61" s="3" t="s">
        <v>249</v>
      </c>
      <c r="E61" s="3" t="s">
        <v>220</v>
      </c>
      <c r="F61" s="3" t="s">
        <v>255</v>
      </c>
      <c r="G61" s="76">
        <f>attached_space_heating_byenergy!W18/'TechHeat-RES-SA'!G11/31.54</f>
        <v>15.779301416191082</v>
      </c>
      <c r="H61" s="76">
        <f>attached_space_heating_byenergy!AU18/'TechHeat-RES-SA'!H11/31.54</f>
        <v>29.530822538273394</v>
      </c>
      <c r="I61" s="76">
        <f>attached_space_heating_byenergy!BS18/'TechHeat-RES-SA'!I11/31.54</f>
        <v>8.4963559786800129</v>
      </c>
      <c r="J61" s="76">
        <f>attached_space_heating_byenergy!CQ18/'TechHeat-RES-SA'!J11/31.54</f>
        <v>55.111921369689284</v>
      </c>
      <c r="K61" s="76">
        <f>attached_space_heating_byenergy!DO18/'TechHeat-RES-SA'!K11/31.54</f>
        <v>12.299429296131896</v>
      </c>
      <c r="L61" s="76">
        <f>attached_space_heating_byenergy!EM18/'TechHeat-RES-SA'!L11/31.54</f>
        <v>25.770386810399494</v>
      </c>
      <c r="M61" s="76">
        <f>attached_space_heating_byenergy!FK18/'TechHeat-RES-SA'!M11/31.54</f>
        <v>11.479332534817633</v>
      </c>
      <c r="R61" s="3" t="s">
        <v>249</v>
      </c>
      <c r="S61" s="3" t="s">
        <v>220</v>
      </c>
      <c r="T61" s="3" t="s">
        <v>255</v>
      </c>
      <c r="U61" s="76">
        <f t="shared" si="23"/>
        <v>6.2859689999999996E-2</v>
      </c>
      <c r="V61" s="76">
        <f t="shared" si="23"/>
        <v>7.5442720000000005E-2</v>
      </c>
      <c r="W61" s="76">
        <f t="shared" si="23"/>
        <v>0.13533258000000001</v>
      </c>
      <c r="X61" s="76">
        <f t="shared" si="23"/>
        <v>5.7337649999999997E-2</v>
      </c>
      <c r="Y61" s="76">
        <f t="shared" si="23"/>
        <v>5.1305569999999995E-2</v>
      </c>
      <c r="Z61" s="76">
        <f t="shared" si="23"/>
        <v>7.3601669999999994E-2</v>
      </c>
      <c r="AA61" s="76">
        <f t="shared" si="23"/>
        <v>0.10451257</v>
      </c>
    </row>
    <row r="62" spans="1:27" ht="14.5">
      <c r="D62" s="3" t="s">
        <v>250</v>
      </c>
      <c r="E62" s="3" t="s">
        <v>221</v>
      </c>
      <c r="F62" s="3" t="s">
        <v>255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250</v>
      </c>
      <c r="S62" s="3" t="s">
        <v>221</v>
      </c>
      <c r="T62" s="3" t="s">
        <v>255</v>
      </c>
      <c r="U62" s="76">
        <f t="shared" si="23"/>
        <v>6.2859689999999996E-2</v>
      </c>
      <c r="V62" s="76">
        <f t="shared" si="23"/>
        <v>7.5442720000000005E-2</v>
      </c>
      <c r="W62" s="76">
        <f t="shared" si="23"/>
        <v>0.13533258000000001</v>
      </c>
      <c r="X62" s="76">
        <f t="shared" si="23"/>
        <v>5.7337649999999997E-2</v>
      </c>
      <c r="Y62" s="76">
        <f t="shared" si="23"/>
        <v>5.1305569999999995E-2</v>
      </c>
      <c r="Z62" s="76">
        <f t="shared" si="23"/>
        <v>7.3601669999999994E-2</v>
      </c>
      <c r="AA62" s="76">
        <f t="shared" si="23"/>
        <v>0.10451257</v>
      </c>
    </row>
    <row r="63" spans="1:27" ht="14.5">
      <c r="D63" s="84" t="s">
        <v>251</v>
      </c>
      <c r="E63" s="84" t="s">
        <v>55</v>
      </c>
      <c r="F63" s="3" t="s">
        <v>255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251</v>
      </c>
      <c r="S63" s="84" t="s">
        <v>55</v>
      </c>
      <c r="T63" s="3" t="s">
        <v>255</v>
      </c>
      <c r="U63" s="76">
        <f t="shared" si="23"/>
        <v>6.2859689999999996E-2</v>
      </c>
      <c r="V63" s="76">
        <f t="shared" si="23"/>
        <v>7.5442720000000005E-2</v>
      </c>
      <c r="W63" s="76">
        <f t="shared" si="23"/>
        <v>0.13533258000000001</v>
      </c>
      <c r="X63" s="76">
        <f t="shared" si="23"/>
        <v>5.7337649999999997E-2</v>
      </c>
      <c r="Y63" s="76">
        <f t="shared" si="23"/>
        <v>5.1305569999999995E-2</v>
      </c>
      <c r="Z63" s="76">
        <f t="shared" si="23"/>
        <v>7.3601669999999994E-2</v>
      </c>
      <c r="AA63" s="76">
        <f t="shared" si="23"/>
        <v>0.10451257</v>
      </c>
    </row>
    <row r="64" spans="1:27" ht="14.5">
      <c r="E64" s="84" t="s">
        <v>221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S64" s="84" t="s">
        <v>221</v>
      </c>
      <c r="T64" s="3" t="s">
        <v>255</v>
      </c>
      <c r="U64" s="76">
        <f t="shared" si="23"/>
        <v>6.2859689999999996E-2</v>
      </c>
      <c r="V64" s="76">
        <f t="shared" si="23"/>
        <v>7.5442720000000005E-2</v>
      </c>
      <c r="W64" s="76">
        <f t="shared" si="23"/>
        <v>0.13533258000000001</v>
      </c>
      <c r="X64" s="76">
        <f t="shared" si="23"/>
        <v>5.7337649999999997E-2</v>
      </c>
      <c r="Y64" s="76">
        <f t="shared" si="23"/>
        <v>5.1305569999999995E-2</v>
      </c>
      <c r="Z64" s="76">
        <f t="shared" si="23"/>
        <v>7.3601669999999994E-2</v>
      </c>
      <c r="AA64" s="76">
        <f t="shared" si="23"/>
        <v>0.10451257</v>
      </c>
    </row>
    <row r="65" spans="4:27" ht="14.5">
      <c r="D65" s="84" t="s">
        <v>252</v>
      </c>
      <c r="E65" s="84" t="s">
        <v>62</v>
      </c>
      <c r="F65" s="3" t="s">
        <v>255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252</v>
      </c>
      <c r="S65" s="84" t="s">
        <v>62</v>
      </c>
      <c r="T65" s="3" t="s">
        <v>255</v>
      </c>
      <c r="U65" s="76">
        <f t="shared" si="23"/>
        <v>6.2859689999999996E-2</v>
      </c>
      <c r="V65" s="76">
        <f t="shared" si="23"/>
        <v>7.5442720000000005E-2</v>
      </c>
      <c r="W65" s="76">
        <f t="shared" si="23"/>
        <v>0.13533258000000001</v>
      </c>
      <c r="X65" s="76">
        <f t="shared" si="23"/>
        <v>5.7337649999999997E-2</v>
      </c>
      <c r="Y65" s="76">
        <f t="shared" si="23"/>
        <v>5.1305569999999995E-2</v>
      </c>
      <c r="Z65" s="76">
        <f t="shared" si="23"/>
        <v>7.3601669999999994E-2</v>
      </c>
      <c r="AA65" s="76">
        <f t="shared" si="23"/>
        <v>0.10451257</v>
      </c>
    </row>
    <row r="66" spans="4:27" ht="14.5">
      <c r="E66" s="84" t="s">
        <v>221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S66" s="84" t="s">
        <v>221</v>
      </c>
      <c r="T66" s="3" t="s">
        <v>255</v>
      </c>
      <c r="U66" s="76">
        <f t="shared" si="23"/>
        <v>6.2859689999999996E-2</v>
      </c>
      <c r="V66" s="76">
        <f t="shared" si="23"/>
        <v>7.5442720000000005E-2</v>
      </c>
      <c r="W66" s="76">
        <f t="shared" si="23"/>
        <v>0.13533258000000001</v>
      </c>
      <c r="X66" s="76">
        <f t="shared" si="23"/>
        <v>5.7337649999999997E-2</v>
      </c>
      <c r="Y66" s="76">
        <f t="shared" si="23"/>
        <v>5.1305569999999995E-2</v>
      </c>
      <c r="Z66" s="76">
        <f t="shared" si="23"/>
        <v>7.3601669999999994E-2</v>
      </c>
      <c r="AA66" s="76">
        <f t="shared" si="23"/>
        <v>0.10451257</v>
      </c>
    </row>
    <row r="67" spans="4:27" ht="14.5">
      <c r="D67" s="84" t="s">
        <v>253</v>
      </c>
      <c r="E67" s="84" t="s">
        <v>55</v>
      </c>
      <c r="F67" s="3" t="s">
        <v>255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253</v>
      </c>
      <c r="S67" s="84" t="s">
        <v>55</v>
      </c>
      <c r="T67" s="3" t="s">
        <v>255</v>
      </c>
      <c r="U67" s="76">
        <f t="shared" si="23"/>
        <v>6.2859689999999996E-2</v>
      </c>
      <c r="V67" s="76">
        <f t="shared" si="23"/>
        <v>7.5442720000000005E-2</v>
      </c>
      <c r="W67" s="76">
        <f t="shared" si="23"/>
        <v>0.13533258000000001</v>
      </c>
      <c r="X67" s="76">
        <f t="shared" si="23"/>
        <v>5.7337649999999997E-2</v>
      </c>
      <c r="Y67" s="76">
        <f t="shared" si="23"/>
        <v>5.1305569999999995E-2</v>
      </c>
      <c r="Z67" s="76">
        <f t="shared" si="23"/>
        <v>7.3601669999999994E-2</v>
      </c>
      <c r="AA67" s="76">
        <f t="shared" si="23"/>
        <v>0.10451257</v>
      </c>
    </row>
    <row r="68" spans="4:27" ht="14.5">
      <c r="E68" s="84" t="s">
        <v>58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S68" s="84" t="s">
        <v>58</v>
      </c>
      <c r="T68" s="3" t="s">
        <v>255</v>
      </c>
      <c r="U68" s="76">
        <f t="shared" si="23"/>
        <v>6.2859689999999996E-2</v>
      </c>
      <c r="V68" s="76">
        <f t="shared" si="23"/>
        <v>7.5442720000000005E-2</v>
      </c>
      <c r="W68" s="76">
        <f t="shared" si="23"/>
        <v>0.13533258000000001</v>
      </c>
      <c r="X68" s="76">
        <f t="shared" si="23"/>
        <v>5.7337649999999997E-2</v>
      </c>
      <c r="Y68" s="76">
        <f t="shared" si="23"/>
        <v>5.1305569999999995E-2</v>
      </c>
      <c r="Z68" s="76">
        <f t="shared" si="23"/>
        <v>7.3601669999999994E-2</v>
      </c>
      <c r="AA68" s="76">
        <f t="shared" si="23"/>
        <v>0.10451257</v>
      </c>
    </row>
    <row r="69" spans="4:27" ht="14.5">
      <c r="D69" s="84" t="s">
        <v>254</v>
      </c>
      <c r="E69" s="84" t="s">
        <v>55</v>
      </c>
      <c r="F69" s="3" t="s">
        <v>255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254</v>
      </c>
      <c r="S69" s="84" t="s">
        <v>55</v>
      </c>
      <c r="T69" s="3" t="s">
        <v>255</v>
      </c>
      <c r="U69" s="76">
        <f t="shared" si="23"/>
        <v>6.2859689999999996E-2</v>
      </c>
      <c r="V69" s="76">
        <f t="shared" si="23"/>
        <v>7.5442720000000005E-2</v>
      </c>
      <c r="W69" s="76">
        <f t="shared" si="23"/>
        <v>0.13533258000000001</v>
      </c>
      <c r="X69" s="76">
        <f t="shared" si="23"/>
        <v>5.7337649999999997E-2</v>
      </c>
      <c r="Y69" s="76">
        <f t="shared" si="23"/>
        <v>5.1305569999999995E-2</v>
      </c>
      <c r="Z69" s="76">
        <f t="shared" si="23"/>
        <v>7.3601669999999994E-2</v>
      </c>
      <c r="AA69" s="76">
        <f t="shared" si="23"/>
        <v>0.10451257</v>
      </c>
    </row>
    <row r="70" spans="4:27" ht="14.5">
      <c r="E70" s="84" t="s">
        <v>62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S70" s="84" t="s">
        <v>62</v>
      </c>
      <c r="T70" s="3" t="s">
        <v>255</v>
      </c>
      <c r="U70" s="76">
        <f t="shared" si="23"/>
        <v>6.2859689999999996E-2</v>
      </c>
      <c r="V70" s="76">
        <f t="shared" si="23"/>
        <v>7.5442720000000005E-2</v>
      </c>
      <c r="W70" s="76">
        <f t="shared" si="23"/>
        <v>0.13533258000000001</v>
      </c>
      <c r="X70" s="76">
        <f t="shared" si="23"/>
        <v>5.7337649999999997E-2</v>
      </c>
      <c r="Y70" s="76">
        <f t="shared" si="23"/>
        <v>5.1305569999999995E-2</v>
      </c>
      <c r="Z70" s="76">
        <f t="shared" si="23"/>
        <v>7.3601669999999994E-2</v>
      </c>
      <c r="AA70" s="76">
        <f t="shared" si="23"/>
        <v>0.10451257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394</v>
      </c>
      <c r="E76" s="3" t="s">
        <v>62</v>
      </c>
      <c r="F76" s="3" t="s">
        <v>255</v>
      </c>
      <c r="G76" s="76">
        <f>G53*U53</f>
        <v>2.6385384423071785</v>
      </c>
      <c r="H76" s="76">
        <f t="shared" ref="H76:M85" si="25">H53*V53</f>
        <v>2.0673182624346307</v>
      </c>
      <c r="I76" s="76">
        <f t="shared" si="25"/>
        <v>1.338202172426566</v>
      </c>
      <c r="J76" s="76">
        <f t="shared" si="25"/>
        <v>0.84947831219086878</v>
      </c>
      <c r="K76" s="76">
        <f t="shared" si="25"/>
        <v>0.43800056367152818</v>
      </c>
      <c r="L76" s="76">
        <f t="shared" si="25"/>
        <v>4.1608046166772349E-2</v>
      </c>
      <c r="M76" s="76">
        <f t="shared" si="25"/>
        <v>0.15812474096751603</v>
      </c>
    </row>
    <row r="77" spans="4:27" ht="14.5">
      <c r="D77" s="3" t="s">
        <v>395</v>
      </c>
      <c r="E77" s="3" t="s">
        <v>62</v>
      </c>
      <c r="F77" s="3" t="s">
        <v>255</v>
      </c>
      <c r="G77" s="76">
        <f t="shared" ref="G77:G85" si="26">G54*U54</f>
        <v>2.6385384423071785</v>
      </c>
      <c r="H77" s="76">
        <f t="shared" si="25"/>
        <v>2.0673182624346307</v>
      </c>
      <c r="I77" s="76">
        <f t="shared" si="25"/>
        <v>1.338202172426566</v>
      </c>
      <c r="J77" s="76">
        <f t="shared" si="25"/>
        <v>0.84947831219086878</v>
      </c>
      <c r="K77" s="76">
        <f t="shared" si="25"/>
        <v>0.43800056367152818</v>
      </c>
      <c r="L77" s="76">
        <f t="shared" si="25"/>
        <v>4.1608046166772349E-2</v>
      </c>
      <c r="M77" s="76">
        <f t="shared" si="25"/>
        <v>0.15812474096751603</v>
      </c>
    </row>
    <row r="78" spans="4:27" ht="14.5">
      <c r="D78" s="3" t="s">
        <v>396</v>
      </c>
      <c r="E78" s="3" t="s">
        <v>62</v>
      </c>
      <c r="F78" s="3" t="s">
        <v>255</v>
      </c>
      <c r="G78" s="76">
        <f t="shared" si="26"/>
        <v>2.6385384423071785</v>
      </c>
      <c r="H78" s="76">
        <f t="shared" si="25"/>
        <v>2.0673182624346307</v>
      </c>
      <c r="I78" s="76">
        <f t="shared" si="25"/>
        <v>1.338202172426566</v>
      </c>
      <c r="J78" s="76">
        <f t="shared" si="25"/>
        <v>0.84947831219086878</v>
      </c>
      <c r="K78" s="76">
        <f t="shared" si="25"/>
        <v>0.43800056367152818</v>
      </c>
      <c r="L78" s="76">
        <f t="shared" si="25"/>
        <v>4.1608046166772349E-2</v>
      </c>
      <c r="M78" s="76">
        <f t="shared" si="25"/>
        <v>0.15812474096751603</v>
      </c>
    </row>
    <row r="79" spans="4:27" ht="14.5">
      <c r="D79" s="3" t="s">
        <v>397</v>
      </c>
      <c r="E79" s="3" t="s">
        <v>58</v>
      </c>
      <c r="F79" s="3" t="s">
        <v>255</v>
      </c>
      <c r="G79" s="76">
        <f t="shared" si="26"/>
        <v>0.59012589943682603</v>
      </c>
      <c r="H79" s="76">
        <f t="shared" si="25"/>
        <v>2.8150679530002507</v>
      </c>
      <c r="I79" s="76">
        <f t="shared" si="25"/>
        <v>1.5678328097613059</v>
      </c>
      <c r="J79" s="76">
        <f t="shared" si="25"/>
        <v>1.3678337182884455</v>
      </c>
      <c r="K79" s="76">
        <f t="shared" si="25"/>
        <v>1.4384094975047257</v>
      </c>
      <c r="L79" s="76">
        <f t="shared" si="25"/>
        <v>1.3236043908686663</v>
      </c>
      <c r="M79" s="76">
        <f t="shared" si="25"/>
        <v>1.2577949000813875</v>
      </c>
    </row>
    <row r="80" spans="4:27" ht="14.5">
      <c r="D80" s="3" t="s">
        <v>398</v>
      </c>
      <c r="E80" s="3" t="s">
        <v>58</v>
      </c>
      <c r="F80" s="3" t="s">
        <v>255</v>
      </c>
      <c r="G80" s="76">
        <f t="shared" si="26"/>
        <v>0.59012589943682603</v>
      </c>
      <c r="H80" s="76">
        <f t="shared" si="25"/>
        <v>2.8150679530002507</v>
      </c>
      <c r="I80" s="76">
        <f t="shared" si="25"/>
        <v>1.5678328097613059</v>
      </c>
      <c r="J80" s="76">
        <f t="shared" si="25"/>
        <v>1.3678337182884455</v>
      </c>
      <c r="K80" s="76">
        <f t="shared" si="25"/>
        <v>1.4384094975047257</v>
      </c>
      <c r="L80" s="76">
        <f t="shared" si="25"/>
        <v>1.3236043908686663</v>
      </c>
      <c r="M80" s="76">
        <f t="shared" si="25"/>
        <v>1.2577949000813875</v>
      </c>
    </row>
    <row r="81" spans="4:13" ht="14.5">
      <c r="D81" s="3" t="s">
        <v>399</v>
      </c>
      <c r="E81" s="3" t="s">
        <v>58</v>
      </c>
      <c r="F81" s="3" t="s">
        <v>255</v>
      </c>
      <c r="G81" s="76">
        <f t="shared" si="26"/>
        <v>0.59012589943682603</v>
      </c>
      <c r="H81" s="76">
        <f t="shared" si="25"/>
        <v>2.8150679530002507</v>
      </c>
      <c r="I81" s="76">
        <f t="shared" si="25"/>
        <v>1.5678328097613059</v>
      </c>
      <c r="J81" s="76">
        <f t="shared" si="25"/>
        <v>1.3678337182884455</v>
      </c>
      <c r="K81" s="76">
        <f t="shared" si="25"/>
        <v>1.4384094975047257</v>
      </c>
      <c r="L81" s="76">
        <f t="shared" si="25"/>
        <v>1.3236043908686663</v>
      </c>
      <c r="M81" s="76">
        <f t="shared" si="25"/>
        <v>1.2577949000813875</v>
      </c>
    </row>
    <row r="82" spans="4:13" ht="14.5">
      <c r="D82" s="3" t="s">
        <v>247</v>
      </c>
      <c r="E82" s="3" t="s">
        <v>55</v>
      </c>
      <c r="F82" s="3" t="s">
        <v>255</v>
      </c>
      <c r="G82" s="76">
        <f t="shared" si="26"/>
        <v>1.0187920292525363</v>
      </c>
      <c r="H82" s="76">
        <f t="shared" si="25"/>
        <v>1.303068181667784</v>
      </c>
      <c r="I82" s="76">
        <f t="shared" si="25"/>
        <v>1.2524777683601203</v>
      </c>
      <c r="J82" s="76">
        <f t="shared" si="25"/>
        <v>1.4198670497554666</v>
      </c>
      <c r="K82" s="76">
        <f t="shared" si="25"/>
        <v>1.2934799277810487</v>
      </c>
      <c r="L82" s="76">
        <f t="shared" si="25"/>
        <v>0.99527640754231506</v>
      </c>
      <c r="M82" s="76">
        <f t="shared" si="25"/>
        <v>0.82631180673625126</v>
      </c>
    </row>
    <row r="83" spans="4:13" ht="14.5">
      <c r="D83" s="3" t="s">
        <v>248</v>
      </c>
      <c r="E83" s="3" t="s">
        <v>61</v>
      </c>
      <c r="F83" s="3" t="s">
        <v>255</v>
      </c>
      <c r="G83" s="228">
        <v>1</v>
      </c>
      <c r="H83" s="228">
        <v>1</v>
      </c>
      <c r="I83" s="228">
        <v>1</v>
      </c>
      <c r="J83" s="228">
        <v>1</v>
      </c>
      <c r="K83" s="228">
        <v>1</v>
      </c>
      <c r="L83" s="228">
        <v>1</v>
      </c>
      <c r="M83" s="228">
        <v>1</v>
      </c>
    </row>
    <row r="84" spans="4:13" ht="14.5">
      <c r="D84" s="3" t="s">
        <v>249</v>
      </c>
      <c r="E84" s="3" t="s">
        <v>220</v>
      </c>
      <c r="F84" s="3" t="s">
        <v>255</v>
      </c>
      <c r="G84" s="76">
        <f t="shared" si="26"/>
        <v>0.99188199543833233</v>
      </c>
      <c r="H84" s="76">
        <f t="shared" si="25"/>
        <v>2.227885576124649</v>
      </c>
      <c r="I84" s="76">
        <f t="shared" si="25"/>
        <v>1.1498337751931913</v>
      </c>
      <c r="J84" s="76">
        <f t="shared" si="25"/>
        <v>3.1599880583227646</v>
      </c>
      <c r="K84" s="76">
        <f t="shared" si="25"/>
        <v>0.63102923071274564</v>
      </c>
      <c r="L84" s="76">
        <f t="shared" si="25"/>
        <v>1.896743505791376</v>
      </c>
      <c r="M84" s="76">
        <f t="shared" si="25"/>
        <v>1.1997345450984054</v>
      </c>
    </row>
    <row r="85" spans="4:13" ht="14.5">
      <c r="D85" s="3" t="s">
        <v>250</v>
      </c>
      <c r="E85" s="3" t="s">
        <v>221</v>
      </c>
      <c r="F85" s="3" t="s">
        <v>255</v>
      </c>
      <c r="G85" s="76">
        <f t="shared" si="26"/>
        <v>5.1525960340046285E-2</v>
      </c>
      <c r="H85" s="76">
        <f t="shared" si="25"/>
        <v>0.17782926447090933</v>
      </c>
      <c r="I85" s="76">
        <f t="shared" si="25"/>
        <v>0.15156886814478379</v>
      </c>
      <c r="J85" s="76">
        <f t="shared" si="25"/>
        <v>7.5543899119213699E-3</v>
      </c>
      <c r="K85" s="76">
        <f t="shared" si="25"/>
        <v>2.5326537532682309E-3</v>
      </c>
      <c r="L85" s="76">
        <f t="shared" si="25"/>
        <v>9.8002467147146471E-3</v>
      </c>
      <c r="M85" s="76">
        <f t="shared" si="25"/>
        <v>3.8962418642062145E-2</v>
      </c>
    </row>
    <row r="86" spans="4:13" ht="14.5">
      <c r="D86" s="84" t="s">
        <v>251</v>
      </c>
      <c r="E86" s="84" t="s">
        <v>55</v>
      </c>
      <c r="F86" s="3" t="s">
        <v>255</v>
      </c>
      <c r="G86" s="193">
        <f>IF(G63*U63=0,0.1,G63*U63)</f>
        <v>0.1</v>
      </c>
      <c r="H86" s="193">
        <f t="shared" ref="H86:M86" si="27">IF(H63*V63=0,0.1,H63*V63)</f>
        <v>0.1</v>
      </c>
      <c r="I86" s="193">
        <f t="shared" si="27"/>
        <v>0.1</v>
      </c>
      <c r="J86" s="193">
        <f t="shared" si="27"/>
        <v>0.1</v>
      </c>
      <c r="K86" s="193">
        <f t="shared" si="27"/>
        <v>0.1</v>
      </c>
      <c r="L86" s="193">
        <f t="shared" si="27"/>
        <v>0.1</v>
      </c>
      <c r="M86" s="193">
        <f t="shared" si="27"/>
        <v>0.1</v>
      </c>
    </row>
    <row r="87" spans="4:13" ht="14.5">
      <c r="E87" s="84" t="s">
        <v>221</v>
      </c>
      <c r="G87" s="193"/>
      <c r="H87" s="193"/>
      <c r="I87" s="193"/>
      <c r="J87" s="193"/>
      <c r="K87" s="193"/>
      <c r="L87" s="193"/>
      <c r="M87" s="193"/>
    </row>
    <row r="88" spans="4:13" ht="14.5">
      <c r="D88" s="84" t="s">
        <v>252</v>
      </c>
      <c r="E88" s="84" t="s">
        <v>62</v>
      </c>
      <c r="F88" s="3" t="s">
        <v>255</v>
      </c>
      <c r="G88" s="193">
        <f t="shared" ref="G88:G92" si="28">IF(G65*U65=0,0.1,G65*U65)</f>
        <v>0.1</v>
      </c>
      <c r="H88" s="193">
        <f t="shared" ref="H88:H92" si="29">IF(H65*V65=0,0.1,H65*V65)</f>
        <v>0.1</v>
      </c>
      <c r="I88" s="193">
        <f t="shared" ref="I88:I92" si="30">IF(I65*W65=0,0.1,I65*W65)</f>
        <v>0.1</v>
      </c>
      <c r="J88" s="193">
        <f t="shared" ref="J88:J92" si="31">IF(J65*X65=0,0.1,J65*X65)</f>
        <v>0.1</v>
      </c>
      <c r="K88" s="193">
        <f t="shared" ref="K88:K92" si="32">IF(K65*Y65=0,0.1,K65*Y65)</f>
        <v>0.1</v>
      </c>
      <c r="L88" s="193">
        <f t="shared" ref="L88:L92" si="33">IF(L65*Z65=0,0.1,L65*Z65)</f>
        <v>0.1</v>
      </c>
      <c r="M88" s="193">
        <f t="shared" ref="M88:M92" si="34">IF(M65*AA65=0,0.1,M65*AA65)</f>
        <v>0.1</v>
      </c>
    </row>
    <row r="89" spans="4:13" ht="14.5">
      <c r="E89" s="84" t="s">
        <v>221</v>
      </c>
      <c r="G89" s="193"/>
      <c r="H89" s="193"/>
      <c r="I89" s="193"/>
      <c r="J89" s="193"/>
      <c r="K89" s="193"/>
      <c r="L89" s="193"/>
      <c r="M89" s="193"/>
    </row>
    <row r="90" spans="4:13" ht="14.5">
      <c r="D90" s="84" t="s">
        <v>253</v>
      </c>
      <c r="E90" s="84" t="s">
        <v>55</v>
      </c>
      <c r="F90" s="3" t="s">
        <v>255</v>
      </c>
      <c r="G90" s="193">
        <f t="shared" si="28"/>
        <v>0.1</v>
      </c>
      <c r="H90" s="193">
        <f t="shared" si="29"/>
        <v>0.1</v>
      </c>
      <c r="I90" s="193">
        <f t="shared" si="30"/>
        <v>0.1</v>
      </c>
      <c r="J90" s="193">
        <f t="shared" si="31"/>
        <v>0.1</v>
      </c>
      <c r="K90" s="193">
        <f t="shared" si="32"/>
        <v>0.1</v>
      </c>
      <c r="L90" s="193">
        <f t="shared" si="33"/>
        <v>0.1</v>
      </c>
      <c r="M90" s="193">
        <f t="shared" si="34"/>
        <v>0.1</v>
      </c>
    </row>
    <row r="91" spans="4:13" ht="14.5">
      <c r="E91" s="84" t="s">
        <v>58</v>
      </c>
      <c r="G91" s="193"/>
      <c r="H91" s="193"/>
      <c r="I91" s="193"/>
      <c r="J91" s="193"/>
      <c r="K91" s="193"/>
      <c r="L91" s="193"/>
      <c r="M91" s="193"/>
    </row>
    <row r="92" spans="4:13" ht="14.5">
      <c r="D92" s="84" t="s">
        <v>254</v>
      </c>
      <c r="E92" s="84" t="s">
        <v>55</v>
      </c>
      <c r="F92" s="3" t="s">
        <v>255</v>
      </c>
      <c r="G92" s="193">
        <f t="shared" si="28"/>
        <v>0.1</v>
      </c>
      <c r="H92" s="193">
        <f t="shared" si="29"/>
        <v>0.1</v>
      </c>
      <c r="I92" s="193">
        <f t="shared" si="30"/>
        <v>0.1</v>
      </c>
      <c r="J92" s="193">
        <f t="shared" si="31"/>
        <v>0.1</v>
      </c>
      <c r="K92" s="193">
        <f t="shared" si="32"/>
        <v>0.1</v>
      </c>
      <c r="L92" s="193">
        <f t="shared" si="33"/>
        <v>0.1</v>
      </c>
      <c r="M92" s="193">
        <f t="shared" si="34"/>
        <v>0.1</v>
      </c>
    </row>
    <row r="93" spans="4:13" ht="14.5">
      <c r="E93" s="84" t="s">
        <v>62</v>
      </c>
      <c r="G93" s="76"/>
      <c r="H93" s="76"/>
      <c r="I93" s="76"/>
      <c r="J93" s="76"/>
      <c r="K93" s="76"/>
      <c r="L93" s="76"/>
      <c r="M93" s="76"/>
    </row>
    <row r="98" spans="4:6" ht="14.5">
      <c r="D98" s="152"/>
      <c r="E98" s="152"/>
      <c r="F98" s="153" t="s">
        <v>429</v>
      </c>
    </row>
    <row r="99" spans="4:6" ht="15" thickBot="1">
      <c r="D99" s="154" t="s">
        <v>1</v>
      </c>
      <c r="E99" s="154" t="s">
        <v>2</v>
      </c>
      <c r="F99" s="154" t="s">
        <v>3</v>
      </c>
    </row>
    <row r="100" spans="4:6">
      <c r="D100" s="155" t="s">
        <v>394</v>
      </c>
      <c r="E100" s="155" t="s">
        <v>62</v>
      </c>
      <c r="F100" s="155" t="s">
        <v>255</v>
      </c>
    </row>
    <row r="101" spans="4:6">
      <c r="D101" s="155" t="s">
        <v>395</v>
      </c>
      <c r="E101" s="155" t="s">
        <v>62</v>
      </c>
      <c r="F101" s="155" t="s">
        <v>255</v>
      </c>
    </row>
    <row r="102" spans="4:6">
      <c r="D102" s="155" t="s">
        <v>396</v>
      </c>
      <c r="E102" s="155" t="s">
        <v>62</v>
      </c>
      <c r="F102" s="155" t="s">
        <v>255</v>
      </c>
    </row>
    <row r="103" spans="4:6">
      <c r="D103" s="155" t="s">
        <v>397</v>
      </c>
      <c r="E103" s="155" t="s">
        <v>58</v>
      </c>
      <c r="F103" s="155" t="s">
        <v>255</v>
      </c>
    </row>
    <row r="104" spans="4:6">
      <c r="D104" s="155" t="s">
        <v>398</v>
      </c>
      <c r="E104" s="155" t="s">
        <v>58</v>
      </c>
      <c r="F104" s="155" t="s">
        <v>255</v>
      </c>
    </row>
    <row r="105" spans="4:6">
      <c r="D105" s="155" t="s">
        <v>399</v>
      </c>
      <c r="E105" s="155" t="s">
        <v>58</v>
      </c>
      <c r="F105" s="155" t="s">
        <v>255</v>
      </c>
    </row>
    <row r="106" spans="4:6">
      <c r="D106" s="155" t="s">
        <v>247</v>
      </c>
      <c r="E106" s="155" t="s">
        <v>55</v>
      </c>
      <c r="F106" s="155" t="s">
        <v>255</v>
      </c>
    </row>
    <row r="107" spans="4:6">
      <c r="D107" s="155" t="s">
        <v>248</v>
      </c>
      <c r="E107" s="155" t="s">
        <v>61</v>
      </c>
      <c r="F107" s="155" t="s">
        <v>255</v>
      </c>
    </row>
    <row r="108" spans="4:6">
      <c r="D108" s="155" t="s">
        <v>249</v>
      </c>
      <c r="E108" s="155" t="s">
        <v>220</v>
      </c>
      <c r="F108" s="155" t="s">
        <v>255</v>
      </c>
    </row>
    <row r="109" spans="4:6">
      <c r="D109" s="155" t="s">
        <v>250</v>
      </c>
      <c r="E109" s="155" t="s">
        <v>221</v>
      </c>
      <c r="F109" s="155" t="s">
        <v>255</v>
      </c>
    </row>
    <row r="110" spans="4:6">
      <c r="D110" s="156" t="s">
        <v>251</v>
      </c>
      <c r="E110" s="156" t="s">
        <v>55</v>
      </c>
      <c r="F110" s="155" t="s">
        <v>255</v>
      </c>
    </row>
    <row r="111" spans="4:6">
      <c r="D111" s="155"/>
      <c r="E111" s="156" t="s">
        <v>221</v>
      </c>
      <c r="F111" s="155" t="s">
        <v>255</v>
      </c>
    </row>
    <row r="112" spans="4:6">
      <c r="D112" s="156" t="s">
        <v>252</v>
      </c>
      <c r="E112" s="156" t="s">
        <v>62</v>
      </c>
      <c r="F112" s="155" t="s">
        <v>255</v>
      </c>
    </row>
    <row r="113" spans="4:27">
      <c r="D113" s="155"/>
      <c r="E113" s="156" t="s">
        <v>221</v>
      </c>
      <c r="F113" s="155" t="s">
        <v>255</v>
      </c>
    </row>
    <row r="114" spans="4:27">
      <c r="D114" s="156" t="s">
        <v>253</v>
      </c>
      <c r="E114" s="156" t="s">
        <v>55</v>
      </c>
      <c r="F114" s="155" t="s">
        <v>255</v>
      </c>
    </row>
    <row r="115" spans="4:27">
      <c r="D115" s="155"/>
      <c r="E115" s="156" t="s">
        <v>58</v>
      </c>
      <c r="F115" s="155" t="s">
        <v>255</v>
      </c>
    </row>
    <row r="116" spans="4:27">
      <c r="D116" s="156" t="s">
        <v>254</v>
      </c>
      <c r="E116" s="156" t="s">
        <v>55</v>
      </c>
      <c r="F116" s="155" t="s">
        <v>255</v>
      </c>
    </row>
    <row r="117" spans="4:27">
      <c r="D117" s="155"/>
      <c r="E117" s="156" t="s">
        <v>62</v>
      </c>
      <c r="F117" s="155" t="s">
        <v>255</v>
      </c>
    </row>
    <row r="122" spans="4:27" ht="14.5">
      <c r="F122" s="71" t="s">
        <v>430</v>
      </c>
    </row>
    <row r="123" spans="4:27" ht="15" thickBot="1">
      <c r="D123" s="72" t="s">
        <v>1</v>
      </c>
      <c r="E123" s="72" t="s">
        <v>2</v>
      </c>
      <c r="F123" s="72" t="s">
        <v>3</v>
      </c>
      <c r="G123" s="3" t="s">
        <v>141</v>
      </c>
      <c r="H123" s="3" t="s">
        <v>142</v>
      </c>
      <c r="I123" s="3" t="s">
        <v>143</v>
      </c>
      <c r="J123" s="3" t="s">
        <v>144</v>
      </c>
      <c r="K123" s="3" t="s">
        <v>145</v>
      </c>
      <c r="L123" s="3" t="s">
        <v>146</v>
      </c>
      <c r="M123" s="3" t="s">
        <v>147</v>
      </c>
      <c r="T123" s="71" t="s">
        <v>373</v>
      </c>
    </row>
    <row r="124" spans="4:27" ht="15" thickBot="1">
      <c r="D124" s="161" t="s">
        <v>251</v>
      </c>
      <c r="E124" s="161" t="s">
        <v>55</v>
      </c>
      <c r="F124" s="135" t="s">
        <v>255</v>
      </c>
      <c r="G124" s="160">
        <v>0.5</v>
      </c>
      <c r="H124" s="160">
        <v>0.5</v>
      </c>
      <c r="I124" s="160">
        <v>0.5</v>
      </c>
      <c r="J124" s="160">
        <v>0.5</v>
      </c>
      <c r="K124" s="160">
        <v>0.5</v>
      </c>
      <c r="L124" s="160">
        <v>0.5</v>
      </c>
      <c r="M124" s="160">
        <v>0.5</v>
      </c>
      <c r="R124" s="72" t="s">
        <v>1</v>
      </c>
      <c r="S124" s="72" t="s">
        <v>2</v>
      </c>
      <c r="T124" s="72" t="s">
        <v>3</v>
      </c>
      <c r="U124" s="3" t="s">
        <v>141</v>
      </c>
      <c r="V124" s="3" t="s">
        <v>142</v>
      </c>
      <c r="W124" s="3" t="s">
        <v>143</v>
      </c>
      <c r="X124" s="3" t="s">
        <v>144</v>
      </c>
      <c r="Y124" s="3" t="s">
        <v>145</v>
      </c>
      <c r="Z124" s="3" t="s">
        <v>146</v>
      </c>
      <c r="AA124" s="3" t="s">
        <v>147</v>
      </c>
    </row>
    <row r="125" spans="4:27" ht="14.5">
      <c r="D125" s="135"/>
      <c r="E125" s="161" t="s">
        <v>221</v>
      </c>
      <c r="F125" s="135"/>
      <c r="G125" s="160">
        <v>0.5</v>
      </c>
      <c r="H125" s="160">
        <v>0.5</v>
      </c>
      <c r="I125" s="160">
        <v>0.5</v>
      </c>
      <c r="J125" s="160">
        <v>0.5</v>
      </c>
      <c r="K125" s="160">
        <v>0.5</v>
      </c>
      <c r="L125" s="160">
        <v>0.5</v>
      </c>
      <c r="M125" s="160">
        <v>0.5</v>
      </c>
      <c r="R125" s="3" t="s">
        <v>394</v>
      </c>
      <c r="S125" s="3" t="s">
        <v>62</v>
      </c>
      <c r="T125" s="3" t="s">
        <v>255</v>
      </c>
      <c r="U125" s="76">
        <v>31.54</v>
      </c>
      <c r="V125" s="76">
        <v>31.54</v>
      </c>
      <c r="W125" s="76">
        <v>31.54</v>
      </c>
      <c r="X125" s="76">
        <v>31.54</v>
      </c>
      <c r="Y125" s="76">
        <v>31.54</v>
      </c>
      <c r="Z125" s="76">
        <v>31.54</v>
      </c>
      <c r="AA125" s="76">
        <v>31.54</v>
      </c>
    </row>
    <row r="126" spans="4:27" ht="14.5">
      <c r="D126" s="161" t="s">
        <v>252</v>
      </c>
      <c r="E126" s="161" t="s">
        <v>62</v>
      </c>
      <c r="F126" s="135" t="s">
        <v>255</v>
      </c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R126" s="3" t="s">
        <v>395</v>
      </c>
      <c r="S126" s="3" t="s">
        <v>62</v>
      </c>
      <c r="T126" s="3" t="s">
        <v>255</v>
      </c>
      <c r="U126" s="76">
        <v>31.54</v>
      </c>
      <c r="V126" s="76">
        <v>31.54</v>
      </c>
      <c r="W126" s="76">
        <v>31.54</v>
      </c>
      <c r="X126" s="76">
        <v>31.54</v>
      </c>
      <c r="Y126" s="76">
        <v>31.54</v>
      </c>
      <c r="Z126" s="76">
        <v>31.54</v>
      </c>
      <c r="AA126" s="76">
        <v>31.54</v>
      </c>
    </row>
    <row r="127" spans="4:27" ht="14.5">
      <c r="D127" s="135"/>
      <c r="E127" s="161" t="s">
        <v>221</v>
      </c>
      <c r="F127" s="135"/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R127" s="3" t="s">
        <v>396</v>
      </c>
      <c r="S127" s="3" t="s">
        <v>62</v>
      </c>
      <c r="T127" s="3" t="s">
        <v>255</v>
      </c>
      <c r="U127" s="76">
        <v>31.54</v>
      </c>
      <c r="V127" s="76">
        <v>31.54</v>
      </c>
      <c r="W127" s="76">
        <v>31.54</v>
      </c>
      <c r="X127" s="76">
        <v>31.54</v>
      </c>
      <c r="Y127" s="76">
        <v>31.54</v>
      </c>
      <c r="Z127" s="76">
        <v>31.54</v>
      </c>
      <c r="AA127" s="76">
        <v>31.54</v>
      </c>
    </row>
    <row r="128" spans="4:27" ht="14.5">
      <c r="D128" s="161" t="s">
        <v>253</v>
      </c>
      <c r="E128" s="161" t="s">
        <v>55</v>
      </c>
      <c r="F128" s="135" t="s">
        <v>255</v>
      </c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R128" s="3" t="s">
        <v>397</v>
      </c>
      <c r="S128" s="3" t="s">
        <v>58</v>
      </c>
      <c r="T128" s="3" t="s">
        <v>255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  <c r="AA128" s="76">
        <v>31.54</v>
      </c>
    </row>
    <row r="129" spans="4:27" ht="14.5">
      <c r="D129" s="135"/>
      <c r="E129" s="161" t="s">
        <v>58</v>
      </c>
      <c r="F129" s="135"/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R129" s="3" t="s">
        <v>398</v>
      </c>
      <c r="S129" s="3" t="s">
        <v>58</v>
      </c>
      <c r="T129" s="3" t="s">
        <v>255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  <c r="AA129" s="76">
        <v>31.54</v>
      </c>
    </row>
    <row r="130" spans="4:27" ht="14.5">
      <c r="D130" s="161" t="s">
        <v>254</v>
      </c>
      <c r="E130" s="161" t="s">
        <v>55</v>
      </c>
      <c r="F130" s="135" t="s">
        <v>255</v>
      </c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R130" s="3" t="s">
        <v>399</v>
      </c>
      <c r="S130" s="3" t="s">
        <v>58</v>
      </c>
      <c r="T130" s="3" t="s">
        <v>255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  <c r="AA130" s="76">
        <v>31.54</v>
      </c>
    </row>
    <row r="131" spans="4:27" ht="14.5">
      <c r="D131" s="135"/>
      <c r="E131" s="161" t="s">
        <v>62</v>
      </c>
      <c r="F131" s="135"/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R131" s="3" t="s">
        <v>247</v>
      </c>
      <c r="S131" s="3" t="s">
        <v>55</v>
      </c>
      <c r="T131" s="3" t="s">
        <v>255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  <c r="AA131" s="76">
        <v>31.54</v>
      </c>
    </row>
    <row r="132" spans="4:27" ht="14.5">
      <c r="D132" s="3" t="s">
        <v>394</v>
      </c>
      <c r="E132" s="3" t="s">
        <v>62</v>
      </c>
      <c r="F132" s="3" t="s">
        <v>255</v>
      </c>
      <c r="G132" s="220">
        <v>1</v>
      </c>
      <c r="H132" s="220">
        <v>1</v>
      </c>
      <c r="I132" s="220">
        <v>1</v>
      </c>
      <c r="J132" s="220">
        <v>1</v>
      </c>
      <c r="K132" s="220">
        <v>1</v>
      </c>
      <c r="L132" s="220">
        <v>1</v>
      </c>
      <c r="M132" s="220">
        <v>1</v>
      </c>
      <c r="R132" s="3" t="s">
        <v>248</v>
      </c>
      <c r="S132" s="3" t="s">
        <v>61</v>
      </c>
      <c r="T132" s="3" t="s">
        <v>255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  <c r="AA132" s="76">
        <v>31.54</v>
      </c>
    </row>
    <row r="133" spans="4:27" ht="14.5">
      <c r="D133" s="3" t="s">
        <v>395</v>
      </c>
      <c r="E133" s="3" t="s">
        <v>62</v>
      </c>
      <c r="F133" s="3" t="s">
        <v>255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R133" s="3" t="s">
        <v>249</v>
      </c>
      <c r="S133" s="3" t="s">
        <v>220</v>
      </c>
      <c r="T133" s="3" t="s">
        <v>255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  <c r="AA133" s="76">
        <v>31.54</v>
      </c>
    </row>
    <row r="134" spans="4:27" ht="14.5">
      <c r="D134" s="3" t="s">
        <v>396</v>
      </c>
      <c r="E134" s="3" t="s">
        <v>62</v>
      </c>
      <c r="F134" s="3" t="s">
        <v>255</v>
      </c>
      <c r="G134" s="220">
        <v>1</v>
      </c>
      <c r="H134" s="220">
        <v>1</v>
      </c>
      <c r="I134" s="220">
        <v>1</v>
      </c>
      <c r="J134" s="220">
        <v>1</v>
      </c>
      <c r="K134" s="220">
        <v>1</v>
      </c>
      <c r="L134" s="220">
        <v>1</v>
      </c>
      <c r="M134" s="220">
        <v>1</v>
      </c>
      <c r="R134" s="3" t="s">
        <v>250</v>
      </c>
      <c r="S134" s="3" t="s">
        <v>221</v>
      </c>
      <c r="T134" s="3" t="s">
        <v>255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  <c r="AA134" s="76">
        <v>31.54</v>
      </c>
    </row>
    <row r="135" spans="4:27" ht="14.5">
      <c r="D135" s="3" t="s">
        <v>397</v>
      </c>
      <c r="E135" s="3" t="s">
        <v>58</v>
      </c>
      <c r="F135" s="3" t="s">
        <v>255</v>
      </c>
      <c r="G135" s="220">
        <v>1</v>
      </c>
      <c r="H135" s="220">
        <v>1</v>
      </c>
      <c r="I135" s="220">
        <v>1</v>
      </c>
      <c r="J135" s="220">
        <v>1</v>
      </c>
      <c r="K135" s="220">
        <v>1</v>
      </c>
      <c r="L135" s="220">
        <v>1</v>
      </c>
      <c r="M135" s="220">
        <v>1</v>
      </c>
      <c r="R135" s="150" t="s">
        <v>251</v>
      </c>
      <c r="S135" s="150" t="s">
        <v>55</v>
      </c>
      <c r="T135" s="3" t="s">
        <v>255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  <c r="AA135" s="76">
        <v>31.54</v>
      </c>
    </row>
    <row r="136" spans="4:27" ht="14.5">
      <c r="D136" s="3" t="s">
        <v>398</v>
      </c>
      <c r="E136" s="3" t="s">
        <v>58</v>
      </c>
      <c r="F136" s="3" t="s">
        <v>255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S136" s="150" t="s">
        <v>221</v>
      </c>
      <c r="U136" s="76"/>
      <c r="V136" s="76"/>
      <c r="W136" s="76"/>
      <c r="X136" s="76"/>
      <c r="Y136" s="76"/>
      <c r="Z136" s="76"/>
      <c r="AA136" s="76"/>
    </row>
    <row r="137" spans="4:27" ht="14.5">
      <c r="D137" s="3" t="s">
        <v>399</v>
      </c>
      <c r="E137" s="3" t="s">
        <v>58</v>
      </c>
      <c r="F137" s="3" t="s">
        <v>255</v>
      </c>
      <c r="G137" s="220">
        <v>1</v>
      </c>
      <c r="H137" s="220">
        <v>1</v>
      </c>
      <c r="I137" s="220">
        <v>1</v>
      </c>
      <c r="J137" s="220">
        <v>1</v>
      </c>
      <c r="K137" s="220">
        <v>1</v>
      </c>
      <c r="L137" s="220">
        <v>1</v>
      </c>
      <c r="M137" s="220">
        <v>1</v>
      </c>
      <c r="R137" s="150" t="s">
        <v>252</v>
      </c>
      <c r="S137" s="150" t="s">
        <v>62</v>
      </c>
      <c r="T137" s="3" t="s">
        <v>255</v>
      </c>
      <c r="U137" s="76">
        <v>31.54</v>
      </c>
      <c r="V137" s="76">
        <v>31.54</v>
      </c>
      <c r="W137" s="76">
        <v>31.54</v>
      </c>
      <c r="X137" s="76">
        <v>31.54</v>
      </c>
      <c r="Y137" s="76">
        <v>31.54</v>
      </c>
      <c r="Z137" s="76">
        <v>31.54</v>
      </c>
      <c r="AA137" s="76">
        <v>31.54</v>
      </c>
    </row>
    <row r="138" spans="4:27" ht="14.5">
      <c r="D138" s="3" t="s">
        <v>247</v>
      </c>
      <c r="E138" s="3" t="s">
        <v>55</v>
      </c>
      <c r="F138" s="3" t="s">
        <v>255</v>
      </c>
      <c r="G138" s="220">
        <v>1</v>
      </c>
      <c r="H138" s="220">
        <v>1</v>
      </c>
      <c r="I138" s="220">
        <v>1</v>
      </c>
      <c r="J138" s="220">
        <v>1</v>
      </c>
      <c r="K138" s="220">
        <v>1</v>
      </c>
      <c r="L138" s="220">
        <v>1</v>
      </c>
      <c r="M138" s="220">
        <v>1</v>
      </c>
      <c r="S138" s="150" t="s">
        <v>221</v>
      </c>
      <c r="U138" s="76"/>
      <c r="V138" s="76"/>
      <c r="W138" s="76"/>
      <c r="X138" s="76"/>
      <c r="Y138" s="76"/>
      <c r="Z138" s="76"/>
      <c r="AA138" s="76"/>
    </row>
    <row r="139" spans="4:27" ht="14.5">
      <c r="D139" s="3" t="s">
        <v>248</v>
      </c>
      <c r="E139" s="3" t="s">
        <v>61</v>
      </c>
      <c r="F139" s="3" t="s">
        <v>255</v>
      </c>
      <c r="G139" s="220">
        <v>1</v>
      </c>
      <c r="H139" s="220">
        <v>1</v>
      </c>
      <c r="I139" s="220">
        <v>1</v>
      </c>
      <c r="J139" s="220">
        <v>1</v>
      </c>
      <c r="K139" s="220">
        <v>1</v>
      </c>
      <c r="L139" s="220">
        <v>1</v>
      </c>
      <c r="M139" s="220">
        <v>1</v>
      </c>
      <c r="R139" s="150" t="s">
        <v>253</v>
      </c>
      <c r="S139" s="150" t="s">
        <v>55</v>
      </c>
      <c r="T139" s="3" t="s">
        <v>255</v>
      </c>
      <c r="U139" s="76">
        <v>31.54</v>
      </c>
      <c r="V139" s="76">
        <v>31.54</v>
      </c>
      <c r="W139" s="76">
        <v>31.54</v>
      </c>
      <c r="X139" s="76">
        <v>31.54</v>
      </c>
      <c r="Y139" s="76">
        <v>31.54</v>
      </c>
      <c r="Z139" s="76">
        <v>31.54</v>
      </c>
      <c r="AA139" s="76">
        <v>31.54</v>
      </c>
    </row>
    <row r="140" spans="4:27" ht="14.5">
      <c r="D140" s="3" t="s">
        <v>249</v>
      </c>
      <c r="E140" s="3" t="s">
        <v>220</v>
      </c>
      <c r="F140" s="3" t="s">
        <v>255</v>
      </c>
      <c r="G140" s="220">
        <v>1</v>
      </c>
      <c r="H140" s="220">
        <v>1</v>
      </c>
      <c r="I140" s="220">
        <v>1</v>
      </c>
      <c r="J140" s="220">
        <v>1</v>
      </c>
      <c r="K140" s="220">
        <v>1</v>
      </c>
      <c r="L140" s="220">
        <v>1</v>
      </c>
      <c r="M140" s="220">
        <v>1</v>
      </c>
      <c r="S140" s="150" t="s">
        <v>58</v>
      </c>
      <c r="U140" s="76"/>
      <c r="V140" s="76"/>
      <c r="W140" s="76"/>
      <c r="X140" s="76"/>
      <c r="Y140" s="76"/>
      <c r="Z140" s="76"/>
      <c r="AA140" s="76"/>
    </row>
    <row r="141" spans="4:27" ht="14.5">
      <c r="D141" s="3" t="s">
        <v>250</v>
      </c>
      <c r="E141" s="3" t="s">
        <v>221</v>
      </c>
      <c r="F141" s="3" t="s">
        <v>255</v>
      </c>
      <c r="G141" s="220">
        <v>1</v>
      </c>
      <c r="H141" s="220">
        <v>1</v>
      </c>
      <c r="I141" s="220">
        <v>1</v>
      </c>
      <c r="J141" s="220">
        <v>1</v>
      </c>
      <c r="K141" s="220">
        <v>1</v>
      </c>
      <c r="L141" s="220">
        <v>1</v>
      </c>
      <c r="M141" s="220">
        <v>1</v>
      </c>
      <c r="R141" s="150" t="s">
        <v>254</v>
      </c>
      <c r="S141" s="150" t="s">
        <v>55</v>
      </c>
      <c r="T141" s="3" t="s">
        <v>255</v>
      </c>
      <c r="U141" s="76">
        <v>31.54</v>
      </c>
      <c r="V141" s="76">
        <v>31.54</v>
      </c>
      <c r="W141" s="76">
        <v>31.54</v>
      </c>
      <c r="X141" s="76">
        <v>31.54</v>
      </c>
      <c r="Y141" s="76">
        <v>31.54</v>
      </c>
      <c r="Z141" s="76">
        <v>31.54</v>
      </c>
      <c r="AA141" s="76">
        <v>31.54</v>
      </c>
    </row>
    <row r="142" spans="4:27" ht="14.5">
      <c r="S142" s="150" t="s">
        <v>62</v>
      </c>
      <c r="U142" s="76"/>
      <c r="V142" s="76"/>
      <c r="W142" s="76"/>
      <c r="X142" s="76"/>
      <c r="Y142" s="76"/>
      <c r="Z142" s="76"/>
      <c r="AA142" s="76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5"/>
  <cols>
    <col min="2" max="2" width="30.542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170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170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170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170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170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170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170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171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171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171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171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171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171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171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21" t="s">
        <v>155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155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155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155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155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155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155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4.5">
      <c r="A16" s="37"/>
      <c r="B16" s="21" t="s">
        <v>156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156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156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156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156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156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156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4.5">
      <c r="A17" s="37"/>
      <c r="B17" s="21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21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158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158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158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158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158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158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21" t="s">
        <v>159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159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159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159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159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159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159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4.5">
      <c r="A20" s="37"/>
      <c r="B20" s="21" t="s">
        <v>160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160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160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160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160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160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160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4.5">
      <c r="A21" s="37"/>
      <c r="B21" s="21" t="s">
        <v>161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176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176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176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176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176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161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4.5">
      <c r="A22" s="37"/>
      <c r="B22" s="21" t="s">
        <v>162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162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162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162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162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162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.5">
      <c r="A23" s="37"/>
      <c r="B23" s="21" t="s">
        <v>163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163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163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163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163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163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163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4.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165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4.5">
      <c r="A27" s="37"/>
      <c r="B27" s="36" t="s">
        <v>166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166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166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167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167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167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4.5">
      <c r="A29" s="37"/>
      <c r="B29" s="36" t="s">
        <v>168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168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168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168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21" t="s">
        <v>155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155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155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4.5">
      <c r="A33" s="37"/>
      <c r="B33" s="21" t="s">
        <v>156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156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156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156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156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156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4.5">
      <c r="A34" s="37"/>
      <c r="B34" s="21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21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158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158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21" t="s">
        <v>159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159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159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159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159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159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159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4.5">
      <c r="A37" s="37"/>
      <c r="B37" s="21" t="s">
        <v>160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160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160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160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160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160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160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4.5">
      <c r="A38" s="37"/>
      <c r="B38" s="21" t="s">
        <v>161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176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176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176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161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4.5">
      <c r="A39" s="37"/>
      <c r="B39" s="21" t="s">
        <v>162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162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162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162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162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.5">
      <c r="A40" s="37"/>
      <c r="B40" s="21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163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4.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165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165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4.5">
      <c r="A44" s="37"/>
      <c r="B44" s="36" t="s">
        <v>166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166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166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167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167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167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4.5">
      <c r="A46" s="37"/>
      <c r="B46" s="36" t="s">
        <v>168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168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168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45"/>
  <sheetViews>
    <sheetView topLeftCell="A55" zoomScale="58" workbookViewId="0">
      <selection activeCell="G72" sqref="G72"/>
    </sheetView>
  </sheetViews>
  <sheetFormatPr defaultColWidth="8.7265625" defaultRowHeight="12.5"/>
  <cols>
    <col min="1" max="1" width="13.81640625" style="3" bestFit="1" customWidth="1"/>
    <col min="2" max="2" width="27.26953125" style="3" bestFit="1" customWidth="1"/>
    <col min="4" max="4" width="22.7265625" style="3" bestFit="1" customWidth="1"/>
    <col min="5" max="5" width="17.453125" style="3" bestFit="1" customWidth="1"/>
    <col min="6" max="6" width="19.179687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265625" style="3"/>
    <col min="18" max="18" width="53.54296875" style="3" bestFit="1" customWidth="1"/>
    <col min="19" max="16384" width="8.7265625" style="3"/>
  </cols>
  <sheetData>
    <row r="1" spans="1:18" ht="14.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1:18" ht="1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1:18">
      <c r="A3" s="149" t="s">
        <v>222</v>
      </c>
      <c r="B3" s="75" t="str">
        <f>attached_heating_EFF!B14</f>
        <v>Heating Oil – Normal Efficiency</v>
      </c>
      <c r="D3" s="3" t="s">
        <v>400</v>
      </c>
      <c r="E3" s="3" t="s">
        <v>62</v>
      </c>
      <c r="F3" s="3" t="s">
        <v>256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49"/>
      <c r="B4" s="75" t="str">
        <f>attached_heating_EFF!B15</f>
        <v>Heating Oil – Medium Efficiency</v>
      </c>
      <c r="D4" s="3" t="s">
        <v>401</v>
      </c>
      <c r="E4" s="3" t="s">
        <v>62</v>
      </c>
      <c r="F4" s="3" t="s">
        <v>256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49"/>
      <c r="B5" s="75" t="str">
        <f>attached_heating_EFF!B16</f>
        <v>Heating Oil – High Efficiency</v>
      </c>
      <c r="D5" s="3" t="s">
        <v>402</v>
      </c>
      <c r="E5" s="3" t="s">
        <v>62</v>
      </c>
      <c r="F5" s="3" t="s">
        <v>256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49"/>
      <c r="B6" s="75" t="str">
        <f>attached_heating_EFF!B17</f>
        <v>Natural Gas – Normal Efficiency</v>
      </c>
      <c r="D6" s="3" t="s">
        <v>403</v>
      </c>
      <c r="E6" s="3" t="s">
        <v>58</v>
      </c>
      <c r="F6" s="3" t="s">
        <v>256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49"/>
      <c r="B7" s="75" t="str">
        <f>attached_heating_EFF!B18</f>
        <v>Natural Gas – Medium Efficiency</v>
      </c>
      <c r="D7" s="3" t="s">
        <v>404</v>
      </c>
      <c r="E7" s="3" t="s">
        <v>58</v>
      </c>
      <c r="F7" s="3" t="s">
        <v>256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49"/>
      <c r="B8" s="75" t="str">
        <f>attached_heating_EFF!B19</f>
        <v>Natural Gas – High Efficiency</v>
      </c>
      <c r="D8" s="3" t="s">
        <v>405</v>
      </c>
      <c r="E8" s="3" t="s">
        <v>58</v>
      </c>
      <c r="F8" s="3" t="s">
        <v>256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49"/>
      <c r="B9" s="75" t="str">
        <f>attached_heating_EFF!B20</f>
        <v xml:space="preserve">Electric </v>
      </c>
      <c r="D9" s="3" t="s">
        <v>257</v>
      </c>
      <c r="E9" s="3" t="s">
        <v>55</v>
      </c>
      <c r="F9" s="3" t="s">
        <v>256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49"/>
      <c r="B10" s="75" t="str">
        <f>attached_heating_EFF!B21</f>
        <v>Heat Pump</v>
      </c>
      <c r="D10" s="3" t="s">
        <v>258</v>
      </c>
      <c r="E10" s="3" t="s">
        <v>61</v>
      </c>
      <c r="F10" s="3" t="s">
        <v>256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49"/>
      <c r="B11" s="75" t="str">
        <f>attached_heating_EFF!B22</f>
        <v>Other1</v>
      </c>
      <c r="D11" s="3" t="s">
        <v>259</v>
      </c>
      <c r="E11" s="3" t="s">
        <v>220</v>
      </c>
      <c r="F11" s="3" t="s">
        <v>256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49"/>
      <c r="B12" s="75" t="str">
        <f>attached_heating_EFF!B23</f>
        <v>Wood</v>
      </c>
      <c r="D12" s="3" t="s">
        <v>260</v>
      </c>
      <c r="E12" s="3" t="s">
        <v>221</v>
      </c>
      <c r="F12" s="3" t="s">
        <v>256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4.5">
      <c r="A13" s="149"/>
      <c r="B13" s="36" t="s">
        <v>165</v>
      </c>
      <c r="D13" s="84" t="s">
        <v>261</v>
      </c>
      <c r="E13" s="84" t="s">
        <v>55</v>
      </c>
      <c r="F13" s="3" t="s">
        <v>256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49"/>
      <c r="E14" s="84" t="s">
        <v>221</v>
      </c>
      <c r="O14" s="3">
        <v>1E-3</v>
      </c>
    </row>
    <row r="15" spans="1:18" ht="14.5">
      <c r="A15" s="149"/>
      <c r="B15" s="36" t="s">
        <v>166</v>
      </c>
      <c r="D15" s="84" t="s">
        <v>262</v>
      </c>
      <c r="E15" s="84" t="s">
        <v>62</v>
      </c>
      <c r="F15" s="3" t="s">
        <v>256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49"/>
      <c r="E16" s="84" t="s">
        <v>221</v>
      </c>
      <c r="O16" s="3">
        <v>1E-3</v>
      </c>
    </row>
    <row r="17" spans="1:33" ht="14.5">
      <c r="A17" s="149"/>
      <c r="B17" s="36" t="s">
        <v>167</v>
      </c>
      <c r="D17" s="84" t="s">
        <v>263</v>
      </c>
      <c r="E17" s="84" t="s">
        <v>55</v>
      </c>
      <c r="F17" s="3" t="s">
        <v>256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49"/>
      <c r="E18" s="84" t="s">
        <v>58</v>
      </c>
      <c r="O18" s="3">
        <v>1E-3</v>
      </c>
    </row>
    <row r="19" spans="1:33" ht="14.5">
      <c r="A19" s="149"/>
      <c r="B19" s="36" t="s">
        <v>168</v>
      </c>
      <c r="D19" s="84" t="s">
        <v>264</v>
      </c>
      <c r="E19" s="84" t="s">
        <v>55</v>
      </c>
      <c r="F19" s="3" t="s">
        <v>256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49"/>
      <c r="E20" s="84" t="s">
        <v>62</v>
      </c>
      <c r="O20" s="3">
        <v>1E-3</v>
      </c>
    </row>
    <row r="21" spans="1:33">
      <c r="O21" s="3">
        <v>1E-3</v>
      </c>
    </row>
    <row r="25" spans="1:33" ht="14.5">
      <c r="D25" s="206"/>
      <c r="E25" s="206"/>
      <c r="F25" s="207" t="s">
        <v>212</v>
      </c>
      <c r="G25" s="208"/>
      <c r="H25" s="208"/>
      <c r="I25" s="208"/>
      <c r="J25" s="208"/>
      <c r="K25" s="208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1:33" ht="15" thickBot="1">
      <c r="D26" s="209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3" t="s">
        <v>146</v>
      </c>
      <c r="M26" s="3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210" t="s">
        <v>400</v>
      </c>
      <c r="E27" s="210" t="s">
        <v>62</v>
      </c>
      <c r="F27" s="210" t="s">
        <v>256</v>
      </c>
      <c r="G27" s="211">
        <f>attached_heating_EFF!W14*0.01</f>
        <v>0.6</v>
      </c>
      <c r="H27" s="211">
        <f>attached_heating_EFF!AU14*0.01</f>
        <v>0.6</v>
      </c>
      <c r="I27" s="211">
        <f>attached_heating_EFF!BS14*0.01</f>
        <v>0.6</v>
      </c>
      <c r="J27" s="211">
        <f>attached_heating_EFF!CQ14/100</f>
        <v>0.6</v>
      </c>
      <c r="K27" s="211">
        <f>attached_heating_EFF!DO14*0.01</f>
        <v>0.6</v>
      </c>
      <c r="L27" s="78">
        <f>attached_heating_EFF!EM14/100</f>
        <v>0.6</v>
      </c>
      <c r="M27" s="78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210" t="s">
        <v>401</v>
      </c>
      <c r="E28" s="210" t="s">
        <v>62</v>
      </c>
      <c r="F28" s="210" t="s">
        <v>256</v>
      </c>
      <c r="G28" s="211">
        <f>attached_heating_EFF!W15*0.01</f>
        <v>0.78</v>
      </c>
      <c r="H28" s="211">
        <f>attached_heating_EFF!AU15*0.01</f>
        <v>0.78</v>
      </c>
      <c r="I28" s="211">
        <f>attached_heating_EFF!BS15*0.01</f>
        <v>0.78</v>
      </c>
      <c r="J28" s="211">
        <f>attached_heating_EFF!CQ15/100</f>
        <v>0.78</v>
      </c>
      <c r="K28" s="211">
        <f>attached_heating_EFF!DO15*0.01</f>
        <v>0.78</v>
      </c>
      <c r="L28" s="78">
        <f>attached_heating_EFF!EM15/100</f>
        <v>0.78</v>
      </c>
      <c r="M28" s="78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210" t="s">
        <v>402</v>
      </c>
      <c r="E29" s="210" t="s">
        <v>62</v>
      </c>
      <c r="F29" s="210" t="s">
        <v>256</v>
      </c>
      <c r="G29" s="211">
        <f>attached_heating_EFF!W16*0.01</f>
        <v>0.85</v>
      </c>
      <c r="H29" s="211">
        <f>attached_heating_EFF!AU16*0.01</f>
        <v>0.85</v>
      </c>
      <c r="I29" s="211">
        <f>attached_heating_EFF!BS16*0.01</f>
        <v>0.85</v>
      </c>
      <c r="J29" s="211">
        <f>attached_heating_EFF!CQ16/100</f>
        <v>0.85</v>
      </c>
      <c r="K29" s="211">
        <f>attached_heating_EFF!DO16*0.01</f>
        <v>0.85</v>
      </c>
      <c r="L29" s="78">
        <f>attached_heating_EFF!EM16/100</f>
        <v>0.85</v>
      </c>
      <c r="M29" s="78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210" t="s">
        <v>403</v>
      </c>
      <c r="E30" s="210" t="s">
        <v>58</v>
      </c>
      <c r="F30" s="210" t="s">
        <v>256</v>
      </c>
      <c r="G30" s="211">
        <f>attached_heating_EFF!W17*0.01</f>
        <v>0.62</v>
      </c>
      <c r="H30" s="211">
        <f>attached_heating_EFF!AU17*0.01</f>
        <v>0.62</v>
      </c>
      <c r="I30" s="211">
        <f>attached_heating_EFF!BS17*0.01</f>
        <v>0.62</v>
      </c>
      <c r="J30" s="211">
        <f>attached_heating_EFF!CQ17/100</f>
        <v>0.62</v>
      </c>
      <c r="K30" s="211">
        <f>attached_heating_EFF!DO17*0.01</f>
        <v>0.62</v>
      </c>
      <c r="L30" s="78">
        <f>attached_heating_EFF!EM17/100</f>
        <v>0.62</v>
      </c>
      <c r="M30" s="78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210" t="s">
        <v>404</v>
      </c>
      <c r="E31" s="210" t="s">
        <v>58</v>
      </c>
      <c r="F31" s="210" t="s">
        <v>256</v>
      </c>
      <c r="G31" s="211">
        <f>attached_heating_EFF!W18*0.01</f>
        <v>0.8</v>
      </c>
      <c r="H31" s="211">
        <f>attached_heating_EFF!AU18*0.01</f>
        <v>0.8</v>
      </c>
      <c r="I31" s="211">
        <f>attached_heating_EFF!BS18*0.01</f>
        <v>0.8</v>
      </c>
      <c r="J31" s="211">
        <f>attached_heating_EFF!CQ18/100</f>
        <v>0.8</v>
      </c>
      <c r="K31" s="211">
        <f>attached_heating_EFF!DO18*0.01</f>
        <v>0.8</v>
      </c>
      <c r="L31" s="78">
        <f>attached_heating_EFF!EM18/100</f>
        <v>0.8</v>
      </c>
      <c r="M31" s="78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210" t="s">
        <v>405</v>
      </c>
      <c r="E32" s="210" t="s">
        <v>58</v>
      </c>
      <c r="F32" s="210" t="s">
        <v>256</v>
      </c>
      <c r="G32" s="211">
        <f>attached_heating_EFF!W19*0.01</f>
        <v>0.9</v>
      </c>
      <c r="H32" s="211">
        <f>attached_heating_EFF!AU19*0.01</f>
        <v>0.9</v>
      </c>
      <c r="I32" s="211">
        <f>attached_heating_EFF!BS19*0.01</f>
        <v>0.9</v>
      </c>
      <c r="J32" s="211">
        <f>attached_heating_EFF!CQ19/100</f>
        <v>0.9</v>
      </c>
      <c r="K32" s="211">
        <f>attached_heating_EFF!DO19*0.01</f>
        <v>0.9</v>
      </c>
      <c r="L32" s="78">
        <f>attached_heating_EFF!EM19/100</f>
        <v>0.9</v>
      </c>
      <c r="M32" s="78">
        <f>attached_heating_EFF!FK19/100</f>
        <v>0.9</v>
      </c>
    </row>
    <row r="33" spans="1:21">
      <c r="D33" s="210" t="s">
        <v>257</v>
      </c>
      <c r="E33" s="210" t="s">
        <v>55</v>
      </c>
      <c r="F33" s="210" t="s">
        <v>256</v>
      </c>
      <c r="G33" s="211">
        <f>attached_heating_EFF!W20*0.01</f>
        <v>1</v>
      </c>
      <c r="H33" s="211">
        <f>attached_heating_EFF!AU20*0.01</f>
        <v>1</v>
      </c>
      <c r="I33" s="211">
        <f>attached_heating_EFF!BS20*0.01</f>
        <v>1</v>
      </c>
      <c r="J33" s="211">
        <f>attached_heating_EFF!CQ20/100</f>
        <v>1</v>
      </c>
      <c r="K33" s="211">
        <f>attached_heating_EFF!DO20*0.01</f>
        <v>1</v>
      </c>
      <c r="L33" s="78">
        <f>attached_heating_EFF!EM20/100</f>
        <v>1</v>
      </c>
      <c r="M33" s="78">
        <f>attached_heating_EFF!FK20/100</f>
        <v>1</v>
      </c>
    </row>
    <row r="34" spans="1:21">
      <c r="D34" s="210" t="s">
        <v>258</v>
      </c>
      <c r="E34" s="210" t="s">
        <v>61</v>
      </c>
      <c r="F34" s="210" t="s">
        <v>256</v>
      </c>
      <c r="G34" s="211">
        <f>attached_heating_EFF!W21*0.01</f>
        <v>1.9000000000000001</v>
      </c>
      <c r="H34" s="211">
        <f>attached_heating_EFF!AU21*0.01</f>
        <v>1.9000000000000001</v>
      </c>
      <c r="I34" s="211">
        <f>attached_heating_EFF!BS21*0.01</f>
        <v>1.9000000000000001</v>
      </c>
      <c r="J34" s="211">
        <f>attached_heating_EFF!CQ21/100</f>
        <v>1.9</v>
      </c>
      <c r="K34" s="211">
        <f>attached_heating_EFF!DO21*0.01</f>
        <v>1.9000000000000001</v>
      </c>
      <c r="L34" s="78">
        <f>attached_heating_EFF!EM21/100</f>
        <v>1.9</v>
      </c>
      <c r="M34" s="78">
        <f>attached_heating_EFF!FK21/100</f>
        <v>1.9</v>
      </c>
    </row>
    <row r="35" spans="1:21">
      <c r="D35" s="210" t="s">
        <v>259</v>
      </c>
      <c r="E35" s="210" t="s">
        <v>220</v>
      </c>
      <c r="F35" s="210" t="s">
        <v>256</v>
      </c>
      <c r="G35" s="211">
        <f>attached_heating_EFF!W22*0.01</f>
        <v>0.5</v>
      </c>
      <c r="H35" s="211">
        <f>attached_heating_EFF!AU22*0.01</f>
        <v>0.5</v>
      </c>
      <c r="I35" s="211">
        <f>attached_heating_EFF!BS22*0.01</f>
        <v>0.5</v>
      </c>
      <c r="J35" s="211">
        <f>attached_heating_EFF!CQ22/100</f>
        <v>0.5</v>
      </c>
      <c r="K35" s="211">
        <f>attached_heating_EFF!DO22*0.01</f>
        <v>0.5</v>
      </c>
      <c r="L35" s="78">
        <f>attached_heating_EFF!EM22/100</f>
        <v>0.5</v>
      </c>
      <c r="M35" s="78">
        <f>attached_heating_EFF!FK22/100</f>
        <v>0.5</v>
      </c>
    </row>
    <row r="36" spans="1:21">
      <c r="D36" s="210" t="s">
        <v>260</v>
      </c>
      <c r="E36" s="210" t="s">
        <v>221</v>
      </c>
      <c r="F36" s="210" t="s">
        <v>256</v>
      </c>
      <c r="G36" s="211">
        <f>attached_heating_EFF!W23*0.01</f>
        <v>0.5</v>
      </c>
      <c r="H36" s="211">
        <f>attached_heating_EFF!AU23*0.01</f>
        <v>0.5</v>
      </c>
      <c r="I36" s="211">
        <f>attached_heating_EFF!BS23*0.01</f>
        <v>0.5</v>
      </c>
      <c r="J36" s="211">
        <f>attached_heating_EFF!CQ23/100</f>
        <v>0.5</v>
      </c>
      <c r="K36" s="211">
        <f>attached_heating_EFF!DO23*0.01</f>
        <v>0.5</v>
      </c>
      <c r="L36" s="78">
        <f>attached_heating_EFF!EM23/100</f>
        <v>0.5</v>
      </c>
      <c r="M36" s="78">
        <f>attached_heating_EFF!FK23/100</f>
        <v>0.5</v>
      </c>
    </row>
    <row r="37" spans="1:21">
      <c r="D37" s="84" t="s">
        <v>261</v>
      </c>
      <c r="E37" s="84" t="s">
        <v>55</v>
      </c>
      <c r="F37" s="3" t="s">
        <v>256</v>
      </c>
      <c r="G37" s="78">
        <v>0.75</v>
      </c>
      <c r="H37" s="78">
        <v>0.75</v>
      </c>
      <c r="I37" s="78">
        <v>0.75</v>
      </c>
      <c r="J37" s="78">
        <v>0.75</v>
      </c>
      <c r="K37" s="78">
        <v>0.75</v>
      </c>
      <c r="L37" s="78">
        <v>0.75</v>
      </c>
      <c r="M37" s="78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4" t="s">
        <v>221</v>
      </c>
      <c r="G38" s="78"/>
      <c r="H38" s="78"/>
      <c r="I38" s="78"/>
      <c r="J38" s="78"/>
      <c r="K38" s="78"/>
      <c r="L38" s="78"/>
      <c r="M38" s="78"/>
    </row>
    <row r="39" spans="1:21" ht="14.5">
      <c r="A39" s="69"/>
      <c r="B39" s="69"/>
      <c r="D39" s="84" t="s">
        <v>262</v>
      </c>
      <c r="E39" s="84" t="s">
        <v>62</v>
      </c>
      <c r="F39" s="3" t="s">
        <v>256</v>
      </c>
      <c r="G39" s="78">
        <v>0.67500000000000004</v>
      </c>
      <c r="H39" s="78">
        <v>0.67500000000000004</v>
      </c>
      <c r="I39" s="78">
        <v>0.67500000000000004</v>
      </c>
      <c r="J39" s="78">
        <v>0.67500000000000004</v>
      </c>
      <c r="K39" s="78">
        <v>0.67500000000000004</v>
      </c>
      <c r="L39" s="78">
        <v>0.67500000000000004</v>
      </c>
      <c r="M39" s="78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4.5">
      <c r="A40" s="69"/>
      <c r="B40" s="69"/>
      <c r="E40" s="84" t="s">
        <v>221</v>
      </c>
      <c r="G40" s="78"/>
      <c r="H40" s="78"/>
      <c r="I40" s="78"/>
      <c r="J40" s="78"/>
      <c r="K40" s="78"/>
      <c r="L40" s="78"/>
      <c r="M40" s="78"/>
    </row>
    <row r="41" spans="1:21" ht="14.5">
      <c r="A41" s="69"/>
      <c r="B41" s="69"/>
      <c r="D41" s="84" t="s">
        <v>263</v>
      </c>
      <c r="E41" s="84" t="s">
        <v>55</v>
      </c>
      <c r="F41" s="3" t="s">
        <v>256</v>
      </c>
      <c r="G41" s="78">
        <v>0.9</v>
      </c>
      <c r="H41" s="78">
        <v>0.9</v>
      </c>
      <c r="I41" s="78">
        <v>0.9</v>
      </c>
      <c r="J41" s="78">
        <v>0.9</v>
      </c>
      <c r="K41" s="78">
        <v>0.9</v>
      </c>
      <c r="L41" s="78">
        <v>0.9</v>
      </c>
      <c r="M41" s="78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4.5">
      <c r="A42" s="80"/>
      <c r="B42" s="69"/>
      <c r="E42" s="84" t="s">
        <v>58</v>
      </c>
      <c r="G42" s="78"/>
      <c r="H42" s="78"/>
      <c r="I42" s="78"/>
      <c r="J42" s="78"/>
      <c r="K42" s="78"/>
      <c r="L42" s="78"/>
      <c r="M42" s="78"/>
    </row>
    <row r="43" spans="1:21" ht="14.5">
      <c r="A43" s="80"/>
      <c r="B43" s="69"/>
      <c r="D43" s="84" t="s">
        <v>264</v>
      </c>
      <c r="E43" s="84" t="s">
        <v>55</v>
      </c>
      <c r="F43" s="3" t="s">
        <v>256</v>
      </c>
      <c r="G43" s="78">
        <v>0.89</v>
      </c>
      <c r="H43" s="78">
        <v>0.89</v>
      </c>
      <c r="I43" s="78">
        <v>0.89</v>
      </c>
      <c r="J43" s="78">
        <v>0.89</v>
      </c>
      <c r="K43" s="78">
        <v>0.89</v>
      </c>
      <c r="L43" s="78">
        <v>0.89</v>
      </c>
      <c r="M43" s="78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4.5">
      <c r="A44" s="69"/>
      <c r="B44" s="69"/>
      <c r="E44" s="84" t="s">
        <v>62</v>
      </c>
      <c r="G44" s="78"/>
      <c r="H44" s="78"/>
      <c r="I44" s="78"/>
      <c r="J44" s="78"/>
      <c r="K44" s="78"/>
      <c r="L44" s="78"/>
      <c r="M44" s="78"/>
    </row>
    <row r="45" spans="1:21" ht="14.5">
      <c r="A45" s="69"/>
      <c r="B45" s="69"/>
      <c r="D45" s="69"/>
      <c r="E45" s="69"/>
      <c r="F45" s="69"/>
      <c r="G45" s="79"/>
      <c r="H45" s="79"/>
      <c r="I45" s="79"/>
      <c r="J45" s="79"/>
      <c r="K45" s="79"/>
      <c r="L45" s="79"/>
      <c r="M45" s="79"/>
    </row>
    <row r="46" spans="1:21" ht="14.5">
      <c r="A46" s="69"/>
      <c r="B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21" ht="14.5">
      <c r="A47" s="69"/>
      <c r="B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84" t="s">
        <v>230</v>
      </c>
      <c r="R50" s="84" t="s">
        <v>244</v>
      </c>
    </row>
    <row r="51" spans="1:27" ht="14.5">
      <c r="A51" s="69"/>
      <c r="B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" thickBot="1">
      <c r="A52" s="69"/>
      <c r="B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69"/>
      <c r="B53" s="69"/>
      <c r="D53" s="3" t="s">
        <v>400</v>
      </c>
      <c r="E53" s="3" t="s">
        <v>62</v>
      </c>
      <c r="F53" s="3" t="s">
        <v>256</v>
      </c>
      <c r="G53" s="76">
        <f>attached_space_heating_byenergy!W17/SUM(G3:G5)/31.54</f>
        <v>14.860730926320514</v>
      </c>
      <c r="H53" s="76">
        <f>attached_space_heating_byenergy!AU17/SUM(H3:H5)/31.54</f>
        <v>3.9228825551513533</v>
      </c>
      <c r="I53" s="76">
        <f>attached_space_heating_byenergy!BS17/SUM(I3:I5)/31.54</f>
        <v>5.7084332754358389</v>
      </c>
      <c r="J53" s="76">
        <f>attached_space_heating_byenergy!CQ17/SUM(J3:J5)/31.54</f>
        <v>4.0405545627486017</v>
      </c>
      <c r="K53" s="76">
        <f>attached_space_heating_byenergy!DO17/SUM(K3:K5)/31.54</f>
        <v>2.8456985838089199</v>
      </c>
      <c r="L53" s="76">
        <f>attached_space_heating_byenergy!EM17/SUM(L3:L5)/31.54</f>
        <v>0.43968857887691115</v>
      </c>
      <c r="M53" s="76">
        <f>attached_space_heating_byenergy!FK17/SUM(M3:M5)/31.54</f>
        <v>0.88056654353420372</v>
      </c>
      <c r="R53" s="3" t="s">
        <v>400</v>
      </c>
      <c r="S53" s="3" t="s">
        <v>62</v>
      </c>
      <c r="T53" s="3" t="s">
        <v>256</v>
      </c>
      <c r="U53" s="76">
        <f>attached_space_heating_byendtyp!W23/100</f>
        <v>7.9546560000000002E-2</v>
      </c>
      <c r="V53" s="76">
        <f>attached_space_heating_byendtyp!AU23/100</f>
        <v>0.29186200000000001</v>
      </c>
      <c r="W53" s="76">
        <f>attached_space_heating_byendtyp!BS23/100</f>
        <v>0.13488554</v>
      </c>
      <c r="X53" s="76">
        <f>attached_space_heating_byendtyp!CQ23/100</f>
        <v>0.12121634000000001</v>
      </c>
      <c r="Y53" s="76">
        <f>attached_space_heating_byendtyp!DO23/100</f>
        <v>9.0374750000000004E-2</v>
      </c>
      <c r="Z53" s="76">
        <f>attached_space_heating_byendtyp!EM23/100</f>
        <v>0.10920009</v>
      </c>
      <c r="AA53" s="76">
        <f>attached_space_heating_byendtyp!FK23/100</f>
        <v>0.13879636000000001</v>
      </c>
    </row>
    <row r="54" spans="1:27" ht="14.5">
      <c r="A54" s="80"/>
      <c r="B54" s="69"/>
      <c r="D54" s="3" t="s">
        <v>401</v>
      </c>
      <c r="E54" s="3" t="s">
        <v>62</v>
      </c>
      <c r="F54" s="3" t="s">
        <v>256</v>
      </c>
      <c r="G54" s="76">
        <f>G53</f>
        <v>14.860730926320514</v>
      </c>
      <c r="H54" s="76">
        <f t="shared" ref="H54:M54" si="19">H53</f>
        <v>3.9228825551513533</v>
      </c>
      <c r="I54" s="76">
        <f t="shared" si="19"/>
        <v>5.7084332754358389</v>
      </c>
      <c r="J54" s="76">
        <f t="shared" si="19"/>
        <v>4.0405545627486017</v>
      </c>
      <c r="K54" s="76">
        <f t="shared" si="19"/>
        <v>2.8456985838089199</v>
      </c>
      <c r="L54" s="76">
        <f t="shared" si="19"/>
        <v>0.43968857887691115</v>
      </c>
      <c r="M54" s="76">
        <f t="shared" si="19"/>
        <v>0.88056654353420372</v>
      </c>
      <c r="R54" s="3" t="s">
        <v>401</v>
      </c>
      <c r="S54" s="3" t="s">
        <v>62</v>
      </c>
      <c r="T54" s="3" t="s">
        <v>256</v>
      </c>
      <c r="U54" s="76">
        <f>U53</f>
        <v>7.9546560000000002E-2</v>
      </c>
      <c r="V54" s="76">
        <f t="shared" ref="V54:AA54" si="20">V53</f>
        <v>0.29186200000000001</v>
      </c>
      <c r="W54" s="76">
        <f t="shared" si="20"/>
        <v>0.13488554</v>
      </c>
      <c r="X54" s="76">
        <f t="shared" si="20"/>
        <v>0.12121634000000001</v>
      </c>
      <c r="Y54" s="76">
        <f t="shared" si="20"/>
        <v>9.0374750000000004E-2</v>
      </c>
      <c r="Z54" s="76">
        <f t="shared" si="20"/>
        <v>0.10920009</v>
      </c>
      <c r="AA54" s="76">
        <f t="shared" si="20"/>
        <v>0.13879636000000001</v>
      </c>
    </row>
    <row r="55" spans="1:27" ht="14.5">
      <c r="A55" s="80"/>
      <c r="B55" s="69"/>
      <c r="D55" s="3" t="s">
        <v>402</v>
      </c>
      <c r="E55" s="3" t="s">
        <v>62</v>
      </c>
      <c r="F55" s="3" t="s">
        <v>256</v>
      </c>
      <c r="G55" s="76">
        <f>G53</f>
        <v>14.860730926320514</v>
      </c>
      <c r="H55" s="76">
        <f t="shared" ref="H55:M55" si="21">H53</f>
        <v>3.9228825551513533</v>
      </c>
      <c r="I55" s="76">
        <f t="shared" si="21"/>
        <v>5.7084332754358389</v>
      </c>
      <c r="J55" s="76">
        <f t="shared" si="21"/>
        <v>4.0405545627486017</v>
      </c>
      <c r="K55" s="76">
        <f t="shared" si="21"/>
        <v>2.8456985838089199</v>
      </c>
      <c r="L55" s="76">
        <f t="shared" si="21"/>
        <v>0.43968857887691115</v>
      </c>
      <c r="M55" s="76">
        <f t="shared" si="21"/>
        <v>0.88056654353420372</v>
      </c>
      <c r="R55" s="3" t="s">
        <v>402</v>
      </c>
      <c r="S55" s="3" t="s">
        <v>62</v>
      </c>
      <c r="T55" s="3" t="s">
        <v>256</v>
      </c>
      <c r="U55" s="76">
        <f>U53</f>
        <v>7.9546560000000002E-2</v>
      </c>
      <c r="V55" s="76">
        <f t="shared" ref="V55:AA55" si="22">V53</f>
        <v>0.29186200000000001</v>
      </c>
      <c r="W55" s="76">
        <f t="shared" si="22"/>
        <v>0.13488554</v>
      </c>
      <c r="X55" s="76">
        <f t="shared" si="22"/>
        <v>0.12121634000000001</v>
      </c>
      <c r="Y55" s="76">
        <f t="shared" si="22"/>
        <v>9.0374750000000004E-2</v>
      </c>
      <c r="Z55" s="76">
        <f t="shared" si="22"/>
        <v>0.10920009</v>
      </c>
      <c r="AA55" s="76">
        <f t="shared" si="22"/>
        <v>0.13879636000000001</v>
      </c>
    </row>
    <row r="56" spans="1:27" ht="14.5">
      <c r="A56" s="69"/>
      <c r="B56" s="69"/>
      <c r="D56" s="3" t="s">
        <v>403</v>
      </c>
      <c r="E56" s="3" t="s">
        <v>58</v>
      </c>
      <c r="F56" s="3" t="s">
        <v>256</v>
      </c>
      <c r="G56" s="76">
        <f>attached_space_heating_byenergy!W16/SUM(G6:G8)/31.54</f>
        <v>3.2653864887467487</v>
      </c>
      <c r="H56" s="76">
        <f>attached_space_heating_byenergy!AU16/SUM(H6:H8)/31.54</f>
        <v>6.4437792387049777</v>
      </c>
      <c r="I56" s="76">
        <f>attached_space_heating_byenergy!BS16/SUM(I6:I8)/31.54</f>
        <v>6.0602515976946689</v>
      </c>
      <c r="J56" s="76">
        <f>attached_space_heating_byenergy!CQ16/SUM(J6:J8)/31.54</f>
        <v>7.0801880474331895</v>
      </c>
      <c r="K56" s="76">
        <f>attached_space_heating_byenergy!DO16/SUM(K6:K8)/31.54</f>
        <v>10.735785375133394</v>
      </c>
      <c r="L56" s="76">
        <f>attached_space_heating_byenergy!EM16/SUM(L6:L8)/31.54</f>
        <v>11.653420907877692</v>
      </c>
      <c r="M56" s="76">
        <f>attached_space_heating_byenergy!FK16/SUM(M6:M8)/31.54</f>
        <v>4.0084079570644251</v>
      </c>
      <c r="R56" s="3" t="s">
        <v>403</v>
      </c>
      <c r="S56" s="3" t="s">
        <v>58</v>
      </c>
      <c r="T56" s="3" t="s">
        <v>256</v>
      </c>
      <c r="U56" s="76">
        <f t="shared" ref="U56:AA70" si="23">U54</f>
        <v>7.9546560000000002E-2</v>
      </c>
      <c r="V56" s="76">
        <f t="shared" si="23"/>
        <v>0.29186200000000001</v>
      </c>
      <c r="W56" s="76">
        <f t="shared" si="23"/>
        <v>0.13488554</v>
      </c>
      <c r="X56" s="76">
        <f t="shared" si="23"/>
        <v>0.12121634000000001</v>
      </c>
      <c r="Y56" s="76">
        <f t="shared" si="23"/>
        <v>9.0374750000000004E-2</v>
      </c>
      <c r="Z56" s="76">
        <f t="shared" si="23"/>
        <v>0.10920009</v>
      </c>
      <c r="AA56" s="76">
        <f t="shared" si="23"/>
        <v>0.13879636000000001</v>
      </c>
    </row>
    <row r="57" spans="1:27" ht="14.5">
      <c r="A57" s="69"/>
      <c r="B57" s="69"/>
      <c r="D57" s="3" t="s">
        <v>404</v>
      </c>
      <c r="E57" s="3" t="s">
        <v>58</v>
      </c>
      <c r="F57" s="3" t="s">
        <v>256</v>
      </c>
      <c r="G57" s="76">
        <f>G56</f>
        <v>3.2653864887467487</v>
      </c>
      <c r="H57" s="76">
        <f t="shared" ref="H57:M58" si="24">H56</f>
        <v>6.4437792387049777</v>
      </c>
      <c r="I57" s="76">
        <f t="shared" si="24"/>
        <v>6.0602515976946689</v>
      </c>
      <c r="J57" s="76">
        <f t="shared" si="24"/>
        <v>7.0801880474331895</v>
      </c>
      <c r="K57" s="76">
        <f t="shared" si="24"/>
        <v>10.735785375133394</v>
      </c>
      <c r="L57" s="76">
        <f t="shared" si="24"/>
        <v>11.653420907877692</v>
      </c>
      <c r="M57" s="76">
        <f t="shared" si="24"/>
        <v>4.0084079570644251</v>
      </c>
      <c r="R57" s="3" t="s">
        <v>404</v>
      </c>
      <c r="S57" s="3" t="s">
        <v>58</v>
      </c>
      <c r="T57" s="3" t="s">
        <v>256</v>
      </c>
      <c r="U57" s="76">
        <f t="shared" si="23"/>
        <v>7.9546560000000002E-2</v>
      </c>
      <c r="V57" s="76">
        <f t="shared" si="23"/>
        <v>0.29186200000000001</v>
      </c>
      <c r="W57" s="76">
        <f t="shared" si="23"/>
        <v>0.13488554</v>
      </c>
      <c r="X57" s="76">
        <f t="shared" si="23"/>
        <v>0.12121634000000001</v>
      </c>
      <c r="Y57" s="76">
        <f t="shared" si="23"/>
        <v>9.0374750000000004E-2</v>
      </c>
      <c r="Z57" s="76">
        <f t="shared" si="23"/>
        <v>0.10920009</v>
      </c>
      <c r="AA57" s="76">
        <f t="shared" si="23"/>
        <v>0.13879636000000001</v>
      </c>
    </row>
    <row r="58" spans="1:27" ht="14.5">
      <c r="A58" s="69"/>
      <c r="B58" s="69"/>
      <c r="D58" s="3" t="s">
        <v>405</v>
      </c>
      <c r="E58" s="3" t="s">
        <v>58</v>
      </c>
      <c r="F58" s="3" t="s">
        <v>256</v>
      </c>
      <c r="G58" s="76">
        <f>G57</f>
        <v>3.2653864887467487</v>
      </c>
      <c r="H58" s="76">
        <f t="shared" si="24"/>
        <v>6.4437792387049777</v>
      </c>
      <c r="I58" s="76">
        <f t="shared" si="24"/>
        <v>6.0602515976946689</v>
      </c>
      <c r="J58" s="76">
        <f t="shared" si="24"/>
        <v>7.0801880474331895</v>
      </c>
      <c r="K58" s="76">
        <f t="shared" si="24"/>
        <v>10.735785375133394</v>
      </c>
      <c r="L58" s="76">
        <f t="shared" si="24"/>
        <v>11.653420907877692</v>
      </c>
      <c r="M58" s="76">
        <f t="shared" si="24"/>
        <v>4.0084079570644251</v>
      </c>
      <c r="R58" s="3" t="s">
        <v>405</v>
      </c>
      <c r="S58" s="3" t="s">
        <v>58</v>
      </c>
      <c r="T58" s="3" t="s">
        <v>256</v>
      </c>
      <c r="U58" s="76">
        <f t="shared" si="23"/>
        <v>7.9546560000000002E-2</v>
      </c>
      <c r="V58" s="76">
        <f t="shared" si="23"/>
        <v>0.29186200000000001</v>
      </c>
      <c r="W58" s="76">
        <f t="shared" si="23"/>
        <v>0.13488554</v>
      </c>
      <c r="X58" s="76">
        <f t="shared" si="23"/>
        <v>0.12121634000000001</v>
      </c>
      <c r="Y58" s="76">
        <f t="shared" si="23"/>
        <v>9.0374750000000004E-2</v>
      </c>
      <c r="Z58" s="76">
        <f t="shared" si="23"/>
        <v>0.10920009</v>
      </c>
      <c r="AA58" s="76">
        <f t="shared" si="23"/>
        <v>0.13879636000000001</v>
      </c>
    </row>
    <row r="59" spans="1:27" ht="14.5">
      <c r="A59" s="69"/>
      <c r="B59" s="69"/>
      <c r="D59" s="3" t="s">
        <v>257</v>
      </c>
      <c r="E59" s="3" t="s">
        <v>55</v>
      </c>
      <c r="F59" s="3" t="s">
        <v>256</v>
      </c>
      <c r="G59" s="76">
        <f>attached_space_heating_byenergy!W15/'TechHeat-RES-AP'!G9/31.54</f>
        <v>6.3136794848673761</v>
      </c>
      <c r="H59" s="76">
        <f>attached_space_heating_byenergy!AU15/'TechHeat-RES-AP'!H9/31.54</f>
        <v>2.7711326589218861</v>
      </c>
      <c r="I59" s="76">
        <f>attached_space_heating_byenergy!BS15/'TechHeat-RES-AP'!I9/31.54</f>
        <v>4.5452484040158678</v>
      </c>
      <c r="J59" s="76">
        <f>attached_space_heating_byenergy!CQ15/'TechHeat-RES-AP'!J9/31.54</f>
        <v>7.2807467825341394</v>
      </c>
      <c r="K59" s="76">
        <f>attached_space_heating_byenergy!DO15/'TechHeat-RES-AP'!K9/31.54</f>
        <v>9.804393010639048</v>
      </c>
      <c r="L59" s="76">
        <f>attached_space_heating_byenergy!EM15/'TechHeat-RES-AP'!L9/31.54</f>
        <v>8.771332182873083</v>
      </c>
      <c r="M59" s="76">
        <f>attached_space_heating_byenergy!FK15/'TechHeat-RES-AP'!M9/31.54</f>
        <v>2.5624422752974283</v>
      </c>
      <c r="R59" s="3" t="s">
        <v>257</v>
      </c>
      <c r="S59" s="3" t="s">
        <v>55</v>
      </c>
      <c r="T59" s="3" t="s">
        <v>256</v>
      </c>
      <c r="U59" s="76">
        <f t="shared" si="23"/>
        <v>7.9546560000000002E-2</v>
      </c>
      <c r="V59" s="76">
        <f t="shared" si="23"/>
        <v>0.29186200000000001</v>
      </c>
      <c r="W59" s="76">
        <f t="shared" si="23"/>
        <v>0.13488554</v>
      </c>
      <c r="X59" s="76">
        <f t="shared" si="23"/>
        <v>0.12121634000000001</v>
      </c>
      <c r="Y59" s="76">
        <f t="shared" si="23"/>
        <v>9.0374750000000004E-2</v>
      </c>
      <c r="Z59" s="76">
        <f t="shared" si="23"/>
        <v>0.10920009</v>
      </c>
      <c r="AA59" s="76">
        <f t="shared" si="23"/>
        <v>0.13879636000000001</v>
      </c>
    </row>
    <row r="60" spans="1:27" ht="14.5">
      <c r="A60" s="69"/>
      <c r="B60" s="69"/>
      <c r="D60" s="3" t="s">
        <v>258</v>
      </c>
      <c r="E60" s="3" t="s">
        <v>61</v>
      </c>
      <c r="F60" s="3" t="s">
        <v>256</v>
      </c>
      <c r="G60" s="76"/>
      <c r="H60" s="76"/>
      <c r="I60" s="76"/>
      <c r="J60" s="76"/>
      <c r="K60" s="76"/>
      <c r="L60" s="76"/>
      <c r="M60" s="76"/>
      <c r="R60" s="3" t="s">
        <v>258</v>
      </c>
      <c r="S60" s="3" t="s">
        <v>61</v>
      </c>
      <c r="T60" s="3" t="s">
        <v>256</v>
      </c>
      <c r="U60" s="76">
        <f t="shared" si="23"/>
        <v>7.9546560000000002E-2</v>
      </c>
      <c r="V60" s="76">
        <f t="shared" si="23"/>
        <v>0.29186200000000001</v>
      </c>
      <c r="W60" s="76">
        <f t="shared" si="23"/>
        <v>0.13488554</v>
      </c>
      <c r="X60" s="76">
        <f t="shared" si="23"/>
        <v>0.12121634000000001</v>
      </c>
      <c r="Y60" s="76">
        <f t="shared" si="23"/>
        <v>9.0374750000000004E-2</v>
      </c>
      <c r="Z60" s="76">
        <f t="shared" si="23"/>
        <v>0.10920009</v>
      </c>
      <c r="AA60" s="76">
        <f t="shared" si="23"/>
        <v>0.13879636000000001</v>
      </c>
    </row>
    <row r="61" spans="1:27" ht="14.5">
      <c r="A61" s="69"/>
      <c r="B61" s="69"/>
      <c r="D61" s="3" t="s">
        <v>259</v>
      </c>
      <c r="E61" s="3" t="s">
        <v>220</v>
      </c>
      <c r="F61" s="3" t="s">
        <v>256</v>
      </c>
      <c r="G61" s="76">
        <f>attached_space_heating_byenergy!W18/'TechHeat-RES-AP'!G11/31.54</f>
        <v>5.410046199836942</v>
      </c>
      <c r="H61" s="76">
        <f>attached_space_heating_byenergy!AU18/'TechHeat-RES-AP'!H11/31.54</f>
        <v>5.1678939441978438</v>
      </c>
      <c r="I61" s="76">
        <f>attached_space_heating_byenergy!BS18/'TechHeat-RES-AP'!I11/31.54</f>
        <v>4.4354874244960909</v>
      </c>
      <c r="J61" s="76">
        <f>attached_space_heating_byenergy!CQ18/'TechHeat-RES-AP'!J11/31.54</f>
        <v>18.370640456563098</v>
      </c>
      <c r="K61" s="76">
        <f>attached_space_heating_byenergy!DO18/'TechHeat-RES-AP'!K11/31.54</f>
        <v>5.1247622067216243</v>
      </c>
      <c r="L61" s="76">
        <f>attached_space_heating_byenergy!EM18/'TechHeat-RES-AP'!L11/31.54</f>
        <v>16.626056006709351</v>
      </c>
      <c r="M61" s="76">
        <f>attached_space_heating_byenergy!FK18/'TechHeat-RES-AP'!M11/31.54</f>
        <v>4.6960905824253958</v>
      </c>
      <c r="R61" s="3" t="s">
        <v>259</v>
      </c>
      <c r="S61" s="3" t="s">
        <v>220</v>
      </c>
      <c r="T61" s="3" t="s">
        <v>256</v>
      </c>
      <c r="U61" s="76">
        <f t="shared" si="23"/>
        <v>7.9546560000000002E-2</v>
      </c>
      <c r="V61" s="76">
        <f t="shared" si="23"/>
        <v>0.29186200000000001</v>
      </c>
      <c r="W61" s="76">
        <f t="shared" si="23"/>
        <v>0.13488554</v>
      </c>
      <c r="X61" s="76">
        <f t="shared" si="23"/>
        <v>0.12121634000000001</v>
      </c>
      <c r="Y61" s="76">
        <f t="shared" si="23"/>
        <v>9.0374750000000004E-2</v>
      </c>
      <c r="Z61" s="76">
        <f t="shared" si="23"/>
        <v>0.10920009</v>
      </c>
      <c r="AA61" s="76">
        <f t="shared" si="23"/>
        <v>0.13879636000000001</v>
      </c>
    </row>
    <row r="62" spans="1:27" ht="14.5">
      <c r="D62" s="3" t="s">
        <v>260</v>
      </c>
      <c r="E62" s="3" t="s">
        <v>221</v>
      </c>
      <c r="F62" s="3" t="s">
        <v>256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260</v>
      </c>
      <c r="S62" s="3" t="s">
        <v>221</v>
      </c>
      <c r="T62" s="3" t="s">
        <v>256</v>
      </c>
      <c r="U62" s="76">
        <f t="shared" si="23"/>
        <v>7.9546560000000002E-2</v>
      </c>
      <c r="V62" s="76">
        <f t="shared" si="23"/>
        <v>0.29186200000000001</v>
      </c>
      <c r="W62" s="76">
        <f t="shared" si="23"/>
        <v>0.13488554</v>
      </c>
      <c r="X62" s="76">
        <f t="shared" si="23"/>
        <v>0.12121634000000001</v>
      </c>
      <c r="Y62" s="76">
        <f t="shared" si="23"/>
        <v>9.0374750000000004E-2</v>
      </c>
      <c r="Z62" s="76">
        <f t="shared" si="23"/>
        <v>0.10920009</v>
      </c>
      <c r="AA62" s="76">
        <f t="shared" si="23"/>
        <v>0.13879636000000001</v>
      </c>
    </row>
    <row r="63" spans="1:27" ht="14.5">
      <c r="D63" s="84" t="s">
        <v>261</v>
      </c>
      <c r="E63" s="84" t="s">
        <v>55</v>
      </c>
      <c r="F63" s="3" t="s">
        <v>256</v>
      </c>
      <c r="G63" s="194">
        <v>0.1</v>
      </c>
      <c r="H63" s="194">
        <v>0.1</v>
      </c>
      <c r="I63" s="194">
        <v>0.1</v>
      </c>
      <c r="J63" s="194">
        <v>0.1</v>
      </c>
      <c r="K63" s="194">
        <v>0.1</v>
      </c>
      <c r="L63" s="194">
        <v>0.1</v>
      </c>
      <c r="M63" s="194">
        <v>0.1</v>
      </c>
      <c r="R63" s="84" t="s">
        <v>261</v>
      </c>
      <c r="S63" s="84" t="s">
        <v>55</v>
      </c>
      <c r="T63" s="3" t="s">
        <v>256</v>
      </c>
      <c r="U63" s="76">
        <f t="shared" si="23"/>
        <v>7.9546560000000002E-2</v>
      </c>
      <c r="V63" s="76">
        <f t="shared" si="23"/>
        <v>0.29186200000000001</v>
      </c>
      <c r="W63" s="76">
        <f t="shared" si="23"/>
        <v>0.13488554</v>
      </c>
      <c r="X63" s="76">
        <f t="shared" si="23"/>
        <v>0.12121634000000001</v>
      </c>
      <c r="Y63" s="76">
        <f t="shared" si="23"/>
        <v>9.0374750000000004E-2</v>
      </c>
      <c r="Z63" s="76">
        <f t="shared" si="23"/>
        <v>0.10920009</v>
      </c>
      <c r="AA63" s="76">
        <f t="shared" si="23"/>
        <v>0.13879636000000001</v>
      </c>
    </row>
    <row r="64" spans="1:27" ht="14.5">
      <c r="E64" s="84" t="s">
        <v>221</v>
      </c>
      <c r="G64" s="87"/>
      <c r="H64" s="87"/>
      <c r="I64" s="87"/>
      <c r="J64" s="87"/>
      <c r="K64" s="87"/>
      <c r="L64" s="87"/>
      <c r="M64" s="87"/>
      <c r="S64" s="84" t="s">
        <v>221</v>
      </c>
      <c r="T64" s="3" t="s">
        <v>256</v>
      </c>
      <c r="U64" s="76">
        <f t="shared" si="23"/>
        <v>7.9546560000000002E-2</v>
      </c>
      <c r="V64" s="76">
        <f t="shared" si="23"/>
        <v>0.29186200000000001</v>
      </c>
      <c r="W64" s="76">
        <f t="shared" si="23"/>
        <v>0.13488554</v>
      </c>
      <c r="X64" s="76">
        <f t="shared" si="23"/>
        <v>0.12121634000000001</v>
      </c>
      <c r="Y64" s="76">
        <f t="shared" si="23"/>
        <v>9.0374750000000004E-2</v>
      </c>
      <c r="Z64" s="76">
        <f t="shared" si="23"/>
        <v>0.10920009</v>
      </c>
      <c r="AA64" s="76">
        <f t="shared" si="23"/>
        <v>0.13879636000000001</v>
      </c>
    </row>
    <row r="65" spans="4:27" ht="14.5">
      <c r="D65" s="84" t="s">
        <v>262</v>
      </c>
      <c r="E65" s="84" t="s">
        <v>62</v>
      </c>
      <c r="F65" s="3" t="s">
        <v>256</v>
      </c>
      <c r="G65" s="194">
        <v>0.1</v>
      </c>
      <c r="H65" s="194">
        <v>0.1</v>
      </c>
      <c r="I65" s="194">
        <v>0.1</v>
      </c>
      <c r="J65" s="194">
        <v>0.1</v>
      </c>
      <c r="K65" s="194">
        <v>0.1</v>
      </c>
      <c r="L65" s="194">
        <v>0.1</v>
      </c>
      <c r="M65" s="194">
        <v>0.1</v>
      </c>
      <c r="R65" s="84" t="s">
        <v>262</v>
      </c>
      <c r="S65" s="84" t="s">
        <v>62</v>
      </c>
      <c r="T65" s="3" t="s">
        <v>256</v>
      </c>
      <c r="U65" s="76">
        <f t="shared" si="23"/>
        <v>7.9546560000000002E-2</v>
      </c>
      <c r="V65" s="76">
        <f t="shared" si="23"/>
        <v>0.29186200000000001</v>
      </c>
      <c r="W65" s="76">
        <f t="shared" si="23"/>
        <v>0.13488554</v>
      </c>
      <c r="X65" s="76">
        <f t="shared" si="23"/>
        <v>0.12121634000000001</v>
      </c>
      <c r="Y65" s="76">
        <f t="shared" si="23"/>
        <v>9.0374750000000004E-2</v>
      </c>
      <c r="Z65" s="76">
        <f t="shared" si="23"/>
        <v>0.10920009</v>
      </c>
      <c r="AA65" s="76">
        <f t="shared" si="23"/>
        <v>0.13879636000000001</v>
      </c>
    </row>
    <row r="66" spans="4:27" ht="14.5">
      <c r="E66" s="84" t="s">
        <v>221</v>
      </c>
      <c r="G66" s="87"/>
      <c r="H66" s="87"/>
      <c r="I66" s="87"/>
      <c r="J66" s="87"/>
      <c r="K66" s="87"/>
      <c r="L66" s="87"/>
      <c r="M66" s="87"/>
      <c r="S66" s="84" t="s">
        <v>221</v>
      </c>
      <c r="T66" s="3" t="s">
        <v>256</v>
      </c>
      <c r="U66" s="76">
        <f t="shared" si="23"/>
        <v>7.9546560000000002E-2</v>
      </c>
      <c r="V66" s="76">
        <f t="shared" si="23"/>
        <v>0.29186200000000001</v>
      </c>
      <c r="W66" s="76">
        <f t="shared" si="23"/>
        <v>0.13488554</v>
      </c>
      <c r="X66" s="76">
        <f t="shared" si="23"/>
        <v>0.12121634000000001</v>
      </c>
      <c r="Y66" s="76">
        <f t="shared" si="23"/>
        <v>9.0374750000000004E-2</v>
      </c>
      <c r="Z66" s="76">
        <f t="shared" si="23"/>
        <v>0.10920009</v>
      </c>
      <c r="AA66" s="76">
        <f t="shared" si="23"/>
        <v>0.13879636000000001</v>
      </c>
    </row>
    <row r="67" spans="4:27" ht="14.5">
      <c r="D67" s="84" t="s">
        <v>263</v>
      </c>
      <c r="E67" s="84" t="s">
        <v>55</v>
      </c>
      <c r="F67" s="3" t="s">
        <v>256</v>
      </c>
      <c r="G67" s="194">
        <v>0.1</v>
      </c>
      <c r="H67" s="194">
        <v>0.1</v>
      </c>
      <c r="I67" s="194">
        <v>0.1</v>
      </c>
      <c r="J67" s="194">
        <v>0.1</v>
      </c>
      <c r="K67" s="194">
        <v>0.1</v>
      </c>
      <c r="L67" s="194">
        <v>0.1</v>
      </c>
      <c r="M67" s="194">
        <v>0.1</v>
      </c>
      <c r="R67" s="84" t="s">
        <v>263</v>
      </c>
      <c r="S67" s="84" t="s">
        <v>55</v>
      </c>
      <c r="T67" s="3" t="s">
        <v>256</v>
      </c>
      <c r="U67" s="76">
        <f t="shared" si="23"/>
        <v>7.9546560000000002E-2</v>
      </c>
      <c r="V67" s="76">
        <f t="shared" si="23"/>
        <v>0.29186200000000001</v>
      </c>
      <c r="W67" s="76">
        <f t="shared" si="23"/>
        <v>0.13488554</v>
      </c>
      <c r="X67" s="76">
        <f t="shared" si="23"/>
        <v>0.12121634000000001</v>
      </c>
      <c r="Y67" s="76">
        <f t="shared" si="23"/>
        <v>9.0374750000000004E-2</v>
      </c>
      <c r="Z67" s="76">
        <f t="shared" si="23"/>
        <v>0.10920009</v>
      </c>
      <c r="AA67" s="76">
        <f t="shared" si="23"/>
        <v>0.13879636000000001</v>
      </c>
    </row>
    <row r="68" spans="4:27" ht="14.5">
      <c r="E68" s="84" t="s">
        <v>58</v>
      </c>
      <c r="G68" s="87"/>
      <c r="H68" s="87"/>
      <c r="I68" s="87"/>
      <c r="J68" s="87"/>
      <c r="K68" s="87"/>
      <c r="L68" s="87"/>
      <c r="M68" s="87"/>
      <c r="S68" s="84" t="s">
        <v>58</v>
      </c>
      <c r="T68" s="3" t="s">
        <v>256</v>
      </c>
      <c r="U68" s="76">
        <f t="shared" si="23"/>
        <v>7.9546560000000002E-2</v>
      </c>
      <c r="V68" s="76">
        <f t="shared" si="23"/>
        <v>0.29186200000000001</v>
      </c>
      <c r="W68" s="76">
        <f t="shared" si="23"/>
        <v>0.13488554</v>
      </c>
      <c r="X68" s="76">
        <f t="shared" si="23"/>
        <v>0.12121634000000001</v>
      </c>
      <c r="Y68" s="76">
        <f t="shared" si="23"/>
        <v>9.0374750000000004E-2</v>
      </c>
      <c r="Z68" s="76">
        <f t="shared" si="23"/>
        <v>0.10920009</v>
      </c>
      <c r="AA68" s="76">
        <f t="shared" si="23"/>
        <v>0.13879636000000001</v>
      </c>
    </row>
    <row r="69" spans="4:27" ht="14.5">
      <c r="D69" s="84" t="s">
        <v>264</v>
      </c>
      <c r="E69" s="84" t="s">
        <v>55</v>
      </c>
      <c r="F69" s="3" t="s">
        <v>256</v>
      </c>
      <c r="G69" s="194">
        <v>0.1</v>
      </c>
      <c r="H69" s="194">
        <v>0.1</v>
      </c>
      <c r="I69" s="194">
        <v>0.1</v>
      </c>
      <c r="J69" s="194">
        <v>0.1</v>
      </c>
      <c r="K69" s="194">
        <v>0.1</v>
      </c>
      <c r="L69" s="194">
        <v>0.1</v>
      </c>
      <c r="M69" s="194">
        <v>0.1</v>
      </c>
      <c r="R69" s="84" t="s">
        <v>264</v>
      </c>
      <c r="S69" s="84" t="s">
        <v>55</v>
      </c>
      <c r="T69" s="3" t="s">
        <v>256</v>
      </c>
      <c r="U69" s="76">
        <f t="shared" si="23"/>
        <v>7.9546560000000002E-2</v>
      </c>
      <c r="V69" s="76">
        <f t="shared" si="23"/>
        <v>0.29186200000000001</v>
      </c>
      <c r="W69" s="76">
        <f t="shared" si="23"/>
        <v>0.13488554</v>
      </c>
      <c r="X69" s="76">
        <f t="shared" si="23"/>
        <v>0.12121634000000001</v>
      </c>
      <c r="Y69" s="76">
        <f t="shared" si="23"/>
        <v>9.0374750000000004E-2</v>
      </c>
      <c r="Z69" s="76">
        <f t="shared" si="23"/>
        <v>0.10920009</v>
      </c>
      <c r="AA69" s="76">
        <f t="shared" si="23"/>
        <v>0.13879636000000001</v>
      </c>
    </row>
    <row r="70" spans="4:27" ht="14.5">
      <c r="E70" s="84" t="s">
        <v>62</v>
      </c>
      <c r="G70" s="87"/>
      <c r="H70" s="87"/>
      <c r="I70" s="87"/>
      <c r="J70" s="87"/>
      <c r="K70" s="87"/>
      <c r="L70" s="87"/>
      <c r="M70" s="87"/>
      <c r="S70" s="84" t="s">
        <v>62</v>
      </c>
      <c r="T70" s="3" t="s">
        <v>256</v>
      </c>
      <c r="U70" s="76">
        <f t="shared" si="23"/>
        <v>7.9546560000000002E-2</v>
      </c>
      <c r="V70" s="76">
        <f t="shared" si="23"/>
        <v>0.29186200000000001</v>
      </c>
      <c r="W70" s="76">
        <f t="shared" si="23"/>
        <v>0.13488554</v>
      </c>
      <c r="X70" s="76">
        <f t="shared" si="23"/>
        <v>0.12121634000000001</v>
      </c>
      <c r="Y70" s="76">
        <f t="shared" si="23"/>
        <v>9.0374750000000004E-2</v>
      </c>
      <c r="Z70" s="76">
        <f t="shared" si="23"/>
        <v>0.10920009</v>
      </c>
      <c r="AA70" s="76">
        <f t="shared" si="23"/>
        <v>0.13879636000000001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400</v>
      </c>
      <c r="E76" s="3" t="s">
        <v>62</v>
      </c>
      <c r="F76" s="3" t="s">
        <v>256</v>
      </c>
      <c r="G76" s="76">
        <f>G53*U53</f>
        <v>1.1821200242744103</v>
      </c>
      <c r="H76" s="76">
        <f t="shared" ref="H76:M85" si="25">H53*V53</f>
        <v>1.1449403483115843</v>
      </c>
      <c r="I76" s="76">
        <f t="shared" si="25"/>
        <v>0.76998510491113181</v>
      </c>
      <c r="J76" s="76">
        <f t="shared" si="25"/>
        <v>0.48978123566668585</v>
      </c>
      <c r="K76" s="76">
        <f t="shared" si="25"/>
        <v>0.25717929808708517</v>
      </c>
      <c r="L76" s="76">
        <f t="shared" si="25"/>
        <v>4.8014032385330793E-2</v>
      </c>
      <c r="M76" s="76">
        <f t="shared" si="25"/>
        <v>0.12221943098032902</v>
      </c>
      <c r="O76" s="87">
        <f>AVERAGE(G76:M76)</f>
        <v>0.57346278208807955</v>
      </c>
    </row>
    <row r="77" spans="4:27" ht="14.5">
      <c r="D77" s="3" t="s">
        <v>401</v>
      </c>
      <c r="E77" s="3" t="s">
        <v>62</v>
      </c>
      <c r="F77" s="3" t="s">
        <v>256</v>
      </c>
      <c r="G77" s="76">
        <f t="shared" ref="G77:G85" si="26">G54*U54</f>
        <v>1.1821200242744103</v>
      </c>
      <c r="H77" s="76">
        <f t="shared" si="25"/>
        <v>1.1449403483115843</v>
      </c>
      <c r="I77" s="76">
        <f t="shared" si="25"/>
        <v>0.76998510491113181</v>
      </c>
      <c r="J77" s="76">
        <f t="shared" si="25"/>
        <v>0.48978123566668585</v>
      </c>
      <c r="K77" s="76">
        <f t="shared" si="25"/>
        <v>0.25717929808708517</v>
      </c>
      <c r="L77" s="76">
        <f t="shared" si="25"/>
        <v>4.8014032385330793E-2</v>
      </c>
      <c r="M77" s="76">
        <f t="shared" si="25"/>
        <v>0.12221943098032902</v>
      </c>
      <c r="O77" s="87">
        <f t="shared" ref="O77:O92" si="27">AVERAGE(G77:M77)</f>
        <v>0.57346278208807955</v>
      </c>
    </row>
    <row r="78" spans="4:27" ht="14.5">
      <c r="D78" s="3" t="s">
        <v>402</v>
      </c>
      <c r="E78" s="3" t="s">
        <v>62</v>
      </c>
      <c r="F78" s="3" t="s">
        <v>256</v>
      </c>
      <c r="G78" s="76">
        <f t="shared" si="26"/>
        <v>1.1821200242744103</v>
      </c>
      <c r="H78" s="76">
        <f t="shared" si="25"/>
        <v>1.1449403483115843</v>
      </c>
      <c r="I78" s="76">
        <f t="shared" si="25"/>
        <v>0.76998510491113181</v>
      </c>
      <c r="J78" s="76">
        <f t="shared" si="25"/>
        <v>0.48978123566668585</v>
      </c>
      <c r="K78" s="76">
        <f t="shared" si="25"/>
        <v>0.25717929808708517</v>
      </c>
      <c r="L78" s="76">
        <f t="shared" si="25"/>
        <v>4.8014032385330793E-2</v>
      </c>
      <c r="M78" s="76">
        <f t="shared" si="25"/>
        <v>0.12221943098032902</v>
      </c>
      <c r="O78" s="87">
        <f t="shared" si="27"/>
        <v>0.57346278208807955</v>
      </c>
    </row>
    <row r="79" spans="4:27" ht="14.5">
      <c r="D79" s="3" t="s">
        <v>403</v>
      </c>
      <c r="E79" s="3" t="s">
        <v>58</v>
      </c>
      <c r="F79" s="3" t="s">
        <v>256</v>
      </c>
      <c r="G79" s="76">
        <f t="shared" si="26"/>
        <v>0.25975026225028258</v>
      </c>
      <c r="H79" s="76">
        <f t="shared" si="25"/>
        <v>1.8806942961669122</v>
      </c>
      <c r="I79" s="76">
        <f t="shared" si="25"/>
        <v>0.81744030929090816</v>
      </c>
      <c r="J79" s="76">
        <f t="shared" si="25"/>
        <v>0.85823448162159766</v>
      </c>
      <c r="K79" s="76">
        <f t="shared" si="25"/>
        <v>0.9702439193313368</v>
      </c>
      <c r="L79" s="76">
        <f t="shared" si="25"/>
        <v>1.2725546119481257</v>
      </c>
      <c r="M79" s="76">
        <f t="shared" si="25"/>
        <v>0.55635243383557853</v>
      </c>
      <c r="O79" s="87">
        <f t="shared" si="27"/>
        <v>0.94503861634924868</v>
      </c>
    </row>
    <row r="80" spans="4:27" ht="14.5">
      <c r="D80" s="3" t="s">
        <v>404</v>
      </c>
      <c r="E80" s="3" t="s">
        <v>58</v>
      </c>
      <c r="F80" s="3" t="s">
        <v>256</v>
      </c>
      <c r="G80" s="76">
        <f t="shared" si="26"/>
        <v>0.25975026225028258</v>
      </c>
      <c r="H80" s="76">
        <f t="shared" si="25"/>
        <v>1.8806942961669122</v>
      </c>
      <c r="I80" s="76">
        <f t="shared" si="25"/>
        <v>0.81744030929090816</v>
      </c>
      <c r="J80" s="76">
        <f t="shared" si="25"/>
        <v>0.85823448162159766</v>
      </c>
      <c r="K80" s="76">
        <f t="shared" si="25"/>
        <v>0.9702439193313368</v>
      </c>
      <c r="L80" s="76">
        <f t="shared" si="25"/>
        <v>1.2725546119481257</v>
      </c>
      <c r="M80" s="76">
        <f t="shared" si="25"/>
        <v>0.55635243383557853</v>
      </c>
      <c r="O80" s="87">
        <f t="shared" si="27"/>
        <v>0.94503861634924868</v>
      </c>
    </row>
    <row r="81" spans="4:15" ht="14.5">
      <c r="D81" s="3" t="s">
        <v>405</v>
      </c>
      <c r="E81" s="3" t="s">
        <v>58</v>
      </c>
      <c r="F81" s="3" t="s">
        <v>256</v>
      </c>
      <c r="G81" s="76">
        <f t="shared" si="26"/>
        <v>0.25975026225028258</v>
      </c>
      <c r="H81" s="76">
        <f t="shared" si="25"/>
        <v>1.8806942961669122</v>
      </c>
      <c r="I81" s="76">
        <f t="shared" si="25"/>
        <v>0.81744030929090816</v>
      </c>
      <c r="J81" s="76">
        <f t="shared" si="25"/>
        <v>0.85823448162159766</v>
      </c>
      <c r="K81" s="76">
        <f t="shared" si="25"/>
        <v>0.9702439193313368</v>
      </c>
      <c r="L81" s="76">
        <f t="shared" si="25"/>
        <v>1.2725546119481257</v>
      </c>
      <c r="M81" s="76">
        <f t="shared" si="25"/>
        <v>0.55635243383557853</v>
      </c>
      <c r="O81" s="87">
        <f t="shared" si="27"/>
        <v>0.94503861634924868</v>
      </c>
    </row>
    <row r="82" spans="4:15" ht="14.5">
      <c r="D82" s="3" t="s">
        <v>257</v>
      </c>
      <c r="E82" s="3" t="s">
        <v>55</v>
      </c>
      <c r="F82" s="3" t="s">
        <v>256</v>
      </c>
      <c r="G82" s="76">
        <f t="shared" si="26"/>
        <v>0.50223148396377182</v>
      </c>
      <c r="H82" s="76">
        <f t="shared" si="25"/>
        <v>0.80878832009825952</v>
      </c>
      <c r="I82" s="76">
        <f t="shared" si="25"/>
        <v>0.61308828540981852</v>
      </c>
      <c r="J82" s="76">
        <f t="shared" si="25"/>
        <v>0.88254547744556433</v>
      </c>
      <c r="K82" s="76">
        <f t="shared" si="25"/>
        <v>0.88606956723825137</v>
      </c>
      <c r="L82" s="76">
        <f t="shared" si="25"/>
        <v>0.95783026378963709</v>
      </c>
      <c r="M82" s="76">
        <f t="shared" si="25"/>
        <v>0.35565766052140096</v>
      </c>
      <c r="O82" s="87">
        <f t="shared" si="27"/>
        <v>0.71517300835238629</v>
      </c>
    </row>
    <row r="83" spans="4:15" ht="14.5">
      <c r="D83" s="3" t="s">
        <v>258</v>
      </c>
      <c r="E83" s="3" t="s">
        <v>61</v>
      </c>
      <c r="F83" s="3" t="s">
        <v>256</v>
      </c>
      <c r="G83" s="229">
        <v>1</v>
      </c>
      <c r="H83" s="229">
        <v>1</v>
      </c>
      <c r="I83" s="229">
        <v>1</v>
      </c>
      <c r="J83" s="229">
        <v>1</v>
      </c>
      <c r="K83" s="229">
        <v>1</v>
      </c>
      <c r="L83" s="229">
        <v>1</v>
      </c>
      <c r="M83" s="229">
        <v>1</v>
      </c>
      <c r="O83" s="87">
        <f t="shared" si="27"/>
        <v>1</v>
      </c>
    </row>
    <row r="84" spans="4:15" ht="14.5">
      <c r="D84" s="3" t="s">
        <v>259</v>
      </c>
      <c r="E84" s="3" t="s">
        <v>220</v>
      </c>
      <c r="F84" s="3" t="s">
        <v>256</v>
      </c>
      <c r="G84" s="76">
        <f t="shared" si="26"/>
        <v>0.43035056463810129</v>
      </c>
      <c r="H84" s="76">
        <f t="shared" si="25"/>
        <v>1.5083118623414711</v>
      </c>
      <c r="I84" s="76">
        <f t="shared" si="25"/>
        <v>0.59828311641636445</v>
      </c>
      <c r="J84" s="76">
        <f t="shared" si="25"/>
        <v>2.2268217996005077</v>
      </c>
      <c r="K84" s="76">
        <f t="shared" si="25"/>
        <v>0.46314910324191516</v>
      </c>
      <c r="L84" s="76">
        <f t="shared" si="25"/>
        <v>1.8155668122777018</v>
      </c>
      <c r="M84" s="76">
        <f t="shared" si="25"/>
        <v>0.65180027907092497</v>
      </c>
      <c r="O84" s="87">
        <f t="shared" si="27"/>
        <v>1.0991833625124268</v>
      </c>
    </row>
    <row r="85" spans="4:15" ht="14.5">
      <c r="D85" s="3" t="s">
        <v>260</v>
      </c>
      <c r="E85" s="3" t="s">
        <v>221</v>
      </c>
      <c r="F85" s="3" t="s">
        <v>256</v>
      </c>
      <c r="G85" s="76">
        <f t="shared" si="26"/>
        <v>6.520415381856183E-2</v>
      </c>
      <c r="H85" s="76">
        <f t="shared" si="25"/>
        <v>0.68796041270792652</v>
      </c>
      <c r="I85" s="76">
        <f t="shared" si="25"/>
        <v>0.15106819530742679</v>
      </c>
      <c r="J85" s="76">
        <f t="shared" si="25"/>
        <v>1.5970579471883326E-2</v>
      </c>
      <c r="K85" s="76">
        <f t="shared" si="25"/>
        <v>4.4612690159797092E-3</v>
      </c>
      <c r="L85" s="76">
        <f t="shared" si="25"/>
        <v>1.4540265503065948E-2</v>
      </c>
      <c r="M85" s="76">
        <f t="shared" si="25"/>
        <v>5.1743459033821187E-2</v>
      </c>
      <c r="O85" s="87">
        <f t="shared" si="27"/>
        <v>0.14156404783695217</v>
      </c>
    </row>
    <row r="86" spans="4:15" ht="14.5">
      <c r="D86" s="84" t="s">
        <v>261</v>
      </c>
      <c r="E86" s="84" t="s">
        <v>55</v>
      </c>
      <c r="F86" s="3" t="s">
        <v>256</v>
      </c>
      <c r="G86" s="195">
        <v>0.1</v>
      </c>
      <c r="H86" s="195">
        <v>0.1</v>
      </c>
      <c r="I86" s="195">
        <v>0.1</v>
      </c>
      <c r="J86" s="195">
        <v>0.1</v>
      </c>
      <c r="K86" s="195">
        <v>0.1</v>
      </c>
      <c r="L86" s="195">
        <v>0.1</v>
      </c>
      <c r="M86" s="195">
        <v>0.1</v>
      </c>
      <c r="O86" s="87">
        <f t="shared" si="27"/>
        <v>9.9999999999999992E-2</v>
      </c>
    </row>
    <row r="87" spans="4:15" ht="14.5">
      <c r="E87" s="84" t="s">
        <v>221</v>
      </c>
      <c r="G87" s="195"/>
      <c r="H87" s="195"/>
      <c r="I87" s="195"/>
      <c r="J87" s="195"/>
      <c r="K87" s="195"/>
      <c r="L87" s="195"/>
      <c r="M87" s="195"/>
      <c r="O87" s="87"/>
    </row>
    <row r="88" spans="4:15" ht="14.5">
      <c r="D88" s="84" t="s">
        <v>262</v>
      </c>
      <c r="E88" s="84" t="s">
        <v>62</v>
      </c>
      <c r="F88" s="3" t="s">
        <v>256</v>
      </c>
      <c r="G88" s="195">
        <v>0.1</v>
      </c>
      <c r="H88" s="195">
        <v>0.1</v>
      </c>
      <c r="I88" s="195">
        <v>0.1</v>
      </c>
      <c r="J88" s="195">
        <v>0.1</v>
      </c>
      <c r="K88" s="195">
        <v>0.1</v>
      </c>
      <c r="L88" s="195">
        <v>0.1</v>
      </c>
      <c r="M88" s="195">
        <v>0.1</v>
      </c>
      <c r="O88" s="87">
        <f t="shared" si="27"/>
        <v>9.9999999999999992E-2</v>
      </c>
    </row>
    <row r="89" spans="4:15" ht="14.5">
      <c r="E89" s="84" t="s">
        <v>221</v>
      </c>
      <c r="G89" s="195"/>
      <c r="H89" s="195"/>
      <c r="I89" s="195"/>
      <c r="J89" s="195"/>
      <c r="K89" s="195"/>
      <c r="L89" s="195"/>
      <c r="M89" s="195"/>
      <c r="O89" s="87"/>
    </row>
    <row r="90" spans="4:15" ht="14.5">
      <c r="D90" s="84" t="s">
        <v>263</v>
      </c>
      <c r="E90" s="84" t="s">
        <v>55</v>
      </c>
      <c r="F90" s="3" t="s">
        <v>256</v>
      </c>
      <c r="G90" s="195">
        <v>0.1</v>
      </c>
      <c r="H90" s="195">
        <v>0.1</v>
      </c>
      <c r="I90" s="195">
        <v>0.1</v>
      </c>
      <c r="J90" s="195">
        <v>0.1</v>
      </c>
      <c r="K90" s="195">
        <v>0.1</v>
      </c>
      <c r="L90" s="195">
        <v>0.1</v>
      </c>
      <c r="M90" s="195">
        <v>0.1</v>
      </c>
      <c r="O90" s="87">
        <f t="shared" si="27"/>
        <v>9.9999999999999992E-2</v>
      </c>
    </row>
    <row r="91" spans="4:15" ht="14.5">
      <c r="E91" s="84" t="s">
        <v>58</v>
      </c>
      <c r="G91" s="195"/>
      <c r="H91" s="195"/>
      <c r="I91" s="195"/>
      <c r="J91" s="195"/>
      <c r="K91" s="195"/>
      <c r="L91" s="195"/>
      <c r="M91" s="195"/>
      <c r="O91" s="87"/>
    </row>
    <row r="92" spans="4:15" ht="14.5">
      <c r="D92" s="84" t="s">
        <v>264</v>
      </c>
      <c r="E92" s="84" t="s">
        <v>55</v>
      </c>
      <c r="F92" s="3" t="s">
        <v>256</v>
      </c>
      <c r="G92" s="195">
        <v>0.1</v>
      </c>
      <c r="H92" s="195">
        <v>0.1</v>
      </c>
      <c r="I92" s="195">
        <v>0.1</v>
      </c>
      <c r="J92" s="195">
        <v>0.1</v>
      </c>
      <c r="K92" s="195">
        <v>0.1</v>
      </c>
      <c r="L92" s="195">
        <v>0.1</v>
      </c>
      <c r="M92" s="195">
        <v>0.1</v>
      </c>
      <c r="O92" s="87">
        <f t="shared" si="27"/>
        <v>9.9999999999999992E-2</v>
      </c>
    </row>
    <row r="93" spans="4:15" ht="14.5">
      <c r="E93" s="84" t="s">
        <v>62</v>
      </c>
      <c r="G93" s="76"/>
      <c r="H93" s="76"/>
      <c r="I93" s="76"/>
      <c r="J93" s="76"/>
      <c r="K93" s="76"/>
      <c r="L93" s="76"/>
      <c r="M93" s="76"/>
    </row>
    <row r="100" spans="4:6" ht="14.5">
      <c r="D100" s="157" cm="1">
        <f t="array" aca="1" ref="D100" ca="1">D100:F118</f>
        <v>0</v>
      </c>
      <c r="E100" s="157"/>
      <c r="F100" s="153" t="s">
        <v>429</v>
      </c>
    </row>
    <row r="101" spans="4:6" ht="15" thickBot="1">
      <c r="D101" s="154" t="s">
        <v>1</v>
      </c>
      <c r="E101" s="154" t="s">
        <v>2</v>
      </c>
      <c r="F101" s="154" t="s">
        <v>3</v>
      </c>
    </row>
    <row r="102" spans="4:6">
      <c r="D102" s="155" t="s">
        <v>400</v>
      </c>
      <c r="E102" s="155" t="s">
        <v>62</v>
      </c>
      <c r="F102" s="155" t="s">
        <v>256</v>
      </c>
    </row>
    <row r="103" spans="4:6">
      <c r="D103" s="155" t="s">
        <v>401</v>
      </c>
      <c r="E103" s="155" t="s">
        <v>62</v>
      </c>
      <c r="F103" s="155" t="s">
        <v>256</v>
      </c>
    </row>
    <row r="104" spans="4:6">
      <c r="D104" s="155"/>
      <c r="E104" s="155" t="s">
        <v>62</v>
      </c>
      <c r="F104" s="155" t="s">
        <v>256</v>
      </c>
    </row>
    <row r="105" spans="4:6">
      <c r="D105" s="155" t="s">
        <v>403</v>
      </c>
      <c r="E105" s="155" t="s">
        <v>58</v>
      </c>
      <c r="F105" s="155" t="s">
        <v>256</v>
      </c>
    </row>
    <row r="106" spans="4:6">
      <c r="D106" s="155" t="s">
        <v>404</v>
      </c>
      <c r="E106" s="155" t="s">
        <v>58</v>
      </c>
      <c r="F106" s="155" t="s">
        <v>256</v>
      </c>
    </row>
    <row r="107" spans="4:6">
      <c r="D107" s="155" t="s">
        <v>405</v>
      </c>
      <c r="E107" s="155" t="s">
        <v>58</v>
      </c>
      <c r="F107" s="155" t="s">
        <v>256</v>
      </c>
    </row>
    <row r="108" spans="4:6">
      <c r="D108" s="155" t="s">
        <v>257</v>
      </c>
      <c r="E108" s="155" t="s">
        <v>55</v>
      </c>
      <c r="F108" s="155" t="s">
        <v>256</v>
      </c>
    </row>
    <row r="109" spans="4:6">
      <c r="D109" s="155" t="s">
        <v>258</v>
      </c>
      <c r="E109" s="155" t="s">
        <v>61</v>
      </c>
      <c r="F109" s="155" t="s">
        <v>256</v>
      </c>
    </row>
    <row r="110" spans="4:6">
      <c r="D110" s="155" t="s">
        <v>259</v>
      </c>
      <c r="E110" s="155" t="s">
        <v>220</v>
      </c>
      <c r="F110" s="155" t="s">
        <v>256</v>
      </c>
    </row>
    <row r="111" spans="4:6">
      <c r="D111" s="155" t="s">
        <v>260</v>
      </c>
      <c r="E111" s="155" t="s">
        <v>221</v>
      </c>
      <c r="F111" s="155" t="s">
        <v>256</v>
      </c>
    </row>
    <row r="112" spans="4:6">
      <c r="D112" s="156" t="s">
        <v>261</v>
      </c>
      <c r="E112" s="156" t="s">
        <v>55</v>
      </c>
      <c r="F112" s="155" t="s">
        <v>256</v>
      </c>
    </row>
    <row r="113" spans="4:27">
      <c r="D113" s="155"/>
      <c r="E113" s="156" t="s">
        <v>221</v>
      </c>
      <c r="F113" s="155" t="s">
        <v>256</v>
      </c>
    </row>
    <row r="114" spans="4:27">
      <c r="D114" s="156" t="s">
        <v>262</v>
      </c>
      <c r="E114" s="156" t="s">
        <v>62</v>
      </c>
      <c r="F114" s="155" t="s">
        <v>256</v>
      </c>
    </row>
    <row r="115" spans="4:27">
      <c r="D115" s="155"/>
      <c r="E115" s="156" t="s">
        <v>221</v>
      </c>
      <c r="F115" s="155" t="s">
        <v>256</v>
      </c>
    </row>
    <row r="116" spans="4:27">
      <c r="D116" s="156" t="s">
        <v>263</v>
      </c>
      <c r="E116" s="156" t="s">
        <v>55</v>
      </c>
      <c r="F116" s="155" t="s">
        <v>256</v>
      </c>
    </row>
    <row r="117" spans="4:27">
      <c r="D117" s="155"/>
      <c r="E117" s="156" t="s">
        <v>58</v>
      </c>
      <c r="F117" s="155" t="s">
        <v>256</v>
      </c>
    </row>
    <row r="118" spans="4:27">
      <c r="D118" s="156" t="s">
        <v>264</v>
      </c>
      <c r="E118" s="156" t="s">
        <v>55</v>
      </c>
      <c r="F118" s="155" t="s">
        <v>256</v>
      </c>
    </row>
    <row r="119" spans="4:27">
      <c r="D119" s="155"/>
      <c r="E119" s="156" t="s">
        <v>62</v>
      </c>
      <c r="F119" s="155" t="s">
        <v>256</v>
      </c>
    </row>
    <row r="124" spans="4:27" ht="14.5">
      <c r="F124" s="71" t="s">
        <v>430</v>
      </c>
    </row>
    <row r="125" spans="4:27" ht="15" thickBot="1">
      <c r="D125" s="72" t="s">
        <v>1</v>
      </c>
      <c r="E125" s="72" t="s">
        <v>2</v>
      </c>
      <c r="F125" s="72" t="s">
        <v>3</v>
      </c>
      <c r="G125" s="3" t="s">
        <v>141</v>
      </c>
      <c r="H125" s="3" t="s">
        <v>142</v>
      </c>
      <c r="I125" s="3" t="s">
        <v>143</v>
      </c>
      <c r="J125" s="3" t="s">
        <v>144</v>
      </c>
      <c r="K125" s="3" t="s">
        <v>145</v>
      </c>
      <c r="L125" s="3" t="s">
        <v>146</v>
      </c>
      <c r="M125" s="3" t="s">
        <v>147</v>
      </c>
    </row>
    <row r="126" spans="4:27" ht="14.5">
      <c r="D126" s="161" t="s">
        <v>261</v>
      </c>
      <c r="E126" s="161" t="s">
        <v>55</v>
      </c>
      <c r="F126" s="135" t="s">
        <v>256</v>
      </c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T126" s="71" t="s">
        <v>373</v>
      </c>
    </row>
    <row r="127" spans="4:27" ht="15" thickBot="1">
      <c r="D127" s="135"/>
      <c r="E127" s="161" t="s">
        <v>221</v>
      </c>
      <c r="F127" s="135"/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R127" s="72" t="s">
        <v>1</v>
      </c>
      <c r="S127" s="72" t="s">
        <v>2</v>
      </c>
      <c r="T127" s="72" t="s">
        <v>3</v>
      </c>
      <c r="U127" s="3" t="s">
        <v>141</v>
      </c>
      <c r="V127" s="3" t="s">
        <v>142</v>
      </c>
      <c r="W127" s="3" t="s">
        <v>143</v>
      </c>
      <c r="X127" s="3" t="s">
        <v>144</v>
      </c>
      <c r="Y127" s="3" t="s">
        <v>145</v>
      </c>
      <c r="Z127" s="3" t="s">
        <v>146</v>
      </c>
      <c r="AA127" s="3" t="s">
        <v>147</v>
      </c>
    </row>
    <row r="128" spans="4:27" ht="14.5">
      <c r="D128" s="161" t="s">
        <v>262</v>
      </c>
      <c r="E128" s="161" t="s">
        <v>62</v>
      </c>
      <c r="F128" s="135" t="s">
        <v>256</v>
      </c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R128" s="3" t="s">
        <v>400</v>
      </c>
      <c r="S128" s="3" t="s">
        <v>62</v>
      </c>
      <c r="T128" s="3" t="s">
        <v>256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  <c r="AA128" s="76">
        <v>31.54</v>
      </c>
    </row>
    <row r="129" spans="4:27" ht="14.5">
      <c r="D129" s="135"/>
      <c r="E129" s="161" t="s">
        <v>221</v>
      </c>
      <c r="F129" s="135"/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R129" s="3" t="s">
        <v>401</v>
      </c>
      <c r="S129" s="3" t="s">
        <v>62</v>
      </c>
      <c r="T129" s="3" t="s">
        <v>256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  <c r="AA129" s="76">
        <v>31.54</v>
      </c>
    </row>
    <row r="130" spans="4:27" ht="14.5">
      <c r="D130" s="161" t="s">
        <v>263</v>
      </c>
      <c r="E130" s="161" t="s">
        <v>55</v>
      </c>
      <c r="F130" s="135" t="s">
        <v>256</v>
      </c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R130" s="3" t="s">
        <v>402</v>
      </c>
      <c r="S130" s="3" t="s">
        <v>62</v>
      </c>
      <c r="T130" s="3" t="s">
        <v>256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  <c r="AA130" s="76">
        <v>31.54</v>
      </c>
    </row>
    <row r="131" spans="4:27" ht="14.5">
      <c r="D131" s="135"/>
      <c r="E131" s="161" t="s">
        <v>58</v>
      </c>
      <c r="F131" s="135"/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R131" s="3" t="s">
        <v>403</v>
      </c>
      <c r="S131" s="3" t="s">
        <v>58</v>
      </c>
      <c r="T131" s="3" t="s">
        <v>256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  <c r="AA131" s="76">
        <v>31.54</v>
      </c>
    </row>
    <row r="132" spans="4:27" ht="14.5">
      <c r="D132" s="161" t="s">
        <v>264</v>
      </c>
      <c r="E132" s="161" t="s">
        <v>55</v>
      </c>
      <c r="F132" s="135" t="s">
        <v>256</v>
      </c>
      <c r="G132" s="160">
        <v>0.5</v>
      </c>
      <c r="H132" s="160">
        <v>0.5</v>
      </c>
      <c r="I132" s="160">
        <v>0.5</v>
      </c>
      <c r="J132" s="160">
        <v>0.5</v>
      </c>
      <c r="K132" s="160">
        <v>0.5</v>
      </c>
      <c r="L132" s="160">
        <v>0.5</v>
      </c>
      <c r="M132" s="160">
        <v>0.5</v>
      </c>
      <c r="R132" s="3" t="s">
        <v>404</v>
      </c>
      <c r="S132" s="3" t="s">
        <v>58</v>
      </c>
      <c r="T132" s="3" t="s">
        <v>256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  <c r="AA132" s="76">
        <v>31.54</v>
      </c>
    </row>
    <row r="133" spans="4:27" ht="14.5">
      <c r="D133" s="135"/>
      <c r="E133" s="161" t="s">
        <v>62</v>
      </c>
      <c r="F133" s="135"/>
      <c r="G133" s="160">
        <v>0.5</v>
      </c>
      <c r="H133" s="160">
        <v>0.5</v>
      </c>
      <c r="I133" s="160">
        <v>0.5</v>
      </c>
      <c r="J133" s="160">
        <v>0.5</v>
      </c>
      <c r="K133" s="160">
        <v>0.5</v>
      </c>
      <c r="L133" s="160">
        <v>0.5</v>
      </c>
      <c r="M133" s="160">
        <v>0.5</v>
      </c>
      <c r="R133" s="3" t="s">
        <v>405</v>
      </c>
      <c r="S133" s="3" t="s">
        <v>58</v>
      </c>
      <c r="T133" s="3" t="s">
        <v>256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  <c r="AA133" s="76">
        <v>31.54</v>
      </c>
    </row>
    <row r="134" spans="4:27" ht="14.5">
      <c r="D134" s="3" t="s">
        <v>400</v>
      </c>
      <c r="E134" s="3" t="s">
        <v>62</v>
      </c>
      <c r="F134" s="3" t="s">
        <v>256</v>
      </c>
      <c r="G134" s="219">
        <v>1</v>
      </c>
      <c r="H134" s="219">
        <v>1</v>
      </c>
      <c r="I134" s="219">
        <v>1</v>
      </c>
      <c r="J134" s="219">
        <v>1</v>
      </c>
      <c r="K134" s="219">
        <v>1</v>
      </c>
      <c r="L134" s="219">
        <v>1</v>
      </c>
      <c r="M134" s="219">
        <v>1</v>
      </c>
      <c r="R134" s="3" t="s">
        <v>257</v>
      </c>
      <c r="S134" s="3" t="s">
        <v>55</v>
      </c>
      <c r="T134" s="3" t="s">
        <v>256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  <c r="AA134" s="76">
        <v>31.54</v>
      </c>
    </row>
    <row r="135" spans="4:27" ht="14.5">
      <c r="D135" s="3" t="s">
        <v>401</v>
      </c>
      <c r="E135" s="3" t="s">
        <v>62</v>
      </c>
      <c r="F135" s="3" t="s">
        <v>256</v>
      </c>
      <c r="G135" s="219">
        <v>1</v>
      </c>
      <c r="H135" s="219">
        <v>1</v>
      </c>
      <c r="I135" s="219">
        <v>1</v>
      </c>
      <c r="J135" s="219">
        <v>1</v>
      </c>
      <c r="K135" s="219">
        <v>1</v>
      </c>
      <c r="L135" s="219">
        <v>1</v>
      </c>
      <c r="M135" s="219">
        <v>1</v>
      </c>
      <c r="R135" s="3" t="s">
        <v>258</v>
      </c>
      <c r="S135" s="3" t="s">
        <v>61</v>
      </c>
      <c r="T135" s="3" t="s">
        <v>256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  <c r="AA135" s="76">
        <v>31.54</v>
      </c>
    </row>
    <row r="136" spans="4:27" ht="14.5">
      <c r="D136" s="3" t="s">
        <v>402</v>
      </c>
      <c r="E136" s="3" t="s">
        <v>62</v>
      </c>
      <c r="F136" s="3" t="s">
        <v>256</v>
      </c>
      <c r="G136" s="219">
        <v>1</v>
      </c>
      <c r="H136" s="219">
        <v>1</v>
      </c>
      <c r="I136" s="219">
        <v>1</v>
      </c>
      <c r="J136" s="219">
        <v>1</v>
      </c>
      <c r="K136" s="219">
        <v>1</v>
      </c>
      <c r="L136" s="219">
        <v>1</v>
      </c>
      <c r="M136" s="219">
        <v>1</v>
      </c>
      <c r="R136" s="3" t="s">
        <v>259</v>
      </c>
      <c r="S136" s="3" t="s">
        <v>220</v>
      </c>
      <c r="T136" s="3" t="s">
        <v>256</v>
      </c>
      <c r="U136" s="76">
        <v>31.54</v>
      </c>
      <c r="V136" s="76">
        <v>31.54</v>
      </c>
      <c r="W136" s="76">
        <v>31.54</v>
      </c>
      <c r="X136" s="76">
        <v>31.54</v>
      </c>
      <c r="Y136" s="76">
        <v>31.54</v>
      </c>
      <c r="Z136" s="76">
        <v>31.54</v>
      </c>
      <c r="AA136" s="76">
        <v>31.54</v>
      </c>
    </row>
    <row r="137" spans="4:27" ht="14.5">
      <c r="D137" s="3" t="s">
        <v>403</v>
      </c>
      <c r="E137" s="3" t="s">
        <v>58</v>
      </c>
      <c r="F137" s="3" t="s">
        <v>256</v>
      </c>
      <c r="G137" s="219">
        <v>1</v>
      </c>
      <c r="H137" s="219">
        <v>1</v>
      </c>
      <c r="I137" s="219">
        <v>1</v>
      </c>
      <c r="J137" s="219">
        <v>1</v>
      </c>
      <c r="K137" s="219">
        <v>1</v>
      </c>
      <c r="L137" s="219">
        <v>1</v>
      </c>
      <c r="M137" s="219">
        <v>1</v>
      </c>
      <c r="R137" s="3" t="s">
        <v>260</v>
      </c>
      <c r="S137" s="3" t="s">
        <v>221</v>
      </c>
      <c r="T137" s="3" t="s">
        <v>256</v>
      </c>
      <c r="U137" s="76">
        <v>31.54</v>
      </c>
      <c r="V137" s="76">
        <v>31.54</v>
      </c>
      <c r="W137" s="76">
        <v>31.54</v>
      </c>
      <c r="X137" s="76">
        <v>31.54</v>
      </c>
      <c r="Y137" s="76">
        <v>31.54</v>
      </c>
      <c r="Z137" s="76">
        <v>31.54</v>
      </c>
      <c r="AA137" s="76">
        <v>31.54</v>
      </c>
    </row>
    <row r="138" spans="4:27" ht="14.5">
      <c r="D138" s="3" t="s">
        <v>404</v>
      </c>
      <c r="E138" s="3" t="s">
        <v>58</v>
      </c>
      <c r="F138" s="3" t="s">
        <v>256</v>
      </c>
      <c r="G138" s="219">
        <v>1</v>
      </c>
      <c r="H138" s="219">
        <v>1</v>
      </c>
      <c r="I138" s="219">
        <v>1</v>
      </c>
      <c r="J138" s="219">
        <v>1</v>
      </c>
      <c r="K138" s="219">
        <v>1</v>
      </c>
      <c r="L138" s="219">
        <v>1</v>
      </c>
      <c r="M138" s="219">
        <v>1</v>
      </c>
      <c r="R138" s="150" t="s">
        <v>261</v>
      </c>
      <c r="S138" s="150" t="s">
        <v>55</v>
      </c>
      <c r="T138" s="3" t="s">
        <v>256</v>
      </c>
      <c r="U138" s="76">
        <v>31.54</v>
      </c>
      <c r="V138" s="76">
        <v>31.54</v>
      </c>
      <c r="W138" s="76">
        <v>31.54</v>
      </c>
      <c r="X138" s="76">
        <v>31.54</v>
      </c>
      <c r="Y138" s="76">
        <v>31.54</v>
      </c>
      <c r="Z138" s="76">
        <v>31.54</v>
      </c>
      <c r="AA138" s="76">
        <v>31.54</v>
      </c>
    </row>
    <row r="139" spans="4:27" ht="14.5">
      <c r="D139" s="3" t="s">
        <v>405</v>
      </c>
      <c r="E139" s="3" t="s">
        <v>58</v>
      </c>
      <c r="F139" s="3" t="s">
        <v>256</v>
      </c>
      <c r="G139" s="219">
        <v>1</v>
      </c>
      <c r="H139" s="219">
        <v>1</v>
      </c>
      <c r="I139" s="219">
        <v>1</v>
      </c>
      <c r="J139" s="219">
        <v>1</v>
      </c>
      <c r="K139" s="219">
        <v>1</v>
      </c>
      <c r="L139" s="219">
        <v>1</v>
      </c>
      <c r="M139" s="219">
        <v>1</v>
      </c>
      <c r="S139" s="150" t="s">
        <v>221</v>
      </c>
      <c r="U139" s="76"/>
      <c r="V139" s="76"/>
      <c r="W139" s="76"/>
      <c r="X139" s="76"/>
      <c r="Y139" s="76"/>
      <c r="Z139" s="76"/>
      <c r="AA139" s="76"/>
    </row>
    <row r="140" spans="4:27" ht="14.5">
      <c r="D140" s="3" t="s">
        <v>257</v>
      </c>
      <c r="E140" s="3" t="s">
        <v>55</v>
      </c>
      <c r="F140" s="3" t="s">
        <v>256</v>
      </c>
      <c r="G140" s="219">
        <v>1</v>
      </c>
      <c r="H140" s="219">
        <v>1</v>
      </c>
      <c r="I140" s="219">
        <v>1</v>
      </c>
      <c r="J140" s="219">
        <v>1</v>
      </c>
      <c r="K140" s="219">
        <v>1</v>
      </c>
      <c r="L140" s="219">
        <v>1</v>
      </c>
      <c r="M140" s="219">
        <v>1</v>
      </c>
      <c r="R140" s="150" t="s">
        <v>262</v>
      </c>
      <c r="S140" s="150" t="s">
        <v>62</v>
      </c>
      <c r="T140" s="3" t="s">
        <v>256</v>
      </c>
      <c r="U140" s="76">
        <v>31.54</v>
      </c>
      <c r="V140" s="76">
        <v>31.54</v>
      </c>
      <c r="W140" s="76">
        <v>31.54</v>
      </c>
      <c r="X140" s="76">
        <v>31.54</v>
      </c>
      <c r="Y140" s="76">
        <v>31.54</v>
      </c>
      <c r="Z140" s="76">
        <v>31.54</v>
      </c>
      <c r="AA140" s="76">
        <v>31.54</v>
      </c>
    </row>
    <row r="141" spans="4:27" ht="14.5">
      <c r="D141" s="3" t="s">
        <v>258</v>
      </c>
      <c r="E141" s="3" t="s">
        <v>61</v>
      </c>
      <c r="F141" s="3" t="s">
        <v>256</v>
      </c>
      <c r="G141" s="219">
        <v>1</v>
      </c>
      <c r="H141" s="219">
        <v>1</v>
      </c>
      <c r="I141" s="219">
        <v>1</v>
      </c>
      <c r="J141" s="219">
        <v>1</v>
      </c>
      <c r="K141" s="219">
        <v>1</v>
      </c>
      <c r="L141" s="219">
        <v>1</v>
      </c>
      <c r="M141" s="219">
        <v>1</v>
      </c>
      <c r="S141" s="150" t="s">
        <v>221</v>
      </c>
      <c r="U141" s="76"/>
      <c r="V141" s="76"/>
      <c r="W141" s="76"/>
      <c r="X141" s="76"/>
      <c r="Y141" s="76"/>
      <c r="Z141" s="76"/>
      <c r="AA141" s="76"/>
    </row>
    <row r="142" spans="4:27" ht="14.5">
      <c r="D142" s="3" t="s">
        <v>259</v>
      </c>
      <c r="E142" s="3" t="s">
        <v>220</v>
      </c>
      <c r="F142" s="3" t="s">
        <v>256</v>
      </c>
      <c r="G142" s="219">
        <v>1</v>
      </c>
      <c r="H142" s="219">
        <v>1</v>
      </c>
      <c r="I142" s="219">
        <v>1</v>
      </c>
      <c r="J142" s="219">
        <v>1</v>
      </c>
      <c r="K142" s="219">
        <v>1</v>
      </c>
      <c r="L142" s="219">
        <v>1</v>
      </c>
      <c r="M142" s="219">
        <v>1</v>
      </c>
      <c r="R142" s="150" t="s">
        <v>263</v>
      </c>
      <c r="S142" s="150" t="s">
        <v>55</v>
      </c>
      <c r="T142" s="3" t="s">
        <v>256</v>
      </c>
      <c r="U142" s="76">
        <v>31.54</v>
      </c>
      <c r="V142" s="76">
        <v>31.54</v>
      </c>
      <c r="W142" s="76">
        <v>31.54</v>
      </c>
      <c r="X142" s="76">
        <v>31.54</v>
      </c>
      <c r="Y142" s="76">
        <v>31.54</v>
      </c>
      <c r="Z142" s="76">
        <v>31.54</v>
      </c>
      <c r="AA142" s="76">
        <v>31.54</v>
      </c>
    </row>
    <row r="143" spans="4:27" ht="14.5">
      <c r="D143" s="3" t="s">
        <v>260</v>
      </c>
      <c r="E143" s="3" t="s">
        <v>221</v>
      </c>
      <c r="F143" s="3" t="s">
        <v>256</v>
      </c>
      <c r="G143" s="219">
        <v>1</v>
      </c>
      <c r="H143" s="219">
        <v>1</v>
      </c>
      <c r="I143" s="219">
        <v>1</v>
      </c>
      <c r="J143" s="219">
        <v>1</v>
      </c>
      <c r="K143" s="219">
        <v>1</v>
      </c>
      <c r="L143" s="219">
        <v>1</v>
      </c>
      <c r="M143" s="219">
        <v>1</v>
      </c>
      <c r="S143" s="150" t="s">
        <v>58</v>
      </c>
      <c r="U143" s="76"/>
      <c r="V143" s="76"/>
      <c r="W143" s="76"/>
      <c r="X143" s="76"/>
      <c r="Y143" s="76"/>
      <c r="Z143" s="76"/>
      <c r="AA143" s="76"/>
    </row>
    <row r="144" spans="4:27" ht="14.5">
      <c r="R144" s="150" t="s">
        <v>264</v>
      </c>
      <c r="S144" s="150" t="s">
        <v>55</v>
      </c>
      <c r="T144" s="3" t="s">
        <v>256</v>
      </c>
      <c r="U144" s="76">
        <v>31.54</v>
      </c>
      <c r="V144" s="76">
        <v>31.54</v>
      </c>
      <c r="W144" s="76">
        <v>31.54</v>
      </c>
      <c r="X144" s="76">
        <v>31.54</v>
      </c>
      <c r="Y144" s="76">
        <v>31.54</v>
      </c>
      <c r="Z144" s="76">
        <v>31.54</v>
      </c>
      <c r="AA144" s="76">
        <v>31.54</v>
      </c>
    </row>
    <row r="145" spans="19:27" ht="14.5">
      <c r="S145" s="150" t="s">
        <v>62</v>
      </c>
      <c r="U145" s="76"/>
      <c r="V145" s="76"/>
      <c r="W145" s="76"/>
      <c r="X145" s="76"/>
      <c r="Y145" s="76"/>
      <c r="Z145" s="76"/>
      <c r="AA145" s="76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172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172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172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172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172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172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172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173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177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177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177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177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177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173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155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4.5">
      <c r="A16" s="37"/>
      <c r="B16" s="36" t="s">
        <v>156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156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156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156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156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156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156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158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158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159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159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159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159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159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159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4.5">
      <c r="A20" s="37"/>
      <c r="B20" s="36" t="s">
        <v>160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160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160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160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160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160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160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4.5">
      <c r="A21" s="37"/>
      <c r="B21" s="36" t="s">
        <v>161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176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176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176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176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176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161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4.5">
      <c r="A22" s="37"/>
      <c r="B22" s="36" t="s">
        <v>162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162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162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162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162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162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.5">
      <c r="A23" s="37"/>
      <c r="B23" s="36" t="s">
        <v>163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163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163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163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163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163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163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4.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165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165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165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4.5">
      <c r="A27" s="37"/>
      <c r="B27" s="36" t="s">
        <v>166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166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166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166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166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166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166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167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167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4.5">
      <c r="A29" s="37"/>
      <c r="B29" s="36" t="s">
        <v>168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168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168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168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155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4.5">
      <c r="A33" s="37"/>
      <c r="B33" s="36" t="s">
        <v>156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156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156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156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156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158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158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158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159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159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159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159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159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159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4.5">
      <c r="A37" s="37"/>
      <c r="B37" s="36" t="s">
        <v>160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160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160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160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160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160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160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4.5">
      <c r="A38" s="37"/>
      <c r="B38" s="36" t="s">
        <v>161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176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176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176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176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176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161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4.5">
      <c r="A39" s="37"/>
      <c r="B39" s="36" t="s">
        <v>162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162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162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162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162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162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.5">
      <c r="A40" s="37"/>
      <c r="B40" s="36" t="s">
        <v>163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163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163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163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4.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165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165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165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165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165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165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4.5">
      <c r="A44" s="37"/>
      <c r="B44" s="36" t="s">
        <v>166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166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166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166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166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166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166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167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167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4.5">
      <c r="A46" s="37"/>
      <c r="B46" s="36" t="s">
        <v>168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168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168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168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43"/>
  <sheetViews>
    <sheetView zoomScale="44" workbookViewId="0">
      <selection activeCell="R42" sqref="R42"/>
    </sheetView>
  </sheetViews>
  <sheetFormatPr defaultColWidth="8.7265625" defaultRowHeight="12.5"/>
  <cols>
    <col min="1" max="1" width="8.7265625" style="3"/>
    <col min="2" max="2" width="13.81640625" style="3" bestFit="1" customWidth="1"/>
    <col min="3" max="3" width="27.26953125" style="3" bestFit="1" customWidth="1"/>
    <col min="4" max="4" width="26.1796875" style="3" bestFit="1" customWidth="1"/>
    <col min="5" max="5" width="17.453125" style="3" bestFit="1" customWidth="1"/>
    <col min="6" max="6" width="29.7265625" style="3" bestFit="1" customWidth="1"/>
    <col min="7" max="7" width="27.269531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4" width="12.453125" style="3" bestFit="1" customWidth="1"/>
    <col min="15" max="17" width="8.7265625" style="3"/>
    <col min="18" max="18" width="53.54296875" style="3" bestFit="1" customWidth="1"/>
    <col min="19" max="19" width="19.1796875" style="3" bestFit="1" customWidth="1"/>
    <col min="20" max="20" width="17" style="3" bestFit="1" customWidth="1"/>
    <col min="21" max="16384" width="8.7265625" style="3"/>
  </cols>
  <sheetData>
    <row r="1" spans="2:18" ht="14.5">
      <c r="D1" s="69"/>
      <c r="E1" s="69"/>
      <c r="F1" s="71" t="s">
        <v>219</v>
      </c>
      <c r="G1" s="69"/>
      <c r="H1" s="69"/>
      <c r="I1" s="69"/>
      <c r="J1" s="69"/>
      <c r="K1" s="69"/>
      <c r="L1" s="69"/>
      <c r="M1" s="69"/>
    </row>
    <row r="2" spans="2:18" ht="15" thickBot="1">
      <c r="D2" s="72" t="s">
        <v>1</v>
      </c>
      <c r="E2" s="72" t="s">
        <v>2</v>
      </c>
      <c r="F2" s="72" t="s">
        <v>3</v>
      </c>
      <c r="G2" s="7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O2" s="86" t="s">
        <v>354</v>
      </c>
      <c r="R2" s="84" t="s">
        <v>355</v>
      </c>
    </row>
    <row r="3" spans="2:18">
      <c r="B3" s="222" t="s">
        <v>222</v>
      </c>
      <c r="C3" s="75" t="str">
        <f>attached_heating_EFF!B14</f>
        <v>Heating Oil – Normal Efficiency</v>
      </c>
      <c r="D3" s="3" t="s">
        <v>406</v>
      </c>
      <c r="E3" s="3" t="s">
        <v>62</v>
      </c>
      <c r="F3" s="3" t="s">
        <v>265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222"/>
      <c r="C4" s="75" t="str">
        <f>attached_heating_EFF!B15</f>
        <v>Heating Oil – Medium Efficiency</v>
      </c>
      <c r="D4" s="3" t="s">
        <v>407</v>
      </c>
      <c r="E4" s="3" t="s">
        <v>62</v>
      </c>
      <c r="F4" s="3" t="s">
        <v>265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222"/>
      <c r="C5" s="75" t="str">
        <f>attached_heating_EFF!B16</f>
        <v>Heating Oil – High Efficiency</v>
      </c>
      <c r="D5" s="3" t="s">
        <v>408</v>
      </c>
      <c r="E5" s="3" t="s">
        <v>62</v>
      </c>
      <c r="F5" s="3" t="s">
        <v>265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222"/>
      <c r="C6" s="75" t="str">
        <f>attached_heating_EFF!B17</f>
        <v>Natural Gas – Normal Efficiency</v>
      </c>
      <c r="D6" s="3" t="s">
        <v>409</v>
      </c>
      <c r="E6" s="3" t="s">
        <v>58</v>
      </c>
      <c r="F6" s="3" t="s">
        <v>265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222"/>
      <c r="C7" s="75" t="str">
        <f>attached_heating_EFF!B18</f>
        <v>Natural Gas – Medium Efficiency</v>
      </c>
      <c r="D7" s="3" t="s">
        <v>410</v>
      </c>
      <c r="E7" s="3" t="s">
        <v>58</v>
      </c>
      <c r="F7" s="3" t="s">
        <v>265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222"/>
      <c r="C8" s="75" t="str">
        <f>attached_heating_EFF!B19</f>
        <v>Natural Gas – High Efficiency</v>
      </c>
      <c r="D8" s="3" t="s">
        <v>411</v>
      </c>
      <c r="E8" s="3" t="s">
        <v>58</v>
      </c>
      <c r="F8" s="3" t="s">
        <v>265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222"/>
      <c r="C9" s="75" t="str">
        <f>attached_heating_EFF!B20</f>
        <v xml:space="preserve">Electric </v>
      </c>
      <c r="D9" s="3" t="s">
        <v>266</v>
      </c>
      <c r="E9" s="3" t="s">
        <v>55</v>
      </c>
      <c r="F9" s="3" t="s">
        <v>265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222"/>
      <c r="C10" s="75" t="str">
        <f>attached_heating_EFF!B21</f>
        <v>Heat Pump</v>
      </c>
      <c r="D10" s="3" t="s">
        <v>267</v>
      </c>
      <c r="E10" s="3" t="s">
        <v>61</v>
      </c>
      <c r="F10" s="3" t="s">
        <v>265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222"/>
      <c r="C11" s="75" t="str">
        <f>attached_heating_EFF!B22</f>
        <v>Other1</v>
      </c>
      <c r="D11" s="3" t="s">
        <v>268</v>
      </c>
      <c r="E11" s="3" t="s">
        <v>220</v>
      </c>
      <c r="F11" s="3" t="s">
        <v>265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222"/>
      <c r="C12" s="75" t="str">
        <f>attached_heating_EFF!B23</f>
        <v>Wood</v>
      </c>
      <c r="D12" s="3" t="s">
        <v>269</v>
      </c>
      <c r="E12" s="3" t="s">
        <v>221</v>
      </c>
      <c r="F12" s="3" t="s">
        <v>265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4.5">
      <c r="B13" s="222"/>
      <c r="C13" s="36" t="s">
        <v>165</v>
      </c>
      <c r="D13" s="84" t="s">
        <v>270</v>
      </c>
      <c r="E13" s="84" t="s">
        <v>55</v>
      </c>
      <c r="F13" s="3" t="s">
        <v>265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222"/>
      <c r="E14" s="84" t="s">
        <v>221</v>
      </c>
      <c r="O14" s="3">
        <v>1E-3</v>
      </c>
    </row>
    <row r="15" spans="2:18" ht="14.5">
      <c r="B15" s="222"/>
      <c r="C15" s="36" t="s">
        <v>166</v>
      </c>
      <c r="D15" s="84" t="s">
        <v>271</v>
      </c>
      <c r="E15" s="84" t="s">
        <v>62</v>
      </c>
      <c r="F15" s="3" t="s">
        <v>265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222"/>
      <c r="E16" s="84" t="s">
        <v>221</v>
      </c>
      <c r="O16" s="3">
        <v>1E-3</v>
      </c>
    </row>
    <row r="17" spans="2:33" ht="14.5">
      <c r="B17" s="222"/>
      <c r="C17" s="36" t="s">
        <v>167</v>
      </c>
      <c r="D17" s="84" t="s">
        <v>272</v>
      </c>
      <c r="E17" s="84" t="s">
        <v>55</v>
      </c>
      <c r="F17" s="3" t="s">
        <v>265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222"/>
      <c r="E18" s="84" t="s">
        <v>58</v>
      </c>
      <c r="O18" s="3">
        <v>1E-3</v>
      </c>
    </row>
    <row r="19" spans="2:33" ht="14.5">
      <c r="B19" s="222"/>
      <c r="C19" s="36" t="s">
        <v>168</v>
      </c>
      <c r="D19" s="84" t="s">
        <v>273</v>
      </c>
      <c r="E19" s="84" t="s">
        <v>55</v>
      </c>
      <c r="F19" s="3" t="s">
        <v>265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222"/>
      <c r="E20" s="84" t="s">
        <v>62</v>
      </c>
      <c r="O20" s="3">
        <v>1E-3</v>
      </c>
    </row>
    <row r="21" spans="2:33">
      <c r="O21" s="3">
        <v>1E-3</v>
      </c>
    </row>
    <row r="25" spans="2:33" ht="14.5">
      <c r="D25" s="75"/>
      <c r="E25" s="206"/>
      <c r="F25" s="207" t="s">
        <v>212</v>
      </c>
      <c r="G25" s="208"/>
      <c r="H25" s="208"/>
      <c r="I25" s="208"/>
      <c r="J25" s="208"/>
      <c r="K25" s="208"/>
      <c r="L25" s="208"/>
      <c r="M25" s="208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</row>
    <row r="26" spans="2:33" ht="15" thickBot="1">
      <c r="D26" s="72" t="s">
        <v>1</v>
      </c>
      <c r="E26" s="209" t="s">
        <v>2</v>
      </c>
      <c r="F26" s="209" t="s">
        <v>3</v>
      </c>
      <c r="G26" s="210" t="s">
        <v>141</v>
      </c>
      <c r="H26" s="210" t="s">
        <v>142</v>
      </c>
      <c r="I26" s="210" t="s">
        <v>143</v>
      </c>
      <c r="J26" s="210" t="s">
        <v>144</v>
      </c>
      <c r="K26" s="210" t="s">
        <v>145</v>
      </c>
      <c r="L26" s="210" t="s">
        <v>146</v>
      </c>
      <c r="M26" s="210" t="s">
        <v>147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406</v>
      </c>
      <c r="E27" s="210" t="s">
        <v>62</v>
      </c>
      <c r="F27" s="210" t="s">
        <v>265</v>
      </c>
      <c r="G27" s="208">
        <f>attached_heating_EFF!W14*0.01</f>
        <v>0.6</v>
      </c>
      <c r="H27" s="208">
        <f>attached_heating_EFF!AU14*0.01</f>
        <v>0.6</v>
      </c>
      <c r="I27" s="208">
        <f>attached_heating_EFF!BS14*0.01</f>
        <v>0.6</v>
      </c>
      <c r="J27" s="208">
        <f>attached_heating_EFF!CQ14/100</f>
        <v>0.6</v>
      </c>
      <c r="K27" s="208">
        <f>attached_heating_EFF!DO14*0.01</f>
        <v>0.6</v>
      </c>
      <c r="L27" s="208">
        <f>attached_heating_EFF!EM14/100</f>
        <v>0.6</v>
      </c>
      <c r="M27" s="208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407</v>
      </c>
      <c r="E28" s="210" t="s">
        <v>62</v>
      </c>
      <c r="F28" s="210" t="s">
        <v>265</v>
      </c>
      <c r="G28" s="208">
        <f>attached_heating_EFF!W15*0.01</f>
        <v>0.78</v>
      </c>
      <c r="H28" s="208">
        <f>attached_heating_EFF!AU15*0.01</f>
        <v>0.78</v>
      </c>
      <c r="I28" s="208">
        <f>attached_heating_EFF!BS15*0.01</f>
        <v>0.78</v>
      </c>
      <c r="J28" s="208">
        <f>attached_heating_EFF!CQ15/100</f>
        <v>0.78</v>
      </c>
      <c r="K28" s="208">
        <f>attached_heating_EFF!DO15*0.01</f>
        <v>0.78</v>
      </c>
      <c r="L28" s="208">
        <f>attached_heating_EFF!EM15/100</f>
        <v>0.78</v>
      </c>
      <c r="M28" s="208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408</v>
      </c>
      <c r="E29" s="210" t="s">
        <v>62</v>
      </c>
      <c r="F29" s="210" t="s">
        <v>265</v>
      </c>
      <c r="G29" s="208">
        <f>attached_heating_EFF!W16*0.01</f>
        <v>0.85</v>
      </c>
      <c r="H29" s="208">
        <f>attached_heating_EFF!AU16*0.01</f>
        <v>0.85</v>
      </c>
      <c r="I29" s="208">
        <f>attached_heating_EFF!BS16*0.01</f>
        <v>0.85</v>
      </c>
      <c r="J29" s="208">
        <f>attached_heating_EFF!CQ16/100</f>
        <v>0.85</v>
      </c>
      <c r="K29" s="208">
        <f>attached_heating_EFF!DO16*0.01</f>
        <v>0.85</v>
      </c>
      <c r="L29" s="208">
        <f>attached_heating_EFF!EM16/100</f>
        <v>0.85</v>
      </c>
      <c r="M29" s="208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409</v>
      </c>
      <c r="E30" s="210" t="s">
        <v>58</v>
      </c>
      <c r="F30" s="210" t="s">
        <v>265</v>
      </c>
      <c r="G30" s="208">
        <f>attached_heating_EFF!W17*0.01</f>
        <v>0.62</v>
      </c>
      <c r="H30" s="208">
        <f>attached_heating_EFF!AU17*0.01</f>
        <v>0.62</v>
      </c>
      <c r="I30" s="208">
        <f>attached_heating_EFF!BS17*0.01</f>
        <v>0.62</v>
      </c>
      <c r="J30" s="208">
        <f>attached_heating_EFF!CQ17/100</f>
        <v>0.62</v>
      </c>
      <c r="K30" s="208">
        <f>attached_heating_EFF!DO17*0.01</f>
        <v>0.62</v>
      </c>
      <c r="L30" s="208">
        <f>attached_heating_EFF!EM17/100</f>
        <v>0.62</v>
      </c>
      <c r="M30" s="208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410</v>
      </c>
      <c r="E31" s="210" t="s">
        <v>58</v>
      </c>
      <c r="F31" s="210" t="s">
        <v>265</v>
      </c>
      <c r="G31" s="208">
        <f>attached_heating_EFF!W18*0.01</f>
        <v>0.8</v>
      </c>
      <c r="H31" s="208">
        <f>attached_heating_EFF!AU18*0.01</f>
        <v>0.8</v>
      </c>
      <c r="I31" s="208">
        <f>attached_heating_EFF!BS18*0.01</f>
        <v>0.8</v>
      </c>
      <c r="J31" s="208">
        <f>attached_heating_EFF!CQ18/100</f>
        <v>0.8</v>
      </c>
      <c r="K31" s="208">
        <f>attached_heating_EFF!DO18*0.01</f>
        <v>0.8</v>
      </c>
      <c r="L31" s="208">
        <f>attached_heating_EFF!EM18/100</f>
        <v>0.8</v>
      </c>
      <c r="M31" s="208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411</v>
      </c>
      <c r="E32" s="210" t="s">
        <v>58</v>
      </c>
      <c r="F32" s="210" t="s">
        <v>265</v>
      </c>
      <c r="G32" s="208">
        <f>attached_heating_EFF!W19*0.01</f>
        <v>0.9</v>
      </c>
      <c r="H32" s="208">
        <f>attached_heating_EFF!AU19*0.01</f>
        <v>0.9</v>
      </c>
      <c r="I32" s="208">
        <f>attached_heating_EFF!BS19*0.01</f>
        <v>0.9</v>
      </c>
      <c r="J32" s="208">
        <f>attached_heating_EFF!CQ19/100</f>
        <v>0.9</v>
      </c>
      <c r="K32" s="208">
        <f>attached_heating_EFF!DO19*0.01</f>
        <v>0.9</v>
      </c>
      <c r="L32" s="208">
        <f>attached_heating_EFF!EM19/100</f>
        <v>0.9</v>
      </c>
      <c r="M32" s="208">
        <f>attached_heating_EFF!FK19/100</f>
        <v>0.9</v>
      </c>
    </row>
    <row r="33" spans="1:13">
      <c r="D33" s="3" t="s">
        <v>266</v>
      </c>
      <c r="E33" s="210" t="s">
        <v>55</v>
      </c>
      <c r="F33" s="210" t="s">
        <v>265</v>
      </c>
      <c r="G33" s="208">
        <f>attached_heating_EFF!W20*0.01</f>
        <v>1</v>
      </c>
      <c r="H33" s="208">
        <f>attached_heating_EFF!AU20*0.01</f>
        <v>1</v>
      </c>
      <c r="I33" s="208">
        <f>attached_heating_EFF!BS20*0.01</f>
        <v>1</v>
      </c>
      <c r="J33" s="208">
        <f>attached_heating_EFF!CQ20/100</f>
        <v>1</v>
      </c>
      <c r="K33" s="208">
        <f>attached_heating_EFF!DO20*0.01</f>
        <v>1</v>
      </c>
      <c r="L33" s="208">
        <f>attached_heating_EFF!EM20/100</f>
        <v>1</v>
      </c>
      <c r="M33" s="208">
        <f>attached_heating_EFF!FK20/100</f>
        <v>1</v>
      </c>
    </row>
    <row r="34" spans="1:13">
      <c r="D34" s="3" t="s">
        <v>267</v>
      </c>
      <c r="E34" s="210" t="s">
        <v>61</v>
      </c>
      <c r="F34" s="210" t="s">
        <v>265</v>
      </c>
      <c r="G34" s="208">
        <f>attached_heating_EFF!W21*0.01</f>
        <v>1.9000000000000001</v>
      </c>
      <c r="H34" s="208">
        <f>attached_heating_EFF!AU21*0.01</f>
        <v>1.9000000000000001</v>
      </c>
      <c r="I34" s="208">
        <f>attached_heating_EFF!BS21*0.01</f>
        <v>1.9000000000000001</v>
      </c>
      <c r="J34" s="208">
        <f>attached_heating_EFF!CQ21/100</f>
        <v>1.9</v>
      </c>
      <c r="K34" s="208">
        <f>attached_heating_EFF!DO21*0.01</f>
        <v>1.9000000000000001</v>
      </c>
      <c r="L34" s="208">
        <f>attached_heating_EFF!EM21/100</f>
        <v>1.9</v>
      </c>
      <c r="M34" s="208">
        <f>attached_heating_EFF!FK21/100</f>
        <v>1.9</v>
      </c>
    </row>
    <row r="35" spans="1:13">
      <c r="D35" s="3" t="s">
        <v>268</v>
      </c>
      <c r="E35" s="210" t="s">
        <v>220</v>
      </c>
      <c r="F35" s="210" t="s">
        <v>265</v>
      </c>
      <c r="G35" s="208">
        <f>attached_heating_EFF!W22*0.01</f>
        <v>0.5</v>
      </c>
      <c r="H35" s="208">
        <f>attached_heating_EFF!AU22*0.01</f>
        <v>0.5</v>
      </c>
      <c r="I35" s="208">
        <f>attached_heating_EFF!BS22*0.01</f>
        <v>0.5</v>
      </c>
      <c r="J35" s="208">
        <f>attached_heating_EFF!CQ22/100</f>
        <v>0.5</v>
      </c>
      <c r="K35" s="208">
        <f>attached_heating_EFF!DO22*0.01</f>
        <v>0.5</v>
      </c>
      <c r="L35" s="208">
        <f>attached_heating_EFF!EM22/100</f>
        <v>0.5</v>
      </c>
      <c r="M35" s="208">
        <f>attached_heating_EFF!FK22/100</f>
        <v>0.5</v>
      </c>
    </row>
    <row r="36" spans="1:13">
      <c r="D36" s="3" t="s">
        <v>269</v>
      </c>
      <c r="E36" s="210" t="s">
        <v>221</v>
      </c>
      <c r="F36" s="210" t="s">
        <v>265</v>
      </c>
      <c r="G36" s="208">
        <f>attached_heating_EFF!W23*0.01</f>
        <v>0.5</v>
      </c>
      <c r="H36" s="208">
        <f>attached_heating_EFF!AU23*0.01</f>
        <v>0.5</v>
      </c>
      <c r="I36" s="208">
        <f>attached_heating_EFF!BS23*0.01</f>
        <v>0.5</v>
      </c>
      <c r="J36" s="208">
        <f>attached_heating_EFF!CQ23/100</f>
        <v>0.5</v>
      </c>
      <c r="K36" s="208">
        <f>attached_heating_EFF!DO23*0.01</f>
        <v>0.5</v>
      </c>
      <c r="L36" s="208">
        <f>attached_heating_EFF!EM23/100</f>
        <v>0.5</v>
      </c>
      <c r="M36" s="208">
        <f>attached_heating_EFF!FK23/100</f>
        <v>0.5</v>
      </c>
    </row>
    <row r="37" spans="1:13">
      <c r="D37" s="84" t="s">
        <v>270</v>
      </c>
      <c r="E37" s="212" t="s">
        <v>55</v>
      </c>
      <c r="F37" s="210" t="s">
        <v>265</v>
      </c>
      <c r="G37" s="211">
        <v>0.75</v>
      </c>
      <c r="H37" s="211">
        <v>0.75</v>
      </c>
      <c r="I37" s="211">
        <v>0.75</v>
      </c>
      <c r="J37" s="211">
        <v>0.75</v>
      </c>
      <c r="K37" s="211">
        <v>0.75</v>
      </c>
      <c r="L37" s="211">
        <v>0.75</v>
      </c>
      <c r="M37" s="211">
        <v>0.75</v>
      </c>
    </row>
    <row r="38" spans="1:13">
      <c r="E38" s="212" t="s">
        <v>221</v>
      </c>
      <c r="F38" s="210" t="s">
        <v>265</v>
      </c>
      <c r="G38" s="211"/>
      <c r="H38" s="211"/>
      <c r="I38" s="211"/>
      <c r="J38" s="211"/>
      <c r="K38" s="211"/>
      <c r="L38" s="211"/>
      <c r="M38" s="211"/>
    </row>
    <row r="39" spans="1:13" ht="14.5">
      <c r="A39" s="69"/>
      <c r="B39" s="69"/>
      <c r="C39" s="69"/>
      <c r="D39" s="84" t="s">
        <v>271</v>
      </c>
      <c r="E39" s="212" t="s">
        <v>62</v>
      </c>
      <c r="F39" s="210" t="s">
        <v>265</v>
      </c>
      <c r="G39" s="211">
        <v>0.67500000000000004</v>
      </c>
      <c r="H39" s="211">
        <v>0.67500000000000004</v>
      </c>
      <c r="I39" s="211">
        <v>0.67500000000000004</v>
      </c>
      <c r="J39" s="211">
        <v>0.67500000000000004</v>
      </c>
      <c r="K39" s="211">
        <v>0.67500000000000004</v>
      </c>
      <c r="L39" s="211">
        <v>0.67500000000000004</v>
      </c>
      <c r="M39" s="211">
        <v>0.67500000000000004</v>
      </c>
    </row>
    <row r="40" spans="1:13" ht="14.5">
      <c r="A40" s="69"/>
      <c r="B40" s="69"/>
      <c r="C40" s="69"/>
      <c r="E40" s="212" t="s">
        <v>221</v>
      </c>
      <c r="F40" s="210" t="s">
        <v>265</v>
      </c>
      <c r="G40" s="211"/>
      <c r="H40" s="211"/>
      <c r="I40" s="211"/>
      <c r="J40" s="211"/>
      <c r="K40" s="211"/>
      <c r="L40" s="211"/>
      <c r="M40" s="211"/>
    </row>
    <row r="41" spans="1:13" ht="14.5">
      <c r="A41" s="69"/>
      <c r="B41" s="69"/>
      <c r="C41" s="69"/>
      <c r="D41" s="84" t="s">
        <v>272</v>
      </c>
      <c r="E41" s="212" t="s">
        <v>55</v>
      </c>
      <c r="F41" s="210" t="s">
        <v>265</v>
      </c>
      <c r="G41" s="211">
        <v>0.9</v>
      </c>
      <c r="H41" s="211">
        <v>0.9</v>
      </c>
      <c r="I41" s="211">
        <v>0.9</v>
      </c>
      <c r="J41" s="211">
        <v>0.9</v>
      </c>
      <c r="K41" s="211">
        <v>0.9</v>
      </c>
      <c r="L41" s="211">
        <v>0.9</v>
      </c>
      <c r="M41" s="211">
        <v>0.9</v>
      </c>
    </row>
    <row r="42" spans="1:13" ht="14.5">
      <c r="A42" s="80"/>
      <c r="B42" s="80"/>
      <c r="C42" s="69"/>
      <c r="E42" s="212" t="s">
        <v>58</v>
      </c>
      <c r="F42" s="210" t="s">
        <v>265</v>
      </c>
      <c r="G42" s="211"/>
      <c r="H42" s="211"/>
      <c r="I42" s="211"/>
      <c r="J42" s="211"/>
      <c r="K42" s="211"/>
      <c r="L42" s="211"/>
      <c r="M42" s="211"/>
    </row>
    <row r="43" spans="1:13" ht="14.5">
      <c r="A43" s="80"/>
      <c r="B43" s="80"/>
      <c r="C43" s="69"/>
      <c r="D43" s="84" t="s">
        <v>273</v>
      </c>
      <c r="E43" s="212" t="s">
        <v>55</v>
      </c>
      <c r="F43" s="210" t="s">
        <v>265</v>
      </c>
      <c r="G43" s="211">
        <v>0.89</v>
      </c>
      <c r="H43" s="211">
        <v>0.89</v>
      </c>
      <c r="I43" s="211">
        <v>0.89</v>
      </c>
      <c r="J43" s="211">
        <v>0.89</v>
      </c>
      <c r="K43" s="211">
        <v>0.89</v>
      </c>
      <c r="L43" s="211">
        <v>0.89</v>
      </c>
      <c r="M43" s="211">
        <v>0.89</v>
      </c>
    </row>
    <row r="44" spans="1:13" ht="14.5">
      <c r="A44" s="69"/>
      <c r="B44" s="69"/>
      <c r="C44" s="69"/>
      <c r="E44" s="212" t="s">
        <v>62</v>
      </c>
      <c r="F44" s="210" t="s">
        <v>265</v>
      </c>
      <c r="G44" s="211"/>
      <c r="H44" s="211"/>
      <c r="I44" s="211"/>
      <c r="J44" s="211"/>
      <c r="K44" s="211"/>
      <c r="L44" s="211"/>
      <c r="M44" s="211"/>
    </row>
    <row r="45" spans="1:13" ht="14.5">
      <c r="A45" s="69"/>
      <c r="B45" s="69"/>
      <c r="C45" s="69"/>
      <c r="D45" s="69"/>
      <c r="E45" s="213"/>
      <c r="F45" s="213"/>
      <c r="G45" s="214"/>
      <c r="H45" s="214"/>
      <c r="I45" s="214"/>
      <c r="J45" s="214"/>
      <c r="K45" s="214"/>
      <c r="L45" s="214"/>
      <c r="M45" s="214"/>
    </row>
    <row r="46" spans="1:13" ht="14.5">
      <c r="A46" s="69"/>
      <c r="B46" s="69"/>
      <c r="C46" s="69"/>
      <c r="D46" s="69"/>
      <c r="E46" s="69"/>
      <c r="F46" s="69"/>
      <c r="G46" s="79"/>
      <c r="H46" s="79"/>
      <c r="I46" s="79"/>
      <c r="J46" s="79"/>
      <c r="K46" s="79"/>
      <c r="L46" s="79"/>
      <c r="M46" s="79"/>
    </row>
    <row r="47" spans="1:13" ht="14.5">
      <c r="A47" s="69"/>
      <c r="B47" s="69"/>
      <c r="C47" s="69"/>
      <c r="D47" s="69"/>
      <c r="E47" s="69"/>
      <c r="F47" s="69"/>
      <c r="G47" s="79"/>
      <c r="H47" s="79"/>
      <c r="I47" s="79"/>
      <c r="J47" s="79"/>
      <c r="K47" s="79"/>
      <c r="L47" s="79"/>
      <c r="M47" s="79"/>
    </row>
    <row r="50" spans="1:27">
      <c r="O50" s="95" t="s">
        <v>230</v>
      </c>
      <c r="R50" s="84" t="s">
        <v>244</v>
      </c>
    </row>
    <row r="51" spans="1:27" ht="14.5">
      <c r="A51" s="69"/>
      <c r="B51" s="69"/>
      <c r="C51" s="69"/>
      <c r="D51" s="69"/>
      <c r="E51" s="69"/>
      <c r="F51" s="71" t="s">
        <v>246</v>
      </c>
      <c r="G51" s="69"/>
      <c r="H51" s="69"/>
      <c r="I51" s="69"/>
      <c r="J51" s="69"/>
      <c r="K51" s="69"/>
      <c r="L51" s="69"/>
      <c r="R51" s="84" t="s">
        <v>245</v>
      </c>
    </row>
    <row r="52" spans="1:27" ht="15" thickBot="1">
      <c r="A52" s="69"/>
      <c r="B52" s="69"/>
      <c r="C52" s="69"/>
      <c r="D52" s="72" t="s">
        <v>1</v>
      </c>
      <c r="E52" s="72" t="s">
        <v>2</v>
      </c>
      <c r="F52" s="72" t="s">
        <v>3</v>
      </c>
      <c r="G52" s="3" t="s">
        <v>141</v>
      </c>
      <c r="H52" s="3" t="s">
        <v>142</v>
      </c>
      <c r="I52" s="3" t="s">
        <v>143</v>
      </c>
      <c r="J52" s="3" t="s">
        <v>144</v>
      </c>
      <c r="K52" s="3" t="s">
        <v>145</v>
      </c>
      <c r="L52" s="3" t="s">
        <v>146</v>
      </c>
      <c r="M52" s="3" t="s">
        <v>147</v>
      </c>
      <c r="R52" s="72" t="s">
        <v>1</v>
      </c>
      <c r="S52" s="72" t="s">
        <v>4</v>
      </c>
      <c r="T52" s="72" t="s">
        <v>0</v>
      </c>
      <c r="U52" s="3" t="s">
        <v>141</v>
      </c>
      <c r="V52" s="3" t="s">
        <v>142</v>
      </c>
      <c r="W52" s="3" t="s">
        <v>143</v>
      </c>
      <c r="X52" s="3" t="s">
        <v>144</v>
      </c>
      <c r="Y52" s="3" t="s">
        <v>145</v>
      </c>
      <c r="Z52" s="3" t="s">
        <v>146</v>
      </c>
      <c r="AA52" s="3" t="s">
        <v>147</v>
      </c>
    </row>
    <row r="53" spans="1:27" ht="14.5">
      <c r="A53" s="69"/>
      <c r="B53" s="69"/>
      <c r="C53" s="69"/>
      <c r="D53" s="3" t="s">
        <v>406</v>
      </c>
      <c r="E53" s="3" t="s">
        <v>62</v>
      </c>
      <c r="F53" s="3" t="s">
        <v>265</v>
      </c>
      <c r="G53" s="76">
        <f>attached_space_heating_byenergy!W17/SUM(G3:G5)/31.54</f>
        <v>80.648685813627083</v>
      </c>
      <c r="H53" s="76">
        <f>attached_space_heating_byenergy!AU17/SUM(H3:H5)/31.54</f>
        <v>169.39720124517206</v>
      </c>
      <c r="I53" s="76">
        <f>attached_space_heating_byenergy!BS17/SUM(I3:I5)/31.54</f>
        <v>337.61305371863392</v>
      </c>
      <c r="J53" s="76">
        <f>attached_space_heating_byenergy!CQ17/SUM(J3:J5)/31.54</f>
        <v>44.446100190234624</v>
      </c>
      <c r="K53" s="76">
        <f>attached_space_heating_byenergy!DO17/SUM(K3:K5)/31.54</f>
        <v>21.3427393785669</v>
      </c>
      <c r="L53" s="76">
        <f>attached_space_heating_byenergy!EM17/SUM(L3:L5)/31.54</f>
        <v>3.9571972098922004</v>
      </c>
      <c r="M53" s="76">
        <f>attached_space_heating_byenergy!FK17/SUM(M3:M5)/31.54</f>
        <v>4.8949140214107212</v>
      </c>
      <c r="R53" s="3" t="s">
        <v>406</v>
      </c>
      <c r="S53" s="3" t="s">
        <v>62</v>
      </c>
      <c r="T53" s="3" t="s">
        <v>265</v>
      </c>
      <c r="U53" s="76">
        <f>attached_space_heating_byendtyp!W24/100</f>
        <v>3.8071009999999995E-2</v>
      </c>
      <c r="V53" s="76">
        <f>attached_space_heating_byendtyp!AU24/100</f>
        <v>1.6747019999999998E-2</v>
      </c>
      <c r="W53" s="76">
        <f>attached_space_heating_byendtyp!BS24/100</f>
        <v>5.2453000000000005E-3</v>
      </c>
      <c r="X53" s="76">
        <f>attached_space_heating_byendtyp!CQ24/100</f>
        <v>2.860998E-2</v>
      </c>
      <c r="Y53" s="76">
        <f>attached_space_heating_byendtyp!DO24/100</f>
        <v>3.3840430000000005E-2</v>
      </c>
      <c r="Z53" s="76">
        <f>attached_space_heating_byendtyp!EM24/100</f>
        <v>4.6672289999999998E-2</v>
      </c>
      <c r="AA53" s="76">
        <f>attached_space_heating_byendtyp!FK24/100</f>
        <v>3.7710279999999999E-2</v>
      </c>
    </row>
    <row r="54" spans="1:27" ht="14.5">
      <c r="A54" s="80"/>
      <c r="B54" s="80"/>
      <c r="C54" s="69"/>
      <c r="D54" s="3" t="s">
        <v>407</v>
      </c>
      <c r="E54" s="3" t="s">
        <v>62</v>
      </c>
      <c r="F54" s="3" t="s">
        <v>265</v>
      </c>
      <c r="G54" s="76">
        <f>G53</f>
        <v>80.648685813627083</v>
      </c>
      <c r="H54" s="76">
        <f t="shared" ref="H54:M54" si="0">H53</f>
        <v>169.39720124517206</v>
      </c>
      <c r="I54" s="76">
        <f t="shared" si="0"/>
        <v>337.61305371863392</v>
      </c>
      <c r="J54" s="76">
        <f t="shared" si="0"/>
        <v>44.446100190234624</v>
      </c>
      <c r="K54" s="76">
        <f t="shared" si="0"/>
        <v>21.3427393785669</v>
      </c>
      <c r="L54" s="76">
        <f t="shared" si="0"/>
        <v>3.9571972098922004</v>
      </c>
      <c r="M54" s="76">
        <f t="shared" si="0"/>
        <v>4.8949140214107212</v>
      </c>
      <c r="R54" s="3" t="s">
        <v>407</v>
      </c>
      <c r="S54" s="3" t="s">
        <v>62</v>
      </c>
      <c r="T54" s="3" t="s">
        <v>265</v>
      </c>
      <c r="U54" s="76">
        <f>U53</f>
        <v>3.8071009999999995E-2</v>
      </c>
      <c r="V54" s="76">
        <f t="shared" ref="V54:AA54" si="1">V53</f>
        <v>1.6747019999999998E-2</v>
      </c>
      <c r="W54" s="76">
        <f t="shared" si="1"/>
        <v>5.2453000000000005E-3</v>
      </c>
      <c r="X54" s="76">
        <f t="shared" si="1"/>
        <v>2.860998E-2</v>
      </c>
      <c r="Y54" s="76">
        <f t="shared" si="1"/>
        <v>3.3840430000000005E-2</v>
      </c>
      <c r="Z54" s="76">
        <f t="shared" si="1"/>
        <v>4.6672289999999998E-2</v>
      </c>
      <c r="AA54" s="76">
        <f t="shared" si="1"/>
        <v>3.7710279999999999E-2</v>
      </c>
    </row>
    <row r="55" spans="1:27" ht="14.5">
      <c r="A55" s="80"/>
      <c r="B55" s="80"/>
      <c r="C55" s="69"/>
      <c r="D55" s="3" t="s">
        <v>408</v>
      </c>
      <c r="E55" s="3" t="s">
        <v>62</v>
      </c>
      <c r="F55" s="3" t="s">
        <v>265</v>
      </c>
      <c r="G55" s="76">
        <f>G53</f>
        <v>80.648685813627083</v>
      </c>
      <c r="H55" s="76">
        <f t="shared" ref="H55:M55" si="2">H53</f>
        <v>169.39720124517206</v>
      </c>
      <c r="I55" s="76">
        <f t="shared" si="2"/>
        <v>337.61305371863392</v>
      </c>
      <c r="J55" s="76">
        <f t="shared" si="2"/>
        <v>44.446100190234624</v>
      </c>
      <c r="K55" s="76">
        <f t="shared" si="2"/>
        <v>21.3427393785669</v>
      </c>
      <c r="L55" s="76">
        <f t="shared" si="2"/>
        <v>3.9571972098922004</v>
      </c>
      <c r="M55" s="76">
        <f t="shared" si="2"/>
        <v>4.8949140214107212</v>
      </c>
      <c r="R55" s="3" t="s">
        <v>408</v>
      </c>
      <c r="S55" s="3" t="s">
        <v>62</v>
      </c>
      <c r="T55" s="3" t="s">
        <v>265</v>
      </c>
      <c r="U55" s="76">
        <f>U53</f>
        <v>3.8071009999999995E-2</v>
      </c>
      <c r="V55" s="76">
        <f t="shared" ref="V55:AA55" si="3">V53</f>
        <v>1.6747019999999998E-2</v>
      </c>
      <c r="W55" s="76">
        <f t="shared" si="3"/>
        <v>5.2453000000000005E-3</v>
      </c>
      <c r="X55" s="76">
        <f t="shared" si="3"/>
        <v>2.860998E-2</v>
      </c>
      <c r="Y55" s="76">
        <f t="shared" si="3"/>
        <v>3.3840430000000005E-2</v>
      </c>
      <c r="Z55" s="76">
        <f t="shared" si="3"/>
        <v>4.6672289999999998E-2</v>
      </c>
      <c r="AA55" s="76">
        <f t="shared" si="3"/>
        <v>3.7710279999999999E-2</v>
      </c>
    </row>
    <row r="56" spans="1:27" ht="14.5">
      <c r="A56" s="69"/>
      <c r="B56" s="69"/>
      <c r="C56" s="69"/>
      <c r="D56" s="3" t="s">
        <v>409</v>
      </c>
      <c r="E56" s="3" t="s">
        <v>58</v>
      </c>
      <c r="F56" s="3" t="s">
        <v>265</v>
      </c>
      <c r="G56" s="76">
        <f>attached_space_heating_byenergy!W16/SUM(G6:G8)/31.54</f>
        <v>18.775972310293806</v>
      </c>
      <c r="H56" s="76">
        <f>attached_space_heating_byenergy!AU16/SUM(H6:H8)/31.54</f>
        <v>320.90020608750791</v>
      </c>
      <c r="I56" s="76">
        <f>attached_space_heating_byenergy!BS16/SUM(I6:I8)/31.54</f>
        <v>453.98859781230186</v>
      </c>
      <c r="J56" s="76">
        <f>attached_space_heating_byenergy!CQ16/SUM(J6:J8)/31.54</f>
        <v>86.819355073443035</v>
      </c>
      <c r="K56" s="76">
        <f>attached_space_heating_byenergy!DO16/SUM(K6:K8)/31.54</f>
        <v>80.764623923021887</v>
      </c>
      <c r="L56" s="76">
        <f>attached_space_heating_byenergy!EM16/SUM(L6:L8)/31.54</f>
        <v>76.37715054487407</v>
      </c>
      <c r="M56" s="76">
        <f>attached_space_heating_byenergy!FK16/SUM(M6:M8)/31.54</f>
        <v>46.176859665382182</v>
      </c>
      <c r="R56" s="3" t="s">
        <v>409</v>
      </c>
      <c r="S56" s="3" t="s">
        <v>58</v>
      </c>
      <c r="T56" s="3" t="s">
        <v>265</v>
      </c>
      <c r="U56" s="76">
        <f t="shared" ref="U56:AA70" si="4">U54</f>
        <v>3.8071009999999995E-2</v>
      </c>
      <c r="V56" s="76">
        <f t="shared" si="4"/>
        <v>1.6747019999999998E-2</v>
      </c>
      <c r="W56" s="76">
        <f t="shared" si="4"/>
        <v>5.2453000000000005E-3</v>
      </c>
      <c r="X56" s="76">
        <f t="shared" si="4"/>
        <v>2.860998E-2</v>
      </c>
      <c r="Y56" s="76">
        <f t="shared" si="4"/>
        <v>3.3840430000000005E-2</v>
      </c>
      <c r="Z56" s="76">
        <f t="shared" si="4"/>
        <v>4.6672289999999998E-2</v>
      </c>
      <c r="AA56" s="76">
        <f t="shared" si="4"/>
        <v>3.7710279999999999E-2</v>
      </c>
    </row>
    <row r="57" spans="1:27" ht="14.5">
      <c r="A57" s="69"/>
      <c r="B57" s="69"/>
      <c r="C57" s="69"/>
      <c r="D57" s="3" t="s">
        <v>410</v>
      </c>
      <c r="E57" s="3" t="s">
        <v>58</v>
      </c>
      <c r="F57" s="3" t="s">
        <v>265</v>
      </c>
      <c r="G57" s="76">
        <f>G56</f>
        <v>18.775972310293806</v>
      </c>
      <c r="H57" s="76">
        <f t="shared" ref="H57:M58" si="5">H56</f>
        <v>320.90020608750791</v>
      </c>
      <c r="I57" s="76">
        <f t="shared" si="5"/>
        <v>453.98859781230186</v>
      </c>
      <c r="J57" s="76">
        <f t="shared" si="5"/>
        <v>86.819355073443035</v>
      </c>
      <c r="K57" s="76">
        <f t="shared" si="5"/>
        <v>80.764623923021887</v>
      </c>
      <c r="L57" s="76">
        <f t="shared" si="5"/>
        <v>76.37715054487407</v>
      </c>
      <c r="M57" s="76">
        <f t="shared" si="5"/>
        <v>46.176859665382182</v>
      </c>
      <c r="R57" s="3" t="s">
        <v>410</v>
      </c>
      <c r="S57" s="3" t="s">
        <v>58</v>
      </c>
      <c r="T57" s="3" t="s">
        <v>265</v>
      </c>
      <c r="U57" s="76">
        <f t="shared" si="4"/>
        <v>3.8071009999999995E-2</v>
      </c>
      <c r="V57" s="76">
        <f t="shared" si="4"/>
        <v>1.6747019999999998E-2</v>
      </c>
      <c r="W57" s="76">
        <f t="shared" si="4"/>
        <v>5.2453000000000005E-3</v>
      </c>
      <c r="X57" s="76">
        <f t="shared" si="4"/>
        <v>2.860998E-2</v>
      </c>
      <c r="Y57" s="76">
        <f t="shared" si="4"/>
        <v>3.3840430000000005E-2</v>
      </c>
      <c r="Z57" s="76">
        <f t="shared" si="4"/>
        <v>4.6672289999999998E-2</v>
      </c>
      <c r="AA57" s="76">
        <f t="shared" si="4"/>
        <v>3.7710279999999999E-2</v>
      </c>
    </row>
    <row r="58" spans="1:27" ht="14.5">
      <c r="A58" s="69"/>
      <c r="B58" s="69"/>
      <c r="C58" s="69"/>
      <c r="D58" s="3" t="s">
        <v>411</v>
      </c>
      <c r="E58" s="3" t="s">
        <v>58</v>
      </c>
      <c r="F58" s="3" t="s">
        <v>265</v>
      </c>
      <c r="G58" s="76">
        <f>G57</f>
        <v>18.775972310293806</v>
      </c>
      <c r="H58" s="76">
        <f t="shared" si="5"/>
        <v>320.90020608750791</v>
      </c>
      <c r="I58" s="76">
        <f t="shared" si="5"/>
        <v>453.98859781230186</v>
      </c>
      <c r="J58" s="76">
        <f t="shared" si="5"/>
        <v>86.819355073443035</v>
      </c>
      <c r="K58" s="76">
        <f t="shared" si="5"/>
        <v>80.764623923021887</v>
      </c>
      <c r="L58" s="76">
        <f t="shared" si="5"/>
        <v>76.37715054487407</v>
      </c>
      <c r="M58" s="76">
        <f t="shared" si="5"/>
        <v>46.176859665382182</v>
      </c>
      <c r="R58" s="3" t="s">
        <v>411</v>
      </c>
      <c r="S58" s="3" t="s">
        <v>58</v>
      </c>
      <c r="T58" s="3" t="s">
        <v>265</v>
      </c>
      <c r="U58" s="76">
        <f t="shared" si="4"/>
        <v>3.8071009999999995E-2</v>
      </c>
      <c r="V58" s="76">
        <f t="shared" si="4"/>
        <v>1.6747019999999998E-2</v>
      </c>
      <c r="W58" s="76">
        <f t="shared" si="4"/>
        <v>5.2453000000000005E-3</v>
      </c>
      <c r="X58" s="76">
        <f t="shared" si="4"/>
        <v>2.860998E-2</v>
      </c>
      <c r="Y58" s="76">
        <f t="shared" si="4"/>
        <v>3.3840430000000005E-2</v>
      </c>
      <c r="Z58" s="76">
        <f t="shared" si="4"/>
        <v>4.6672289999999998E-2</v>
      </c>
      <c r="AA58" s="76">
        <f t="shared" si="4"/>
        <v>3.7710279999999999E-2</v>
      </c>
    </row>
    <row r="59" spans="1:27" ht="14.5">
      <c r="A59" s="69"/>
      <c r="B59" s="69"/>
      <c r="C59" s="69"/>
      <c r="D59" s="3" t="s">
        <v>266</v>
      </c>
      <c r="E59" s="3" t="s">
        <v>55</v>
      </c>
      <c r="F59" s="3" t="s">
        <v>265</v>
      </c>
      <c r="G59" s="76">
        <f>attached_space_heating_byenergy!W15/'TechHeat-RES-MOB'!G9/31.54</f>
        <v>35.222377283689262</v>
      </c>
      <c r="H59" s="76">
        <f>attached_space_heating_byenergy!AU15/'TechHeat-RES-MOB'!H9/31.54</f>
        <v>145.96892834495881</v>
      </c>
      <c r="I59" s="76">
        <f>attached_space_heating_byenergy!BS15/'TechHeat-RES-MOB'!I9/31.54</f>
        <v>405.85742456346571</v>
      </c>
      <c r="J59" s="76">
        <f>attached_space_heating_byenergy!CQ15/'TechHeat-RES-MOB'!J9/31.54</f>
        <v>103.38660431198478</v>
      </c>
      <c r="K59" s="76">
        <f>attached_space_heating_byenergy!DO15/'TechHeat-RES-MOB'!K9/31.54</f>
        <v>72.66785407885412</v>
      </c>
      <c r="L59" s="76">
        <f>attached_space_heating_byenergy!EM15/'TechHeat-RES-MOB'!L9/31.54</f>
        <v>59.422687041717658</v>
      </c>
      <c r="M59" s="76">
        <f>attached_space_heating_byenergy!FK15/'TechHeat-RES-MOB'!M9/31.54</f>
        <v>32.119502131332347</v>
      </c>
      <c r="R59" s="3" t="s">
        <v>266</v>
      </c>
      <c r="S59" s="3" t="s">
        <v>55</v>
      </c>
      <c r="T59" s="3" t="s">
        <v>265</v>
      </c>
      <c r="U59" s="76">
        <f t="shared" si="4"/>
        <v>3.8071009999999995E-2</v>
      </c>
      <c r="V59" s="76">
        <f t="shared" si="4"/>
        <v>1.6747019999999998E-2</v>
      </c>
      <c r="W59" s="76">
        <f t="shared" si="4"/>
        <v>5.2453000000000005E-3</v>
      </c>
      <c r="X59" s="76">
        <f t="shared" si="4"/>
        <v>2.860998E-2</v>
      </c>
      <c r="Y59" s="76">
        <f t="shared" si="4"/>
        <v>3.3840430000000005E-2</v>
      </c>
      <c r="Z59" s="76">
        <f t="shared" si="4"/>
        <v>4.6672289999999998E-2</v>
      </c>
      <c r="AA59" s="76">
        <f t="shared" si="4"/>
        <v>3.7710279999999999E-2</v>
      </c>
    </row>
    <row r="60" spans="1:27" ht="14.5">
      <c r="A60" s="69"/>
      <c r="B60" s="69"/>
      <c r="C60" s="69"/>
      <c r="D60" s="3" t="s">
        <v>267</v>
      </c>
      <c r="E60" s="3" t="s">
        <v>61</v>
      </c>
      <c r="F60" s="3" t="s">
        <v>265</v>
      </c>
      <c r="G60" s="76"/>
      <c r="H60" s="76"/>
      <c r="I60" s="76"/>
      <c r="J60" s="76"/>
      <c r="K60" s="76"/>
      <c r="L60" s="76"/>
      <c r="M60" s="76"/>
      <c r="R60" s="3" t="s">
        <v>267</v>
      </c>
      <c r="S60" s="3" t="s">
        <v>61</v>
      </c>
      <c r="T60" s="3" t="s">
        <v>265</v>
      </c>
      <c r="U60" s="76">
        <f t="shared" si="4"/>
        <v>3.8071009999999995E-2</v>
      </c>
      <c r="V60" s="76">
        <f t="shared" si="4"/>
        <v>1.6747019999999998E-2</v>
      </c>
      <c r="W60" s="76">
        <f t="shared" si="4"/>
        <v>5.2453000000000005E-3</v>
      </c>
      <c r="X60" s="76">
        <f t="shared" si="4"/>
        <v>2.860998E-2</v>
      </c>
      <c r="Y60" s="76">
        <f t="shared" si="4"/>
        <v>3.3840430000000005E-2</v>
      </c>
      <c r="Z60" s="76">
        <f t="shared" si="4"/>
        <v>4.6672289999999998E-2</v>
      </c>
      <c r="AA60" s="76">
        <f t="shared" si="4"/>
        <v>3.7710279999999999E-2</v>
      </c>
    </row>
    <row r="61" spans="1:27" ht="14.5">
      <c r="A61" s="69"/>
      <c r="B61" s="69"/>
      <c r="C61" s="69"/>
      <c r="D61" s="3" t="s">
        <v>268</v>
      </c>
      <c r="E61" s="3" t="s">
        <v>220</v>
      </c>
      <c r="F61" s="3" t="s">
        <v>265</v>
      </c>
      <c r="G61" s="76">
        <f>attached_space_heating_byenergy!W18/'TechHeat-RES-MOB'!G11/31.54</f>
        <v>31.558602832382164</v>
      </c>
      <c r="H61" s="76">
        <f>attached_space_heating_byenergy!AU18/'TechHeat-RES-MOB'!H11/31.54</f>
        <v>206.71575776791374</v>
      </c>
      <c r="I61" s="76">
        <f>attached_space_heating_byenergy!BS18/'TechHeat-RES-MOB'!I11/31.54</f>
        <v>314.36517121116043</v>
      </c>
      <c r="J61" s="76">
        <f>AVEDEV(G61:I61,K61:M61)</f>
        <v>93.114487482092116</v>
      </c>
      <c r="K61" s="76">
        <f>attached_space_heating_byenergy!DO18/'TechHeat-RES-MOB'!K11/31.54</f>
        <v>30.74857324032974</v>
      </c>
      <c r="L61" s="76">
        <f>attached_space_heating_byenergy!EM18/'TechHeat-RES-MOB'!L11/31.54</f>
        <v>103.08154724159797</v>
      </c>
      <c r="M61" s="76">
        <f>attached_space_heating_byenergy!FK18/'TechHeat-RES-MOB'!M11/31.54</f>
        <v>38.742747305009509</v>
      </c>
      <c r="R61" s="3" t="s">
        <v>268</v>
      </c>
      <c r="S61" s="3" t="s">
        <v>220</v>
      </c>
      <c r="T61" s="3" t="s">
        <v>265</v>
      </c>
      <c r="U61" s="76">
        <f t="shared" si="4"/>
        <v>3.8071009999999995E-2</v>
      </c>
      <c r="V61" s="76">
        <f t="shared" si="4"/>
        <v>1.6747019999999998E-2</v>
      </c>
      <c r="W61" s="76">
        <f t="shared" si="4"/>
        <v>5.2453000000000005E-3</v>
      </c>
      <c r="X61" s="76">
        <f t="shared" si="4"/>
        <v>2.860998E-2</v>
      </c>
      <c r="Y61" s="76">
        <f t="shared" si="4"/>
        <v>3.3840430000000005E-2</v>
      </c>
      <c r="Z61" s="76">
        <f t="shared" si="4"/>
        <v>4.6672289999999998E-2</v>
      </c>
      <c r="AA61" s="76">
        <f t="shared" si="4"/>
        <v>3.7710279999999999E-2</v>
      </c>
    </row>
    <row r="62" spans="1:27" ht="14.5">
      <c r="D62" s="3" t="s">
        <v>269</v>
      </c>
      <c r="E62" s="3" t="s">
        <v>221</v>
      </c>
      <c r="F62" s="3" t="s">
        <v>265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269</v>
      </c>
      <c r="S62" s="3" t="s">
        <v>221</v>
      </c>
      <c r="T62" s="3" t="s">
        <v>265</v>
      </c>
      <c r="U62" s="76">
        <f t="shared" si="4"/>
        <v>3.8071009999999995E-2</v>
      </c>
      <c r="V62" s="76">
        <f t="shared" si="4"/>
        <v>1.6747019999999998E-2</v>
      </c>
      <c r="W62" s="76">
        <f t="shared" si="4"/>
        <v>5.2453000000000005E-3</v>
      </c>
      <c r="X62" s="76">
        <f t="shared" si="4"/>
        <v>2.860998E-2</v>
      </c>
      <c r="Y62" s="76">
        <f t="shared" si="4"/>
        <v>3.3840430000000005E-2</v>
      </c>
      <c r="Z62" s="76">
        <f t="shared" si="4"/>
        <v>4.6672289999999998E-2</v>
      </c>
      <c r="AA62" s="76">
        <f t="shared" si="4"/>
        <v>3.7710279999999999E-2</v>
      </c>
    </row>
    <row r="63" spans="1:27" ht="14.5">
      <c r="D63" s="84" t="s">
        <v>270</v>
      </c>
      <c r="E63" s="84" t="s">
        <v>55</v>
      </c>
      <c r="F63" s="3" t="s">
        <v>265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R63" s="84" t="s">
        <v>270</v>
      </c>
      <c r="S63" s="84" t="s">
        <v>55</v>
      </c>
      <c r="T63" s="3" t="s">
        <v>265</v>
      </c>
      <c r="U63" s="76">
        <f t="shared" si="4"/>
        <v>3.8071009999999995E-2</v>
      </c>
      <c r="V63" s="76">
        <f t="shared" si="4"/>
        <v>1.6747019999999998E-2</v>
      </c>
      <c r="W63" s="76">
        <f t="shared" si="4"/>
        <v>5.2453000000000005E-3</v>
      </c>
      <c r="X63" s="76">
        <f t="shared" si="4"/>
        <v>2.860998E-2</v>
      </c>
      <c r="Y63" s="76">
        <f t="shared" si="4"/>
        <v>3.3840430000000005E-2</v>
      </c>
      <c r="Z63" s="76">
        <f t="shared" si="4"/>
        <v>4.6672289999999998E-2</v>
      </c>
      <c r="AA63" s="76">
        <f t="shared" si="4"/>
        <v>3.7710279999999999E-2</v>
      </c>
    </row>
    <row r="64" spans="1:27" ht="14.5">
      <c r="E64" s="84" t="s">
        <v>221</v>
      </c>
      <c r="F64" s="3" t="s">
        <v>265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S64" s="84" t="s">
        <v>221</v>
      </c>
      <c r="T64" s="3" t="s">
        <v>265</v>
      </c>
      <c r="U64" s="76">
        <f t="shared" si="4"/>
        <v>3.8071009999999995E-2</v>
      </c>
      <c r="V64" s="76">
        <f t="shared" si="4"/>
        <v>1.6747019999999998E-2</v>
      </c>
      <c r="W64" s="76">
        <f t="shared" si="4"/>
        <v>5.2453000000000005E-3</v>
      </c>
      <c r="X64" s="76">
        <f t="shared" si="4"/>
        <v>2.860998E-2</v>
      </c>
      <c r="Y64" s="76">
        <f t="shared" si="4"/>
        <v>3.3840430000000005E-2</v>
      </c>
      <c r="Z64" s="76">
        <f t="shared" si="4"/>
        <v>4.6672289999999998E-2</v>
      </c>
      <c r="AA64" s="76">
        <f t="shared" si="4"/>
        <v>3.7710279999999999E-2</v>
      </c>
    </row>
    <row r="65" spans="4:27" ht="14.5">
      <c r="D65" s="84" t="s">
        <v>271</v>
      </c>
      <c r="E65" s="84" t="s">
        <v>62</v>
      </c>
      <c r="F65" s="3" t="s">
        <v>265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R65" s="84" t="s">
        <v>271</v>
      </c>
      <c r="S65" s="84" t="s">
        <v>62</v>
      </c>
      <c r="T65" s="3" t="s">
        <v>265</v>
      </c>
      <c r="U65" s="76">
        <f t="shared" si="4"/>
        <v>3.8071009999999995E-2</v>
      </c>
      <c r="V65" s="76">
        <f t="shared" si="4"/>
        <v>1.6747019999999998E-2</v>
      </c>
      <c r="W65" s="76">
        <f t="shared" si="4"/>
        <v>5.2453000000000005E-3</v>
      </c>
      <c r="X65" s="76">
        <f t="shared" si="4"/>
        <v>2.860998E-2</v>
      </c>
      <c r="Y65" s="76">
        <f t="shared" si="4"/>
        <v>3.3840430000000005E-2</v>
      </c>
      <c r="Z65" s="76">
        <f t="shared" si="4"/>
        <v>4.6672289999999998E-2</v>
      </c>
      <c r="AA65" s="76">
        <f t="shared" si="4"/>
        <v>3.7710279999999999E-2</v>
      </c>
    </row>
    <row r="66" spans="4:27" ht="14.5">
      <c r="E66" s="84" t="s">
        <v>221</v>
      </c>
      <c r="F66" s="3" t="s">
        <v>265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S66" s="84" t="s">
        <v>221</v>
      </c>
      <c r="T66" s="3" t="s">
        <v>265</v>
      </c>
      <c r="U66" s="76">
        <f t="shared" si="4"/>
        <v>3.8071009999999995E-2</v>
      </c>
      <c r="V66" s="76">
        <f t="shared" si="4"/>
        <v>1.6747019999999998E-2</v>
      </c>
      <c r="W66" s="76">
        <f t="shared" si="4"/>
        <v>5.2453000000000005E-3</v>
      </c>
      <c r="X66" s="76">
        <f t="shared" si="4"/>
        <v>2.860998E-2</v>
      </c>
      <c r="Y66" s="76">
        <f t="shared" si="4"/>
        <v>3.3840430000000005E-2</v>
      </c>
      <c r="Z66" s="76">
        <f t="shared" si="4"/>
        <v>4.6672289999999998E-2</v>
      </c>
      <c r="AA66" s="76">
        <f t="shared" si="4"/>
        <v>3.7710279999999999E-2</v>
      </c>
    </row>
    <row r="67" spans="4:27" ht="14.5">
      <c r="D67" s="84" t="s">
        <v>272</v>
      </c>
      <c r="E67" s="84" t="s">
        <v>55</v>
      </c>
      <c r="F67" s="3" t="s">
        <v>265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R67" s="84" t="s">
        <v>272</v>
      </c>
      <c r="S67" s="84" t="s">
        <v>55</v>
      </c>
      <c r="T67" s="3" t="s">
        <v>265</v>
      </c>
      <c r="U67" s="76">
        <f t="shared" si="4"/>
        <v>3.8071009999999995E-2</v>
      </c>
      <c r="V67" s="76">
        <f t="shared" si="4"/>
        <v>1.6747019999999998E-2</v>
      </c>
      <c r="W67" s="76">
        <f t="shared" si="4"/>
        <v>5.2453000000000005E-3</v>
      </c>
      <c r="X67" s="76">
        <f t="shared" si="4"/>
        <v>2.860998E-2</v>
      </c>
      <c r="Y67" s="76">
        <f t="shared" si="4"/>
        <v>3.3840430000000005E-2</v>
      </c>
      <c r="Z67" s="76">
        <f t="shared" si="4"/>
        <v>4.6672289999999998E-2</v>
      </c>
      <c r="AA67" s="76">
        <f t="shared" si="4"/>
        <v>3.7710279999999999E-2</v>
      </c>
    </row>
    <row r="68" spans="4:27" ht="14.5">
      <c r="E68" s="84" t="s">
        <v>58</v>
      </c>
      <c r="F68" s="3" t="s">
        <v>265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S68" s="84" t="s">
        <v>58</v>
      </c>
      <c r="T68" s="3" t="s">
        <v>265</v>
      </c>
      <c r="U68" s="76">
        <f t="shared" si="4"/>
        <v>3.8071009999999995E-2</v>
      </c>
      <c r="V68" s="76">
        <f t="shared" si="4"/>
        <v>1.6747019999999998E-2</v>
      </c>
      <c r="W68" s="76">
        <f t="shared" si="4"/>
        <v>5.2453000000000005E-3</v>
      </c>
      <c r="X68" s="76">
        <f t="shared" si="4"/>
        <v>2.860998E-2</v>
      </c>
      <c r="Y68" s="76">
        <f t="shared" si="4"/>
        <v>3.3840430000000005E-2</v>
      </c>
      <c r="Z68" s="76">
        <f t="shared" si="4"/>
        <v>4.6672289999999998E-2</v>
      </c>
      <c r="AA68" s="76">
        <f t="shared" si="4"/>
        <v>3.7710279999999999E-2</v>
      </c>
    </row>
    <row r="69" spans="4:27" ht="14.5">
      <c r="D69" s="84" t="s">
        <v>273</v>
      </c>
      <c r="E69" s="84" t="s">
        <v>55</v>
      </c>
      <c r="F69" s="3" t="s">
        <v>265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R69" s="84" t="s">
        <v>273</v>
      </c>
      <c r="S69" s="84" t="s">
        <v>55</v>
      </c>
      <c r="T69" s="3" t="s">
        <v>265</v>
      </c>
      <c r="U69" s="76">
        <f t="shared" si="4"/>
        <v>3.8071009999999995E-2</v>
      </c>
      <c r="V69" s="76">
        <f t="shared" si="4"/>
        <v>1.6747019999999998E-2</v>
      </c>
      <c r="W69" s="76">
        <f t="shared" si="4"/>
        <v>5.2453000000000005E-3</v>
      </c>
      <c r="X69" s="76">
        <f t="shared" si="4"/>
        <v>2.860998E-2</v>
      </c>
      <c r="Y69" s="76">
        <f t="shared" si="4"/>
        <v>3.3840430000000005E-2</v>
      </c>
      <c r="Z69" s="76">
        <f t="shared" si="4"/>
        <v>4.6672289999999998E-2</v>
      </c>
      <c r="AA69" s="76">
        <f t="shared" si="4"/>
        <v>3.7710279999999999E-2</v>
      </c>
    </row>
    <row r="70" spans="4:27" ht="14.5">
      <c r="E70" s="84" t="s">
        <v>62</v>
      </c>
      <c r="F70" s="3" t="s">
        <v>265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S70" s="84" t="s">
        <v>62</v>
      </c>
      <c r="T70" s="3" t="s">
        <v>265</v>
      </c>
      <c r="U70" s="76">
        <f t="shared" si="4"/>
        <v>3.8071009999999995E-2</v>
      </c>
      <c r="V70" s="76">
        <f t="shared" si="4"/>
        <v>1.6747019999999998E-2</v>
      </c>
      <c r="W70" s="76">
        <f t="shared" si="4"/>
        <v>5.2453000000000005E-3</v>
      </c>
      <c r="X70" s="76">
        <f t="shared" si="4"/>
        <v>2.860998E-2</v>
      </c>
      <c r="Y70" s="76">
        <f t="shared" si="4"/>
        <v>3.3840430000000005E-2</v>
      </c>
      <c r="Z70" s="76">
        <f t="shared" si="4"/>
        <v>4.6672289999999998E-2</v>
      </c>
      <c r="AA70" s="76">
        <f t="shared" si="4"/>
        <v>3.7710279999999999E-2</v>
      </c>
    </row>
    <row r="74" spans="4:27" ht="14.5">
      <c r="F74" s="71" t="s">
        <v>376</v>
      </c>
    </row>
    <row r="75" spans="4:27" ht="15" thickBot="1">
      <c r="D75" s="72" t="s">
        <v>1</v>
      </c>
      <c r="E75" s="72" t="s">
        <v>2</v>
      </c>
      <c r="F75" s="72" t="s">
        <v>3</v>
      </c>
      <c r="G75" s="3" t="s">
        <v>141</v>
      </c>
      <c r="H75" s="3" t="s">
        <v>142</v>
      </c>
      <c r="I75" s="3" t="s">
        <v>143</v>
      </c>
      <c r="J75" s="3" t="s">
        <v>144</v>
      </c>
      <c r="K75" s="3" t="s">
        <v>145</v>
      </c>
      <c r="L75" s="3" t="s">
        <v>146</v>
      </c>
      <c r="M75" s="3" t="s">
        <v>147</v>
      </c>
    </row>
    <row r="76" spans="4:27" ht="14.5">
      <c r="D76" s="3" t="s">
        <v>406</v>
      </c>
      <c r="E76" s="3" t="s">
        <v>62</v>
      </c>
      <c r="F76" s="3" t="s">
        <v>265</v>
      </c>
      <c r="G76" s="76">
        <f>G53*U53</f>
        <v>3.0703769240974546</v>
      </c>
      <c r="H76" s="76">
        <f t="shared" ref="H76:M85" si="6">H53*V53</f>
        <v>2.8368983171969209</v>
      </c>
      <c r="I76" s="76">
        <f t="shared" si="6"/>
        <v>1.7708817506703507</v>
      </c>
      <c r="J76" s="76">
        <f t="shared" si="6"/>
        <v>1.2716020375206087</v>
      </c>
      <c r="K76" s="76">
        <f t="shared" si="6"/>
        <v>0.72224747794863675</v>
      </c>
      <c r="L76" s="76">
        <f t="shared" si="6"/>
        <v>0.18469145576727963</v>
      </c>
      <c r="M76" s="76">
        <f t="shared" si="6"/>
        <v>0.18458857832332429</v>
      </c>
      <c r="O76" s="87"/>
    </row>
    <row r="77" spans="4:27" ht="14.5">
      <c r="D77" s="3" t="s">
        <v>407</v>
      </c>
      <c r="E77" s="3" t="s">
        <v>62</v>
      </c>
      <c r="F77" s="3" t="s">
        <v>265</v>
      </c>
      <c r="G77" s="76">
        <f t="shared" ref="G77:G85" si="7">G54*U54</f>
        <v>3.0703769240974546</v>
      </c>
      <c r="H77" s="76">
        <f t="shared" si="6"/>
        <v>2.8368983171969209</v>
      </c>
      <c r="I77" s="76">
        <f t="shared" si="6"/>
        <v>1.7708817506703507</v>
      </c>
      <c r="J77" s="76">
        <f t="shared" si="6"/>
        <v>1.2716020375206087</v>
      </c>
      <c r="K77" s="76">
        <f t="shared" si="6"/>
        <v>0.72224747794863675</v>
      </c>
      <c r="L77" s="76">
        <f t="shared" si="6"/>
        <v>0.18469145576727963</v>
      </c>
      <c r="M77" s="76">
        <f t="shared" si="6"/>
        <v>0.18458857832332429</v>
      </c>
      <c r="O77" s="87"/>
    </row>
    <row r="78" spans="4:27" ht="14.5">
      <c r="D78" s="3" t="s">
        <v>408</v>
      </c>
      <c r="E78" s="3" t="s">
        <v>62</v>
      </c>
      <c r="F78" s="3" t="s">
        <v>265</v>
      </c>
      <c r="G78" s="76">
        <f t="shared" si="7"/>
        <v>3.0703769240974546</v>
      </c>
      <c r="H78" s="76">
        <f t="shared" si="6"/>
        <v>2.8368983171969209</v>
      </c>
      <c r="I78" s="76">
        <f t="shared" si="6"/>
        <v>1.7708817506703507</v>
      </c>
      <c r="J78" s="76">
        <f t="shared" si="6"/>
        <v>1.2716020375206087</v>
      </c>
      <c r="K78" s="76">
        <f t="shared" si="6"/>
        <v>0.72224747794863675</v>
      </c>
      <c r="L78" s="76">
        <f t="shared" si="6"/>
        <v>0.18469145576727963</v>
      </c>
      <c r="M78" s="76">
        <f t="shared" si="6"/>
        <v>0.18458857832332429</v>
      </c>
      <c r="O78" s="87"/>
    </row>
    <row r="79" spans="4:27" ht="14.5">
      <c r="D79" s="3" t="s">
        <v>409</v>
      </c>
      <c r="E79" s="3" t="s">
        <v>58</v>
      </c>
      <c r="F79" s="3" t="s">
        <v>265</v>
      </c>
      <c r="G79" s="76">
        <f t="shared" si="7"/>
        <v>0.71482022958491853</v>
      </c>
      <c r="H79" s="76">
        <f t="shared" si="6"/>
        <v>5.3741221693516161</v>
      </c>
      <c r="I79" s="76">
        <f t="shared" si="6"/>
        <v>2.3813063921048672</v>
      </c>
      <c r="J79" s="76">
        <f t="shared" si="6"/>
        <v>2.4839000122641037</v>
      </c>
      <c r="K79" s="76">
        <f t="shared" si="6"/>
        <v>2.7331096023433479</v>
      </c>
      <c r="L79" s="76">
        <f t="shared" si="6"/>
        <v>3.5646965196040203</v>
      </c>
      <c r="M79" s="76">
        <f t="shared" si="6"/>
        <v>1.7413423075022683</v>
      </c>
      <c r="O79" s="87"/>
    </row>
    <row r="80" spans="4:27" ht="14.5">
      <c r="D80" s="3" t="s">
        <v>410</v>
      </c>
      <c r="E80" s="3" t="s">
        <v>58</v>
      </c>
      <c r="F80" s="3" t="s">
        <v>265</v>
      </c>
      <c r="G80" s="76">
        <f t="shared" si="7"/>
        <v>0.71482022958491853</v>
      </c>
      <c r="H80" s="76">
        <f t="shared" si="6"/>
        <v>5.3741221693516161</v>
      </c>
      <c r="I80" s="76">
        <f t="shared" si="6"/>
        <v>2.3813063921048672</v>
      </c>
      <c r="J80" s="76">
        <f t="shared" si="6"/>
        <v>2.4839000122641037</v>
      </c>
      <c r="K80" s="76">
        <f t="shared" si="6"/>
        <v>2.7331096023433479</v>
      </c>
      <c r="L80" s="76">
        <f t="shared" si="6"/>
        <v>3.5646965196040203</v>
      </c>
      <c r="M80" s="76">
        <f t="shared" si="6"/>
        <v>1.7413423075022683</v>
      </c>
      <c r="O80" s="87"/>
    </row>
    <row r="81" spans="4:15" ht="14.5">
      <c r="D81" s="3" t="s">
        <v>411</v>
      </c>
      <c r="E81" s="3" t="s">
        <v>58</v>
      </c>
      <c r="F81" s="3" t="s">
        <v>265</v>
      </c>
      <c r="G81" s="76">
        <f t="shared" si="7"/>
        <v>0.71482022958491853</v>
      </c>
      <c r="H81" s="76">
        <f t="shared" si="6"/>
        <v>5.3741221693516161</v>
      </c>
      <c r="I81" s="76">
        <f t="shared" si="6"/>
        <v>2.3813063921048672</v>
      </c>
      <c r="J81" s="76">
        <f t="shared" si="6"/>
        <v>2.4839000122641037</v>
      </c>
      <c r="K81" s="76">
        <f t="shared" si="6"/>
        <v>2.7331096023433479</v>
      </c>
      <c r="L81" s="76">
        <f t="shared" si="6"/>
        <v>3.5646965196040203</v>
      </c>
      <c r="M81" s="76">
        <f t="shared" si="6"/>
        <v>1.7413423075022683</v>
      </c>
      <c r="O81" s="87"/>
    </row>
    <row r="82" spans="4:15" ht="14.5">
      <c r="D82" s="3" t="s">
        <v>266</v>
      </c>
      <c r="E82" s="3" t="s">
        <v>55</v>
      </c>
      <c r="F82" s="3" t="s">
        <v>265</v>
      </c>
      <c r="G82" s="76">
        <f t="shared" si="7"/>
        <v>1.3409514777911067</v>
      </c>
      <c r="H82" s="76">
        <f t="shared" si="6"/>
        <v>2.444544562371592</v>
      </c>
      <c r="I82" s="76">
        <f t="shared" si="6"/>
        <v>2.1288439490627469</v>
      </c>
      <c r="J82" s="76">
        <f t="shared" si="6"/>
        <v>2.9578886816337984</v>
      </c>
      <c r="K82" s="76">
        <f t="shared" si="6"/>
        <v>2.4591114292056777</v>
      </c>
      <c r="L82" s="76">
        <f t="shared" si="6"/>
        <v>2.7733928821902887</v>
      </c>
      <c r="M82" s="76">
        <f t="shared" si="6"/>
        <v>1.2112354188331396</v>
      </c>
      <c r="O82" s="87"/>
    </row>
    <row r="83" spans="4:15" ht="14.5">
      <c r="D83" s="3" t="s">
        <v>267</v>
      </c>
      <c r="E83" s="3" t="s">
        <v>61</v>
      </c>
      <c r="F83" s="3" t="s">
        <v>265</v>
      </c>
      <c r="G83" s="228">
        <v>1</v>
      </c>
      <c r="H83" s="228">
        <v>1</v>
      </c>
      <c r="I83" s="228">
        <v>1</v>
      </c>
      <c r="J83" s="228">
        <v>1</v>
      </c>
      <c r="K83" s="228">
        <v>1</v>
      </c>
      <c r="L83" s="228">
        <v>1</v>
      </c>
      <c r="M83" s="228">
        <v>1</v>
      </c>
      <c r="O83" s="87"/>
    </row>
    <row r="84" spans="4:15" ht="14.5">
      <c r="D84" s="3" t="s">
        <v>268</v>
      </c>
      <c r="E84" s="3" t="s">
        <v>220</v>
      </c>
      <c r="F84" s="3" t="s">
        <v>265</v>
      </c>
      <c r="G84" s="76">
        <f t="shared" si="7"/>
        <v>1.2014678840176496</v>
      </c>
      <c r="H84" s="76">
        <f t="shared" si="6"/>
        <v>3.4618729296544064</v>
      </c>
      <c r="I84" s="76">
        <f t="shared" si="6"/>
        <v>1.6489396325538999</v>
      </c>
      <c r="J84" s="76">
        <f t="shared" si="6"/>
        <v>2.664003624572906</v>
      </c>
      <c r="K84" s="76">
        <f t="shared" si="6"/>
        <v>1.0405449403392519</v>
      </c>
      <c r="L84" s="76">
        <f t="shared" si="6"/>
        <v>4.8110518665085609</v>
      </c>
      <c r="M84" s="76">
        <f t="shared" si="6"/>
        <v>1.460999848841154</v>
      </c>
      <c r="O84" s="87"/>
    </row>
    <row r="85" spans="4:15" ht="14.5">
      <c r="D85" s="3" t="s">
        <v>269</v>
      </c>
      <c r="E85" s="3" t="s">
        <v>221</v>
      </c>
      <c r="F85" s="3" t="s">
        <v>265</v>
      </c>
      <c r="G85" s="76">
        <f t="shared" si="7"/>
        <v>3.1206729644474948E-2</v>
      </c>
      <c r="H85" s="76">
        <f t="shared" si="6"/>
        <v>3.9475117661181988E-2</v>
      </c>
      <c r="I85" s="76">
        <f t="shared" si="6"/>
        <v>5.8745956375015869E-3</v>
      </c>
      <c r="J85" s="76">
        <f t="shared" si="6"/>
        <v>3.7694419686239698E-3</v>
      </c>
      <c r="K85" s="76">
        <f t="shared" si="6"/>
        <v>1.6705026774229553E-3</v>
      </c>
      <c r="L85" s="76">
        <f t="shared" si="6"/>
        <v>6.2145323161921368E-3</v>
      </c>
      <c r="M85" s="76">
        <f t="shared" si="6"/>
        <v>1.4058440209339253E-2</v>
      </c>
      <c r="O85" s="87"/>
    </row>
    <row r="86" spans="4:15" ht="14.5">
      <c r="D86" s="84" t="s">
        <v>270</v>
      </c>
      <c r="E86" s="84" t="s">
        <v>55</v>
      </c>
      <c r="F86" s="3" t="s">
        <v>265</v>
      </c>
      <c r="G86" s="193">
        <v>0.1</v>
      </c>
      <c r="H86" s="193">
        <v>0.1</v>
      </c>
      <c r="I86" s="193">
        <v>0.1</v>
      </c>
      <c r="J86" s="193">
        <v>0.1</v>
      </c>
      <c r="K86" s="193">
        <v>0.1</v>
      </c>
      <c r="L86" s="193">
        <v>0.1</v>
      </c>
      <c r="M86" s="193">
        <v>0.1</v>
      </c>
      <c r="O86" s="87"/>
    </row>
    <row r="87" spans="4:15" ht="14.5">
      <c r="E87" s="84" t="s">
        <v>221</v>
      </c>
      <c r="F87" s="3" t="s">
        <v>265</v>
      </c>
      <c r="G87" s="76"/>
      <c r="H87" s="76"/>
      <c r="I87" s="76"/>
      <c r="J87" s="76"/>
      <c r="K87" s="76"/>
      <c r="L87" s="76"/>
      <c r="M87" s="76"/>
      <c r="O87" s="87"/>
    </row>
    <row r="88" spans="4:15" ht="14.5">
      <c r="D88" s="84" t="s">
        <v>271</v>
      </c>
      <c r="E88" s="84" t="s">
        <v>62</v>
      </c>
      <c r="F88" s="3" t="s">
        <v>265</v>
      </c>
      <c r="G88" s="193">
        <v>0.1</v>
      </c>
      <c r="H88" s="193">
        <v>0.1</v>
      </c>
      <c r="I88" s="193">
        <v>0.1</v>
      </c>
      <c r="J88" s="193">
        <v>0.1</v>
      </c>
      <c r="K88" s="193">
        <v>0.1</v>
      </c>
      <c r="L88" s="193">
        <v>0.1</v>
      </c>
      <c r="M88" s="193">
        <v>0.1</v>
      </c>
      <c r="O88" s="87"/>
    </row>
    <row r="89" spans="4:15" ht="14.5">
      <c r="E89" s="84" t="s">
        <v>221</v>
      </c>
      <c r="F89" s="3" t="s">
        <v>265</v>
      </c>
      <c r="G89" s="76"/>
      <c r="H89" s="76"/>
      <c r="I89" s="76"/>
      <c r="J89" s="76"/>
      <c r="K89" s="76"/>
      <c r="L89" s="76"/>
      <c r="M89" s="76"/>
      <c r="O89" s="87"/>
    </row>
    <row r="90" spans="4:15" ht="14.5">
      <c r="D90" s="84" t="s">
        <v>272</v>
      </c>
      <c r="E90" s="84" t="s">
        <v>55</v>
      </c>
      <c r="F90" s="3" t="s">
        <v>265</v>
      </c>
      <c r="G90" s="193">
        <v>0.1</v>
      </c>
      <c r="H90" s="193">
        <v>0.1</v>
      </c>
      <c r="I90" s="193">
        <v>0.1</v>
      </c>
      <c r="J90" s="193">
        <v>0.1</v>
      </c>
      <c r="K90" s="193">
        <v>0.1</v>
      </c>
      <c r="L90" s="193">
        <v>0.1</v>
      </c>
      <c r="M90" s="193">
        <v>0.1</v>
      </c>
      <c r="O90" s="87"/>
    </row>
    <row r="91" spans="4:15" ht="14.5">
      <c r="E91" s="84" t="s">
        <v>58</v>
      </c>
      <c r="F91" s="3" t="s">
        <v>265</v>
      </c>
      <c r="G91" s="76"/>
      <c r="H91" s="76"/>
      <c r="I91" s="76"/>
      <c r="J91" s="76"/>
      <c r="K91" s="76"/>
      <c r="L91" s="76"/>
      <c r="M91" s="76"/>
      <c r="O91" s="87"/>
    </row>
    <row r="92" spans="4:15" ht="14.5">
      <c r="D92" s="84" t="s">
        <v>273</v>
      </c>
      <c r="E92" s="84" t="s">
        <v>55</v>
      </c>
      <c r="F92" s="3" t="s">
        <v>265</v>
      </c>
      <c r="G92" s="193">
        <v>0.1</v>
      </c>
      <c r="H92" s="193">
        <v>0.1</v>
      </c>
      <c r="I92" s="193">
        <v>0.1</v>
      </c>
      <c r="J92" s="193">
        <v>0.1</v>
      </c>
      <c r="K92" s="193">
        <v>0.1</v>
      </c>
      <c r="L92" s="193">
        <v>0.1</v>
      </c>
      <c r="M92" s="193">
        <v>0.1</v>
      </c>
      <c r="O92" s="87"/>
    </row>
    <row r="93" spans="4:15" ht="14.5">
      <c r="E93" s="84" t="s">
        <v>62</v>
      </c>
      <c r="F93" s="3" t="s">
        <v>265</v>
      </c>
      <c r="G93" s="76"/>
      <c r="H93" s="76"/>
      <c r="I93" s="76"/>
      <c r="J93" s="76"/>
      <c r="K93" s="76"/>
      <c r="L93" s="76"/>
      <c r="M93" s="76"/>
    </row>
    <row r="99" spans="4:6" ht="14.5">
      <c r="D99" s="157"/>
      <c r="E99" s="157"/>
      <c r="F99" s="153" t="s">
        <v>429</v>
      </c>
    </row>
    <row r="100" spans="4:6" ht="15" thickBot="1">
      <c r="D100" s="154" t="s">
        <v>1</v>
      </c>
      <c r="E100" s="154" t="s">
        <v>2</v>
      </c>
      <c r="F100" s="154" t="s">
        <v>3</v>
      </c>
    </row>
    <row r="101" spans="4:6">
      <c r="D101" s="155" t="s">
        <v>406</v>
      </c>
      <c r="E101" s="155" t="s">
        <v>62</v>
      </c>
      <c r="F101" s="155" t="s">
        <v>265</v>
      </c>
    </row>
    <row r="102" spans="4:6">
      <c r="D102" s="155" t="s">
        <v>407</v>
      </c>
      <c r="E102" s="155" t="s">
        <v>62</v>
      </c>
      <c r="F102" s="155" t="s">
        <v>265</v>
      </c>
    </row>
    <row r="103" spans="4:6">
      <c r="D103" s="155" t="s">
        <v>408</v>
      </c>
      <c r="E103" s="155" t="s">
        <v>62</v>
      </c>
      <c r="F103" s="155" t="s">
        <v>265</v>
      </c>
    </row>
    <row r="104" spans="4:6">
      <c r="D104" s="155" t="s">
        <v>409</v>
      </c>
      <c r="E104" s="155" t="s">
        <v>58</v>
      </c>
      <c r="F104" s="155" t="s">
        <v>265</v>
      </c>
    </row>
    <row r="105" spans="4:6">
      <c r="D105" s="155" t="s">
        <v>410</v>
      </c>
      <c r="E105" s="155" t="s">
        <v>58</v>
      </c>
      <c r="F105" s="155" t="s">
        <v>265</v>
      </c>
    </row>
    <row r="106" spans="4:6">
      <c r="D106" s="155" t="s">
        <v>411</v>
      </c>
      <c r="E106" s="155" t="s">
        <v>58</v>
      </c>
      <c r="F106" s="155" t="s">
        <v>265</v>
      </c>
    </row>
    <row r="107" spans="4:6">
      <c r="D107" s="155" t="s">
        <v>266</v>
      </c>
      <c r="E107" s="155" t="s">
        <v>55</v>
      </c>
      <c r="F107" s="155" t="s">
        <v>265</v>
      </c>
    </row>
    <row r="108" spans="4:6">
      <c r="D108" s="155" t="s">
        <v>267</v>
      </c>
      <c r="E108" s="155" t="s">
        <v>61</v>
      </c>
      <c r="F108" s="155" t="s">
        <v>265</v>
      </c>
    </row>
    <row r="109" spans="4:6">
      <c r="D109" s="155" t="s">
        <v>268</v>
      </c>
      <c r="E109" s="155" t="s">
        <v>220</v>
      </c>
      <c r="F109" s="155" t="s">
        <v>265</v>
      </c>
    </row>
    <row r="110" spans="4:6">
      <c r="D110" s="155" t="s">
        <v>269</v>
      </c>
      <c r="E110" s="155" t="s">
        <v>221</v>
      </c>
      <c r="F110" s="155" t="s">
        <v>265</v>
      </c>
    </row>
    <row r="111" spans="4:6">
      <c r="D111" s="156" t="s">
        <v>270</v>
      </c>
      <c r="E111" s="156" t="s">
        <v>55</v>
      </c>
      <c r="F111" s="155" t="s">
        <v>265</v>
      </c>
    </row>
    <row r="112" spans="4:6">
      <c r="D112" s="155"/>
      <c r="E112" s="156" t="s">
        <v>221</v>
      </c>
      <c r="F112" s="155" t="s">
        <v>265</v>
      </c>
    </row>
    <row r="113" spans="4:26">
      <c r="D113" s="156" t="s">
        <v>271</v>
      </c>
      <c r="E113" s="156" t="s">
        <v>62</v>
      </c>
      <c r="F113" s="155" t="s">
        <v>265</v>
      </c>
    </row>
    <row r="114" spans="4:26">
      <c r="D114" s="155"/>
      <c r="E114" s="156" t="s">
        <v>221</v>
      </c>
      <c r="F114" s="155" t="s">
        <v>265</v>
      </c>
    </row>
    <row r="115" spans="4:26">
      <c r="D115" s="156" t="s">
        <v>272</v>
      </c>
      <c r="E115" s="156" t="s">
        <v>55</v>
      </c>
      <c r="F115" s="155" t="s">
        <v>265</v>
      </c>
    </row>
    <row r="116" spans="4:26">
      <c r="D116" s="155"/>
      <c r="E116" s="156" t="s">
        <v>58</v>
      </c>
      <c r="F116" s="155" t="s">
        <v>265</v>
      </c>
    </row>
    <row r="117" spans="4:26">
      <c r="D117" s="156" t="s">
        <v>273</v>
      </c>
      <c r="E117" s="156" t="s">
        <v>55</v>
      </c>
      <c r="F117" s="155" t="s">
        <v>265</v>
      </c>
    </row>
    <row r="118" spans="4:26">
      <c r="D118" s="155"/>
      <c r="E118" s="156" t="s">
        <v>62</v>
      </c>
      <c r="F118" s="155" t="s">
        <v>265</v>
      </c>
    </row>
    <row r="123" spans="4:26" ht="14.5">
      <c r="F123" s="71" t="s">
        <v>430</v>
      </c>
    </row>
    <row r="124" spans="4:26" ht="15" thickBot="1">
      <c r="D124" s="72" t="s">
        <v>1</v>
      </c>
      <c r="E124" s="72" t="s">
        <v>2</v>
      </c>
      <c r="F124" s="72" t="s">
        <v>3</v>
      </c>
      <c r="G124" s="3" t="s">
        <v>141</v>
      </c>
      <c r="H124" s="3" t="s">
        <v>142</v>
      </c>
      <c r="I124" s="3" t="s">
        <v>143</v>
      </c>
      <c r="J124" s="3" t="s">
        <v>144</v>
      </c>
      <c r="K124" s="3" t="s">
        <v>145</v>
      </c>
      <c r="L124" s="3" t="s">
        <v>146</v>
      </c>
      <c r="M124" s="3" t="s">
        <v>147</v>
      </c>
      <c r="S124" s="71" t="s">
        <v>373</v>
      </c>
    </row>
    <row r="125" spans="4:26" ht="15" thickBot="1">
      <c r="D125" s="161" t="s">
        <v>270</v>
      </c>
      <c r="E125" s="161" t="s">
        <v>55</v>
      </c>
      <c r="F125" s="135" t="s">
        <v>265</v>
      </c>
      <c r="G125" s="160">
        <v>0.5</v>
      </c>
      <c r="H125" s="160">
        <v>0.5</v>
      </c>
      <c r="I125" s="160">
        <v>0.5</v>
      </c>
      <c r="J125" s="160">
        <v>0.5</v>
      </c>
      <c r="K125" s="160">
        <v>0.5</v>
      </c>
      <c r="L125" s="160">
        <v>0.5</v>
      </c>
      <c r="M125" s="160">
        <v>0.5</v>
      </c>
      <c r="Q125" s="72" t="s">
        <v>1</v>
      </c>
      <c r="R125" s="72" t="s">
        <v>2</v>
      </c>
      <c r="S125" s="72" t="s">
        <v>3</v>
      </c>
      <c r="T125" s="3" t="s">
        <v>141</v>
      </c>
      <c r="U125" s="3" t="s">
        <v>142</v>
      </c>
      <c r="V125" s="3" t="s">
        <v>143</v>
      </c>
      <c r="W125" s="3" t="s">
        <v>144</v>
      </c>
      <c r="X125" s="3" t="s">
        <v>145</v>
      </c>
      <c r="Y125" s="3" t="s">
        <v>146</v>
      </c>
      <c r="Z125" s="3" t="s">
        <v>147</v>
      </c>
    </row>
    <row r="126" spans="4:26" ht="14.5">
      <c r="D126" s="135"/>
      <c r="E126" s="161" t="s">
        <v>221</v>
      </c>
      <c r="F126" s="135"/>
      <c r="G126" s="160">
        <v>0.5</v>
      </c>
      <c r="H126" s="160">
        <v>0.5</v>
      </c>
      <c r="I126" s="160">
        <v>0.5</v>
      </c>
      <c r="J126" s="160">
        <v>0.5</v>
      </c>
      <c r="K126" s="160">
        <v>0.5</v>
      </c>
      <c r="L126" s="160">
        <v>0.5</v>
      </c>
      <c r="M126" s="160">
        <v>0.5</v>
      </c>
      <c r="Q126" s="3" t="s">
        <v>406</v>
      </c>
      <c r="R126" s="3" t="s">
        <v>62</v>
      </c>
      <c r="S126" s="3" t="s">
        <v>265</v>
      </c>
      <c r="T126" s="76">
        <v>31.54</v>
      </c>
      <c r="U126" s="76">
        <v>31.54</v>
      </c>
      <c r="V126" s="76">
        <v>31.54</v>
      </c>
      <c r="W126" s="76">
        <v>31.54</v>
      </c>
      <c r="X126" s="76">
        <v>31.54</v>
      </c>
      <c r="Y126" s="76">
        <v>31.54</v>
      </c>
      <c r="Z126" s="76">
        <v>31.54</v>
      </c>
    </row>
    <row r="127" spans="4:26" ht="14.5">
      <c r="D127" s="161" t="s">
        <v>271</v>
      </c>
      <c r="E127" s="161" t="s">
        <v>62</v>
      </c>
      <c r="F127" s="135" t="s">
        <v>265</v>
      </c>
      <c r="G127" s="160">
        <v>0.5</v>
      </c>
      <c r="H127" s="160">
        <v>0.5</v>
      </c>
      <c r="I127" s="160">
        <v>0.5</v>
      </c>
      <c r="J127" s="160">
        <v>0.5</v>
      </c>
      <c r="K127" s="160">
        <v>0.5</v>
      </c>
      <c r="L127" s="160">
        <v>0.5</v>
      </c>
      <c r="M127" s="160">
        <v>0.5</v>
      </c>
      <c r="Q127" s="3" t="s">
        <v>407</v>
      </c>
      <c r="R127" s="3" t="s">
        <v>62</v>
      </c>
      <c r="S127" s="3" t="s">
        <v>265</v>
      </c>
      <c r="T127" s="76">
        <v>31.54</v>
      </c>
      <c r="U127" s="76">
        <v>31.54</v>
      </c>
      <c r="V127" s="76">
        <v>31.54</v>
      </c>
      <c r="W127" s="76">
        <v>31.54</v>
      </c>
      <c r="X127" s="76">
        <v>31.54</v>
      </c>
      <c r="Y127" s="76">
        <v>31.54</v>
      </c>
      <c r="Z127" s="76">
        <v>31.54</v>
      </c>
    </row>
    <row r="128" spans="4:26" ht="14.5">
      <c r="D128" s="135"/>
      <c r="E128" s="161" t="s">
        <v>221</v>
      </c>
      <c r="F128" s="135"/>
      <c r="G128" s="160">
        <v>0.5</v>
      </c>
      <c r="H128" s="160">
        <v>0.5</v>
      </c>
      <c r="I128" s="160">
        <v>0.5</v>
      </c>
      <c r="J128" s="160">
        <v>0.5</v>
      </c>
      <c r="K128" s="160">
        <v>0.5</v>
      </c>
      <c r="L128" s="160">
        <v>0.5</v>
      </c>
      <c r="M128" s="160">
        <v>0.5</v>
      </c>
      <c r="Q128" s="3" t="s">
        <v>408</v>
      </c>
      <c r="R128" s="3" t="s">
        <v>62</v>
      </c>
      <c r="S128" s="3" t="s">
        <v>265</v>
      </c>
      <c r="T128" s="76">
        <v>31.54</v>
      </c>
      <c r="U128" s="76">
        <v>31.54</v>
      </c>
      <c r="V128" s="76">
        <v>31.54</v>
      </c>
      <c r="W128" s="76">
        <v>31.54</v>
      </c>
      <c r="X128" s="76">
        <v>31.54</v>
      </c>
      <c r="Y128" s="76">
        <v>31.54</v>
      </c>
      <c r="Z128" s="76">
        <v>31.54</v>
      </c>
    </row>
    <row r="129" spans="4:26" ht="14.5">
      <c r="D129" s="161" t="s">
        <v>272</v>
      </c>
      <c r="E129" s="161" t="s">
        <v>55</v>
      </c>
      <c r="F129" s="135" t="s">
        <v>265</v>
      </c>
      <c r="G129" s="160">
        <v>0.5</v>
      </c>
      <c r="H129" s="160">
        <v>0.5</v>
      </c>
      <c r="I129" s="160">
        <v>0.5</v>
      </c>
      <c r="J129" s="160">
        <v>0.5</v>
      </c>
      <c r="K129" s="160">
        <v>0.5</v>
      </c>
      <c r="L129" s="160">
        <v>0.5</v>
      </c>
      <c r="M129" s="160">
        <v>0.5</v>
      </c>
      <c r="Q129" s="3" t="s">
        <v>409</v>
      </c>
      <c r="R129" s="3" t="s">
        <v>58</v>
      </c>
      <c r="S129" s="3" t="s">
        <v>265</v>
      </c>
      <c r="T129" s="76">
        <v>31.54</v>
      </c>
      <c r="U129" s="76">
        <v>31.54</v>
      </c>
      <c r="V129" s="76">
        <v>31.54</v>
      </c>
      <c r="W129" s="76">
        <v>31.54</v>
      </c>
      <c r="X129" s="76">
        <v>31.54</v>
      </c>
      <c r="Y129" s="76">
        <v>31.54</v>
      </c>
      <c r="Z129" s="76">
        <v>31.54</v>
      </c>
    </row>
    <row r="130" spans="4:26" ht="14.5">
      <c r="D130" s="135"/>
      <c r="E130" s="161" t="s">
        <v>58</v>
      </c>
      <c r="F130" s="135"/>
      <c r="G130" s="160">
        <v>0.5</v>
      </c>
      <c r="H130" s="160">
        <v>0.5</v>
      </c>
      <c r="I130" s="160">
        <v>0.5</v>
      </c>
      <c r="J130" s="160">
        <v>0.5</v>
      </c>
      <c r="K130" s="160">
        <v>0.5</v>
      </c>
      <c r="L130" s="160">
        <v>0.5</v>
      </c>
      <c r="M130" s="160">
        <v>0.5</v>
      </c>
      <c r="Q130" s="3" t="s">
        <v>410</v>
      </c>
      <c r="R130" s="3" t="s">
        <v>58</v>
      </c>
      <c r="S130" s="3" t="s">
        <v>265</v>
      </c>
      <c r="T130" s="76">
        <v>31.54</v>
      </c>
      <c r="U130" s="76">
        <v>31.54</v>
      </c>
      <c r="V130" s="76">
        <v>31.54</v>
      </c>
      <c r="W130" s="76">
        <v>31.54</v>
      </c>
      <c r="X130" s="76">
        <v>31.54</v>
      </c>
      <c r="Y130" s="76">
        <v>31.54</v>
      </c>
      <c r="Z130" s="76">
        <v>31.54</v>
      </c>
    </row>
    <row r="131" spans="4:26" ht="14.5">
      <c r="D131" s="161" t="s">
        <v>273</v>
      </c>
      <c r="E131" s="161" t="s">
        <v>55</v>
      </c>
      <c r="F131" s="135" t="s">
        <v>265</v>
      </c>
      <c r="G131" s="160">
        <v>0.5</v>
      </c>
      <c r="H131" s="160">
        <v>0.5</v>
      </c>
      <c r="I131" s="160">
        <v>0.5</v>
      </c>
      <c r="J131" s="160">
        <v>0.5</v>
      </c>
      <c r="K131" s="160">
        <v>0.5</v>
      </c>
      <c r="L131" s="160">
        <v>0.5</v>
      </c>
      <c r="M131" s="160">
        <v>0.5</v>
      </c>
      <c r="Q131" s="3" t="s">
        <v>411</v>
      </c>
      <c r="R131" s="3" t="s">
        <v>58</v>
      </c>
      <c r="S131" s="3" t="s">
        <v>265</v>
      </c>
      <c r="T131" s="76">
        <v>31.54</v>
      </c>
      <c r="U131" s="76">
        <v>31.54</v>
      </c>
      <c r="V131" s="76">
        <v>31.54</v>
      </c>
      <c r="W131" s="76">
        <v>31.54</v>
      </c>
      <c r="X131" s="76">
        <v>31.54</v>
      </c>
      <c r="Y131" s="76">
        <v>31.54</v>
      </c>
      <c r="Z131" s="76">
        <v>31.54</v>
      </c>
    </row>
    <row r="132" spans="4:26" ht="14.5">
      <c r="D132" s="135"/>
      <c r="E132" s="161" t="s">
        <v>62</v>
      </c>
      <c r="F132" s="135"/>
      <c r="G132" s="160">
        <v>0.5</v>
      </c>
      <c r="H132" s="160">
        <v>0.5</v>
      </c>
      <c r="I132" s="160">
        <v>0.5</v>
      </c>
      <c r="J132" s="160">
        <v>0.5</v>
      </c>
      <c r="K132" s="160">
        <v>0.5</v>
      </c>
      <c r="L132" s="160">
        <v>0.5</v>
      </c>
      <c r="M132" s="160">
        <v>0.5</v>
      </c>
      <c r="Q132" s="3" t="s">
        <v>266</v>
      </c>
      <c r="R132" s="3" t="s">
        <v>55</v>
      </c>
      <c r="S132" s="3" t="s">
        <v>265</v>
      </c>
      <c r="T132" s="76">
        <v>31.54</v>
      </c>
      <c r="U132" s="76">
        <v>31.54</v>
      </c>
      <c r="V132" s="76">
        <v>31.54</v>
      </c>
      <c r="W132" s="76">
        <v>31.54</v>
      </c>
      <c r="X132" s="76">
        <v>31.54</v>
      </c>
      <c r="Y132" s="76">
        <v>31.54</v>
      </c>
      <c r="Z132" s="76">
        <v>31.54</v>
      </c>
    </row>
    <row r="133" spans="4:26" ht="14.5">
      <c r="D133" s="3" t="s">
        <v>406</v>
      </c>
      <c r="E133" s="3" t="s">
        <v>62</v>
      </c>
      <c r="F133" s="3" t="s">
        <v>265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Q133" s="3" t="s">
        <v>267</v>
      </c>
      <c r="R133" s="3" t="s">
        <v>61</v>
      </c>
      <c r="S133" s="3" t="s">
        <v>265</v>
      </c>
      <c r="T133" s="76">
        <v>31.54</v>
      </c>
      <c r="U133" s="76">
        <v>31.54</v>
      </c>
      <c r="V133" s="76">
        <v>31.54</v>
      </c>
      <c r="W133" s="76">
        <v>31.54</v>
      </c>
      <c r="X133" s="76">
        <v>31.54</v>
      </c>
      <c r="Y133" s="76">
        <v>31.54</v>
      </c>
      <c r="Z133" s="76">
        <v>31.54</v>
      </c>
    </row>
    <row r="134" spans="4:26" ht="14.5">
      <c r="D134" s="3" t="s">
        <v>407</v>
      </c>
      <c r="E134" s="3" t="s">
        <v>62</v>
      </c>
      <c r="F134" s="3" t="s">
        <v>265</v>
      </c>
      <c r="G134" s="220">
        <v>1</v>
      </c>
      <c r="H134" s="220">
        <v>1</v>
      </c>
      <c r="I134" s="220">
        <v>1</v>
      </c>
      <c r="J134" s="220">
        <v>1</v>
      </c>
      <c r="K134" s="220">
        <v>1</v>
      </c>
      <c r="L134" s="220">
        <v>1</v>
      </c>
      <c r="M134" s="220">
        <v>1</v>
      </c>
      <c r="Q134" s="3" t="s">
        <v>268</v>
      </c>
      <c r="R134" s="3" t="s">
        <v>220</v>
      </c>
      <c r="S134" s="3" t="s">
        <v>265</v>
      </c>
      <c r="T134" s="76">
        <v>31.54</v>
      </c>
      <c r="U134" s="76">
        <v>31.54</v>
      </c>
      <c r="V134" s="76">
        <v>31.54</v>
      </c>
      <c r="W134" s="76">
        <v>31.54</v>
      </c>
      <c r="X134" s="76">
        <v>31.54</v>
      </c>
      <c r="Y134" s="76">
        <v>31.54</v>
      </c>
      <c r="Z134" s="76">
        <v>31.54</v>
      </c>
    </row>
    <row r="135" spans="4:26" ht="14.5">
      <c r="D135" s="3" t="s">
        <v>408</v>
      </c>
      <c r="E135" s="3" t="s">
        <v>62</v>
      </c>
      <c r="F135" s="3" t="s">
        <v>265</v>
      </c>
      <c r="G135" s="220">
        <v>1</v>
      </c>
      <c r="H135" s="220">
        <v>1</v>
      </c>
      <c r="I135" s="220">
        <v>1</v>
      </c>
      <c r="J135" s="220">
        <v>1</v>
      </c>
      <c r="K135" s="220">
        <v>1</v>
      </c>
      <c r="L135" s="220">
        <v>1</v>
      </c>
      <c r="M135" s="220">
        <v>1</v>
      </c>
      <c r="Q135" s="3" t="s">
        <v>269</v>
      </c>
      <c r="R135" s="3" t="s">
        <v>221</v>
      </c>
      <c r="S135" s="3" t="s">
        <v>265</v>
      </c>
      <c r="T135" s="76">
        <v>31.54</v>
      </c>
      <c r="U135" s="76">
        <v>31.54</v>
      </c>
      <c r="V135" s="76">
        <v>31.54</v>
      </c>
      <c r="W135" s="76">
        <v>31.54</v>
      </c>
      <c r="X135" s="76">
        <v>31.54</v>
      </c>
      <c r="Y135" s="76">
        <v>31.54</v>
      </c>
      <c r="Z135" s="76">
        <v>31.54</v>
      </c>
    </row>
    <row r="136" spans="4:26" ht="14.5">
      <c r="D136" s="3" t="s">
        <v>409</v>
      </c>
      <c r="E136" s="3" t="s">
        <v>58</v>
      </c>
      <c r="F136" s="3" t="s">
        <v>265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Q136" s="150" t="s">
        <v>270</v>
      </c>
      <c r="R136" s="150" t="s">
        <v>55</v>
      </c>
      <c r="S136" s="3" t="s">
        <v>265</v>
      </c>
      <c r="T136" s="76">
        <v>31.54</v>
      </c>
      <c r="U136" s="76">
        <v>31.54</v>
      </c>
      <c r="V136" s="76">
        <v>31.54</v>
      </c>
      <c r="W136" s="76">
        <v>31.54</v>
      </c>
      <c r="X136" s="76">
        <v>31.54</v>
      </c>
      <c r="Y136" s="76">
        <v>31.54</v>
      </c>
      <c r="Z136" s="76">
        <v>31.54</v>
      </c>
    </row>
    <row r="137" spans="4:26" ht="14.5">
      <c r="D137" s="3" t="s">
        <v>410</v>
      </c>
      <c r="E137" s="3" t="s">
        <v>58</v>
      </c>
      <c r="F137" s="3" t="s">
        <v>265</v>
      </c>
      <c r="G137" s="220">
        <v>1</v>
      </c>
      <c r="H137" s="220">
        <v>1</v>
      </c>
      <c r="I137" s="220">
        <v>1</v>
      </c>
      <c r="J137" s="220">
        <v>1</v>
      </c>
      <c r="K137" s="220">
        <v>1</v>
      </c>
      <c r="L137" s="220">
        <v>1</v>
      </c>
      <c r="M137" s="220">
        <v>1</v>
      </c>
      <c r="R137" s="150" t="s">
        <v>221</v>
      </c>
      <c r="T137" s="76"/>
      <c r="U137" s="76"/>
      <c r="V137" s="76"/>
      <c r="W137" s="76"/>
      <c r="X137" s="76"/>
      <c r="Y137" s="76"/>
      <c r="Z137" s="76"/>
    </row>
    <row r="138" spans="4:26" ht="14.5">
      <c r="D138" s="3" t="s">
        <v>411</v>
      </c>
      <c r="E138" s="3" t="s">
        <v>58</v>
      </c>
      <c r="F138" s="3" t="s">
        <v>265</v>
      </c>
      <c r="G138" s="220">
        <v>1</v>
      </c>
      <c r="H138" s="220">
        <v>1</v>
      </c>
      <c r="I138" s="220">
        <v>1</v>
      </c>
      <c r="J138" s="220">
        <v>1</v>
      </c>
      <c r="K138" s="220">
        <v>1</v>
      </c>
      <c r="L138" s="220">
        <v>1</v>
      </c>
      <c r="M138" s="220">
        <v>1</v>
      </c>
      <c r="Q138" s="150" t="s">
        <v>271</v>
      </c>
      <c r="R138" s="150" t="s">
        <v>62</v>
      </c>
      <c r="S138" s="3" t="s">
        <v>265</v>
      </c>
      <c r="T138" s="76">
        <v>31.54</v>
      </c>
      <c r="U138" s="76">
        <v>31.54</v>
      </c>
      <c r="V138" s="76">
        <v>31.54</v>
      </c>
      <c r="W138" s="76">
        <v>31.54</v>
      </c>
      <c r="X138" s="76">
        <v>31.54</v>
      </c>
      <c r="Y138" s="76">
        <v>31.54</v>
      </c>
      <c r="Z138" s="76">
        <v>31.54</v>
      </c>
    </row>
    <row r="139" spans="4:26" ht="14.5">
      <c r="D139" s="3" t="s">
        <v>266</v>
      </c>
      <c r="E139" s="3" t="s">
        <v>55</v>
      </c>
      <c r="F139" s="3" t="s">
        <v>265</v>
      </c>
      <c r="G139" s="220">
        <v>1</v>
      </c>
      <c r="H139" s="220">
        <v>1</v>
      </c>
      <c r="I139" s="220">
        <v>1</v>
      </c>
      <c r="J139" s="220">
        <v>1</v>
      </c>
      <c r="K139" s="220">
        <v>1</v>
      </c>
      <c r="L139" s="220">
        <v>1</v>
      </c>
      <c r="M139" s="220">
        <v>1</v>
      </c>
      <c r="R139" s="150" t="s">
        <v>221</v>
      </c>
      <c r="T139" s="76"/>
      <c r="U139" s="76"/>
      <c r="V139" s="76"/>
      <c r="W139" s="76"/>
      <c r="X139" s="76"/>
      <c r="Y139" s="76"/>
      <c r="Z139" s="76"/>
    </row>
    <row r="140" spans="4:26" ht="14.5">
      <c r="D140" s="3" t="s">
        <v>267</v>
      </c>
      <c r="E140" s="3" t="s">
        <v>61</v>
      </c>
      <c r="F140" s="3" t="s">
        <v>265</v>
      </c>
      <c r="G140" s="220">
        <v>1</v>
      </c>
      <c r="H140" s="220">
        <v>1</v>
      </c>
      <c r="I140" s="220">
        <v>1</v>
      </c>
      <c r="J140" s="220">
        <v>1</v>
      </c>
      <c r="K140" s="220">
        <v>1</v>
      </c>
      <c r="L140" s="220">
        <v>1</v>
      </c>
      <c r="M140" s="220">
        <v>1</v>
      </c>
      <c r="Q140" s="150" t="s">
        <v>272</v>
      </c>
      <c r="R140" s="150" t="s">
        <v>55</v>
      </c>
      <c r="S140" s="3" t="s">
        <v>265</v>
      </c>
      <c r="T140" s="76">
        <v>31.54</v>
      </c>
      <c r="U140" s="76">
        <v>31.54</v>
      </c>
      <c r="V140" s="76">
        <v>31.54</v>
      </c>
      <c r="W140" s="76">
        <v>31.54</v>
      </c>
      <c r="X140" s="76">
        <v>31.54</v>
      </c>
      <c r="Y140" s="76">
        <v>31.54</v>
      </c>
      <c r="Z140" s="76">
        <v>31.54</v>
      </c>
    </row>
    <row r="141" spans="4:26" ht="14.5">
      <c r="D141" s="3" t="s">
        <v>268</v>
      </c>
      <c r="E141" s="3" t="s">
        <v>220</v>
      </c>
      <c r="F141" s="3" t="s">
        <v>265</v>
      </c>
      <c r="G141" s="220">
        <v>1</v>
      </c>
      <c r="H141" s="220">
        <v>1</v>
      </c>
      <c r="I141" s="220">
        <v>1</v>
      </c>
      <c r="J141" s="220">
        <v>1</v>
      </c>
      <c r="K141" s="220">
        <v>1</v>
      </c>
      <c r="L141" s="220">
        <v>1</v>
      </c>
      <c r="M141" s="220">
        <v>1</v>
      </c>
      <c r="R141" s="150" t="s">
        <v>58</v>
      </c>
      <c r="T141" s="76"/>
      <c r="U141" s="76"/>
      <c r="V141" s="76"/>
      <c r="W141" s="76"/>
      <c r="X141" s="76"/>
      <c r="Y141" s="76"/>
      <c r="Z141" s="76"/>
    </row>
    <row r="142" spans="4:26" ht="14.5">
      <c r="D142" s="3" t="s">
        <v>269</v>
      </c>
      <c r="E142" s="3" t="s">
        <v>221</v>
      </c>
      <c r="F142" s="3" t="s">
        <v>265</v>
      </c>
      <c r="G142" s="220">
        <v>1</v>
      </c>
      <c r="H142" s="220">
        <v>1</v>
      </c>
      <c r="I142" s="220">
        <v>1</v>
      </c>
      <c r="J142" s="220">
        <v>1</v>
      </c>
      <c r="K142" s="220">
        <v>1</v>
      </c>
      <c r="L142" s="220">
        <v>1</v>
      </c>
      <c r="M142" s="220">
        <v>1</v>
      </c>
      <c r="Q142" s="150" t="s">
        <v>273</v>
      </c>
      <c r="R142" s="150" t="s">
        <v>55</v>
      </c>
      <c r="S142" s="3" t="s">
        <v>265</v>
      </c>
      <c r="T142" s="76">
        <v>31.54</v>
      </c>
      <c r="U142" s="76">
        <v>31.54</v>
      </c>
      <c r="V142" s="76">
        <v>31.54</v>
      </c>
      <c r="W142" s="76">
        <v>31.54</v>
      </c>
      <c r="X142" s="76">
        <v>31.54</v>
      </c>
      <c r="Y142" s="76">
        <v>31.54</v>
      </c>
      <c r="Z142" s="76">
        <v>31.54</v>
      </c>
    </row>
    <row r="143" spans="4:26" ht="14.5">
      <c r="R143" s="150" t="s">
        <v>62</v>
      </c>
      <c r="T143" s="76"/>
      <c r="U143" s="76"/>
      <c r="V143" s="76"/>
      <c r="W143" s="76"/>
      <c r="X143" s="76"/>
      <c r="Y143" s="76"/>
      <c r="Z143" s="76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174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174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174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174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174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174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174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47" t="s">
        <v>175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175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175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175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175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175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175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9.5">
      <c r="A14" s="37"/>
      <c r="B14" s="48" t="s">
        <v>154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154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154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154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154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154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154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155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155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155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155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155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155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155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4.5">
      <c r="A16" s="37"/>
      <c r="B16" s="36" t="s">
        <v>156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156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156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156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156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156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156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4.5">
      <c r="A17" s="37"/>
      <c r="B17" s="36" t="s">
        <v>157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157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157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157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157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157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157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4.5">
      <c r="A18" s="37"/>
      <c r="B18" s="36" t="s">
        <v>158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158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158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158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158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158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158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4.5">
      <c r="A19" s="37"/>
      <c r="B19" s="36" t="s">
        <v>159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159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159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159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159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159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159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4.5">
      <c r="A20" s="37"/>
      <c r="B20" s="36" t="s">
        <v>160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160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4.5">
      <c r="A21" s="37"/>
      <c r="B21" s="36" t="s">
        <v>161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176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176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176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176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176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161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4.5">
      <c r="A22" s="37"/>
      <c r="B22" s="36" t="s">
        <v>162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162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162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162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162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162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162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.5">
      <c r="A23" s="37"/>
      <c r="B23" s="36" t="s">
        <v>163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163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163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163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163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163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163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4.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4.5">
      <c r="A25" s="37"/>
      <c r="B25" s="19" t="s">
        <v>164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164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164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164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164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164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164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36" t="s">
        <v>165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165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165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165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165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165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165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4.5">
      <c r="A27" s="37"/>
      <c r="B27" s="36" t="s">
        <v>166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166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166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166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166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166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166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4.5">
      <c r="A28" s="37"/>
      <c r="B28" s="36" t="s">
        <v>167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167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167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167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167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167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167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4.5">
      <c r="A29" s="37"/>
      <c r="B29" s="36" t="s">
        <v>168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168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168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168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168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168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168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155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155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155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155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155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155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155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4.5">
      <c r="A33" s="37"/>
      <c r="B33" s="36" t="s">
        <v>156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156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156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156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156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156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156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4.5">
      <c r="A34" s="37"/>
      <c r="B34" s="36" t="s">
        <v>157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4.5">
      <c r="A35" s="37"/>
      <c r="B35" s="36" t="s">
        <v>158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158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158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158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158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158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158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4.5">
      <c r="A36" s="37"/>
      <c r="B36" s="36" t="s">
        <v>159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159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159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159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159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159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159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4.5">
      <c r="A37" s="37"/>
      <c r="B37" s="36" t="s">
        <v>160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160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160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160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160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160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160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4.5">
      <c r="A38" s="37"/>
      <c r="B38" s="36" t="s">
        <v>161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176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176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176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176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176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161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4.5">
      <c r="A39" s="37"/>
      <c r="B39" s="36" t="s">
        <v>162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162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162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162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162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162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162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.5">
      <c r="A40" s="37"/>
      <c r="B40" s="36" t="s">
        <v>163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163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163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163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163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163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163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4.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4.5">
      <c r="A42" s="37"/>
      <c r="B42" s="19" t="s">
        <v>164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164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164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164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164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164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164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37"/>
      <c r="B43" s="36" t="s">
        <v>165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165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165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165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165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165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165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4.5">
      <c r="A44" s="37"/>
      <c r="B44" s="36" t="s">
        <v>166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166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166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166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166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166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166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4.5">
      <c r="A45" s="37"/>
      <c r="B45" s="36" t="s">
        <v>167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167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167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167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167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167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167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4.5">
      <c r="A46" s="37"/>
      <c r="B46" s="36" t="s">
        <v>168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168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168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168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168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168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168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5"/>
  <sheetViews>
    <sheetView topLeftCell="A5" workbookViewId="0">
      <selection activeCell="K10" sqref="K10"/>
    </sheetView>
  </sheetViews>
  <sheetFormatPr defaultRowHeight="12.5"/>
  <cols>
    <col min="3" max="3" width="17.81640625" bestFit="1" customWidth="1"/>
    <col min="6" max="7" width="12.1796875" bestFit="1" customWidth="1"/>
    <col min="8" max="12" width="12" bestFit="1" customWidth="1"/>
    <col min="14" max="14" width="25.54296875" bestFit="1" customWidth="1"/>
    <col min="15" max="15" width="12.179687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 ht="13">
      <c r="H4" s="182" t="s">
        <v>438</v>
      </c>
    </row>
    <row r="5" spans="2:31">
      <c r="N5" s="158" t="s">
        <v>443</v>
      </c>
    </row>
    <row r="6" spans="2:31" ht="14.5">
      <c r="B6" s="162"/>
      <c r="C6" s="163" t="s">
        <v>427</v>
      </c>
      <c r="D6" s="162"/>
      <c r="F6" s="162"/>
      <c r="G6" s="162"/>
      <c r="H6" s="162"/>
      <c r="I6" s="162"/>
      <c r="J6" s="162"/>
      <c r="K6" s="162"/>
      <c r="L6" s="162"/>
    </row>
    <row r="7" spans="2:31" ht="14.5">
      <c r="B7" s="164" t="s">
        <v>431</v>
      </c>
      <c r="C7" s="165" t="s">
        <v>0</v>
      </c>
      <c r="D7" s="164" t="s">
        <v>433</v>
      </c>
      <c r="E7" s="162">
        <v>2020</v>
      </c>
      <c r="F7" s="162" t="s">
        <v>141</v>
      </c>
      <c r="G7" s="162" t="s">
        <v>142</v>
      </c>
      <c r="H7" s="162" t="s">
        <v>143</v>
      </c>
      <c r="I7" s="162" t="s">
        <v>144</v>
      </c>
      <c r="J7" s="162" t="s">
        <v>145</v>
      </c>
      <c r="K7" s="162" t="s">
        <v>146</v>
      </c>
      <c r="L7" s="162" t="s">
        <v>147</v>
      </c>
    </row>
    <row r="8" spans="2:31" ht="14.5">
      <c r="B8" s="164" t="s">
        <v>432</v>
      </c>
      <c r="C8" s="162" t="s">
        <v>54</v>
      </c>
      <c r="D8" s="164" t="s">
        <v>52</v>
      </c>
      <c r="E8" s="162"/>
      <c r="F8">
        <f>O8</f>
        <v>44.232920425264439</v>
      </c>
      <c r="G8" s="3">
        <f t="shared" ref="G8:L11" si="0">P8</f>
        <v>110.25989858911525</v>
      </c>
      <c r="H8" s="3">
        <f t="shared" si="0"/>
        <v>226.40219268494292</v>
      </c>
      <c r="I8" s="3">
        <f t="shared" si="0"/>
        <v>24.507580692000239</v>
      </c>
      <c r="J8" s="3">
        <f t="shared" si="0"/>
        <v>26.840837172137004</v>
      </c>
      <c r="K8" s="3">
        <f t="shared" si="0"/>
        <v>108.81754056970077</v>
      </c>
      <c r="L8" s="3">
        <f t="shared" si="0"/>
        <v>58.037946602695385</v>
      </c>
      <c r="N8" s="181" t="s">
        <v>440</v>
      </c>
      <c r="O8" s="158">
        <f>SUMPRODUCT('TechHeat-RES-SD'!G3:G20,'TechHeat-RES-SD'!G76:G93,'TechHeat-RES-SD'!G133:G150)</f>
        <v>44.232920425264439</v>
      </c>
      <c r="P8" s="158">
        <f>SUMPRODUCT('TechHeat-RES-SD'!H3:H20,'TechHeat-RES-SD'!H76:H93,'TechHeat-RES-SD'!H133:H150)</f>
        <v>110.25989858911525</v>
      </c>
      <c r="Q8" s="158">
        <f>SUMPRODUCT('TechHeat-RES-SD'!I3:I20,'TechHeat-RES-SD'!I76:I93,'TechHeat-RES-SD'!I133:I150)</f>
        <v>226.40219268494292</v>
      </c>
      <c r="R8" s="158">
        <f>SUMPRODUCT('TechHeat-RES-SD'!J3:J20,'TechHeat-RES-SD'!J76:J93,'TechHeat-RES-SD'!J133:J150)</f>
        <v>24.507580692000239</v>
      </c>
      <c r="S8" s="158">
        <f>SUMPRODUCT('TechHeat-RES-SD'!K3:K20,'TechHeat-RES-SD'!K76:K93,'TechHeat-RES-SD'!K133:K150)</f>
        <v>26.840837172137004</v>
      </c>
      <c r="T8" s="158">
        <f>SUMPRODUCT('TechHeat-RES-SD'!L3:L20,'TechHeat-RES-SD'!L76:L93,'TechHeat-RES-SD'!L133:L150)</f>
        <v>108.81754056970077</v>
      </c>
      <c r="U8" s="158">
        <f>SUMPRODUCT('TechHeat-RES-SD'!M3:M20,'TechHeat-RES-SD'!M76:M93,'TechHeat-RES-SD'!M133:M150)</f>
        <v>58.037946602695385</v>
      </c>
      <c r="X8" s="150" t="s">
        <v>444</v>
      </c>
      <c r="Y8" s="186">
        <f>attached_space_heating_byendtyp!W15</f>
        <v>53.342951999999997</v>
      </c>
      <c r="Z8" s="186">
        <f>attached_space_heating_byendtyp!AU15</f>
        <v>124.50964</v>
      </c>
      <c r="AA8" s="186">
        <f>attached_space_heating_byendtyp!BS15</f>
        <v>227.962187</v>
      </c>
      <c r="AB8" s="186">
        <f>attached_space_heating_byendtyp!CQ15</f>
        <v>25.618392</v>
      </c>
      <c r="AC8" s="186">
        <f>attached_space_heating_byendtyp!DO15</f>
        <v>27.017457</v>
      </c>
      <c r="AD8" s="186">
        <f>attached_space_heating_byendtyp!EM15</f>
        <v>109.281769</v>
      </c>
      <c r="AE8" s="186">
        <f>attached_space_heating_byendtyp!FK15</f>
        <v>60.315980000000003</v>
      </c>
    </row>
    <row r="9" spans="2:31" ht="14.5">
      <c r="B9" s="164" t="s">
        <v>432</v>
      </c>
      <c r="C9" s="162" t="s">
        <v>255</v>
      </c>
      <c r="D9" s="164" t="s">
        <v>52</v>
      </c>
      <c r="E9" s="162"/>
      <c r="F9" s="3">
        <f t="shared" ref="F9:F11" si="1">O9</f>
        <v>3.4104750323322452</v>
      </c>
      <c r="G9" s="3">
        <f t="shared" si="0"/>
        <v>13.145142329177446</v>
      </c>
      <c r="H9" s="3">
        <f t="shared" si="0"/>
        <v>41.504397693710466</v>
      </c>
      <c r="I9" s="3">
        <f t="shared" si="0"/>
        <v>1.7872707363532465</v>
      </c>
      <c r="J9" s="3">
        <f t="shared" si="0"/>
        <v>1.6416296010669555</v>
      </c>
      <c r="K9" s="3">
        <f t="shared" si="0"/>
        <v>10.342002038371705</v>
      </c>
      <c r="L9" s="3">
        <f t="shared" si="0"/>
        <v>8.4314370936136438</v>
      </c>
      <c r="O9">
        <f>SUMPRODUCT('TechHeat-RES-SA'!G3:G20,'TechHeat-RES-SA'!G76:G93,'TechHeat-RES-SA'!U125:U142)</f>
        <v>3.4104750323322452</v>
      </c>
      <c r="P9" s="3">
        <f>SUMPRODUCT('TechHeat-RES-SA'!H3:H20,'TechHeat-RES-SA'!H76:H93,'TechHeat-RES-SA'!V125:V142)</f>
        <v>13.145142329177446</v>
      </c>
      <c r="Q9" s="3">
        <f>SUMPRODUCT('TechHeat-RES-SA'!I3:I20,'TechHeat-RES-SA'!I76:I93,'TechHeat-RES-SA'!W125:W142)</f>
        <v>41.504397693710466</v>
      </c>
      <c r="R9" s="3">
        <f>SUMPRODUCT('TechHeat-RES-SA'!J3:J20,'TechHeat-RES-SA'!J76:J93,'TechHeat-RES-SA'!X125:X142)</f>
        <v>1.7872707363532465</v>
      </c>
      <c r="S9" s="3">
        <f>SUMPRODUCT('TechHeat-RES-SA'!K3:K20,'TechHeat-RES-SA'!K76:K93,'TechHeat-RES-SA'!Y125:Y142)</f>
        <v>1.6416296010669555</v>
      </c>
      <c r="T9" s="3">
        <f>SUMPRODUCT('TechHeat-RES-SA'!L3:L20,'TechHeat-RES-SA'!L76:L93,'TechHeat-RES-SA'!Z125:Z142)</f>
        <v>10.342002038371705</v>
      </c>
      <c r="U9" s="3">
        <f>SUMPRODUCT('TechHeat-RES-SA'!M3:M20,'TechHeat-RES-SA'!M76:M93,'TechHeat-RES-SA'!AA125:AA142)</f>
        <v>8.4314370936136438</v>
      </c>
      <c r="Y9" s="186">
        <f>attached_space_heating_byendtyp!W16</f>
        <v>4.0915540000000004</v>
      </c>
      <c r="Z9" s="186">
        <f>attached_space_heating_byendtyp!AU16</f>
        <v>15.250220000000001</v>
      </c>
      <c r="AA9" s="186">
        <f>attached_space_heating_byendtyp!BS16</f>
        <v>42.579920000000001</v>
      </c>
      <c r="AB9" s="186">
        <f>attached_space_heating_byendtyp!CQ16</f>
        <v>1.852714</v>
      </c>
      <c r="AC9" s="186">
        <f>attached_space_heating_byendtyp!DO16</f>
        <v>1.681238</v>
      </c>
      <c r="AD9" s="186">
        <f>attached_space_heating_byendtyp!EM16</f>
        <v>10.438742</v>
      </c>
      <c r="AE9" s="186">
        <f>attached_space_heating_byendtyp!FK16</f>
        <v>8.7676580000000008</v>
      </c>
    </row>
    <row r="10" spans="2:31" ht="14.5">
      <c r="B10" s="164" t="s">
        <v>432</v>
      </c>
      <c r="C10" s="162" t="s">
        <v>256</v>
      </c>
      <c r="D10" s="164" t="s">
        <v>52</v>
      </c>
      <c r="E10" s="162"/>
      <c r="F10" s="3">
        <f t="shared" si="1"/>
        <v>4.3102290894175477</v>
      </c>
      <c r="G10" s="3">
        <f t="shared" si="0"/>
        <v>50.040854575255914</v>
      </c>
      <c r="H10" s="3">
        <f t="shared" si="0"/>
        <v>40.966841316209376</v>
      </c>
      <c r="I10" s="3">
        <f t="shared" si="0"/>
        <v>3.7666250215309294</v>
      </c>
      <c r="J10" s="3">
        <f t="shared" si="0"/>
        <v>2.8912168080513823</v>
      </c>
      <c r="K10" s="3">
        <f t="shared" si="0"/>
        <v>15.342401695878813</v>
      </c>
      <c r="L10" s="3">
        <f t="shared" si="0"/>
        <v>11.380986073729844</v>
      </c>
      <c r="O10">
        <f>SUMPRODUCT('TechHeat-RES-AP'!G3:G20,'TechHeat-RES-AP'!G76:G93,'TechHeat-RES-AP'!U128:U145)</f>
        <v>4.3102290894175477</v>
      </c>
      <c r="P10" s="3">
        <f>SUMPRODUCT('TechHeat-RES-AP'!H3:H20,'TechHeat-RES-AP'!H76:H93,'TechHeat-RES-AP'!V128:V145)</f>
        <v>50.040854575255914</v>
      </c>
      <c r="Q10" s="3">
        <f>SUMPRODUCT('TechHeat-RES-AP'!I3:I20,'TechHeat-RES-AP'!I76:I93,'TechHeat-RES-AP'!W128:W145)</f>
        <v>40.966841316209376</v>
      </c>
      <c r="R10" s="3">
        <f>SUMPRODUCT('TechHeat-RES-AP'!J3:J20,'TechHeat-RES-AP'!J76:J93,'TechHeat-RES-AP'!X128:X145)</f>
        <v>3.7666250215309294</v>
      </c>
      <c r="S10" s="3">
        <f>SUMPRODUCT('TechHeat-RES-AP'!K3:K20,'TechHeat-RES-AP'!K76:K93,'TechHeat-RES-AP'!Y128:Y145)</f>
        <v>2.8912168080513823</v>
      </c>
      <c r="T10" s="3">
        <f>SUMPRODUCT('TechHeat-RES-AP'!L3:L20,'TechHeat-RES-AP'!L76:L93,'TechHeat-RES-AP'!Z128:Z145)</f>
        <v>15.342401695878813</v>
      </c>
      <c r="U10" s="3">
        <f>SUMPRODUCT('TechHeat-RES-AP'!M3:M20,'TechHeat-RES-AP'!M76:M93,'TechHeat-RES-AP'!AA128:AA145)</f>
        <v>11.380986073729844</v>
      </c>
      <c r="Y10" s="186">
        <f>attached_space_heating_byendtyp!W17</f>
        <v>5.1777069999999998</v>
      </c>
      <c r="Z10" s="186">
        <f>attached_space_heating_byendtyp!AU17</f>
        <v>58.997866999999999</v>
      </c>
      <c r="AA10" s="186">
        <f>attached_space_heating_byendtyp!BS17</f>
        <v>42.439269000000003</v>
      </c>
      <c r="AB10" s="186">
        <f>attached_space_heating_byendtyp!CQ17</f>
        <v>3.9167839999999998</v>
      </c>
      <c r="AC10" s="186">
        <f>attached_space_heating_byendtyp!DO17</f>
        <v>2.9615010000000002</v>
      </c>
      <c r="AD10" s="186">
        <f>attached_space_heating_byendtyp!EM17</f>
        <v>15.487576000000001</v>
      </c>
      <c r="AE10" s="186">
        <f>attached_space_heating_byendtyp!FK17</f>
        <v>11.643758</v>
      </c>
    </row>
    <row r="11" spans="2:31" ht="14.5">
      <c r="B11" s="164" t="s">
        <v>432</v>
      </c>
      <c r="C11" s="162" t="s">
        <v>265</v>
      </c>
      <c r="D11" s="164" t="s">
        <v>52</v>
      </c>
      <c r="E11" s="162"/>
      <c r="F11" s="3">
        <f t="shared" si="1"/>
        <v>2.0103040456543573</v>
      </c>
      <c r="G11" s="3">
        <f t="shared" si="0"/>
        <v>2.8021955765365405</v>
      </c>
      <c r="H11" s="3">
        <f t="shared" si="0"/>
        <v>1.5971203562408003</v>
      </c>
      <c r="I11" s="3">
        <f t="shared" si="0"/>
        <v>0.86011172786080003</v>
      </c>
      <c r="J11" s="3">
        <f t="shared" si="0"/>
        <v>1.0838387489369203</v>
      </c>
      <c r="K11" s="3">
        <f t="shared" si="0"/>
        <v>6.6851037286932291</v>
      </c>
      <c r="L11" s="3">
        <f t="shared" si="0"/>
        <v>3.1485252170850009</v>
      </c>
      <c r="O11">
        <f>SUMPRODUCT('TechHeat-RES-MOB'!G3:G20,'TechHeat-RES-MOB'!G76:G93,'TechHeat-RES-MOB'!T126:T143)</f>
        <v>2.0103040456543573</v>
      </c>
      <c r="P11" s="3">
        <f>SUMPRODUCT('TechHeat-RES-MOB'!H3:H20,'TechHeat-RES-MOB'!H76:H93,'TechHeat-RES-MOB'!U126:U143)</f>
        <v>2.8021955765365405</v>
      </c>
      <c r="Q11" s="3">
        <f>SUMPRODUCT('TechHeat-RES-MOB'!I3:I20,'TechHeat-RES-MOB'!I76:I93,'TechHeat-RES-MOB'!V126:V143)</f>
        <v>1.5971203562408003</v>
      </c>
      <c r="R11" s="3">
        <f>SUMPRODUCT('TechHeat-RES-MOB'!J3:J20,'TechHeat-RES-MOB'!J76:J93,'TechHeat-RES-MOB'!W126:W143)</f>
        <v>0.86011172786080003</v>
      </c>
      <c r="S11" s="3">
        <f>SUMPRODUCT('TechHeat-RES-MOB'!K3:K20,'TechHeat-RES-MOB'!K76:K93,'TechHeat-RES-MOB'!X126:X143)</f>
        <v>1.0838387489369203</v>
      </c>
      <c r="T11" s="3">
        <f>SUMPRODUCT('TechHeat-RES-MOB'!L3:L20,'TechHeat-RES-MOB'!L76:L93,'TechHeat-RES-MOB'!Y126:Y143)</f>
        <v>6.6851037286932291</v>
      </c>
      <c r="U11" s="3">
        <f>SUMPRODUCT('TechHeat-RES-MOB'!M3:M20,'TechHeat-RES-MOB'!M76:M93,'TechHeat-RES-MOB'!Z126:Z143)</f>
        <v>3.1485252170850009</v>
      </c>
      <c r="Y11" s="186">
        <f>attached_space_heating_byendtyp!W18</f>
        <v>2.4780519999999999</v>
      </c>
      <c r="Z11" s="186">
        <f>attached_space_heating_byendtyp!AU18</f>
        <v>3.3852929999999999</v>
      </c>
      <c r="AA11" s="186">
        <f>attached_space_heating_byendtyp!BS18</f>
        <v>1.6503369999999999</v>
      </c>
      <c r="AB11" s="186">
        <f>attached_space_heating_byendtyp!CQ18</f>
        <v>0.92445500000000003</v>
      </c>
      <c r="AC11" s="186">
        <f>attached_space_heating_byendtyp!DO18</f>
        <v>1.108921</v>
      </c>
      <c r="AD11" s="186">
        <f>attached_space_heating_byendtyp!EM18</f>
        <v>6.619415</v>
      </c>
      <c r="AE11" s="186">
        <f>attached_space_heating_byendtyp!FK18</f>
        <v>3.163551</v>
      </c>
    </row>
    <row r="12" spans="2:31">
      <c r="B12" s="164" t="s">
        <v>432</v>
      </c>
      <c r="C12" s="189" t="s">
        <v>53</v>
      </c>
      <c r="D12" s="164" t="s">
        <v>52</v>
      </c>
      <c r="E12" s="162"/>
      <c r="F12" s="162">
        <f>'TechCooling-RES'!U3*attached_coolingsecuse!W13</f>
        <v>0.32287300349783998</v>
      </c>
      <c r="G12" s="162">
        <f>'TechCooling-RES'!V3*attached_coolingsecuse!AU13</f>
        <v>2.5668135370839997</v>
      </c>
      <c r="H12" s="162">
        <f>'TechCooling-RES'!W3*attached_coolingsecuse!BS13</f>
        <v>13.70338469613402</v>
      </c>
      <c r="I12" s="162">
        <f>'TechCooling-RES'!X3*attached_coolingsecuse!CQ13</f>
        <v>1.6872330059302598</v>
      </c>
      <c r="J12" s="162">
        <f>'TechCooling-RES'!Y3*attached_coolingsecuse!DO13</f>
        <v>0.47763621997262007</v>
      </c>
      <c r="K12" s="162">
        <f>'TechCooling-RES'!Z3*attached_coolingsecuse!EM13</f>
        <v>0.17504331539595</v>
      </c>
      <c r="L12" s="162">
        <f>'TechCooling-RES'!AA3*attached_coolingsecuse!FK13</f>
        <v>0.36544633966763995</v>
      </c>
      <c r="P12" s="3"/>
    </row>
    <row r="13" spans="2:31">
      <c r="B13" s="164" t="s">
        <v>432</v>
      </c>
      <c r="C13" s="189" t="s">
        <v>274</v>
      </c>
      <c r="D13" s="164" t="s">
        <v>52</v>
      </c>
      <c r="E13" s="162"/>
      <c r="F13" s="162">
        <f>'TechCooling-RES'!U5*attached_coolingsecuse!W13</f>
        <v>3.666161887608E-2</v>
      </c>
      <c r="G13" s="162">
        <f>'TechCooling-RES'!V5*attached_coolingsecuse!AU13</f>
        <v>0.49237773870019996</v>
      </c>
      <c r="H13" s="162">
        <f>'TechCooling-RES'!W5*attached_coolingsecuse!BS13</f>
        <v>3.9534163604664001</v>
      </c>
      <c r="I13" s="162">
        <f>'TechCooling-RES'!X5*attached_coolingsecuse!CQ13</f>
        <v>0.19411534009974002</v>
      </c>
      <c r="J13" s="162">
        <f>'TechCooling-RES'!Y5*attached_coolingsecuse!DO13</f>
        <v>5.1932013205390003E-2</v>
      </c>
      <c r="K13" s="162">
        <f>'TechCooling-RES'!Z5*attached_coolingsecuse!EM13</f>
        <v>4.24707728775E-2</v>
      </c>
      <c r="L13" s="162">
        <f>'TechCooling-RES'!AA5*attached_coolingsecuse!FK13</f>
        <v>9.6531834072059994E-2</v>
      </c>
    </row>
    <row r="14" spans="2:31">
      <c r="B14" s="164" t="s">
        <v>432</v>
      </c>
      <c r="C14" s="189" t="s">
        <v>290</v>
      </c>
      <c r="D14" s="164" t="s">
        <v>52</v>
      </c>
      <c r="E14" s="162"/>
      <c r="F14" s="162">
        <f>'TechCooling-RES'!U7*attached_coolingsecuse!W13</f>
        <v>9.3158302993019984E-2</v>
      </c>
      <c r="G14" s="162">
        <f>'TechCooling-RES'!V7*attached_coolingsecuse!AU13</f>
        <v>2.7526786978973998</v>
      </c>
      <c r="H14" s="162">
        <f>'TechCooling-RES'!W7*attached_coolingsecuse!BS13</f>
        <v>7.4083200782725198</v>
      </c>
      <c r="I14" s="162">
        <f>'TechCooling-RES'!X7*attached_coolingsecuse!CQ13</f>
        <v>0.64762764609369994</v>
      </c>
      <c r="J14" s="162">
        <f>'TechCooling-RES'!Y7*attached_coolingsecuse!DO13</f>
        <v>0.13547921432063001</v>
      </c>
      <c r="K14" s="162">
        <f>'TechCooling-RES'!Z7*attached_coolingsecuse!EM13</f>
        <v>6.5968583859000007E-2</v>
      </c>
      <c r="L14" s="162">
        <f>'TechCooling-RES'!AA7*attached_coolingsecuse!FK13</f>
        <v>0.28248441162389998</v>
      </c>
    </row>
    <row r="15" spans="2:31">
      <c r="B15" s="164" t="s">
        <v>432</v>
      </c>
      <c r="C15" s="189" t="s">
        <v>291</v>
      </c>
      <c r="D15" s="164" t="s">
        <v>52</v>
      </c>
      <c r="E15" s="162"/>
      <c r="F15" s="162">
        <f>'TechCooling-RES'!U9*attached_coolingsecuse!W13</f>
        <v>1.722107463306E-2</v>
      </c>
      <c r="G15" s="162">
        <f>'TechCooling-RES'!V9*attached_coolingsecuse!AU13</f>
        <v>6.7310026318399996E-2</v>
      </c>
      <c r="H15" s="162">
        <f>'TechCooling-RES'!W9*attached_coolingsecuse!BS13</f>
        <v>0.11548986512705998</v>
      </c>
      <c r="I15" s="162">
        <f>'TechCooling-RES'!X9*attached_coolingsecuse!CQ13</f>
        <v>5.5702007876299996E-2</v>
      </c>
      <c r="J15" s="162">
        <f>'TechCooling-RES'!Y9*attached_coolingsecuse!DO13</f>
        <v>1.844955250136E-2</v>
      </c>
      <c r="K15" s="162">
        <f>'TechCooling-RES'!Z9*attached_coolingsecuse!EM13</f>
        <v>1.1282327867550001E-2</v>
      </c>
      <c r="L15" s="162">
        <f>'TechCooling-RES'!AA9*attached_coolingsecuse!FK13</f>
        <v>2.78994146364E-2</v>
      </c>
      <c r="N15" s="181" t="s">
        <v>440</v>
      </c>
      <c r="O15" t="e">
        <f>SUMPRODUCT('TechCooling-RES'!G22:G23,'TechCooling-RES'!G57:G58,'TechCooling-RES'!G82:G82)</f>
        <v>#VALUE!</v>
      </c>
    </row>
    <row r="16" spans="2:31">
      <c r="B16" s="164" t="s">
        <v>432</v>
      </c>
      <c r="C16" s="150" t="s">
        <v>420</v>
      </c>
      <c r="D16" s="164" t="s">
        <v>52</v>
      </c>
      <c r="E16" s="162"/>
      <c r="F16" s="181">
        <f>attached_WatHeaSecEneUse!W15</f>
        <v>9.9410260000000008</v>
      </c>
      <c r="G16" s="181">
        <f>attached_WatHeaSecEneUse!AU15</f>
        <v>24.893885999999998</v>
      </c>
      <c r="H16" s="181">
        <f>attached_WatHeaSecEneUse!BS15</f>
        <v>55.892400000000002</v>
      </c>
      <c r="I16" s="181">
        <f>attached_WatHeaSecEneUse!CQ15</f>
        <v>7.1378750000000002</v>
      </c>
      <c r="J16" s="181">
        <f>attached_WatHeaSecEneUse!DO15</f>
        <v>8.3361680000000007</v>
      </c>
      <c r="K16" s="181">
        <f>attached_WatHeaSecEneUse!EM15</f>
        <v>31.563828000000001</v>
      </c>
      <c r="L16" s="181">
        <f>attached_WatHeaSecEneUse!FK15</f>
        <v>22.658503</v>
      </c>
    </row>
    <row r="17" spans="2:25">
      <c r="B17" s="164" t="s">
        <v>432</v>
      </c>
      <c r="C17" s="150" t="s">
        <v>421</v>
      </c>
      <c r="D17" s="164" t="s">
        <v>52</v>
      </c>
      <c r="E17" s="162"/>
      <c r="F17" s="181">
        <f>attached_WatHeaSecEneUse!W16</f>
        <v>1.0356030000000001</v>
      </c>
      <c r="G17" s="181">
        <f>attached_WatHeaSecEneUse!AU16</f>
        <v>4.4592980000000004</v>
      </c>
      <c r="H17" s="181">
        <f>attached_WatHeaSecEneUse!BS16</f>
        <v>14.072972</v>
      </c>
      <c r="I17" s="181">
        <f>attached_WatHeaSecEneUse!CQ16</f>
        <v>0.51197300000000001</v>
      </c>
      <c r="J17" s="181">
        <f>attached_WatHeaSecEneUse!DO16</f>
        <v>0.61672800000000005</v>
      </c>
      <c r="K17" s="181">
        <f>attached_WatHeaSecEneUse!EM16</f>
        <v>5.4272960000000001</v>
      </c>
      <c r="L17" s="181">
        <f>attached_WatHeaSecEneUse!FK16</f>
        <v>5.6035680000000001</v>
      </c>
    </row>
    <row r="18" spans="2:25">
      <c r="B18" s="164" t="s">
        <v>432</v>
      </c>
      <c r="C18" s="150" t="s">
        <v>422</v>
      </c>
      <c r="D18" s="164" t="s">
        <v>52</v>
      </c>
      <c r="E18" s="162"/>
      <c r="F18" s="181">
        <f>attached_WatHeaSecEneUse!W17</f>
        <v>2.1014729999999999</v>
      </c>
      <c r="G18" s="181">
        <f>attached_WatHeaSecEneUse!AU17</f>
        <v>16.715567</v>
      </c>
      <c r="H18" s="181">
        <f>attached_WatHeaSecEneUse!BS17</f>
        <v>20.511382999999999</v>
      </c>
      <c r="I18" s="181">
        <f>attached_WatHeaSecEneUse!CQ17</f>
        <v>1.607726</v>
      </c>
      <c r="J18" s="181">
        <f>attached_WatHeaSecEneUse!DO17</f>
        <v>1.392631</v>
      </c>
      <c r="K18" s="181">
        <f>attached_WatHeaSecEneUse!EM17</f>
        <v>6.8130860000000002</v>
      </c>
      <c r="L18" s="181">
        <f>attached_WatHeaSecEneUse!FK17</f>
        <v>12.603456</v>
      </c>
    </row>
    <row r="19" spans="2:25">
      <c r="B19" s="164" t="s">
        <v>432</v>
      </c>
      <c r="C19" s="150" t="s">
        <v>423</v>
      </c>
      <c r="D19" s="164" t="s">
        <v>52</v>
      </c>
      <c r="E19" s="162"/>
      <c r="F19" s="181">
        <f>attached_WatHeaSecEneUse!W18</f>
        <v>0.37997700000000001</v>
      </c>
      <c r="G19" s="181">
        <f>attached_WatHeaSecEneUse!AU18</f>
        <v>0.279053</v>
      </c>
      <c r="H19" s="181">
        <f>attached_WatHeaSecEneUse!BS18</f>
        <v>0.16408700000000001</v>
      </c>
      <c r="I19" s="181">
        <f>attached_WatHeaSecEneUse!CQ18</f>
        <v>0.130327</v>
      </c>
      <c r="J19" s="181">
        <f>attached_WatHeaSecEneUse!DO18</f>
        <v>0.26352700000000001</v>
      </c>
      <c r="K19" s="181">
        <f>attached_WatHeaSecEneUse!EM18</f>
        <v>1.7286859999999999</v>
      </c>
      <c r="L19" s="181">
        <f>attached_WatHeaSecEneUse!FK18</f>
        <v>1.2949580000000001</v>
      </c>
      <c r="N19" s="158" t="s">
        <v>439</v>
      </c>
      <c r="O19" cm="1">
        <f t="array" ref="O19">SUMPRODUCT('TechWatHea-MobileHome'!F3:F8*'TechWatHea-MobileHome'!F54:F59)*31.54</f>
        <v>0.38179906499550004</v>
      </c>
      <c r="P19" s="3" cm="1">
        <f t="array" ref="P19">SUMPRODUCT('TechWatHea-MobileHome'!G3:G8*'TechWatHea-MobileHome'!G54:G59)*31.54</f>
        <v>0.27855870895264989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1.7244798173498002</v>
      </c>
      <c r="U19" s="3" cm="1">
        <f t="array" ref="U19">SUMPRODUCT('TechWatHea-MobileHome'!L3:L8*'TechWatHea-MobileHome'!L54:L59)*31.54</f>
        <v>1.2892190628333602</v>
      </c>
    </row>
    <row r="20" spans="2:25">
      <c r="B20" s="164" t="s">
        <v>432</v>
      </c>
      <c r="C20" s="150" t="s">
        <v>331</v>
      </c>
      <c r="D20" s="164" t="s">
        <v>52</v>
      </c>
      <c r="F20" s="181">
        <f>'Tech-Appliance'!F3*'Tech-Appliance'!F45*31.54</f>
        <v>0.83329442845606749</v>
      </c>
      <c r="G20" s="181">
        <f>'Tech-Appliance'!G3*'Tech-Appliance'!G45*31.54</f>
        <v>3.9600647247018208</v>
      </c>
      <c r="H20" s="181">
        <f>'Tech-Appliance'!H3*'Tech-Appliance'!H45*31.54</f>
        <v>4.0149313171555931</v>
      </c>
      <c r="I20" s="181">
        <f>'Tech-Appliance'!I3*'Tech-Appliance'!I45*31.54</f>
        <v>0.65472809953505462</v>
      </c>
      <c r="J20" s="181">
        <f>'Tech-Appliance'!J3*'Tech-Appliance'!J45*31.54</f>
        <v>0.36514815474623963</v>
      </c>
      <c r="K20" s="181">
        <f>'Tech-Appliance'!K3*'Tech-Appliance'!K45*31.54</f>
        <v>1.2009624942611437</v>
      </c>
      <c r="L20" s="181">
        <f>'Tech-Appliance'!L3*'Tech-Appliance'!L45*31.54</f>
        <v>1.8196993707220084</v>
      </c>
      <c r="N20" s="181" t="s">
        <v>440</v>
      </c>
      <c r="O20" s="162">
        <f t="shared" ref="O20:U20" si="2">SUM(F20:F26)</f>
        <v>14.110131999999998</v>
      </c>
      <c r="P20" s="162">
        <f t="shared" si="2"/>
        <v>61.385533999999993</v>
      </c>
      <c r="Q20" s="162">
        <f t="shared" si="2"/>
        <v>59.851027000000002</v>
      </c>
      <c r="R20" s="162">
        <f t="shared" si="2"/>
        <v>9.9247470000000018</v>
      </c>
      <c r="S20" s="162">
        <f t="shared" si="2"/>
        <v>6.1351099999999992</v>
      </c>
      <c r="T20" s="162">
        <f t="shared" si="2"/>
        <v>20.379356000000001</v>
      </c>
      <c r="U20" s="162">
        <f t="shared" si="2"/>
        <v>27.950074000000001</v>
      </c>
    </row>
    <row r="21" spans="2:25">
      <c r="B21" s="164" t="s">
        <v>432</v>
      </c>
      <c r="C21" s="150" t="s">
        <v>323</v>
      </c>
      <c r="D21" s="164" t="s">
        <v>52</v>
      </c>
      <c r="F21" s="181">
        <f>'Tech-Appliance'!F4*'Tech-Appliance'!F46*31.54</f>
        <v>0.3483500184855472</v>
      </c>
      <c r="G21" s="181">
        <f>'Tech-Appliance'!G4*'Tech-Appliance'!G46*31.54</f>
        <v>1.0905207941555113</v>
      </c>
      <c r="H21" s="181">
        <f>'Tech-Appliance'!H4*'Tech-Appliance'!H46*31.54</f>
        <v>1.1029048733739411</v>
      </c>
      <c r="I21" s="181">
        <f>'Tech-Appliance'!I4*'Tech-Appliance'!I46*31.54</f>
        <v>0.23446754352746854</v>
      </c>
      <c r="J21" s="181">
        <f>'Tech-Appliance'!J4*'Tech-Appliance'!J46*31.54</f>
        <v>0.14214696024050044</v>
      </c>
      <c r="K21" s="181">
        <f>'Tech-Appliance'!K4*'Tech-Appliance'!K46*31.54</f>
        <v>0.42563181422094315</v>
      </c>
      <c r="L21" s="181">
        <f>'Tech-Appliance'!L4*'Tech-Appliance'!L46*31.54</f>
        <v>0.49768674748512459</v>
      </c>
      <c r="N21" s="181" t="s">
        <v>441</v>
      </c>
      <c r="O21" s="162">
        <f>attached_ApplianceConsume!W13</f>
        <v>14.1791</v>
      </c>
      <c r="P21" s="162">
        <f>attached_ApplianceConsume!AU13</f>
        <v>62.209820000000001</v>
      </c>
      <c r="Q21" s="162">
        <f>attached_ApplianceConsume!BS13</f>
        <v>63.938434000000001</v>
      </c>
      <c r="R21" s="162">
        <f>attached_ApplianceConsume!CQ13</f>
        <v>10.119953000000001</v>
      </c>
      <c r="S21" s="162">
        <f>attached_ApplianceConsume!DO13</f>
        <v>6.780106</v>
      </c>
      <c r="T21" s="162">
        <f>attached_ApplianceConsume!EM13</f>
        <v>22.089604000000001</v>
      </c>
      <c r="U21" s="162">
        <f>attached_ApplianceConsume!FK13</f>
        <v>29.498608000000001</v>
      </c>
    </row>
    <row r="22" spans="2:25">
      <c r="B22" s="164" t="s">
        <v>432</v>
      </c>
      <c r="C22" s="150" t="s">
        <v>332</v>
      </c>
      <c r="D22" s="164" t="s">
        <v>52</v>
      </c>
      <c r="F22" s="181">
        <f>'Tech-Appliance'!F5*'Tech-Appliance'!F47*31.54</f>
        <v>1.3516667121216541</v>
      </c>
      <c r="G22" s="181">
        <f>'Tech-Appliance'!G5*'Tech-Appliance'!G47*31.54</f>
        <v>6.5839016690290073</v>
      </c>
      <c r="H22" s="181">
        <f>'Tech-Appliance'!H5*'Tech-Appliance'!H47*31.54</f>
        <v>6.4605418600798155</v>
      </c>
      <c r="I22" s="181">
        <f>'Tech-Appliance'!I5*'Tech-Appliance'!I47*31.54</f>
        <v>1.0273260690077084</v>
      </c>
      <c r="J22" s="181">
        <f>'Tech-Appliance'!J5*'Tech-Appliance'!J47*31.54</f>
        <v>0.62596826527926797</v>
      </c>
      <c r="K22" s="181">
        <f>'Tech-Appliance'!K5*'Tech-Appliance'!K47*31.54</f>
        <v>2.6141881270428615</v>
      </c>
      <c r="L22" s="181">
        <f>'Tech-Appliance'!L5*'Tech-Appliance'!L47*31.54</f>
        <v>3.3756144612034533</v>
      </c>
      <c r="N22" s="181"/>
      <c r="O22" s="162"/>
      <c r="P22" s="162"/>
      <c r="Q22" s="162"/>
      <c r="R22" s="162"/>
      <c r="S22" s="162"/>
      <c r="T22" s="162"/>
      <c r="U22" s="162"/>
    </row>
    <row r="23" spans="2:25" ht="13">
      <c r="B23" s="164" t="s">
        <v>432</v>
      </c>
      <c r="C23" s="150" t="s">
        <v>333</v>
      </c>
      <c r="D23" s="164" t="s">
        <v>52</v>
      </c>
      <c r="F23" s="181">
        <f>'Tech-Appliance'!F6*'Tech-Appliance'!F48*31.54</f>
        <v>0.50025121866456512</v>
      </c>
      <c r="G23" s="181">
        <f>'Tech-Appliance'!G6*'Tech-Appliance'!G48*31.54</f>
        <v>2.2270463006243904</v>
      </c>
      <c r="H23" s="181">
        <f>'Tech-Appliance'!H6*'Tech-Appliance'!H48*31.54</f>
        <v>1.8987395753161103</v>
      </c>
      <c r="I23" s="181">
        <f>'Tech-Appliance'!I6*'Tech-Appliance'!I48*31.54</f>
        <v>0.30358335372568218</v>
      </c>
      <c r="J23" s="181">
        <f>'Tech-Appliance'!J6*'Tech-Appliance'!J48*31.54</f>
        <v>0.18977768042593682</v>
      </c>
      <c r="K23" s="181">
        <f>'Tech-Appliance'!K6*'Tech-Appliance'!K48*31.54</f>
        <v>0.66704622258768176</v>
      </c>
      <c r="L23" s="181">
        <f>'Tech-Appliance'!L6*'Tech-Appliance'!L48*31.54</f>
        <v>0.86938902362618875</v>
      </c>
      <c r="N23" s="183" t="s">
        <v>442</v>
      </c>
      <c r="O23" s="162">
        <f>O21/O20</f>
        <v>1.0048878352094794</v>
      </c>
      <c r="P23" s="162">
        <f>P21/P20</f>
        <v>1.013428017096015</v>
      </c>
      <c r="Q23" s="162">
        <f>Q21/Q20</f>
        <v>1.0682930135852138</v>
      </c>
      <c r="R23" s="162">
        <f t="shared" ref="R23:U23" si="3">R21/R20</f>
        <v>1.0196686122074445</v>
      </c>
      <c r="S23" s="162">
        <f t="shared" si="3"/>
        <v>1.1051319373246773</v>
      </c>
      <c r="T23" s="162">
        <f t="shared" si="3"/>
        <v>1.0839206106414747</v>
      </c>
      <c r="U23" s="162">
        <f t="shared" si="3"/>
        <v>1.055403574244562</v>
      </c>
    </row>
    <row r="24" spans="2:25">
      <c r="B24" s="164" t="s">
        <v>432</v>
      </c>
      <c r="C24" s="150" t="s">
        <v>334</v>
      </c>
      <c r="D24" s="164" t="s">
        <v>52</v>
      </c>
      <c r="F24" s="181">
        <f>'Tech-Appliance'!F7*'Tech-Appliance'!F49*31.54</f>
        <v>3.9580798947685905</v>
      </c>
      <c r="G24" s="181">
        <f>'Tech-Appliance'!G7*'Tech-Appliance'!G49*31.54</f>
        <v>17.225279555877915</v>
      </c>
      <c r="H24" s="181">
        <f>'Tech-Appliance'!H7*'Tech-Appliance'!H49*31.54</f>
        <v>15.740586837177998</v>
      </c>
      <c r="I24" s="181">
        <f>'Tech-Appliance'!I7*'Tech-Appliance'!I49*31.54</f>
        <v>2.6229601761898942</v>
      </c>
      <c r="J24" s="181">
        <f>'Tech-Appliance'!J7*'Tech-Appliance'!J49*31.54</f>
        <v>2.0587400724740368</v>
      </c>
      <c r="K24" s="181">
        <f>'Tech-Appliance'!K7*'Tech-Appliance'!K49*31.54</f>
        <v>5.9470917932869662</v>
      </c>
      <c r="L24" s="181">
        <f>'Tech-Appliance'!L7*'Tech-Appliance'!L49*31.54</f>
        <v>7.1001935431418186</v>
      </c>
      <c r="N24" s="184"/>
      <c r="O24" s="185"/>
      <c r="P24" s="185"/>
      <c r="Q24" s="185"/>
      <c r="R24" s="185"/>
      <c r="S24" s="185"/>
      <c r="T24" s="185"/>
      <c r="U24" s="185"/>
      <c r="V24" s="185"/>
      <c r="W24" s="185"/>
      <c r="X24" s="185"/>
      <c r="Y24" s="185"/>
    </row>
    <row r="25" spans="2:25">
      <c r="B25" s="164" t="s">
        <v>432</v>
      </c>
      <c r="C25" s="150" t="s">
        <v>335</v>
      </c>
      <c r="D25" s="164" t="s">
        <v>52</v>
      </c>
      <c r="F25" s="181">
        <f>'Tech-Appliance'!F8*'Tech-Appliance'!F50*31.54</f>
        <v>2.8417124660692914</v>
      </c>
      <c r="G25" s="181">
        <f>'Tech-Appliance'!G8*'Tech-Appliance'!G50*31.54</f>
        <v>12.741911228611535</v>
      </c>
      <c r="H25" s="181">
        <f>'Tech-Appliance'!H8*'Tech-Appliance'!H50*31.54</f>
        <v>12.506293153800556</v>
      </c>
      <c r="I25" s="181">
        <f>'Tech-Appliance'!I8*'Tech-Appliance'!I50*31.54</f>
        <v>1.991506800440475</v>
      </c>
      <c r="J25" s="181">
        <f>'Tech-Appliance'!J8*'Tech-Appliance'!J50*31.54</f>
        <v>1.0879924610806324</v>
      </c>
      <c r="K25" s="181">
        <f>'Tech-Appliance'!K8*'Tech-Appliance'!K50*31.54</f>
        <v>3.7774459848562714</v>
      </c>
      <c r="L25" s="181">
        <f>'Tech-Appliance'!L8*'Tech-Appliance'!L50*31.54</f>
        <v>5.7318125893938978</v>
      </c>
      <c r="N25" s="184"/>
      <c r="O25" s="185"/>
      <c r="P25" s="185"/>
      <c r="Q25" s="185"/>
      <c r="R25" s="185"/>
      <c r="S25" s="185"/>
      <c r="T25" s="185"/>
      <c r="U25" s="185"/>
      <c r="V25" s="185"/>
      <c r="W25" s="185"/>
      <c r="X25" s="185"/>
      <c r="Y25" s="185"/>
    </row>
    <row r="26" spans="2:25">
      <c r="B26" s="164" t="s">
        <v>432</v>
      </c>
      <c r="C26" s="150" t="s">
        <v>336</v>
      </c>
      <c r="D26" s="164" t="s">
        <v>52</v>
      </c>
      <c r="F26" s="181">
        <f>'Tech-Appliance'!F9*'Tech-Appliance'!F51*31.54</f>
        <v>4.2767772614342832</v>
      </c>
      <c r="G26" s="181">
        <f>'Tech-Appliance'!G9*'Tech-Appliance'!G51*31.54</f>
        <v>17.556809726999816</v>
      </c>
      <c r="H26" s="181">
        <f>'Tech-Appliance'!H9*'Tech-Appliance'!H51*31.54</f>
        <v>18.127029383095987</v>
      </c>
      <c r="I26" s="181">
        <f>'Tech-Appliance'!I9*'Tech-Appliance'!I51*31.54</f>
        <v>3.0901749575737187</v>
      </c>
      <c r="J26" s="181">
        <f>'Tech-Appliance'!J9*'Tech-Appliance'!J51*31.54</f>
        <v>1.6653364057533857</v>
      </c>
      <c r="K26" s="181">
        <f>'Tech-Appliance'!K9*'Tech-Appliance'!K51*31.54</f>
        <v>5.7469895637441315</v>
      </c>
      <c r="L26" s="181">
        <f>'Tech-Appliance'!L9*'Tech-Appliance'!L51*31.54</f>
        <v>8.5556782644275078</v>
      </c>
      <c r="N26" s="184"/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</row>
    <row r="27" spans="2:25">
      <c r="B27" s="164" t="s">
        <v>432</v>
      </c>
      <c r="C27" s="150" t="s">
        <v>349</v>
      </c>
      <c r="D27" s="164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4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</row>
    <row r="32" spans="2:25">
      <c r="P32" s="3"/>
    </row>
    <row r="34" spans="6:14">
      <c r="F34" t="e">
        <f>SUMPRODUCT('TechCooling-RES'!G16:G17,'TechCooling-RES'!G51:G52,'TechCooling-RES'!G79:G79)</f>
        <v>#VALUE!</v>
      </c>
      <c r="G34" s="3" t="e">
        <f>SUMPRODUCT('TechCooling-RES'!H16:H17,'TechCooling-RES'!H51:H52,'TechCooling-RES'!H79:H79)</f>
        <v>#VALUE!</v>
      </c>
      <c r="H34" s="3" t="e">
        <f>SUMPRODUCT('TechCooling-RES'!I16:I17,'TechCooling-RES'!I51:I52,'TechCooling-RES'!I79:I79)</f>
        <v>#VALUE!</v>
      </c>
      <c r="I34" s="3" t="e">
        <f>SUMPRODUCT('TechCooling-RES'!J16:J17,'TechCooling-RES'!J51:J52,'TechCooling-RES'!J79:J79)</f>
        <v>#VALUE!</v>
      </c>
      <c r="J34" s="3" t="e">
        <f>SUMPRODUCT('TechCooling-RES'!K16:K17,'TechCooling-RES'!K51:K52,'TechCooling-RES'!K79:K79)</f>
        <v>#VALUE!</v>
      </c>
      <c r="K34" s="3" t="e">
        <f>SUMPRODUCT('TechCooling-RES'!L16:L17,'TechCooling-RES'!L51:L52,'TechCooling-RES'!L79:L79)</f>
        <v>#VALUE!</v>
      </c>
      <c r="L34" s="3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s="3" t="e">
        <f>SUMPRODUCT('TechCooling-RES'!H18:H19,'TechCooling-RES'!H53:H54,'TechCooling-RES'!H80:H80)</f>
        <v>#VALUE!</v>
      </c>
      <c r="H35" s="3" t="e">
        <f>SUMPRODUCT('TechCooling-RES'!I18:I19,'TechCooling-RES'!I53:I54,'TechCooling-RES'!I80:I80)</f>
        <v>#VALUE!</v>
      </c>
      <c r="I35" s="3" t="e">
        <f>SUMPRODUCT('TechCooling-RES'!J18:J19,'TechCooling-RES'!J53:J54,'TechCooling-RES'!J80:J80)</f>
        <v>#VALUE!</v>
      </c>
      <c r="J35" s="3" t="e">
        <f>SUMPRODUCT('TechCooling-RES'!K18:K19,'TechCooling-RES'!K53:K54,'TechCooling-RES'!K80:K80)</f>
        <v>#VALUE!</v>
      </c>
      <c r="K35" s="3" t="e">
        <f>SUMPRODUCT('TechCooling-RES'!L18:L19,'TechCooling-RES'!L53:L54,'TechCooling-RES'!L80:L80)</f>
        <v>#VALUE!</v>
      </c>
      <c r="L35" s="3" t="e">
        <f>SUMPRODUCT('TechCooling-RES'!M18:M19,'TechCooling-RES'!M53:M54,'TechCooling-RES'!M80:M80)</f>
        <v>#VALUE!</v>
      </c>
      <c r="N35" s="3" t="e">
        <f>SUM(F35:L35)</f>
        <v>#VALUE!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AA140"/>
  <sheetViews>
    <sheetView topLeftCell="C91" zoomScale="53" workbookViewId="0">
      <selection activeCell="F45" sqref="F45"/>
    </sheetView>
  </sheetViews>
  <sheetFormatPr defaultRowHeight="12.5"/>
  <cols>
    <col min="1" max="1" width="8.7265625" style="3"/>
    <col min="2" max="2" width="44.1796875" style="3" bestFit="1" customWidth="1"/>
    <col min="3" max="3" width="44.1796875" style="3" customWidth="1"/>
    <col min="4" max="4" width="34" style="3" bestFit="1" customWidth="1"/>
    <col min="5" max="5" width="17.453125" style="3" bestFit="1" customWidth="1"/>
    <col min="6" max="6" width="48" style="3" bestFit="1" customWidth="1"/>
    <col min="7" max="7" width="27.26953125" style="3" bestFit="1" customWidth="1"/>
    <col min="8" max="8" width="17" style="3" bestFit="1" customWidth="1"/>
    <col min="9" max="14" width="8.7265625" style="3"/>
    <col min="16" max="16" width="27.453125" bestFit="1" customWidth="1"/>
    <col min="18" max="18" width="27.453125" bestFit="1" customWidth="1"/>
    <col min="20" max="20" width="46" bestFit="1" customWidth="1"/>
  </cols>
  <sheetData>
    <row r="1" spans="2:27" ht="23.5">
      <c r="D1" s="69"/>
      <c r="E1" s="69"/>
      <c r="F1" s="191" t="s">
        <v>288</v>
      </c>
      <c r="G1" s="69"/>
      <c r="H1" s="69"/>
      <c r="I1" s="69"/>
      <c r="J1" s="69"/>
      <c r="K1" s="69"/>
      <c r="L1" s="69"/>
      <c r="M1" s="69"/>
      <c r="R1" s="69"/>
      <c r="S1" s="69"/>
      <c r="T1" s="71" t="s">
        <v>289</v>
      </c>
      <c r="U1" s="69"/>
      <c r="V1" s="159" t="s">
        <v>434</v>
      </c>
      <c r="W1" s="69"/>
      <c r="X1" s="69"/>
      <c r="Y1" s="69"/>
      <c r="Z1" s="69"/>
      <c r="AA1" s="69"/>
    </row>
    <row r="2" spans="2:27" ht="15" thickBot="1">
      <c r="D2" s="72" t="s">
        <v>1</v>
      </c>
      <c r="E2" s="72" t="s">
        <v>2</v>
      </c>
      <c r="F2" s="72" t="s">
        <v>3</v>
      </c>
      <c r="G2" s="3" t="s">
        <v>141</v>
      </c>
      <c r="H2" s="3" t="s">
        <v>142</v>
      </c>
      <c r="I2" s="3" t="s">
        <v>143</v>
      </c>
      <c r="J2" s="3" t="s">
        <v>144</v>
      </c>
      <c r="K2" s="3" t="s">
        <v>145</v>
      </c>
      <c r="L2" s="3" t="s">
        <v>146</v>
      </c>
      <c r="M2" s="3" t="s">
        <v>147</v>
      </c>
      <c r="R2" s="72" t="s">
        <v>1</v>
      </c>
      <c r="S2" s="72" t="s">
        <v>2</v>
      </c>
      <c r="T2" s="72" t="s">
        <v>3</v>
      </c>
      <c r="U2" s="3" t="s">
        <v>141</v>
      </c>
      <c r="V2" s="3" t="s">
        <v>142</v>
      </c>
      <c r="W2" s="3" t="s">
        <v>143</v>
      </c>
      <c r="X2" s="3" t="s">
        <v>144</v>
      </c>
      <c r="Y2" s="3" t="s">
        <v>145</v>
      </c>
      <c r="Z2" s="3" t="s">
        <v>146</v>
      </c>
      <c r="AA2" s="3" t="s">
        <v>147</v>
      </c>
    </row>
    <row r="3" spans="2:27">
      <c r="B3" s="84" t="s">
        <v>277</v>
      </c>
      <c r="C3" s="188"/>
      <c r="D3" s="84" t="s">
        <v>275</v>
      </c>
      <c r="E3" s="84" t="s">
        <v>55</v>
      </c>
      <c r="F3" s="84" t="s">
        <v>53</v>
      </c>
      <c r="G3" s="3">
        <f>attached_CoolingStock!W15</f>
        <v>194</v>
      </c>
      <c r="H3" s="3">
        <f>attached_CoolingStock!AU15</f>
        <v>980.9</v>
      </c>
      <c r="I3" s="3">
        <f>attached_CoolingStock!BS15</f>
        <v>479.1</v>
      </c>
      <c r="J3" s="3">
        <f>attached_CoolingStock!CQ15</f>
        <v>82.1</v>
      </c>
      <c r="K3" s="3">
        <f>attached_CoolingStock!DO15</f>
        <v>130.4</v>
      </c>
      <c r="L3" s="3">
        <f>attached_CoolingStock!EM15</f>
        <v>180.8</v>
      </c>
      <c r="M3" s="3">
        <f>attached_CoolingStock!FK15</f>
        <v>392.2</v>
      </c>
      <c r="R3" s="84" t="s">
        <v>275</v>
      </c>
      <c r="S3" s="84" t="s">
        <v>55</v>
      </c>
      <c r="T3" s="84" t="s">
        <v>53</v>
      </c>
      <c r="U3" s="3">
        <f>attached_HousingStock!W21/100</f>
        <v>0.68708955999999999</v>
      </c>
      <c r="V3" s="3">
        <f>attached_HousingStock!AU21/100</f>
        <v>0.43659379999999998</v>
      </c>
      <c r="W3" s="3">
        <f>attached_HousingStock!BS21/100</f>
        <v>0.54420382</v>
      </c>
      <c r="X3" s="3">
        <f>attached_HousingStock!CQ21/100</f>
        <v>0.65278267000000001</v>
      </c>
      <c r="Y3" s="3">
        <f>attached_HousingStock!DO21/100</f>
        <v>0.69881246000000008</v>
      </c>
      <c r="Z3" s="3">
        <f>attached_HousingStock!EM21/100</f>
        <v>0.59384022999999997</v>
      </c>
      <c r="AA3" s="3">
        <f>attached_HousingStock!FK21/100</f>
        <v>0.47315421999999996</v>
      </c>
    </row>
    <row r="4" spans="2:27">
      <c r="D4" s="84" t="s">
        <v>276</v>
      </c>
      <c r="E4" s="84" t="s">
        <v>55</v>
      </c>
      <c r="F4" s="84" t="s">
        <v>53</v>
      </c>
      <c r="G4" s="3">
        <f>attached_CoolingStock!W16</f>
        <v>77.8</v>
      </c>
      <c r="H4" s="3">
        <f>attached_CoolingStock!AU16</f>
        <v>518.70000000000005</v>
      </c>
      <c r="I4" s="3">
        <f>attached_CoolingStock!BS16</f>
        <v>4028.5</v>
      </c>
      <c r="J4" s="3">
        <f>attached_CoolingStock!CQ16</f>
        <v>387.1</v>
      </c>
      <c r="K4" s="3">
        <f>attached_CoolingStock!DO16</f>
        <v>320.39999999999998</v>
      </c>
      <c r="L4" s="3">
        <f>attached_CoolingStock!EM16</f>
        <v>325.5</v>
      </c>
      <c r="M4" s="3">
        <f>attached_CoolingStock!FK16</f>
        <v>246.3</v>
      </c>
      <c r="R4" s="84" t="s">
        <v>276</v>
      </c>
      <c r="S4" s="84" t="s">
        <v>55</v>
      </c>
      <c r="T4" s="84" t="s">
        <v>53</v>
      </c>
      <c r="U4" s="3">
        <f>U3</f>
        <v>0.68708955999999999</v>
      </c>
      <c r="V4" s="3">
        <f t="shared" ref="V4:AA4" si="0">V3</f>
        <v>0.43659379999999998</v>
      </c>
      <c r="W4" s="3">
        <f t="shared" si="0"/>
        <v>0.54420382</v>
      </c>
      <c r="X4" s="3">
        <f t="shared" si="0"/>
        <v>0.65278267000000001</v>
      </c>
      <c r="Y4" s="3">
        <f t="shared" si="0"/>
        <v>0.69881246000000008</v>
      </c>
      <c r="Z4" s="3">
        <f t="shared" si="0"/>
        <v>0.59384022999999997</v>
      </c>
      <c r="AA4" s="3">
        <f t="shared" si="0"/>
        <v>0.47315421999999996</v>
      </c>
    </row>
    <row r="5" spans="2:27">
      <c r="D5" s="84" t="s">
        <v>281</v>
      </c>
      <c r="E5" s="84" t="s">
        <v>55</v>
      </c>
      <c r="F5" s="84" t="s">
        <v>274</v>
      </c>
      <c r="G5" s="3">
        <f>G3</f>
        <v>194</v>
      </c>
      <c r="H5" s="3">
        <f>H3</f>
        <v>980.9</v>
      </c>
      <c r="I5" s="3">
        <f t="shared" ref="I5:M5" si="1">I3</f>
        <v>479.1</v>
      </c>
      <c r="J5" s="3">
        <f t="shared" si="1"/>
        <v>82.1</v>
      </c>
      <c r="K5" s="3">
        <f t="shared" si="1"/>
        <v>130.4</v>
      </c>
      <c r="L5" s="3">
        <f t="shared" si="1"/>
        <v>180.8</v>
      </c>
      <c r="M5" s="3">
        <f t="shared" si="1"/>
        <v>392.2</v>
      </c>
      <c r="R5" s="84" t="s">
        <v>281</v>
      </c>
      <c r="S5" s="84" t="s">
        <v>55</v>
      </c>
      <c r="T5" s="84" t="s">
        <v>274</v>
      </c>
      <c r="U5" s="3">
        <f>attached_HousingStock!W22/100</f>
        <v>7.8017719999999999E-2</v>
      </c>
      <c r="V5" s="3">
        <f>attached_HousingStock!AU22/100</f>
        <v>8.3749389999999993E-2</v>
      </c>
      <c r="W5" s="3">
        <f>attached_HousingStock!BS22/100</f>
        <v>0.15700240000000001</v>
      </c>
      <c r="X5" s="3">
        <f>attached_HousingStock!CQ22/100</f>
        <v>7.5102330000000009E-2</v>
      </c>
      <c r="Y5" s="3">
        <f>attached_HousingStock!DO22/100</f>
        <v>7.5979870000000005E-2</v>
      </c>
      <c r="Z5" s="3">
        <f>attached_HousingStock!EM22/100</f>
        <v>0.1440835</v>
      </c>
      <c r="AA5" s="3">
        <f>attached_HousingStock!FK22/100</f>
        <v>0.12498263</v>
      </c>
    </row>
    <row r="6" spans="2:27">
      <c r="D6" s="84" t="s">
        <v>278</v>
      </c>
      <c r="E6" s="84" t="s">
        <v>55</v>
      </c>
      <c r="F6" s="84" t="s">
        <v>274</v>
      </c>
      <c r="G6" s="3">
        <f>G4</f>
        <v>77.8</v>
      </c>
      <c r="H6" s="3">
        <f>H4</f>
        <v>518.70000000000005</v>
      </c>
      <c r="I6" s="3">
        <f t="shared" ref="I6:M6" si="2">I4</f>
        <v>4028.5</v>
      </c>
      <c r="J6" s="3">
        <f t="shared" si="2"/>
        <v>387.1</v>
      </c>
      <c r="K6" s="3">
        <f t="shared" si="2"/>
        <v>320.39999999999998</v>
      </c>
      <c r="L6" s="3">
        <f t="shared" si="2"/>
        <v>325.5</v>
      </c>
      <c r="M6" s="3">
        <f t="shared" si="2"/>
        <v>246.3</v>
      </c>
      <c r="R6" s="84" t="s">
        <v>278</v>
      </c>
      <c r="S6" s="84" t="s">
        <v>55</v>
      </c>
      <c r="T6" s="84" t="s">
        <v>274</v>
      </c>
      <c r="U6" s="3">
        <f>U5</f>
        <v>7.8017719999999999E-2</v>
      </c>
      <c r="V6" s="3">
        <f t="shared" ref="V6:AA6" si="3">V5</f>
        <v>8.3749389999999993E-2</v>
      </c>
      <c r="W6" s="3">
        <f t="shared" si="3"/>
        <v>0.15700240000000001</v>
      </c>
      <c r="X6" s="3">
        <f t="shared" si="3"/>
        <v>7.5102330000000009E-2</v>
      </c>
      <c r="Y6" s="3">
        <f t="shared" si="3"/>
        <v>7.5979870000000005E-2</v>
      </c>
      <c r="Z6" s="3">
        <f t="shared" si="3"/>
        <v>0.1440835</v>
      </c>
      <c r="AA6" s="3">
        <f t="shared" si="3"/>
        <v>0.12498263</v>
      </c>
    </row>
    <row r="7" spans="2:27">
      <c r="D7" s="84" t="s">
        <v>282</v>
      </c>
      <c r="E7" s="84" t="s">
        <v>55</v>
      </c>
      <c r="F7" s="84" t="s">
        <v>290</v>
      </c>
      <c r="G7" s="3">
        <f>G3</f>
        <v>194</v>
      </c>
      <c r="H7" s="3">
        <f>H3</f>
        <v>980.9</v>
      </c>
      <c r="I7" s="3">
        <f t="shared" ref="I7:M7" si="4">I3</f>
        <v>479.1</v>
      </c>
      <c r="J7" s="3">
        <f t="shared" si="4"/>
        <v>82.1</v>
      </c>
      <c r="K7" s="3">
        <f t="shared" si="4"/>
        <v>130.4</v>
      </c>
      <c r="L7" s="3">
        <f t="shared" si="4"/>
        <v>180.8</v>
      </c>
      <c r="M7" s="3">
        <f t="shared" si="4"/>
        <v>392.2</v>
      </c>
      <c r="R7" s="84" t="s">
        <v>282</v>
      </c>
      <c r="S7" s="84" t="s">
        <v>55</v>
      </c>
      <c r="T7" s="84" t="s">
        <v>290</v>
      </c>
      <c r="U7" s="3">
        <f>attached_HousingStock!W23/100</f>
        <v>0.19824542999999997</v>
      </c>
      <c r="V7" s="3">
        <f>attached_HousingStock!AU23/100</f>
        <v>0.46820792999999999</v>
      </c>
      <c r="W7" s="3">
        <f>attached_HousingStock!BS23/100</f>
        <v>0.29420731999999999</v>
      </c>
      <c r="X7" s="3">
        <f>attached_HousingStock!CQ23/100</f>
        <v>0.25056414999999999</v>
      </c>
      <c r="Y7" s="3">
        <f>attached_HousingStock!DO23/100</f>
        <v>0.19821479</v>
      </c>
      <c r="Z7" s="3">
        <f>attached_HousingStock!EM23/100</f>
        <v>0.22380060000000002</v>
      </c>
      <c r="AA7" s="3">
        <f>attached_HousingStock!FK23/100</f>
        <v>0.36574095000000001</v>
      </c>
    </row>
    <row r="8" spans="2:27">
      <c r="D8" s="84" t="s">
        <v>279</v>
      </c>
      <c r="E8" s="84" t="s">
        <v>55</v>
      </c>
      <c r="F8" s="84" t="s">
        <v>290</v>
      </c>
      <c r="G8" s="3">
        <f>G4</f>
        <v>77.8</v>
      </c>
      <c r="H8" s="3">
        <f>H4</f>
        <v>518.70000000000005</v>
      </c>
      <c r="I8" s="3">
        <f t="shared" ref="I8:M8" si="5">I4</f>
        <v>4028.5</v>
      </c>
      <c r="J8" s="3">
        <f t="shared" si="5"/>
        <v>387.1</v>
      </c>
      <c r="K8" s="3">
        <f t="shared" si="5"/>
        <v>320.39999999999998</v>
      </c>
      <c r="L8" s="3">
        <f t="shared" si="5"/>
        <v>325.5</v>
      </c>
      <c r="M8" s="3">
        <f t="shared" si="5"/>
        <v>246.3</v>
      </c>
      <c r="R8" s="84" t="s">
        <v>282</v>
      </c>
      <c r="S8" s="84" t="s">
        <v>55</v>
      </c>
      <c r="T8" s="84" t="s">
        <v>290</v>
      </c>
      <c r="U8" s="3">
        <f>U7</f>
        <v>0.19824542999999997</v>
      </c>
      <c r="V8" s="3">
        <f t="shared" ref="V8:AA8" si="6">V7</f>
        <v>0.46820792999999999</v>
      </c>
      <c r="W8" s="3">
        <f t="shared" si="6"/>
        <v>0.29420731999999999</v>
      </c>
      <c r="X8" s="3">
        <f t="shared" si="6"/>
        <v>0.25056414999999999</v>
      </c>
      <c r="Y8" s="3">
        <f t="shared" si="6"/>
        <v>0.19821479</v>
      </c>
      <c r="Z8" s="3">
        <f t="shared" si="6"/>
        <v>0.22380060000000002</v>
      </c>
      <c r="AA8" s="3">
        <f t="shared" si="6"/>
        <v>0.36574095000000001</v>
      </c>
    </row>
    <row r="9" spans="2:27">
      <c r="D9" s="84" t="s">
        <v>283</v>
      </c>
      <c r="E9" s="84" t="s">
        <v>55</v>
      </c>
      <c r="F9" s="84" t="s">
        <v>291</v>
      </c>
      <c r="G9" s="3">
        <f>G3</f>
        <v>194</v>
      </c>
      <c r="H9" s="3">
        <f>H3</f>
        <v>980.9</v>
      </c>
      <c r="I9" s="3">
        <f t="shared" ref="I9:M9" si="7">I3</f>
        <v>479.1</v>
      </c>
      <c r="J9" s="3">
        <f t="shared" si="7"/>
        <v>82.1</v>
      </c>
      <c r="K9" s="3">
        <f t="shared" si="7"/>
        <v>130.4</v>
      </c>
      <c r="L9" s="3">
        <f t="shared" si="7"/>
        <v>180.8</v>
      </c>
      <c r="M9" s="3">
        <f t="shared" si="7"/>
        <v>392.2</v>
      </c>
      <c r="R9" s="84" t="s">
        <v>283</v>
      </c>
      <c r="S9" s="84" t="s">
        <v>55</v>
      </c>
      <c r="T9" s="84" t="s">
        <v>291</v>
      </c>
      <c r="U9" s="3">
        <f>attached_HousingStock!W24/100</f>
        <v>3.6647289999999999E-2</v>
      </c>
      <c r="V9" s="3">
        <f>attached_HousingStock!AU24/100</f>
        <v>1.144888E-2</v>
      </c>
      <c r="W9" s="3">
        <f>attached_HousingStock!BS24/100</f>
        <v>4.5864599999999997E-3</v>
      </c>
      <c r="X9" s="3">
        <f>attached_HousingStock!CQ24/100</f>
        <v>2.155085E-2</v>
      </c>
      <c r="Y9" s="3">
        <f>attached_HousingStock!DO24/100</f>
        <v>2.699288E-2</v>
      </c>
      <c r="Z9" s="3">
        <f>attached_HousingStock!EM24/100</f>
        <v>3.8275670000000005E-2</v>
      </c>
      <c r="AA9" s="3">
        <f>attached_HousingStock!FK24/100</f>
        <v>3.61222E-2</v>
      </c>
    </row>
    <row r="10" spans="2:27">
      <c r="D10" s="84" t="s">
        <v>280</v>
      </c>
      <c r="E10" s="84" t="s">
        <v>55</v>
      </c>
      <c r="F10" s="84" t="s">
        <v>291</v>
      </c>
      <c r="G10" s="3">
        <f>G4</f>
        <v>77.8</v>
      </c>
      <c r="H10" s="3">
        <f>H4</f>
        <v>518.70000000000005</v>
      </c>
      <c r="I10" s="3">
        <f t="shared" ref="I10:M10" si="8">I4</f>
        <v>4028.5</v>
      </c>
      <c r="J10" s="3">
        <f t="shared" si="8"/>
        <v>387.1</v>
      </c>
      <c r="K10" s="3">
        <f t="shared" si="8"/>
        <v>320.39999999999998</v>
      </c>
      <c r="L10" s="3">
        <f t="shared" si="8"/>
        <v>325.5</v>
      </c>
      <c r="M10" s="3">
        <f t="shared" si="8"/>
        <v>246.3</v>
      </c>
      <c r="R10" s="84" t="s">
        <v>280</v>
      </c>
      <c r="S10" s="84" t="s">
        <v>55</v>
      </c>
      <c r="T10" s="84" t="s">
        <v>291</v>
      </c>
      <c r="U10" s="3">
        <f>U9</f>
        <v>3.6647289999999999E-2</v>
      </c>
      <c r="V10" s="3">
        <f t="shared" ref="V10:AA10" si="9">V9</f>
        <v>1.144888E-2</v>
      </c>
      <c r="W10" s="3">
        <f t="shared" si="9"/>
        <v>4.5864599999999997E-3</v>
      </c>
      <c r="X10" s="3">
        <f t="shared" si="9"/>
        <v>2.155085E-2</v>
      </c>
      <c r="Y10" s="3">
        <f t="shared" si="9"/>
        <v>2.699288E-2</v>
      </c>
      <c r="Z10" s="3">
        <f t="shared" si="9"/>
        <v>3.8275670000000005E-2</v>
      </c>
      <c r="AA10" s="3">
        <f t="shared" si="9"/>
        <v>3.61222E-2</v>
      </c>
    </row>
    <row r="14" spans="2:27" s="3" customFormat="1" ht="14.5">
      <c r="D14" s="69"/>
      <c r="E14" s="197"/>
      <c r="F14" s="191" t="s">
        <v>453</v>
      </c>
      <c r="G14" s="197"/>
      <c r="H14" s="197"/>
      <c r="I14" s="197"/>
      <c r="J14" s="197"/>
      <c r="K14" s="197"/>
      <c r="L14" s="197"/>
      <c r="M14" s="197"/>
      <c r="R14" s="97" t="s">
        <v>295</v>
      </c>
      <c r="S14" s="69"/>
      <c r="T14" s="71"/>
      <c r="U14" s="69"/>
      <c r="V14" s="69"/>
      <c r="W14" s="69"/>
      <c r="X14" s="69"/>
      <c r="Y14" s="69"/>
      <c r="Z14" s="69"/>
      <c r="AA14" s="69"/>
    </row>
    <row r="15" spans="2:27" s="3" customFormat="1" ht="15" thickBot="1">
      <c r="D15" s="72" t="s">
        <v>1</v>
      </c>
      <c r="E15" s="199" t="s">
        <v>2</v>
      </c>
      <c r="F15" s="199" t="s">
        <v>3</v>
      </c>
      <c r="G15" s="198" t="s">
        <v>141</v>
      </c>
      <c r="H15" s="198" t="s">
        <v>142</v>
      </c>
      <c r="I15" s="198" t="s">
        <v>143</v>
      </c>
      <c r="J15" s="198" t="s">
        <v>144</v>
      </c>
      <c r="K15" s="198" t="s">
        <v>145</v>
      </c>
      <c r="L15" s="198" t="s">
        <v>146</v>
      </c>
      <c r="M15" s="198" t="s">
        <v>147</v>
      </c>
      <c r="R15" s="72"/>
      <c r="S15" s="72"/>
      <c r="T15" s="72"/>
    </row>
    <row r="16" spans="2:27" s="3" customFormat="1">
      <c r="B16" s="84" t="s">
        <v>277</v>
      </c>
      <c r="C16" s="188"/>
      <c r="D16" s="84" t="s">
        <v>275</v>
      </c>
      <c r="E16" s="200" t="s">
        <v>55</v>
      </c>
      <c r="F16" s="200" t="s">
        <v>53</v>
      </c>
      <c r="G16" s="198">
        <f>G3*U3*U16</f>
        <v>0.26659074928000004</v>
      </c>
      <c r="H16" s="198">
        <f t="shared" ref="H16:M16" si="10">H3*V3*V16</f>
        <v>0.85650971683999988</v>
      </c>
      <c r="I16" s="198">
        <f t="shared" si="10"/>
        <v>0.52145610032400003</v>
      </c>
      <c r="J16" s="198">
        <f t="shared" si="10"/>
        <v>0.10718691441400001</v>
      </c>
      <c r="K16" s="198">
        <f t="shared" si="10"/>
        <v>0.18225028956800002</v>
      </c>
      <c r="L16" s="198">
        <f t="shared" si="10"/>
        <v>0.21473262716799998</v>
      </c>
      <c r="M16" s="198">
        <f t="shared" si="10"/>
        <v>0.37114217016799994</v>
      </c>
      <c r="R16" s="84"/>
      <c r="S16" s="84"/>
      <c r="T16" s="84"/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  <c r="AA16" s="3">
        <v>2E-3</v>
      </c>
    </row>
    <row r="17" spans="4:27" s="3" customFormat="1">
      <c r="D17" s="84" t="s">
        <v>276</v>
      </c>
      <c r="E17" s="200" t="s">
        <v>55</v>
      </c>
      <c r="F17" s="200" t="s">
        <v>53</v>
      </c>
      <c r="G17" s="198">
        <f t="shared" ref="G17:G23" si="11">G4*U4*U17</f>
        <v>0.26727783884</v>
      </c>
      <c r="H17" s="198">
        <f t="shared" ref="H17:H23" si="12">H4*V4*V17</f>
        <v>1.1323060202999999</v>
      </c>
      <c r="I17" s="198">
        <f t="shared" ref="I17:I23" si="13">I4*W4*W17</f>
        <v>10.96162544435</v>
      </c>
      <c r="J17" s="198">
        <f t="shared" ref="J17:J23" si="14">J4*X4*X17</f>
        <v>1.2634608577850002</v>
      </c>
      <c r="K17" s="198">
        <f t="shared" ref="K17:K23" si="15">K4*Y4*Y17</f>
        <v>1.11949756092</v>
      </c>
      <c r="L17" s="198">
        <f t="shared" ref="L17:L23" si="16">L4*Z4*Z17</f>
        <v>0.96647497432499996</v>
      </c>
      <c r="M17" s="198">
        <f t="shared" ref="M17:M23" si="17">M4*AA4*AA17</f>
        <v>0.58268942193000006</v>
      </c>
      <c r="R17" s="84"/>
      <c r="S17" s="84"/>
      <c r="T17" s="84"/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  <c r="AA17" s="3">
        <v>5.0000000000000001E-3</v>
      </c>
    </row>
    <row r="18" spans="4:27" s="3" customFormat="1">
      <c r="D18" s="84" t="s">
        <v>281</v>
      </c>
      <c r="E18" s="200" t="s">
        <v>55</v>
      </c>
      <c r="F18" s="200" t="s">
        <v>274</v>
      </c>
      <c r="G18" s="198">
        <f t="shared" si="11"/>
        <v>3.0270875359999998E-2</v>
      </c>
      <c r="H18" s="198">
        <f t="shared" si="12"/>
        <v>0.164299553302</v>
      </c>
      <c r="I18" s="198">
        <f t="shared" si="13"/>
        <v>0.15043969968000001</v>
      </c>
      <c r="J18" s="198">
        <f t="shared" si="14"/>
        <v>1.2331802586000001E-2</v>
      </c>
      <c r="K18" s="198">
        <f t="shared" si="15"/>
        <v>1.9815550096000004E-2</v>
      </c>
      <c r="L18" s="198">
        <f t="shared" si="16"/>
        <v>5.2100593600000002E-2</v>
      </c>
      <c r="M18" s="198">
        <f t="shared" si="17"/>
        <v>9.803637497199999E-2</v>
      </c>
      <c r="R18" s="84"/>
      <c r="S18" s="84"/>
      <c r="T18" s="84"/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  <c r="AA18" s="3">
        <v>2E-3</v>
      </c>
    </row>
    <row r="19" spans="4:27" s="3" customFormat="1">
      <c r="D19" s="84" t="s">
        <v>278</v>
      </c>
      <c r="E19" s="200" t="s">
        <v>55</v>
      </c>
      <c r="F19" s="200" t="s">
        <v>274</v>
      </c>
      <c r="G19" s="198">
        <f t="shared" si="11"/>
        <v>3.0348893079999998E-2</v>
      </c>
      <c r="H19" s="198">
        <f t="shared" si="12"/>
        <v>0.21720404296500001</v>
      </c>
      <c r="I19" s="198">
        <f t="shared" si="13"/>
        <v>3.1624208420000004</v>
      </c>
      <c r="J19" s="198">
        <f t="shared" si="14"/>
        <v>0.14536055971500003</v>
      </c>
      <c r="K19" s="198">
        <f t="shared" si="15"/>
        <v>0.12171975174000001</v>
      </c>
      <c r="L19" s="198">
        <f t="shared" si="16"/>
        <v>0.23449589625000003</v>
      </c>
      <c r="M19" s="198">
        <f t="shared" si="17"/>
        <v>0.15391610884500001</v>
      </c>
      <c r="R19" s="84"/>
      <c r="S19" s="84"/>
      <c r="T19" s="84"/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  <c r="AA19" s="3">
        <v>5.0000000000000001E-3</v>
      </c>
    </row>
    <row r="20" spans="4:27" s="3" customFormat="1">
      <c r="D20" s="84" t="s">
        <v>282</v>
      </c>
      <c r="E20" s="200" t="s">
        <v>55</v>
      </c>
      <c r="F20" s="200" t="s">
        <v>290</v>
      </c>
      <c r="G20" s="198">
        <f t="shared" si="11"/>
        <v>7.6919226839999993E-2</v>
      </c>
      <c r="H20" s="198">
        <f t="shared" si="12"/>
        <v>0.91853031707400001</v>
      </c>
      <c r="I20" s="198">
        <f t="shared" si="13"/>
        <v>0.28190945402400003</v>
      </c>
      <c r="J20" s="198">
        <f t="shared" si="14"/>
        <v>4.1142633429999999E-2</v>
      </c>
      <c r="K20" s="198">
        <f t="shared" si="15"/>
        <v>5.1694417232000002E-2</v>
      </c>
      <c r="L20" s="198">
        <f t="shared" si="16"/>
        <v>8.0926296960000019E-2</v>
      </c>
      <c r="M20" s="198">
        <f t="shared" si="17"/>
        <v>0.28688720118</v>
      </c>
      <c r="R20" s="84"/>
      <c r="S20" s="84"/>
      <c r="T20" s="84"/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  <c r="AA20" s="3">
        <v>2E-3</v>
      </c>
    </row>
    <row r="21" spans="4:27" s="3" customFormat="1">
      <c r="D21" s="84" t="s">
        <v>279</v>
      </c>
      <c r="E21" s="200" t="s">
        <v>55</v>
      </c>
      <c r="F21" s="200" t="s">
        <v>290</v>
      </c>
      <c r="G21" s="198">
        <f t="shared" si="11"/>
        <v>7.7117472269999987E-2</v>
      </c>
      <c r="H21" s="198">
        <f t="shared" si="12"/>
        <v>1.2142972664550002</v>
      </c>
      <c r="I21" s="198">
        <f t="shared" si="13"/>
        <v>5.9260709431</v>
      </c>
      <c r="J21" s="198">
        <f t="shared" si="14"/>
        <v>0.484966912325</v>
      </c>
      <c r="K21" s="198">
        <f t="shared" si="15"/>
        <v>0.31754009357999996</v>
      </c>
      <c r="L21" s="198">
        <f t="shared" si="16"/>
        <v>0.36423547650000004</v>
      </c>
      <c r="M21" s="198">
        <f t="shared" si="17"/>
        <v>0.45040997992500004</v>
      </c>
      <c r="R21" s="84"/>
      <c r="S21" s="84"/>
      <c r="T21" s="84"/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  <c r="AA21" s="3">
        <v>5.0000000000000001E-3</v>
      </c>
    </row>
    <row r="22" spans="4:27" s="3" customFormat="1">
      <c r="D22" s="84" t="s">
        <v>283</v>
      </c>
      <c r="E22" s="200" t="s">
        <v>55</v>
      </c>
      <c r="F22" s="200" t="s">
        <v>291</v>
      </c>
      <c r="G22" s="198">
        <f t="shared" si="11"/>
        <v>1.4219148519999999E-2</v>
      </c>
      <c r="H22" s="198">
        <f t="shared" si="12"/>
        <v>2.2460412783999999E-2</v>
      </c>
      <c r="I22" s="198">
        <f t="shared" si="13"/>
        <v>4.3947459719999998E-3</v>
      </c>
      <c r="J22" s="198">
        <f t="shared" si="14"/>
        <v>3.5386495699999995E-3</v>
      </c>
      <c r="K22" s="198">
        <f t="shared" si="15"/>
        <v>7.0397431040000007E-3</v>
      </c>
      <c r="L22" s="198">
        <f t="shared" si="16"/>
        <v>1.3840482272000004E-2</v>
      </c>
      <c r="M22" s="198">
        <f t="shared" si="17"/>
        <v>2.8334253680000001E-2</v>
      </c>
      <c r="R22" s="84"/>
      <c r="S22" s="84"/>
      <c r="T22" s="84"/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  <c r="AA22" s="3">
        <v>2E-3</v>
      </c>
    </row>
    <row r="23" spans="4:27" s="3" customFormat="1">
      <c r="D23" s="84" t="s">
        <v>280</v>
      </c>
      <c r="E23" s="200" t="s">
        <v>55</v>
      </c>
      <c r="F23" s="200" t="s">
        <v>291</v>
      </c>
      <c r="G23" s="198">
        <f t="shared" si="11"/>
        <v>1.4255795809999999E-2</v>
      </c>
      <c r="H23" s="198">
        <f t="shared" si="12"/>
        <v>2.9692670280000003E-2</v>
      </c>
      <c r="I23" s="198">
        <f t="shared" si="13"/>
        <v>9.2382770549999993E-2</v>
      </c>
      <c r="J23" s="198">
        <f t="shared" si="14"/>
        <v>4.1711670175E-2</v>
      </c>
      <c r="K23" s="198">
        <f t="shared" si="15"/>
        <v>4.3242593759999996E-2</v>
      </c>
      <c r="L23" s="198">
        <f t="shared" si="16"/>
        <v>6.2293652925000005E-2</v>
      </c>
      <c r="M23" s="198">
        <f t="shared" si="17"/>
        <v>4.4484489300000006E-2</v>
      </c>
      <c r="R23" s="84"/>
      <c r="S23" s="84"/>
      <c r="T23" s="84"/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  <c r="AA23" s="3">
        <v>5.0000000000000001E-3</v>
      </c>
    </row>
    <row r="31" spans="4:27" ht="14.5">
      <c r="D31" s="75"/>
      <c r="E31" s="75"/>
      <c r="F31" s="191" t="s">
        <v>212</v>
      </c>
      <c r="G31" s="74"/>
      <c r="H31" s="74"/>
      <c r="I31" s="74"/>
      <c r="J31" s="74"/>
      <c r="K31" s="74"/>
      <c r="L31" s="74"/>
      <c r="M31" s="74"/>
      <c r="N31"/>
    </row>
    <row r="32" spans="4:27" ht="15" thickBot="1">
      <c r="D32" s="72" t="s">
        <v>1</v>
      </c>
      <c r="E32" s="72" t="s">
        <v>2</v>
      </c>
      <c r="F32" s="72" t="s">
        <v>3</v>
      </c>
      <c r="G32" s="3" t="s">
        <v>141</v>
      </c>
      <c r="H32" s="3" t="s">
        <v>142</v>
      </c>
      <c r="I32" s="3" t="s">
        <v>143</v>
      </c>
      <c r="J32" s="3" t="s">
        <v>144</v>
      </c>
      <c r="K32" s="3" t="s">
        <v>145</v>
      </c>
      <c r="L32" s="3" t="s">
        <v>146</v>
      </c>
      <c r="M32" s="3" t="s">
        <v>147</v>
      </c>
      <c r="N32"/>
    </row>
    <row r="33" spans="1:17">
      <c r="D33" s="84" t="s">
        <v>275</v>
      </c>
      <c r="E33" s="84" t="s">
        <v>55</v>
      </c>
      <c r="F33" s="84" t="s">
        <v>53</v>
      </c>
      <c r="G33" s="78">
        <f>AVERAGE(attached_CoolingStock!W23,attached_CoolingStock!W27)/100</f>
        <v>0.11900000000000001</v>
      </c>
      <c r="H33" s="78">
        <f>AVERAGE(attached_CoolingStock!AU23,attached_CoolingStock!AU27)/100</f>
        <v>0.11900000000000001</v>
      </c>
      <c r="I33" s="78">
        <f>AVERAGE(attached_CoolingStock!BS23,attached_CoolingStock!BS27)/100</f>
        <v>0.11900000000000001</v>
      </c>
      <c r="J33" s="78">
        <f>AVERAGE(attached_CoolingStock!CQ23,attached_CoolingStock!CQ27)/100</f>
        <v>0.11900000000000001</v>
      </c>
      <c r="K33" s="78">
        <f>AVERAGE(attached_CoolingStock!DO23,attached_CoolingStock!DO27)/100</f>
        <v>0.11900000000000001</v>
      </c>
      <c r="L33" s="78">
        <f>AVERAGE(attached_CoolingStock!EM23,attached_CoolingStock!EM27)/100</f>
        <v>0.11900000000000001</v>
      </c>
      <c r="M33" s="78">
        <f>AVERAGE(attached_CoolingStock!FK23,attached_CoolingStock!FK27)/100</f>
        <v>0.11900000000000001</v>
      </c>
      <c r="N33"/>
    </row>
    <row r="34" spans="1:17">
      <c r="D34" s="84" t="s">
        <v>276</v>
      </c>
      <c r="E34" s="84" t="s">
        <v>55</v>
      </c>
      <c r="F34" s="84" t="s">
        <v>53</v>
      </c>
      <c r="G34" s="78">
        <f>AVERAGE(attached_CoolingStock!W24,attached_CoolingStock!W28)/100</f>
        <v>0.129</v>
      </c>
      <c r="H34" s="78">
        <f>AVERAGE(attached_CoolingStock!AU24,attached_CoolingStock!AU28)/100</f>
        <v>0.129</v>
      </c>
      <c r="I34" s="78">
        <f>AVERAGE(attached_CoolingStock!BS24,attached_CoolingStock!BS28)/100</f>
        <v>0.129</v>
      </c>
      <c r="J34" s="78">
        <f>AVERAGE(attached_CoolingStock!CQ24,attached_CoolingStock!CQ28)/100</f>
        <v>0.129</v>
      </c>
      <c r="K34" s="78">
        <f>AVERAGE(attached_CoolingStock!DO24,attached_CoolingStock!DO28)/100</f>
        <v>0.129</v>
      </c>
      <c r="L34" s="78">
        <f>AVERAGE(attached_CoolingStock!EM24,attached_CoolingStock!EM28)/100</f>
        <v>0.129</v>
      </c>
      <c r="M34" s="78">
        <f>AVERAGE(attached_CoolingStock!FK24,attached_CoolingStock!FK28)/100</f>
        <v>0.129</v>
      </c>
      <c r="N34"/>
    </row>
    <row r="35" spans="1:17">
      <c r="D35" s="84" t="s">
        <v>281</v>
      </c>
      <c r="E35" s="84" t="s">
        <v>55</v>
      </c>
      <c r="F35" s="84" t="s">
        <v>274</v>
      </c>
      <c r="G35" s="78">
        <f>G33</f>
        <v>0.11900000000000001</v>
      </c>
      <c r="H35" s="78">
        <f t="shared" ref="H35:M35" si="18">H33</f>
        <v>0.11900000000000001</v>
      </c>
      <c r="I35" s="78">
        <f t="shared" si="18"/>
        <v>0.11900000000000001</v>
      </c>
      <c r="J35" s="78">
        <f t="shared" si="18"/>
        <v>0.11900000000000001</v>
      </c>
      <c r="K35" s="78">
        <f t="shared" si="18"/>
        <v>0.11900000000000001</v>
      </c>
      <c r="L35" s="78">
        <f t="shared" si="18"/>
        <v>0.11900000000000001</v>
      </c>
      <c r="M35" s="78">
        <f t="shared" si="18"/>
        <v>0.11900000000000001</v>
      </c>
      <c r="N35"/>
    </row>
    <row r="36" spans="1:17">
      <c r="D36" s="84" t="s">
        <v>278</v>
      </c>
      <c r="E36" s="84" t="s">
        <v>55</v>
      </c>
      <c r="F36" s="84" t="s">
        <v>274</v>
      </c>
      <c r="G36" s="78">
        <f>G34</f>
        <v>0.129</v>
      </c>
      <c r="H36" s="78">
        <f t="shared" ref="H36:M36" si="19">H34</f>
        <v>0.129</v>
      </c>
      <c r="I36" s="78">
        <f t="shared" si="19"/>
        <v>0.129</v>
      </c>
      <c r="J36" s="78">
        <f t="shared" si="19"/>
        <v>0.129</v>
      </c>
      <c r="K36" s="78">
        <f t="shared" si="19"/>
        <v>0.129</v>
      </c>
      <c r="L36" s="78">
        <f t="shared" si="19"/>
        <v>0.129</v>
      </c>
      <c r="M36" s="78">
        <f t="shared" si="19"/>
        <v>0.129</v>
      </c>
      <c r="N36"/>
    </row>
    <row r="37" spans="1:17">
      <c r="D37" s="84" t="s">
        <v>282</v>
      </c>
      <c r="E37" s="84" t="s">
        <v>55</v>
      </c>
      <c r="F37" s="84" t="s">
        <v>290</v>
      </c>
      <c r="G37" s="78">
        <f>G33</f>
        <v>0.11900000000000001</v>
      </c>
      <c r="H37" s="78">
        <f t="shared" ref="H37:M37" si="20">H33</f>
        <v>0.11900000000000001</v>
      </c>
      <c r="I37" s="78">
        <f t="shared" si="20"/>
        <v>0.11900000000000001</v>
      </c>
      <c r="J37" s="78">
        <f t="shared" si="20"/>
        <v>0.11900000000000001</v>
      </c>
      <c r="K37" s="78">
        <f t="shared" si="20"/>
        <v>0.11900000000000001</v>
      </c>
      <c r="L37" s="78">
        <f t="shared" si="20"/>
        <v>0.11900000000000001</v>
      </c>
      <c r="M37" s="78">
        <f t="shared" si="20"/>
        <v>0.11900000000000001</v>
      </c>
      <c r="N37"/>
    </row>
    <row r="38" spans="1:17">
      <c r="D38" s="84" t="s">
        <v>279</v>
      </c>
      <c r="E38" s="84" t="s">
        <v>55</v>
      </c>
      <c r="F38" s="84" t="s">
        <v>290</v>
      </c>
      <c r="G38" s="78">
        <f>G34</f>
        <v>0.129</v>
      </c>
      <c r="H38" s="78">
        <f t="shared" ref="H38:M38" si="21">H34</f>
        <v>0.129</v>
      </c>
      <c r="I38" s="78">
        <f t="shared" si="21"/>
        <v>0.129</v>
      </c>
      <c r="J38" s="78">
        <f t="shared" si="21"/>
        <v>0.129</v>
      </c>
      <c r="K38" s="78">
        <f t="shared" si="21"/>
        <v>0.129</v>
      </c>
      <c r="L38" s="78">
        <f t="shared" si="21"/>
        <v>0.129</v>
      </c>
      <c r="M38" s="78">
        <f t="shared" si="21"/>
        <v>0.129</v>
      </c>
      <c r="N38"/>
    </row>
    <row r="39" spans="1:17">
      <c r="D39" s="84" t="s">
        <v>283</v>
      </c>
      <c r="E39" s="84" t="s">
        <v>55</v>
      </c>
      <c r="F39" s="84" t="s">
        <v>291</v>
      </c>
      <c r="G39" s="78">
        <f>G33</f>
        <v>0.11900000000000001</v>
      </c>
      <c r="H39" s="78">
        <f t="shared" ref="H39:M39" si="22">H33</f>
        <v>0.11900000000000001</v>
      </c>
      <c r="I39" s="78">
        <f t="shared" si="22"/>
        <v>0.11900000000000001</v>
      </c>
      <c r="J39" s="78">
        <f t="shared" si="22"/>
        <v>0.11900000000000001</v>
      </c>
      <c r="K39" s="78">
        <f t="shared" si="22"/>
        <v>0.11900000000000001</v>
      </c>
      <c r="L39" s="78">
        <f t="shared" si="22"/>
        <v>0.11900000000000001</v>
      </c>
      <c r="M39" s="78">
        <f t="shared" si="22"/>
        <v>0.11900000000000001</v>
      </c>
      <c r="N39"/>
    </row>
    <row r="40" spans="1:17">
      <c r="D40" s="84" t="s">
        <v>280</v>
      </c>
      <c r="E40" s="84" t="s">
        <v>55</v>
      </c>
      <c r="F40" s="84" t="s">
        <v>291</v>
      </c>
      <c r="G40" s="78">
        <f>G34</f>
        <v>0.129</v>
      </c>
      <c r="H40" s="78">
        <f t="shared" ref="H40:M40" si="23">H34</f>
        <v>0.129</v>
      </c>
      <c r="I40" s="78">
        <f t="shared" si="23"/>
        <v>0.129</v>
      </c>
      <c r="J40" s="78">
        <f t="shared" si="23"/>
        <v>0.129</v>
      </c>
      <c r="K40" s="78">
        <f t="shared" si="23"/>
        <v>0.129</v>
      </c>
      <c r="L40" s="78">
        <f t="shared" si="23"/>
        <v>0.129</v>
      </c>
      <c r="M40" s="78">
        <f t="shared" si="23"/>
        <v>0.129</v>
      </c>
      <c r="N40"/>
    </row>
    <row r="41" spans="1:17">
      <c r="G41" s="77"/>
      <c r="H41" s="78"/>
      <c r="I41" s="78"/>
      <c r="J41" s="78"/>
      <c r="K41" s="78"/>
      <c r="L41" s="78"/>
      <c r="M41" s="78"/>
      <c r="N41" s="78"/>
    </row>
    <row r="42" spans="1:17">
      <c r="G42" s="77"/>
      <c r="H42" s="78"/>
      <c r="I42" s="78"/>
      <c r="J42" s="78"/>
      <c r="K42" s="78"/>
      <c r="L42" s="78"/>
      <c r="M42" s="78"/>
      <c r="N42" s="78"/>
    </row>
    <row r="44" spans="1:17" ht="14.5">
      <c r="A44" s="69"/>
      <c r="B44" s="69"/>
      <c r="C44" s="69"/>
      <c r="D44" s="69"/>
      <c r="E44" s="69"/>
      <c r="F44" s="69"/>
      <c r="G44" s="70"/>
      <c r="H44" s="70"/>
      <c r="I44" s="70"/>
      <c r="J44" s="70"/>
      <c r="K44" s="70"/>
      <c r="L44" s="70"/>
    </row>
    <row r="45" spans="1:17" ht="14.5">
      <c r="A45" s="69"/>
      <c r="B45" s="69"/>
      <c r="C45" s="69"/>
      <c r="D45" s="69"/>
      <c r="E45" s="69"/>
      <c r="F45" s="69"/>
      <c r="G45" s="70"/>
      <c r="H45" s="70"/>
      <c r="I45" s="70"/>
      <c r="J45" s="70"/>
      <c r="K45" s="70"/>
      <c r="L45" s="70"/>
    </row>
    <row r="48" spans="1:17">
      <c r="Q48" s="84" t="s">
        <v>296</v>
      </c>
    </row>
    <row r="49" spans="1:23" ht="14.5">
      <c r="A49" s="69"/>
      <c r="B49" s="69"/>
      <c r="C49" s="69"/>
      <c r="D49" s="197"/>
      <c r="E49" s="197"/>
      <c r="F49" s="191" t="s">
        <v>451</v>
      </c>
      <c r="G49" s="197"/>
      <c r="H49" s="197"/>
      <c r="I49" s="197"/>
      <c r="J49" s="197"/>
      <c r="K49" s="197"/>
      <c r="L49" s="197"/>
      <c r="M49" s="198"/>
    </row>
    <row r="50" spans="1:23" ht="15" thickBot="1">
      <c r="A50" s="69"/>
      <c r="B50" s="69"/>
      <c r="C50" s="69"/>
      <c r="D50" s="199" t="s">
        <v>1</v>
      </c>
      <c r="E50" s="199" t="s">
        <v>2</v>
      </c>
      <c r="F50" s="199" t="s">
        <v>3</v>
      </c>
      <c r="G50" s="198" t="s">
        <v>141</v>
      </c>
      <c r="H50" s="198" t="s">
        <v>142</v>
      </c>
      <c r="I50" s="198" t="s">
        <v>143</v>
      </c>
      <c r="J50" s="198" t="s">
        <v>144</v>
      </c>
      <c r="K50" s="198" t="s">
        <v>145</v>
      </c>
      <c r="L50" s="198" t="s">
        <v>146</v>
      </c>
      <c r="M50" s="198" t="s">
        <v>147</v>
      </c>
    </row>
    <row r="51" spans="1:23" ht="14.5">
      <c r="A51" s="69"/>
      <c r="B51" s="69"/>
      <c r="C51" s="69"/>
      <c r="D51" s="200" t="s">
        <v>275</v>
      </c>
      <c r="E51" s="200" t="s">
        <v>55</v>
      </c>
      <c r="F51" s="200" t="s">
        <v>53</v>
      </c>
      <c r="G51" s="201">
        <f>Q51/'TechCooling-RES'!G16/31.54*U3</f>
        <v>1.926762938896116E-2</v>
      </c>
      <c r="H51" s="201">
        <f>R51/'TechCooling-RES'!H16/31.54*V3</f>
        <v>4.0311807133239168E-2</v>
      </c>
      <c r="I51" s="201">
        <f>S51/'TechCooling-RES'!I16/31.54*W3</f>
        <v>3.6034723212131387E-2</v>
      </c>
      <c r="J51" s="201">
        <f>T51/'TechCooling-RES'!J16/31.54*X3</f>
        <v>3.3801788344479909E-2</v>
      </c>
      <c r="K51" s="201">
        <f>U51/'TechCooling-RES'!K16/31.54*Y3</f>
        <v>1.1334569793542916E-2</v>
      </c>
      <c r="L51" s="201">
        <f>V51/'TechCooling-RES'!L16/31.54*Z3</f>
        <v>4.8360068125319171E-3</v>
      </c>
      <c r="M51" s="201">
        <f>W51/'TechCooling-RES'!M16/31.54*AA3</f>
        <v>1.0682710444019835E-2</v>
      </c>
      <c r="N51" s="87"/>
      <c r="P51" s="95" t="s">
        <v>275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4.5">
      <c r="A52" s="80"/>
      <c r="B52" s="69"/>
      <c r="C52" s="69"/>
      <c r="D52" s="200" t="s">
        <v>276</v>
      </c>
      <c r="E52" s="200" t="s">
        <v>55</v>
      </c>
      <c r="F52" s="200" t="s">
        <v>53</v>
      </c>
      <c r="G52" s="201">
        <f>Q52/'TechCooling-RES'!G17/31.54*U4</f>
        <v>1.9082717013365329E-2</v>
      </c>
      <c r="H52" s="201">
        <f>R52/'TechCooling-RES'!H17/31.54*V4</f>
        <v>4.1380462032599666E-2</v>
      </c>
      <c r="I52" s="201">
        <f>S52/'TechCooling-RES'!I17/31.54*W4</f>
        <v>3.7921916364923383E-2</v>
      </c>
      <c r="J52" s="201">
        <f>T52/'TechCooling-RES'!J17/31.54*X4</f>
        <v>3.9472480193926934E-2</v>
      </c>
      <c r="K52" s="201">
        <f>U52/'TechCooling-RES'!K17/31.54*Y4</f>
        <v>1.168211184972494E-2</v>
      </c>
      <c r="L52" s="201">
        <f>V52/'TechCooling-RES'!L17/31.54*Z4</f>
        <v>4.667927104975809E-3</v>
      </c>
      <c r="M52" s="201">
        <f>W52/'TechCooling-RES'!M17/31.54*AA4</f>
        <v>1.3080644907986324E-2</v>
      </c>
      <c r="N52" s="87"/>
      <c r="P52" s="95" t="s">
        <v>276</v>
      </c>
      <c r="Q52" s="3">
        <f>attached_coolingsecuse!W16</f>
        <v>0.234127</v>
      </c>
      <c r="R52" s="3">
        <f>attached_coolingsecuse!AU16</f>
        <v>3.3848799999999999</v>
      </c>
      <c r="S52" s="3">
        <f>attached_coolingsecuse!BS16</f>
        <v>24.091583</v>
      </c>
      <c r="T52" s="3">
        <f>attached_coolingsecuse!CQ16</f>
        <v>2.409624</v>
      </c>
      <c r="U52" s="3">
        <f>attached_coolingsecuse!DO16</f>
        <v>0.59026299999999998</v>
      </c>
      <c r="V52" s="3">
        <f>attached_coolingsecuse!EM16</f>
        <v>0.23961099999999999</v>
      </c>
      <c r="W52" s="3">
        <f>attached_coolingsecuse!FK16</f>
        <v>0.50807199999999997</v>
      </c>
    </row>
    <row r="53" spans="1:23" ht="14.5">
      <c r="A53" s="80"/>
      <c r="B53" s="69"/>
      <c r="C53" s="69"/>
      <c r="D53" s="200" t="s">
        <v>281</v>
      </c>
      <c r="E53" s="200" t="s">
        <v>55</v>
      </c>
      <c r="F53" s="200" t="s">
        <v>274</v>
      </c>
      <c r="G53" s="201">
        <f>Q53/'TechCooling-RES'!G18/31.54*U5</f>
        <v>1.9267629388961163E-2</v>
      </c>
      <c r="H53" s="201">
        <f>R53/'TechCooling-RES'!H18/31.54*V5</f>
        <v>4.0311807133239161E-2</v>
      </c>
      <c r="I53" s="201">
        <f>S53/'TechCooling-RES'!I18/31.54*W5</f>
        <v>3.6034723212131393E-2</v>
      </c>
      <c r="J53" s="201">
        <f>T53/'TechCooling-RES'!J18/31.54*X5</f>
        <v>3.3801788344479916E-2</v>
      </c>
      <c r="K53" s="201">
        <f>U53/'TechCooling-RES'!K18/31.54*Y5</f>
        <v>1.1334569793542913E-2</v>
      </c>
      <c r="L53" s="201">
        <f>V53/'TechCooling-RES'!L18/31.54*Z5</f>
        <v>4.8360068125319171E-3</v>
      </c>
      <c r="M53" s="201">
        <f>W53/'TechCooling-RES'!M18/31.54*AA5</f>
        <v>1.0682710444019833E-2</v>
      </c>
      <c r="N53" s="87"/>
      <c r="P53" s="95" t="s">
        <v>281</v>
      </c>
      <c r="Q53">
        <f>Q51</f>
        <v>0.235788</v>
      </c>
      <c r="R53" s="3">
        <f t="shared" ref="R53:W53" si="24">R51</f>
        <v>2.4943</v>
      </c>
      <c r="S53" s="3">
        <f t="shared" si="24"/>
        <v>1.0890280000000001</v>
      </c>
      <c r="T53" s="3">
        <f t="shared" si="24"/>
        <v>0.17505499999999999</v>
      </c>
      <c r="U53" s="3">
        <f t="shared" si="24"/>
        <v>9.3233999999999997E-2</v>
      </c>
      <c r="V53" s="3">
        <f t="shared" si="24"/>
        <v>5.5154000000000002E-2</v>
      </c>
      <c r="W53" s="3">
        <f t="shared" si="24"/>
        <v>0.26429000000000002</v>
      </c>
    </row>
    <row r="54" spans="1:23" ht="14.5">
      <c r="A54" s="69"/>
      <c r="B54" s="69"/>
      <c r="C54" s="69"/>
      <c r="D54" s="200" t="s">
        <v>278</v>
      </c>
      <c r="E54" s="200" t="s">
        <v>55</v>
      </c>
      <c r="F54" s="200" t="s">
        <v>274</v>
      </c>
      <c r="G54" s="201">
        <f>Q54/'TechCooling-RES'!G19/31.54*U6</f>
        <v>1.9082717013365329E-2</v>
      </c>
      <c r="H54" s="201">
        <f>R54/'TechCooling-RES'!H19/31.54*V6</f>
        <v>4.1380462032599659E-2</v>
      </c>
      <c r="I54" s="201">
        <f>S54/'TechCooling-RES'!I19/31.54*W6</f>
        <v>3.7921916364923383E-2</v>
      </c>
      <c r="J54" s="201">
        <f>T54/'TechCooling-RES'!J19/31.54*X6</f>
        <v>3.9472480193926941E-2</v>
      </c>
      <c r="K54" s="201">
        <f>U54/'TechCooling-RES'!K19/31.54*Y6</f>
        <v>1.168211184972494E-2</v>
      </c>
      <c r="L54" s="201">
        <f>V54/'TechCooling-RES'!L19/31.54*Z6</f>
        <v>4.667927104975809E-3</v>
      </c>
      <c r="M54" s="201">
        <f>W54/'TechCooling-RES'!M19/31.54*AA6</f>
        <v>1.3080644907986326E-2</v>
      </c>
      <c r="N54" s="87"/>
      <c r="P54" s="95" t="s">
        <v>278</v>
      </c>
      <c r="Q54" s="3">
        <f>Q52</f>
        <v>0.234127</v>
      </c>
      <c r="R54" s="3">
        <f t="shared" ref="R54:W54" si="25">R52</f>
        <v>3.3848799999999999</v>
      </c>
      <c r="S54" s="3">
        <f t="shared" si="25"/>
        <v>24.091583</v>
      </c>
      <c r="T54" s="3">
        <f t="shared" si="25"/>
        <v>2.409624</v>
      </c>
      <c r="U54" s="3">
        <f t="shared" si="25"/>
        <v>0.59026299999999998</v>
      </c>
      <c r="V54" s="3">
        <f t="shared" si="25"/>
        <v>0.23961099999999999</v>
      </c>
      <c r="W54" s="3">
        <f t="shared" si="25"/>
        <v>0.50807199999999997</v>
      </c>
    </row>
    <row r="55" spans="1:23" ht="14.5">
      <c r="A55" s="69"/>
      <c r="B55" s="69"/>
      <c r="C55" s="69"/>
      <c r="D55" s="200" t="s">
        <v>282</v>
      </c>
      <c r="E55" s="200" t="s">
        <v>55</v>
      </c>
      <c r="F55" s="200" t="s">
        <v>290</v>
      </c>
      <c r="G55" s="201">
        <f>Q55/'TechCooling-RES'!G20/31.54*U7</f>
        <v>1.9267629388961163E-2</v>
      </c>
      <c r="H55" s="201">
        <f>R55/'TechCooling-RES'!H20/31.54*V7</f>
        <v>4.0311807133239161E-2</v>
      </c>
      <c r="I55" s="201">
        <f>S55/'TechCooling-RES'!I20/31.54*W7</f>
        <v>3.6034723212131393E-2</v>
      </c>
      <c r="J55" s="201">
        <f>T55/'TechCooling-RES'!J20/31.54*X7</f>
        <v>3.3801788344479916E-2</v>
      </c>
      <c r="K55" s="201">
        <f>U55/'TechCooling-RES'!K20/31.54*Y7</f>
        <v>1.1334569793542915E-2</v>
      </c>
      <c r="L55" s="201">
        <f>V55/'TechCooling-RES'!L20/31.54*Z7</f>
        <v>4.8360068125319162E-3</v>
      </c>
      <c r="M55" s="201">
        <f>W55/'TechCooling-RES'!M20/31.54*AA7</f>
        <v>1.0682710444019835E-2</v>
      </c>
      <c r="N55" s="87"/>
      <c r="P55" s="95" t="s">
        <v>282</v>
      </c>
      <c r="Q55">
        <f>Q51</f>
        <v>0.235788</v>
      </c>
      <c r="R55" s="3">
        <f t="shared" ref="R55:W55" si="26">R51</f>
        <v>2.4943</v>
      </c>
      <c r="S55" s="3">
        <f t="shared" si="26"/>
        <v>1.0890280000000001</v>
      </c>
      <c r="T55" s="3">
        <f t="shared" si="26"/>
        <v>0.17505499999999999</v>
      </c>
      <c r="U55" s="3">
        <f t="shared" si="26"/>
        <v>9.3233999999999997E-2</v>
      </c>
      <c r="V55" s="3">
        <f t="shared" si="26"/>
        <v>5.5154000000000002E-2</v>
      </c>
      <c r="W55" s="3">
        <f t="shared" si="26"/>
        <v>0.26429000000000002</v>
      </c>
    </row>
    <row r="56" spans="1:23" ht="14.5">
      <c r="A56" s="69"/>
      <c r="B56" s="69"/>
      <c r="C56" s="69"/>
      <c r="D56" s="200" t="s">
        <v>279</v>
      </c>
      <c r="E56" s="200" t="s">
        <v>55</v>
      </c>
      <c r="F56" s="200" t="s">
        <v>290</v>
      </c>
      <c r="G56" s="201">
        <f>Q56/'TechCooling-RES'!G21/31.54*U8</f>
        <v>1.9082717013365329E-2</v>
      </c>
      <c r="H56" s="201">
        <f>R56/'TechCooling-RES'!H21/31.54*V8</f>
        <v>4.1380462032599659E-2</v>
      </c>
      <c r="I56" s="201">
        <f>S56/'TechCooling-RES'!I21/31.54*W8</f>
        <v>3.7921916364923383E-2</v>
      </c>
      <c r="J56" s="201">
        <f>T56/'TechCooling-RES'!J21/31.54*X8</f>
        <v>3.9472480193926941E-2</v>
      </c>
      <c r="K56" s="201">
        <f>U56/'TechCooling-RES'!K21/31.54*Y8</f>
        <v>1.1682111849724942E-2</v>
      </c>
      <c r="L56" s="201">
        <f>V56/'TechCooling-RES'!L21/31.54*Z8</f>
        <v>4.667927104975809E-3</v>
      </c>
      <c r="M56" s="201">
        <f>W56/'TechCooling-RES'!M21/31.54*AA8</f>
        <v>1.3080644907986326E-2</v>
      </c>
      <c r="N56" s="87"/>
      <c r="P56" s="95" t="s">
        <v>279</v>
      </c>
      <c r="Q56">
        <f>Q52</f>
        <v>0.234127</v>
      </c>
      <c r="R56" s="3">
        <f t="shared" ref="R56:W56" si="27">R52</f>
        <v>3.3848799999999999</v>
      </c>
      <c r="S56" s="3">
        <f t="shared" si="27"/>
        <v>24.091583</v>
      </c>
      <c r="T56" s="3">
        <f t="shared" si="27"/>
        <v>2.409624</v>
      </c>
      <c r="U56" s="3">
        <f t="shared" si="27"/>
        <v>0.59026299999999998</v>
      </c>
      <c r="V56" s="3">
        <f t="shared" si="27"/>
        <v>0.23961099999999999</v>
      </c>
      <c r="W56" s="3">
        <f t="shared" si="27"/>
        <v>0.50807199999999997</v>
      </c>
    </row>
    <row r="57" spans="1:23" ht="14.5">
      <c r="A57" s="69"/>
      <c r="B57" s="69"/>
      <c r="C57" s="69"/>
      <c r="D57" s="200" t="s">
        <v>283</v>
      </c>
      <c r="E57" s="200" t="s">
        <v>55</v>
      </c>
      <c r="F57" s="200" t="s">
        <v>291</v>
      </c>
      <c r="G57" s="201">
        <f>Q57/'TechCooling-RES'!G22/31.54*U9</f>
        <v>1.926762938896116E-2</v>
      </c>
      <c r="H57" s="201">
        <f>R57/'TechCooling-RES'!H22/31.54*V9</f>
        <v>4.0311807133239161E-2</v>
      </c>
      <c r="I57" s="201">
        <f>S57/'TechCooling-RES'!I22/31.54*W9</f>
        <v>3.6034723212131393E-2</v>
      </c>
      <c r="J57" s="201">
        <f>T57/'TechCooling-RES'!J22/31.54*X9</f>
        <v>3.3801788344479916E-2</v>
      </c>
      <c r="K57" s="201">
        <f>U57/'TechCooling-RES'!K22/31.54*Y9</f>
        <v>1.1334569793542915E-2</v>
      </c>
      <c r="L57" s="201">
        <f>V57/'TechCooling-RES'!L22/31.54*Z9</f>
        <v>4.8360068125319153E-3</v>
      </c>
      <c r="M57" s="201">
        <f>W57/'TechCooling-RES'!M22/31.54*AA9</f>
        <v>1.0682710444019833E-2</v>
      </c>
      <c r="N57" s="87"/>
      <c r="P57" s="95" t="s">
        <v>283</v>
      </c>
      <c r="Q57">
        <f>Q51</f>
        <v>0.235788</v>
      </c>
      <c r="R57" s="3">
        <f t="shared" ref="R57:W57" si="28">R51</f>
        <v>2.4943</v>
      </c>
      <c r="S57" s="3">
        <f t="shared" si="28"/>
        <v>1.0890280000000001</v>
      </c>
      <c r="T57" s="3">
        <f t="shared" si="28"/>
        <v>0.17505499999999999</v>
      </c>
      <c r="U57" s="3">
        <f t="shared" si="28"/>
        <v>9.3233999999999997E-2</v>
      </c>
      <c r="V57" s="3">
        <f t="shared" si="28"/>
        <v>5.5154000000000002E-2</v>
      </c>
      <c r="W57" s="3">
        <f t="shared" si="28"/>
        <v>0.26429000000000002</v>
      </c>
    </row>
    <row r="58" spans="1:23" ht="14.5">
      <c r="A58" s="69"/>
      <c r="B58" s="69"/>
      <c r="C58" s="69"/>
      <c r="D58" s="200" t="s">
        <v>280</v>
      </c>
      <c r="E58" s="200" t="s">
        <v>55</v>
      </c>
      <c r="F58" s="200" t="s">
        <v>291</v>
      </c>
      <c r="G58" s="201">
        <f>Q58/'TechCooling-RES'!G23/31.54*U10</f>
        <v>1.9082717013365329E-2</v>
      </c>
      <c r="H58" s="201">
        <f>R58/'TechCooling-RES'!H23/31.54*V10</f>
        <v>4.1380462032599659E-2</v>
      </c>
      <c r="I58" s="201">
        <f>S58/'TechCooling-RES'!I23/31.54*W10</f>
        <v>3.7921916364923383E-2</v>
      </c>
      <c r="J58" s="201">
        <f>T58/'TechCooling-RES'!J23/31.54*X10</f>
        <v>3.9472480193926941E-2</v>
      </c>
      <c r="K58" s="201">
        <f>U58/'TechCooling-RES'!K23/31.54*Y10</f>
        <v>1.168211184972494E-2</v>
      </c>
      <c r="L58" s="201">
        <f>V58/'TechCooling-RES'!L23/31.54*Z10</f>
        <v>4.667927104975809E-3</v>
      </c>
      <c r="M58" s="201">
        <f>W58/'TechCooling-RES'!M23/31.54*AA10</f>
        <v>1.3080644907986324E-2</v>
      </c>
      <c r="N58" s="87"/>
      <c r="P58" s="95" t="s">
        <v>280</v>
      </c>
      <c r="Q58">
        <f>Q52</f>
        <v>0.234127</v>
      </c>
      <c r="R58" s="3">
        <f t="shared" ref="R58:W58" si="29">R52</f>
        <v>3.3848799999999999</v>
      </c>
      <c r="S58" s="3">
        <f t="shared" si="29"/>
        <v>24.091583</v>
      </c>
      <c r="T58" s="3">
        <f t="shared" si="29"/>
        <v>2.409624</v>
      </c>
      <c r="U58" s="3">
        <f t="shared" si="29"/>
        <v>0.59026299999999998</v>
      </c>
      <c r="V58" s="3">
        <f t="shared" si="29"/>
        <v>0.23961099999999999</v>
      </c>
      <c r="W58" s="3">
        <f t="shared" si="29"/>
        <v>0.50807199999999997</v>
      </c>
    </row>
    <row r="59" spans="1:23" ht="14.5">
      <c r="A59" s="69"/>
      <c r="B59" s="69"/>
      <c r="C59" s="69"/>
      <c r="D59" s="69"/>
      <c r="E59" s="69"/>
      <c r="F59" s="69"/>
      <c r="G59" s="76"/>
      <c r="H59" s="70"/>
      <c r="I59" s="70"/>
      <c r="J59" s="70"/>
      <c r="K59" s="70"/>
      <c r="L59" s="70"/>
    </row>
    <row r="63" spans="1:23" ht="14.5">
      <c r="D63" s="152"/>
      <c r="E63" s="152"/>
      <c r="F63" s="153" t="s">
        <v>429</v>
      </c>
    </row>
    <row r="64" spans="1:23" ht="15" thickBot="1">
      <c r="D64" s="154" t="s">
        <v>1</v>
      </c>
      <c r="E64" s="154" t="s">
        <v>2</v>
      </c>
      <c r="F64" s="154" t="s">
        <v>3</v>
      </c>
    </row>
    <row r="65" spans="4:13">
      <c r="D65" s="156" t="s">
        <v>275</v>
      </c>
      <c r="E65" s="156" t="s">
        <v>55</v>
      </c>
      <c r="F65" s="156" t="s">
        <v>53</v>
      </c>
    </row>
    <row r="66" spans="4:13">
      <c r="D66" s="156" t="s">
        <v>276</v>
      </c>
      <c r="E66" s="156" t="s">
        <v>55</v>
      </c>
      <c r="F66" s="156" t="s">
        <v>53</v>
      </c>
    </row>
    <row r="67" spans="4:13">
      <c r="D67" s="156" t="s">
        <v>281</v>
      </c>
      <c r="E67" s="156" t="s">
        <v>55</v>
      </c>
      <c r="F67" s="156" t="s">
        <v>274</v>
      </c>
    </row>
    <row r="68" spans="4:13">
      <c r="D68" s="156" t="s">
        <v>278</v>
      </c>
      <c r="E68" s="156" t="s">
        <v>55</v>
      </c>
      <c r="F68" s="156" t="s">
        <v>274</v>
      </c>
    </row>
    <row r="69" spans="4:13">
      <c r="D69" s="156" t="s">
        <v>282</v>
      </c>
      <c r="E69" s="156" t="s">
        <v>55</v>
      </c>
      <c r="F69" s="156" t="s">
        <v>290</v>
      </c>
    </row>
    <row r="70" spans="4:13">
      <c r="D70" s="156" t="s">
        <v>279</v>
      </c>
      <c r="E70" s="156" t="s">
        <v>55</v>
      </c>
      <c r="F70" s="156" t="s">
        <v>290</v>
      </c>
    </row>
    <row r="71" spans="4:13">
      <c r="D71" s="156" t="s">
        <v>283</v>
      </c>
      <c r="E71" s="156" t="s">
        <v>55</v>
      </c>
      <c r="F71" s="156" t="s">
        <v>291</v>
      </c>
    </row>
    <row r="72" spans="4:13">
      <c r="D72" s="156" t="s">
        <v>280</v>
      </c>
      <c r="E72" s="156" t="s">
        <v>55</v>
      </c>
      <c r="F72" s="156" t="s">
        <v>291</v>
      </c>
    </row>
    <row r="77" spans="4:13" ht="14.5">
      <c r="D77" s="69"/>
      <c r="E77" s="69"/>
      <c r="F77" s="71" t="s">
        <v>373</v>
      </c>
      <c r="G77" s="69"/>
      <c r="H77" s="69"/>
      <c r="I77" s="69"/>
      <c r="J77" s="69"/>
      <c r="K77" s="69"/>
      <c r="L77" s="69"/>
    </row>
    <row r="78" spans="4:13" ht="15" thickBot="1">
      <c r="D78" s="72" t="s">
        <v>1</v>
      </c>
      <c r="E78" s="72" t="s">
        <v>2</v>
      </c>
      <c r="F78" s="72" t="s">
        <v>3</v>
      </c>
      <c r="G78" s="3" t="s">
        <v>141</v>
      </c>
      <c r="H78" s="3" t="s">
        <v>142</v>
      </c>
      <c r="I78" s="3" t="s">
        <v>143</v>
      </c>
      <c r="J78" s="3" t="s">
        <v>144</v>
      </c>
      <c r="K78" s="3" t="s">
        <v>145</v>
      </c>
      <c r="L78" s="3" t="s">
        <v>146</v>
      </c>
      <c r="M78" s="3" t="s">
        <v>147</v>
      </c>
    </row>
    <row r="79" spans="4:13" ht="14.5">
      <c r="D79" s="150" t="s">
        <v>447</v>
      </c>
      <c r="E79" s="150" t="s">
        <v>55</v>
      </c>
      <c r="F79" s="150" t="s">
        <v>53</v>
      </c>
      <c r="G79" s="76">
        <v>31.54</v>
      </c>
      <c r="H79" s="76">
        <v>31.54</v>
      </c>
      <c r="I79" s="76">
        <v>31.54</v>
      </c>
      <c r="J79" s="76">
        <v>31.54</v>
      </c>
      <c r="K79" s="76">
        <v>31.54</v>
      </c>
      <c r="L79" s="76">
        <v>31.54</v>
      </c>
      <c r="M79" s="76">
        <v>31.54</v>
      </c>
    </row>
    <row r="80" spans="4:13" ht="14.5">
      <c r="D80" s="150" t="s">
        <v>448</v>
      </c>
      <c r="E80" s="150" t="s">
        <v>55</v>
      </c>
      <c r="F80" s="150" t="s">
        <v>274</v>
      </c>
      <c r="G80" s="76">
        <v>31.54</v>
      </c>
      <c r="H80" s="76">
        <v>31.54</v>
      </c>
      <c r="I80" s="76">
        <v>31.54</v>
      </c>
      <c r="J80" s="76">
        <v>31.54</v>
      </c>
      <c r="K80" s="76">
        <v>31.54</v>
      </c>
      <c r="L80" s="76">
        <v>31.54</v>
      </c>
      <c r="M80" s="76">
        <v>31.54</v>
      </c>
    </row>
    <row r="81" spans="4:13" ht="14.5">
      <c r="D81" s="150" t="s">
        <v>449</v>
      </c>
      <c r="E81" s="150" t="s">
        <v>55</v>
      </c>
      <c r="F81" s="150" t="s">
        <v>290</v>
      </c>
      <c r="G81" s="76">
        <v>31.54</v>
      </c>
      <c r="H81" s="76">
        <v>31.54</v>
      </c>
      <c r="I81" s="76">
        <v>31.54</v>
      </c>
      <c r="J81" s="76">
        <v>31.54</v>
      </c>
      <c r="K81" s="76">
        <v>31.54</v>
      </c>
      <c r="L81" s="76">
        <v>31.54</v>
      </c>
      <c r="M81" s="76">
        <v>31.54</v>
      </c>
    </row>
    <row r="82" spans="4:13" ht="14.5">
      <c r="D82" s="150" t="s">
        <v>450</v>
      </c>
      <c r="E82" s="150" t="s">
        <v>55</v>
      </c>
      <c r="F82" s="150" t="s">
        <v>291</v>
      </c>
      <c r="G82" s="76">
        <v>31.54</v>
      </c>
      <c r="H82" s="76">
        <v>31.54</v>
      </c>
      <c r="I82" s="76">
        <v>31.54</v>
      </c>
      <c r="J82" s="76">
        <v>31.54</v>
      </c>
      <c r="K82" s="76">
        <v>31.54</v>
      </c>
      <c r="L82" s="76">
        <v>31.54</v>
      </c>
      <c r="M82" s="76">
        <v>31.54</v>
      </c>
    </row>
    <row r="85" spans="4:13" ht="14.5">
      <c r="D85" s="69"/>
      <c r="E85" s="69"/>
      <c r="F85" s="71" t="s">
        <v>376</v>
      </c>
      <c r="G85" s="69"/>
      <c r="H85" s="69"/>
      <c r="I85" s="69"/>
      <c r="J85" s="69"/>
      <c r="K85" s="69"/>
      <c r="L85" s="69"/>
    </row>
    <row r="86" spans="4:13" ht="15" thickBot="1">
      <c r="D86" s="72" t="s">
        <v>1</v>
      </c>
      <c r="E86" s="72" t="s">
        <v>2</v>
      </c>
      <c r="F86" s="72" t="s">
        <v>3</v>
      </c>
      <c r="G86" s="3" t="s">
        <v>141</v>
      </c>
      <c r="H86" s="3" t="s">
        <v>142</v>
      </c>
      <c r="I86" s="3" t="s">
        <v>143</v>
      </c>
      <c r="J86" s="3" t="s">
        <v>144</v>
      </c>
      <c r="K86" s="3" t="s">
        <v>145</v>
      </c>
      <c r="L86" s="3" t="s">
        <v>146</v>
      </c>
      <c r="M86" s="3" t="s">
        <v>147</v>
      </c>
    </row>
    <row r="87" spans="4:13" ht="14.5">
      <c r="D87" s="192" t="s">
        <v>447</v>
      </c>
      <c r="E87" s="192" t="s">
        <v>55</v>
      </c>
      <c r="F87" s="192" t="s">
        <v>53</v>
      </c>
      <c r="G87" s="76">
        <f>AVERAGE(G51:G52)</f>
        <v>1.9175173201163243E-2</v>
      </c>
      <c r="H87" s="76">
        <f t="shared" ref="H87:M87" si="30">AVERAGE(H51:H52)</f>
        <v>4.0846134582919413E-2</v>
      </c>
      <c r="I87" s="76">
        <f t="shared" si="30"/>
        <v>3.6978319788527385E-2</v>
      </c>
      <c r="J87" s="76">
        <f t="shared" si="30"/>
        <v>3.6637134269203425E-2</v>
      </c>
      <c r="K87" s="76">
        <f t="shared" si="30"/>
        <v>1.1508340821633928E-2</v>
      </c>
      <c r="L87" s="76">
        <f t="shared" si="30"/>
        <v>4.7519669587538626E-3</v>
      </c>
      <c r="M87" s="76">
        <f t="shared" si="30"/>
        <v>1.188167767600308E-2</v>
      </c>
    </row>
    <row r="88" spans="4:13" ht="14.5">
      <c r="D88" s="192" t="s">
        <v>448</v>
      </c>
      <c r="E88" s="192" t="s">
        <v>55</v>
      </c>
      <c r="F88" s="192" t="s">
        <v>274</v>
      </c>
      <c r="G88" s="76">
        <f>AVERAGE(G53:G54)</f>
        <v>1.9175173201163246E-2</v>
      </c>
      <c r="H88" s="76">
        <f t="shared" ref="H88:M88" si="31">AVERAGE(H53:H54)</f>
        <v>4.0846134582919413E-2</v>
      </c>
      <c r="I88" s="76">
        <f t="shared" si="31"/>
        <v>3.6978319788527392E-2</v>
      </c>
      <c r="J88" s="76">
        <f t="shared" si="31"/>
        <v>3.6637134269203425E-2</v>
      </c>
      <c r="K88" s="76">
        <f t="shared" si="31"/>
        <v>1.1508340821633926E-2</v>
      </c>
      <c r="L88" s="76">
        <f t="shared" si="31"/>
        <v>4.7519669587538626E-3</v>
      </c>
      <c r="M88" s="76">
        <f t="shared" si="31"/>
        <v>1.188167767600308E-2</v>
      </c>
    </row>
    <row r="89" spans="4:13" ht="14.5">
      <c r="D89" s="192" t="s">
        <v>449</v>
      </c>
      <c r="E89" s="192" t="s">
        <v>55</v>
      </c>
      <c r="F89" s="192" t="s">
        <v>290</v>
      </c>
      <c r="G89" s="76">
        <f>AVERAGE(G55:G56)</f>
        <v>1.9175173201163246E-2</v>
      </c>
      <c r="H89" s="76">
        <f t="shared" ref="H89:M89" si="32">AVERAGE(H55:H56)</f>
        <v>4.0846134582919413E-2</v>
      </c>
      <c r="I89" s="76">
        <f t="shared" si="32"/>
        <v>3.6978319788527392E-2</v>
      </c>
      <c r="J89" s="76">
        <f t="shared" si="32"/>
        <v>3.6637134269203425E-2</v>
      </c>
      <c r="K89" s="76">
        <f t="shared" si="32"/>
        <v>1.1508340821633928E-2</v>
      </c>
      <c r="L89" s="76">
        <f t="shared" si="32"/>
        <v>4.7519669587538626E-3</v>
      </c>
      <c r="M89" s="76">
        <f t="shared" si="32"/>
        <v>1.188167767600308E-2</v>
      </c>
    </row>
    <row r="90" spans="4:13" ht="14.5">
      <c r="D90" s="192" t="s">
        <v>450</v>
      </c>
      <c r="E90" s="192" t="s">
        <v>55</v>
      </c>
      <c r="F90" s="192" t="s">
        <v>291</v>
      </c>
      <c r="G90" s="76">
        <f>AVERAGE(G57:G58)</f>
        <v>1.9175173201163243E-2</v>
      </c>
      <c r="H90" s="76">
        <f t="shared" ref="H90:M90" si="33">AVERAGE(H57:H58)</f>
        <v>4.0846134582919413E-2</v>
      </c>
      <c r="I90" s="76">
        <f t="shared" si="33"/>
        <v>3.6978319788527392E-2</v>
      </c>
      <c r="J90" s="76">
        <f t="shared" si="33"/>
        <v>3.6637134269203425E-2</v>
      </c>
      <c r="K90" s="76">
        <f t="shared" si="33"/>
        <v>1.1508340821633926E-2</v>
      </c>
      <c r="L90" s="76">
        <f t="shared" si="33"/>
        <v>4.7519669587538626E-3</v>
      </c>
      <c r="M90" s="76">
        <f t="shared" si="33"/>
        <v>1.1881677676003078E-2</v>
      </c>
    </row>
    <row r="95" spans="4:13" ht="14.5">
      <c r="D95" s="213"/>
      <c r="E95" s="213"/>
      <c r="F95" s="207" t="s">
        <v>452</v>
      </c>
      <c r="G95" s="213"/>
      <c r="H95" s="213"/>
      <c r="I95" s="213"/>
      <c r="J95" s="213"/>
      <c r="K95" s="213"/>
      <c r="L95" s="213"/>
      <c r="M95" s="210"/>
    </row>
    <row r="96" spans="4:13" ht="15" thickBot="1">
      <c r="D96" s="209" t="s">
        <v>1</v>
      </c>
      <c r="E96" s="209" t="s">
        <v>2</v>
      </c>
      <c r="F96" s="209" t="s">
        <v>3</v>
      </c>
      <c r="G96" s="210" t="s">
        <v>141</v>
      </c>
      <c r="H96" s="210" t="s">
        <v>142</v>
      </c>
      <c r="I96" s="210" t="s">
        <v>143</v>
      </c>
      <c r="J96" s="210" t="s">
        <v>144</v>
      </c>
      <c r="K96" s="210" t="s">
        <v>145</v>
      </c>
      <c r="L96" s="210" t="s">
        <v>146</v>
      </c>
      <c r="M96" s="210" t="s">
        <v>147</v>
      </c>
    </row>
    <row r="97" spans="4:13" ht="14.5">
      <c r="D97" s="212" t="s">
        <v>447</v>
      </c>
      <c r="E97" s="212" t="s">
        <v>55</v>
      </c>
      <c r="F97" s="212" t="s">
        <v>53</v>
      </c>
      <c r="G97" s="216">
        <f>AVERAGE(G33,G34)</f>
        <v>0.124</v>
      </c>
      <c r="H97" s="216">
        <f t="shared" ref="H97:M97" si="34">AVERAGE(H33,H34)</f>
        <v>0.124</v>
      </c>
      <c r="I97" s="216">
        <f t="shared" si="34"/>
        <v>0.124</v>
      </c>
      <c r="J97" s="216">
        <f t="shared" si="34"/>
        <v>0.124</v>
      </c>
      <c r="K97" s="216">
        <f t="shared" si="34"/>
        <v>0.124</v>
      </c>
      <c r="L97" s="216">
        <f t="shared" si="34"/>
        <v>0.124</v>
      </c>
      <c r="M97" s="216">
        <f t="shared" si="34"/>
        <v>0.124</v>
      </c>
    </row>
    <row r="98" spans="4:13" ht="14.5">
      <c r="D98" s="212" t="s">
        <v>448</v>
      </c>
      <c r="E98" s="212" t="s">
        <v>55</v>
      </c>
      <c r="F98" s="212" t="s">
        <v>274</v>
      </c>
      <c r="G98" s="216">
        <f>AVERAGE(G35,G36)</f>
        <v>0.124</v>
      </c>
      <c r="H98" s="216">
        <f t="shared" ref="H98:M98" si="35">AVERAGE(H35,H36)</f>
        <v>0.124</v>
      </c>
      <c r="I98" s="216">
        <f t="shared" si="35"/>
        <v>0.124</v>
      </c>
      <c r="J98" s="216">
        <f t="shared" si="35"/>
        <v>0.124</v>
      </c>
      <c r="K98" s="216">
        <f t="shared" si="35"/>
        <v>0.124</v>
      </c>
      <c r="L98" s="216">
        <f t="shared" si="35"/>
        <v>0.124</v>
      </c>
      <c r="M98" s="216">
        <f t="shared" si="35"/>
        <v>0.124</v>
      </c>
    </row>
    <row r="99" spans="4:13" ht="14.5">
      <c r="D99" s="212" t="s">
        <v>449</v>
      </c>
      <c r="E99" s="212" t="s">
        <v>55</v>
      </c>
      <c r="F99" s="212" t="s">
        <v>290</v>
      </c>
      <c r="G99" s="216">
        <f>AVERAGE(G37,G38)</f>
        <v>0.124</v>
      </c>
      <c r="H99" s="216">
        <f t="shared" ref="H99:M99" si="36">AVERAGE(H37,H38)</f>
        <v>0.124</v>
      </c>
      <c r="I99" s="216">
        <f t="shared" si="36"/>
        <v>0.124</v>
      </c>
      <c r="J99" s="216">
        <f t="shared" si="36"/>
        <v>0.124</v>
      </c>
      <c r="K99" s="216">
        <f t="shared" si="36"/>
        <v>0.124</v>
      </c>
      <c r="L99" s="216">
        <f t="shared" si="36"/>
        <v>0.124</v>
      </c>
      <c r="M99" s="216">
        <f t="shared" si="36"/>
        <v>0.124</v>
      </c>
    </row>
    <row r="100" spans="4:13" ht="14.5">
      <c r="D100" s="212" t="s">
        <v>450</v>
      </c>
      <c r="E100" s="212" t="s">
        <v>55</v>
      </c>
      <c r="F100" s="212" t="s">
        <v>291</v>
      </c>
      <c r="G100" s="216">
        <f>AVERAGE(G39:G40)</f>
        <v>0.124</v>
      </c>
      <c r="H100" s="216">
        <f t="shared" ref="H100:M100" si="37">AVERAGE(H39:H40)</f>
        <v>0.124</v>
      </c>
      <c r="I100" s="216">
        <f t="shared" si="37"/>
        <v>0.124</v>
      </c>
      <c r="J100" s="216">
        <f t="shared" si="37"/>
        <v>0.124</v>
      </c>
      <c r="K100" s="216">
        <f t="shared" si="37"/>
        <v>0.124</v>
      </c>
      <c r="L100" s="216">
        <f t="shared" si="37"/>
        <v>0.124</v>
      </c>
      <c r="M100" s="216">
        <f t="shared" si="37"/>
        <v>0.124</v>
      </c>
    </row>
    <row r="105" spans="4:13" ht="14.5">
      <c r="E105" s="69"/>
      <c r="F105" s="71" t="s">
        <v>454</v>
      </c>
      <c r="G105" s="69"/>
      <c r="H105" s="69"/>
      <c r="I105" s="69"/>
      <c r="J105" s="69"/>
      <c r="K105" s="69"/>
      <c r="L105" s="69"/>
    </row>
    <row r="106" spans="4:13" ht="15" thickBot="1">
      <c r="D106" s="72" t="s">
        <v>1</v>
      </c>
      <c r="E106" s="72" t="s">
        <v>2</v>
      </c>
      <c r="F106" s="72" t="s">
        <v>3</v>
      </c>
      <c r="G106" s="3" t="s">
        <v>141</v>
      </c>
      <c r="H106" s="3" t="s">
        <v>142</v>
      </c>
      <c r="I106" s="3" t="s">
        <v>143</v>
      </c>
      <c r="J106" s="3" t="s">
        <v>144</v>
      </c>
      <c r="K106" s="3" t="s">
        <v>145</v>
      </c>
      <c r="L106" s="3" t="s">
        <v>146</v>
      </c>
      <c r="M106" s="3" t="s">
        <v>147</v>
      </c>
    </row>
    <row r="107" spans="4:13" ht="14.5">
      <c r="D107" s="192" t="s">
        <v>447</v>
      </c>
      <c r="E107" s="192" t="s">
        <v>55</v>
      </c>
      <c r="F107" s="192" t="s">
        <v>53</v>
      </c>
      <c r="G107" s="76">
        <f>SUM(G16:G17)</f>
        <v>0.53386858812000004</v>
      </c>
      <c r="H107" s="76">
        <f t="shared" ref="H107:M107" si="38">SUM(H16:H17)</f>
        <v>1.9888157371399999</v>
      </c>
      <c r="I107" s="76">
        <f t="shared" si="38"/>
        <v>11.483081544674</v>
      </c>
      <c r="J107" s="76">
        <f t="shared" si="38"/>
        <v>1.3706477721990002</v>
      </c>
      <c r="K107" s="76">
        <f t="shared" si="38"/>
        <v>1.301747850488</v>
      </c>
      <c r="L107" s="76">
        <f t="shared" si="38"/>
        <v>1.181207601493</v>
      </c>
      <c r="M107" s="76">
        <f t="shared" si="38"/>
        <v>0.95383159209800006</v>
      </c>
    </row>
    <row r="108" spans="4:13" ht="14.5">
      <c r="D108" s="192" t="s">
        <v>448</v>
      </c>
      <c r="E108" s="192" t="s">
        <v>55</v>
      </c>
      <c r="F108" s="192" t="s">
        <v>274</v>
      </c>
      <c r="G108" s="76">
        <f>SUM(G18:G19)</f>
        <v>6.0619768439999999E-2</v>
      </c>
      <c r="H108" s="76">
        <f t="shared" ref="H108:M108" si="39">SUM(H18:H19)</f>
        <v>0.38150359626700003</v>
      </c>
      <c r="I108" s="76">
        <f t="shared" si="39"/>
        <v>3.3128605416800005</v>
      </c>
      <c r="J108" s="76">
        <f t="shared" si="39"/>
        <v>0.15769236230100003</v>
      </c>
      <c r="K108" s="76">
        <f t="shared" si="39"/>
        <v>0.14153530183600002</v>
      </c>
      <c r="L108" s="76">
        <f t="shared" si="39"/>
        <v>0.28659648985000002</v>
      </c>
      <c r="M108" s="76">
        <f t="shared" si="39"/>
        <v>0.25195248381699997</v>
      </c>
    </row>
    <row r="109" spans="4:13" ht="14.5">
      <c r="D109" s="192" t="s">
        <v>449</v>
      </c>
      <c r="E109" s="192" t="s">
        <v>55</v>
      </c>
      <c r="F109" s="192" t="s">
        <v>290</v>
      </c>
      <c r="G109" s="76">
        <f>SUM(G20:G21)</f>
        <v>0.15403669910999998</v>
      </c>
      <c r="H109" s="76">
        <f t="shared" ref="H109:M109" si="40">SUM(H20:H21)</f>
        <v>2.132827583529</v>
      </c>
      <c r="I109" s="76">
        <f t="shared" si="40"/>
        <v>6.2079803971240004</v>
      </c>
      <c r="J109" s="76">
        <f t="shared" si="40"/>
        <v>0.52610954575500002</v>
      </c>
      <c r="K109" s="76">
        <f t="shared" si="40"/>
        <v>0.36923451081199998</v>
      </c>
      <c r="L109" s="76">
        <f t="shared" si="40"/>
        <v>0.44516177346000008</v>
      </c>
      <c r="M109" s="76">
        <f t="shared" si="40"/>
        <v>0.73729718110499998</v>
      </c>
    </row>
    <row r="110" spans="4:13" ht="14.5">
      <c r="D110" s="192" t="s">
        <v>450</v>
      </c>
      <c r="E110" s="192" t="s">
        <v>55</v>
      </c>
      <c r="F110" s="192" t="s">
        <v>291</v>
      </c>
      <c r="G110" s="76">
        <f>SUM(G22:G23)</f>
        <v>2.8474944329999998E-2</v>
      </c>
      <c r="H110" s="76">
        <f t="shared" ref="H110:M110" si="41">SUM(H22:H23)</f>
        <v>5.2153083064000003E-2</v>
      </c>
      <c r="I110" s="76">
        <f t="shared" si="41"/>
        <v>9.6777516521999993E-2</v>
      </c>
      <c r="J110" s="76">
        <f t="shared" si="41"/>
        <v>4.5250319744999996E-2</v>
      </c>
      <c r="K110" s="76">
        <f t="shared" si="41"/>
        <v>5.0282336863999993E-2</v>
      </c>
      <c r="L110" s="76">
        <f t="shared" si="41"/>
        <v>7.6134135197000005E-2</v>
      </c>
      <c r="M110" s="76">
        <f t="shared" si="41"/>
        <v>7.2818742980000004E-2</v>
      </c>
    </row>
    <row r="121" spans="4:13" ht="14.5">
      <c r="F121" s="71" t="s">
        <v>430</v>
      </c>
    </row>
    <row r="122" spans="4:13" ht="15" thickBot="1">
      <c r="D122" s="72" t="s">
        <v>1</v>
      </c>
      <c r="E122" s="72" t="s">
        <v>2</v>
      </c>
      <c r="F122" s="72" t="s">
        <v>3</v>
      </c>
      <c r="G122" s="3" t="s">
        <v>141</v>
      </c>
      <c r="H122" s="3" t="s">
        <v>142</v>
      </c>
      <c r="I122" s="3" t="s">
        <v>143</v>
      </c>
      <c r="J122" s="3" t="s">
        <v>144</v>
      </c>
      <c r="K122" s="3" t="s">
        <v>145</v>
      </c>
      <c r="L122" s="3" t="s">
        <v>146</v>
      </c>
      <c r="M122" s="3" t="s">
        <v>147</v>
      </c>
    </row>
    <row r="123" spans="4:13" ht="14.5">
      <c r="D123" s="221" t="s">
        <v>447</v>
      </c>
      <c r="E123" s="221" t="s">
        <v>55</v>
      </c>
      <c r="F123" s="221" t="s">
        <v>53</v>
      </c>
      <c r="G123" s="160">
        <v>1</v>
      </c>
      <c r="H123" s="160">
        <v>1</v>
      </c>
      <c r="I123" s="160">
        <v>1</v>
      </c>
      <c r="J123" s="160">
        <v>1</v>
      </c>
      <c r="K123" s="160">
        <v>1</v>
      </c>
      <c r="L123" s="160">
        <v>1</v>
      </c>
      <c r="M123" s="160">
        <v>1</v>
      </c>
    </row>
    <row r="124" spans="4:13" ht="14.5">
      <c r="D124" s="221" t="s">
        <v>448</v>
      </c>
      <c r="E124" s="221" t="s">
        <v>55</v>
      </c>
      <c r="F124" s="221" t="s">
        <v>274</v>
      </c>
      <c r="G124" s="160">
        <v>1</v>
      </c>
      <c r="H124" s="160">
        <v>1</v>
      </c>
      <c r="I124" s="160">
        <v>1</v>
      </c>
      <c r="J124" s="160">
        <v>1</v>
      </c>
      <c r="K124" s="160">
        <v>1</v>
      </c>
      <c r="L124" s="160">
        <v>1</v>
      </c>
      <c r="M124" s="160">
        <v>1</v>
      </c>
    </row>
    <row r="125" spans="4:13" ht="14.5">
      <c r="D125" s="221" t="s">
        <v>449</v>
      </c>
      <c r="E125" s="221" t="s">
        <v>55</v>
      </c>
      <c r="F125" s="221" t="s">
        <v>290</v>
      </c>
      <c r="G125" s="160">
        <v>1</v>
      </c>
      <c r="H125" s="160">
        <v>1</v>
      </c>
      <c r="I125" s="160">
        <v>1</v>
      </c>
      <c r="J125" s="160">
        <v>1</v>
      </c>
      <c r="K125" s="160">
        <v>1</v>
      </c>
      <c r="L125" s="160">
        <v>1</v>
      </c>
      <c r="M125" s="160">
        <v>1</v>
      </c>
    </row>
    <row r="126" spans="4:13" ht="14.5">
      <c r="D126" s="221" t="s">
        <v>450</v>
      </c>
      <c r="E126" s="221" t="s">
        <v>55</v>
      </c>
      <c r="F126" s="221" t="s">
        <v>291</v>
      </c>
      <c r="G126" s="160">
        <v>1</v>
      </c>
      <c r="H126" s="160">
        <v>1</v>
      </c>
      <c r="I126" s="160">
        <v>1</v>
      </c>
      <c r="J126" s="160">
        <v>1</v>
      </c>
      <c r="K126" s="160">
        <v>1</v>
      </c>
      <c r="L126" s="160">
        <v>1</v>
      </c>
      <c r="M126" s="160">
        <v>1</v>
      </c>
    </row>
    <row r="127" spans="4:13" ht="14.5">
      <c r="D127" s="161"/>
      <c r="E127" s="161"/>
      <c r="F127" s="135"/>
      <c r="G127" s="160"/>
      <c r="H127" s="160"/>
      <c r="I127" s="160"/>
      <c r="J127" s="160"/>
      <c r="K127" s="160"/>
      <c r="L127" s="160"/>
      <c r="M127" s="160"/>
    </row>
    <row r="128" spans="4:13" ht="14.5">
      <c r="D128" s="135"/>
      <c r="E128" s="161"/>
      <c r="F128" s="135"/>
      <c r="G128" s="160"/>
      <c r="H128" s="160"/>
      <c r="I128" s="160"/>
      <c r="J128" s="160"/>
      <c r="K128" s="160"/>
      <c r="L128" s="160"/>
      <c r="M128" s="160"/>
    </row>
    <row r="129" spans="4:13" ht="14.5">
      <c r="D129" s="161"/>
      <c r="E129" s="161"/>
      <c r="F129" s="135"/>
      <c r="G129" s="160"/>
      <c r="H129" s="160"/>
      <c r="I129" s="160"/>
      <c r="J129" s="160"/>
      <c r="K129" s="160"/>
      <c r="L129" s="160"/>
      <c r="M129" s="160"/>
    </row>
    <row r="130" spans="4:13" ht="14.5">
      <c r="D130" s="135"/>
      <c r="E130" s="161"/>
      <c r="F130" s="135"/>
      <c r="G130" s="160"/>
      <c r="H130" s="160"/>
      <c r="I130" s="160"/>
      <c r="J130" s="160"/>
      <c r="K130" s="160"/>
      <c r="L130" s="160"/>
      <c r="M130" s="160"/>
    </row>
    <row r="131" spans="4:13">
      <c r="G131" s="220"/>
      <c r="H131" s="220"/>
      <c r="I131" s="220"/>
      <c r="J131" s="220"/>
      <c r="K131" s="220"/>
      <c r="L131" s="220"/>
      <c r="M131" s="220"/>
    </row>
    <row r="132" spans="4:13">
      <c r="G132" s="220"/>
      <c r="H132" s="220"/>
      <c r="I132" s="220"/>
      <c r="J132" s="220"/>
      <c r="K132" s="220"/>
      <c r="L132" s="220"/>
      <c r="M132" s="220"/>
    </row>
    <row r="133" spans="4:13">
      <c r="G133" s="220"/>
      <c r="H133" s="220"/>
      <c r="I133" s="220"/>
      <c r="J133" s="220"/>
      <c r="K133" s="220"/>
      <c r="L133" s="220"/>
      <c r="M133" s="220"/>
    </row>
    <row r="134" spans="4:13">
      <c r="G134" s="220"/>
      <c r="H134" s="220"/>
      <c r="I134" s="220"/>
      <c r="J134" s="220"/>
      <c r="K134" s="220"/>
      <c r="L134" s="220"/>
      <c r="M134" s="220"/>
    </row>
    <row r="135" spans="4:13">
      <c r="G135" s="220"/>
      <c r="H135" s="220"/>
      <c r="I135" s="220"/>
      <c r="J135" s="220"/>
      <c r="K135" s="220"/>
      <c r="L135" s="220"/>
      <c r="M135" s="220"/>
    </row>
    <row r="136" spans="4:13">
      <c r="G136" s="220"/>
      <c r="H136" s="220"/>
      <c r="I136" s="220"/>
      <c r="J136" s="220"/>
      <c r="K136" s="220"/>
      <c r="L136" s="220"/>
      <c r="M136" s="220"/>
    </row>
    <row r="137" spans="4:13">
      <c r="G137" s="220"/>
      <c r="H137" s="220"/>
      <c r="I137" s="220"/>
      <c r="J137" s="220"/>
      <c r="K137" s="220"/>
      <c r="L137" s="220"/>
      <c r="M137" s="220"/>
    </row>
    <row r="138" spans="4:13">
      <c r="G138" s="220"/>
      <c r="H138" s="220"/>
      <c r="I138" s="220"/>
      <c r="J138" s="220"/>
      <c r="K138" s="220"/>
      <c r="L138" s="220"/>
      <c r="M138" s="220"/>
    </row>
    <row r="139" spans="4:13">
      <c r="G139" s="220"/>
      <c r="H139" s="220"/>
      <c r="I139" s="220"/>
      <c r="J139" s="220"/>
      <c r="K139" s="220"/>
      <c r="L139" s="220"/>
      <c r="M139" s="220"/>
    </row>
    <row r="140" spans="4:13">
      <c r="G140" s="220"/>
      <c r="H140" s="220"/>
      <c r="I140" s="220"/>
      <c r="J140" s="220"/>
      <c r="K140" s="220"/>
      <c r="L140" s="220"/>
      <c r="M140" s="22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5"/>
  <cols>
    <col min="2" max="2" width="36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178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178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178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178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178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178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178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6"/>
      <c r="Z9" s="22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6"/>
      <c r="AX9" s="22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6"/>
      <c r="BV9" s="22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6"/>
      <c r="CT9" s="22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6"/>
      <c r="DR9" s="22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3">
      <c r="A13" s="7"/>
      <c r="B13" s="13" t="s">
        <v>179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179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179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179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179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179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179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1.5">
      <c r="A14" s="37"/>
      <c r="B14" s="48" t="s">
        <v>180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4.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4.5">
      <c r="A17" s="223"/>
      <c r="B17" s="223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223"/>
      <c r="Z17" s="223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223"/>
      <c r="AX17" s="223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223"/>
      <c r="BV17" s="223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223"/>
      <c r="CT17" s="223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223"/>
      <c r="DR17" s="223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223"/>
      <c r="EP17" s="223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4.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4.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4.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34" t="s">
        <v>181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181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181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181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181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181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181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.5">
      <c r="A23" s="37"/>
      <c r="B23" s="21" t="s">
        <v>182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182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182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182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182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182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182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.5">
      <c r="A24" s="37"/>
      <c r="B24" s="21" t="s">
        <v>183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183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183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183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183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183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183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4.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46" t="s">
        <v>184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184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184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184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184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184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184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.5">
      <c r="A27" s="37"/>
      <c r="B27" s="21" t="s">
        <v>182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182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182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182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182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182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182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.5">
      <c r="A28" s="37"/>
      <c r="B28" s="21" t="s">
        <v>183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183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183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183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183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183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183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4.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37"/>
      <c r="B30" s="7" t="s">
        <v>185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185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185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185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185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185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185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4.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4.5">
      <c r="A33" s="223"/>
      <c r="B33" s="223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223"/>
      <c r="Z33" s="223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223"/>
      <c r="AX33" s="223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223"/>
      <c r="BV33" s="223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223"/>
      <c r="CT33" s="223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223"/>
      <c r="DR33" s="223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223"/>
      <c r="EP33" s="223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4.5">
      <c r="A34" s="223" t="s">
        <v>186</v>
      </c>
      <c r="B34" s="223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223" t="s">
        <v>186</v>
      </c>
      <c r="Z34" s="223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223" t="s">
        <v>186</v>
      </c>
      <c r="AX34" s="223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223" t="s">
        <v>186</v>
      </c>
      <c r="BV34" s="223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223" t="s">
        <v>186</v>
      </c>
      <c r="CT34" s="223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223" t="s">
        <v>186</v>
      </c>
      <c r="DR34" s="223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223" t="s">
        <v>186</v>
      </c>
      <c r="EP34" s="223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4.5">
      <c r="A35" s="223" t="s">
        <v>187</v>
      </c>
      <c r="B35" s="223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223" t="s">
        <v>187</v>
      </c>
      <c r="Z35" s="223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223" t="s">
        <v>187</v>
      </c>
      <c r="AX35" s="223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223" t="s">
        <v>187</v>
      </c>
      <c r="BV35" s="223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223" t="s">
        <v>187</v>
      </c>
      <c r="CT35" s="223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223" t="s">
        <v>187</v>
      </c>
      <c r="DR35" s="223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223" t="s">
        <v>187</v>
      </c>
      <c r="EP35" s="223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4.5">
      <c r="A36" s="223"/>
      <c r="B36" s="223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223"/>
      <c r="Z36" s="223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223"/>
      <c r="AX36" s="223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223"/>
      <c r="BV36" s="223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223"/>
      <c r="CT36" s="223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223"/>
      <c r="DR36" s="223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223"/>
      <c r="EP36" s="223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4.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223"/>
      <c r="B40" s="223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223"/>
      <c r="Z40" s="223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223"/>
      <c r="AX40" s="223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223"/>
      <c r="BV40" s="223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223"/>
      <c r="CT40" s="223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223"/>
      <c r="DR40" s="223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223"/>
      <c r="EP40" s="223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223"/>
      <c r="B41" s="223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223"/>
      <c r="Z41" s="223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223"/>
      <c r="AX41" s="223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223"/>
      <c r="BV41" s="223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223"/>
      <c r="CT41" s="223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223"/>
      <c r="DR41" s="223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223"/>
      <c r="EP41" s="223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4.5">
      <c r="A42" s="223"/>
      <c r="B42" s="223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223"/>
      <c r="Z42" s="223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223"/>
      <c r="AX42" s="223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223"/>
      <c r="BV42" s="223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223"/>
      <c r="CT42" s="223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223"/>
      <c r="DR42" s="223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223"/>
      <c r="EP42" s="223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4.5">
      <c r="A43" s="223"/>
      <c r="B43" s="223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223"/>
      <c r="Z43" s="223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223"/>
      <c r="AX43" s="223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223"/>
      <c r="BV43" s="223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223"/>
      <c r="CT43" s="223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223"/>
      <c r="DR43" s="223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223"/>
      <c r="EP43" s="223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4.5">
      <c r="A44" s="223"/>
      <c r="B44" s="223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223"/>
      <c r="Z44" s="223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223"/>
      <c r="AX44" s="223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223"/>
      <c r="BV44" s="223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223"/>
      <c r="CT44" s="223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223"/>
      <c r="DR44" s="223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223"/>
      <c r="EP44" s="223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4.5">
      <c r="A45" s="223"/>
      <c r="B45" s="223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223"/>
      <c r="Z45" s="223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223"/>
      <c r="AX45" s="223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223"/>
      <c r="BV45" s="223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223"/>
      <c r="CT45" s="223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223"/>
      <c r="DR45" s="223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223"/>
      <c r="EP45" s="223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4.5">
      <c r="A46" s="223"/>
      <c r="B46" s="223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223"/>
      <c r="Z46" s="223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223"/>
      <c r="AX46" s="223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223"/>
      <c r="BV46" s="223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223"/>
      <c r="CT46" s="223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223"/>
      <c r="DR46" s="223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223"/>
      <c r="EP46" s="223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3"/>
      <c r="B48" s="223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3"/>
      <c r="EP48" s="223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4.5"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4.5"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4.5"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4.5"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4.5"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4.5"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4.5"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4.5"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4.5"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5"/>
  <cols>
    <col min="1" max="1" width="3" style="3" customWidth="1"/>
    <col min="2" max="2" width="36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36.26953125" style="81" customWidth="1"/>
    <col min="27" max="27" width="10.453125" style="3" customWidth="1"/>
    <col min="28" max="39" width="10.453125" style="3" hidden="1" customWidth="1"/>
    <col min="40" max="40" width="10.81640625" style="3" hidden="1" customWidth="1"/>
    <col min="41" max="41" width="10.1796875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36.2695312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36.2695312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36.2695312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36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115</v>
      </c>
      <c r="C7" s="5"/>
      <c r="D7" s="5"/>
      <c r="E7" s="5"/>
      <c r="Y7" s="82" t="s">
        <v>133</v>
      </c>
      <c r="AA7" s="5"/>
      <c r="AB7" s="5"/>
      <c r="AC7" s="5"/>
      <c r="AW7" s="82" t="s">
        <v>136</v>
      </c>
      <c r="AY7" s="5"/>
      <c r="AZ7" s="5"/>
      <c r="BA7" s="5"/>
      <c r="BU7" s="82" t="s">
        <v>137</v>
      </c>
      <c r="BW7" s="5"/>
      <c r="BX7" s="5"/>
      <c r="BY7" s="5"/>
      <c r="CS7" s="82" t="s">
        <v>138</v>
      </c>
      <c r="CU7" s="5"/>
      <c r="CV7" s="5"/>
      <c r="CW7" s="5"/>
      <c r="DQ7" s="82" t="s">
        <v>139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284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284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284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284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284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284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284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285</v>
      </c>
      <c r="C13" s="96">
        <v>934.63300000000004</v>
      </c>
      <c r="D13" s="96">
        <v>942.82399999999996</v>
      </c>
      <c r="E13" s="96">
        <v>952.17499999999995</v>
      </c>
      <c r="F13" s="96">
        <v>964.649</v>
      </c>
      <c r="G13" s="96">
        <v>977.99699999999996</v>
      </c>
      <c r="H13" s="96">
        <v>989.38099999999997</v>
      </c>
      <c r="I13" s="96">
        <v>1000.235</v>
      </c>
      <c r="J13" s="96">
        <v>1011.366</v>
      </c>
      <c r="K13" s="96">
        <v>1023.11</v>
      </c>
      <c r="L13" s="96">
        <v>1033.6959999999999</v>
      </c>
      <c r="M13" s="96">
        <v>1044.4829999999999</v>
      </c>
      <c r="N13" s="96">
        <v>1055.242</v>
      </c>
      <c r="O13" s="96">
        <v>1065.9480000000001</v>
      </c>
      <c r="P13" s="96">
        <v>1077.1310000000001</v>
      </c>
      <c r="Q13" s="96">
        <v>1085.17</v>
      </c>
      <c r="R13" s="96">
        <v>1091.5940000000001</v>
      </c>
      <c r="S13" s="96">
        <v>1098.9849999999999</v>
      </c>
      <c r="T13" s="96">
        <v>1105.3</v>
      </c>
      <c r="U13" s="96">
        <v>1113.1880000000001</v>
      </c>
      <c r="V13" s="96">
        <v>1120.9880000000001</v>
      </c>
      <c r="W13" s="96">
        <v>1129.615</v>
      </c>
      <c r="Y13" s="7"/>
      <c r="Z13" s="13" t="s">
        <v>285</v>
      </c>
      <c r="AA13" s="96">
        <v>3147.212</v>
      </c>
      <c r="AB13" s="96">
        <v>3171.5259999999998</v>
      </c>
      <c r="AC13" s="96">
        <v>3206.1149999999998</v>
      </c>
      <c r="AD13" s="96">
        <v>3249.431</v>
      </c>
      <c r="AE13" s="96">
        <v>3300.3440000000001</v>
      </c>
      <c r="AF13" s="96">
        <v>3350.393</v>
      </c>
      <c r="AG13" s="96">
        <v>3400.1149999999998</v>
      </c>
      <c r="AH13" s="96">
        <v>3449.3539999999998</v>
      </c>
      <c r="AI13" s="96">
        <v>3496.7049999999999</v>
      </c>
      <c r="AJ13" s="96">
        <v>3539.6410000000001</v>
      </c>
      <c r="AK13" s="96">
        <v>3583.663</v>
      </c>
      <c r="AL13" s="96">
        <v>3625.9160000000002</v>
      </c>
      <c r="AM13" s="96">
        <v>3668.6979999999999</v>
      </c>
      <c r="AN13" s="96">
        <v>3706.4560000000001</v>
      </c>
      <c r="AO13" s="96">
        <v>3743.5549999999998</v>
      </c>
      <c r="AP13" s="96">
        <v>3774.703</v>
      </c>
      <c r="AQ13" s="96">
        <v>3809.6579999999999</v>
      </c>
      <c r="AR13" s="96">
        <v>3846.779</v>
      </c>
      <c r="AS13" s="96">
        <v>3886.02</v>
      </c>
      <c r="AT13" s="96">
        <v>3926.4920000000002</v>
      </c>
      <c r="AU13" s="96">
        <v>3969.5459999999998</v>
      </c>
      <c r="AW13" s="7"/>
      <c r="AX13" s="13" t="s">
        <v>285</v>
      </c>
      <c r="AY13" s="96">
        <v>4467.5529999999999</v>
      </c>
      <c r="AZ13" s="96">
        <v>4534.1440000000002</v>
      </c>
      <c r="BA13" s="96">
        <v>4613.0280000000002</v>
      </c>
      <c r="BB13" s="96">
        <v>4686.6750000000002</v>
      </c>
      <c r="BC13" s="96">
        <v>4767.2889999999998</v>
      </c>
      <c r="BD13" s="96">
        <v>4845.3670000000002</v>
      </c>
      <c r="BE13" s="96">
        <v>4916.95</v>
      </c>
      <c r="BF13" s="96">
        <v>4978.1419999999998</v>
      </c>
      <c r="BG13" s="96">
        <v>5042.7460000000001</v>
      </c>
      <c r="BH13" s="96">
        <v>5095.0069999999996</v>
      </c>
      <c r="BI13" s="96">
        <v>5153.6509999999998</v>
      </c>
      <c r="BJ13" s="96">
        <v>5211.1120000000001</v>
      </c>
      <c r="BK13" s="96">
        <v>5266.2539999999999</v>
      </c>
      <c r="BL13" s="96">
        <v>5321.6679999999997</v>
      </c>
      <c r="BM13" s="96">
        <v>5374.7939999999999</v>
      </c>
      <c r="BN13" s="96">
        <v>5443.9870000000001</v>
      </c>
      <c r="BO13" s="96">
        <v>5511.7579999999998</v>
      </c>
      <c r="BP13" s="96">
        <v>5577.3149999999996</v>
      </c>
      <c r="BQ13" s="96">
        <v>5668.3029999999999</v>
      </c>
      <c r="BR13" s="96">
        <v>5752.2169999999996</v>
      </c>
      <c r="BS13" s="96">
        <v>5835.7960000000003</v>
      </c>
      <c r="BU13" s="7"/>
      <c r="BV13" s="13" t="s">
        <v>285</v>
      </c>
      <c r="BW13" s="96">
        <v>448.94600000000003</v>
      </c>
      <c r="BX13" s="96">
        <v>451.88099999999997</v>
      </c>
      <c r="BY13" s="96">
        <v>454.89800000000002</v>
      </c>
      <c r="BZ13" s="96">
        <v>458.34699999999998</v>
      </c>
      <c r="CA13" s="96">
        <v>462.82799999999997</v>
      </c>
      <c r="CB13" s="96">
        <v>467.279</v>
      </c>
      <c r="CC13" s="96">
        <v>471.733</v>
      </c>
      <c r="CD13" s="96">
        <v>476.73700000000002</v>
      </c>
      <c r="CE13" s="96">
        <v>482.33300000000003</v>
      </c>
      <c r="CF13" s="96">
        <v>487.887</v>
      </c>
      <c r="CG13" s="96">
        <v>492.65499999999997</v>
      </c>
      <c r="CH13" s="96">
        <v>498.20400000000001</v>
      </c>
      <c r="CI13" s="96">
        <v>503.22500000000002</v>
      </c>
      <c r="CJ13" s="96">
        <v>509.51900000000001</v>
      </c>
      <c r="CK13" s="96">
        <v>514.90300000000002</v>
      </c>
      <c r="CL13" s="96">
        <v>520.20100000000002</v>
      </c>
      <c r="CM13" s="96">
        <v>525.77800000000002</v>
      </c>
      <c r="CN13" s="96">
        <v>531.19200000000001</v>
      </c>
      <c r="CO13" s="96">
        <v>537.41</v>
      </c>
      <c r="CP13" s="96">
        <v>543.17899999999997</v>
      </c>
      <c r="CQ13" s="96">
        <v>549.18200000000002</v>
      </c>
      <c r="CS13" s="7"/>
      <c r="CT13" s="13" t="s">
        <v>285</v>
      </c>
      <c r="CU13" s="96">
        <v>401.75400000000002</v>
      </c>
      <c r="CV13" s="96">
        <v>403.84399999999999</v>
      </c>
      <c r="CW13" s="96">
        <v>406.185</v>
      </c>
      <c r="CX13" s="96">
        <v>409.29199999999997</v>
      </c>
      <c r="CY13" s="96">
        <v>412.108</v>
      </c>
      <c r="CZ13" s="96">
        <v>415.30700000000002</v>
      </c>
      <c r="DA13" s="96">
        <v>418.06900000000002</v>
      </c>
      <c r="DB13" s="96">
        <v>422.38600000000002</v>
      </c>
      <c r="DC13" s="96">
        <v>428.28500000000003</v>
      </c>
      <c r="DD13" s="96">
        <v>433.02199999999999</v>
      </c>
      <c r="DE13" s="96">
        <v>437.77499999999998</v>
      </c>
      <c r="DF13" s="96">
        <v>443.68</v>
      </c>
      <c r="DG13" s="96">
        <v>450.76400000000001</v>
      </c>
      <c r="DH13" s="96">
        <v>458.42700000000002</v>
      </c>
      <c r="DI13" s="96">
        <v>466.92599999999999</v>
      </c>
      <c r="DJ13" s="96">
        <v>473.57299999999998</v>
      </c>
      <c r="DK13" s="96">
        <v>479.34100000000001</v>
      </c>
      <c r="DL13" s="96">
        <v>484.34</v>
      </c>
      <c r="DM13" s="96">
        <v>488.51400000000001</v>
      </c>
      <c r="DN13" s="96">
        <v>491.39499999999998</v>
      </c>
      <c r="DO13" s="96">
        <v>493.63200000000001</v>
      </c>
      <c r="DQ13" s="7"/>
      <c r="DR13" s="13" t="s">
        <v>285</v>
      </c>
      <c r="DS13" s="96">
        <v>1159.0450000000001</v>
      </c>
      <c r="DT13" s="96">
        <v>1186.2550000000001</v>
      </c>
      <c r="DU13" s="96">
        <v>1217.537</v>
      </c>
      <c r="DV13" s="96">
        <v>1252.354</v>
      </c>
      <c r="DW13" s="96">
        <v>1286.69</v>
      </c>
      <c r="DX13" s="96">
        <v>1322.5150000000001</v>
      </c>
      <c r="DY13" s="96">
        <v>1360.1479999999999</v>
      </c>
      <c r="DZ13" s="96">
        <v>1400.431</v>
      </c>
      <c r="EA13" s="96">
        <v>1438.3420000000001</v>
      </c>
      <c r="EB13" s="96">
        <v>1465.1289999999999</v>
      </c>
      <c r="EC13" s="96">
        <v>1493.5989999999999</v>
      </c>
      <c r="ED13" s="96">
        <v>1516.548</v>
      </c>
      <c r="EE13" s="96">
        <v>1541.5</v>
      </c>
      <c r="EF13" s="96">
        <v>1572.9949999999999</v>
      </c>
      <c r="EG13" s="96">
        <v>1606.7660000000001</v>
      </c>
      <c r="EH13" s="96">
        <v>1645.4880000000001</v>
      </c>
      <c r="EI13" s="96">
        <v>1678.616</v>
      </c>
      <c r="EJ13" s="96">
        <v>1704.011</v>
      </c>
      <c r="EK13" s="96">
        <v>1727.79</v>
      </c>
      <c r="EL13" s="96">
        <v>1753.1959999999999</v>
      </c>
      <c r="EM13" s="96">
        <v>1777.835</v>
      </c>
      <c r="EO13" s="7"/>
      <c r="EP13" s="13" t="s">
        <v>285</v>
      </c>
      <c r="EQ13" s="96">
        <v>1641.193</v>
      </c>
      <c r="ER13" s="96">
        <v>1653.7349999999999</v>
      </c>
      <c r="ES13" s="96">
        <v>1671.7619999999999</v>
      </c>
      <c r="ET13" s="96">
        <v>1691.93</v>
      </c>
      <c r="EU13" s="96">
        <v>1719.7750000000001</v>
      </c>
      <c r="EV13" s="96">
        <v>1750.817</v>
      </c>
      <c r="EW13" s="96">
        <v>1782.5920000000001</v>
      </c>
      <c r="EX13" s="96">
        <v>1817.3420000000001</v>
      </c>
      <c r="EY13" s="96">
        <v>1849.7940000000001</v>
      </c>
      <c r="EZ13" s="96">
        <v>1879.8689999999999</v>
      </c>
      <c r="FA13" s="96">
        <v>1904.49</v>
      </c>
      <c r="FB13" s="96">
        <v>1926.2760000000001</v>
      </c>
      <c r="FC13" s="96">
        <v>1949.4580000000001</v>
      </c>
      <c r="FD13" s="96">
        <v>1973.7380000000001</v>
      </c>
      <c r="FE13" s="96">
        <v>1997.056</v>
      </c>
      <c r="FF13" s="96">
        <v>2019.7660000000001</v>
      </c>
      <c r="FG13" s="96">
        <v>2044.8430000000001</v>
      </c>
      <c r="FH13" s="96">
        <v>2074.5279999999998</v>
      </c>
      <c r="FI13" s="96">
        <v>2109.683</v>
      </c>
      <c r="FJ13" s="96">
        <v>2146.2510000000002</v>
      </c>
      <c r="FK13" s="96">
        <v>2184.4720000000002</v>
      </c>
    </row>
    <row r="14" spans="1:167" ht="26">
      <c r="B14" s="48" t="s">
        <v>286</v>
      </c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Z14" s="48" t="s">
        <v>286</v>
      </c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X14" s="48" t="s">
        <v>286</v>
      </c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K14" s="94"/>
      <c r="BL14" s="94"/>
      <c r="BM14" s="94"/>
      <c r="BN14" s="94"/>
      <c r="BO14" s="94"/>
      <c r="BP14" s="94"/>
      <c r="BQ14" s="94"/>
      <c r="BR14" s="94"/>
      <c r="BS14" s="94"/>
      <c r="BV14" s="48" t="s">
        <v>286</v>
      </c>
      <c r="BW14" s="94"/>
      <c r="BX14" s="94"/>
      <c r="BY14" s="94"/>
      <c r="BZ14" s="94"/>
      <c r="CA14" s="94"/>
      <c r="CB14" s="94"/>
      <c r="CC14" s="94"/>
      <c r="CD14" s="94"/>
      <c r="CE14" s="94"/>
      <c r="CF14" s="94"/>
      <c r="CG14" s="94"/>
      <c r="CH14" s="94"/>
      <c r="CI14" s="94"/>
      <c r="CJ14" s="94"/>
      <c r="CK14" s="94"/>
      <c r="CL14" s="94"/>
      <c r="CM14" s="94"/>
      <c r="CN14" s="94"/>
      <c r="CO14" s="94"/>
      <c r="CP14" s="94"/>
      <c r="CQ14" s="94"/>
      <c r="CT14" s="48" t="s">
        <v>286</v>
      </c>
      <c r="CU14" s="94"/>
      <c r="CV14" s="94"/>
      <c r="CW14" s="94"/>
      <c r="CX14" s="94"/>
      <c r="CY14" s="94"/>
      <c r="CZ14" s="94"/>
      <c r="DA14" s="94"/>
      <c r="DB14" s="94"/>
      <c r="DC14" s="94"/>
      <c r="DD14" s="94"/>
      <c r="DE14" s="94"/>
      <c r="DF14" s="94"/>
      <c r="DG14" s="94"/>
      <c r="DH14" s="94"/>
      <c r="DI14" s="94"/>
      <c r="DJ14" s="94"/>
      <c r="DK14" s="94"/>
      <c r="DL14" s="94"/>
      <c r="DM14" s="94"/>
      <c r="DN14" s="94"/>
      <c r="DO14" s="94"/>
      <c r="DR14" s="48" t="s">
        <v>286</v>
      </c>
      <c r="DS14" s="94"/>
      <c r="DT14" s="94"/>
      <c r="DU14" s="94"/>
      <c r="DV14" s="94"/>
      <c r="DW14" s="94"/>
      <c r="DX14" s="94"/>
      <c r="DY14" s="94"/>
      <c r="DZ14" s="94"/>
      <c r="EA14" s="94"/>
      <c r="EB14" s="94"/>
      <c r="EC14" s="94"/>
      <c r="ED14" s="94"/>
      <c r="EE14" s="94"/>
      <c r="EF14" s="94"/>
      <c r="EG14" s="94"/>
      <c r="EH14" s="94"/>
      <c r="EI14" s="94"/>
      <c r="EJ14" s="94"/>
      <c r="EK14" s="94"/>
      <c r="EL14" s="94"/>
      <c r="EM14" s="94"/>
      <c r="EP14" s="48" t="s">
        <v>286</v>
      </c>
      <c r="EQ14" s="94"/>
      <c r="ER14" s="94"/>
      <c r="ES14" s="94"/>
      <c r="ET14" s="94"/>
      <c r="EU14" s="94"/>
      <c r="EV14" s="94"/>
      <c r="EW14" s="94"/>
      <c r="EX14" s="94"/>
      <c r="EY14" s="94"/>
      <c r="EZ14" s="94"/>
      <c r="FA14" s="94"/>
      <c r="FB14" s="94"/>
      <c r="FC14" s="94"/>
      <c r="FD14" s="94"/>
      <c r="FE14" s="94"/>
      <c r="FF14" s="94"/>
      <c r="FG14" s="94"/>
      <c r="FH14" s="94"/>
      <c r="FI14" s="94"/>
      <c r="FJ14" s="94"/>
      <c r="FK14" s="94"/>
    </row>
    <row r="15" spans="1:167">
      <c r="B15" s="20" t="s">
        <v>222</v>
      </c>
      <c r="C15" s="94">
        <v>662.14</v>
      </c>
      <c r="D15" s="94">
        <v>668.14099999999996</v>
      </c>
      <c r="E15" s="94">
        <v>674.98</v>
      </c>
      <c r="F15" s="94">
        <v>684.13599999999997</v>
      </c>
      <c r="G15" s="94">
        <v>692.48800000000006</v>
      </c>
      <c r="H15" s="94">
        <v>700.19399999999996</v>
      </c>
      <c r="I15" s="94">
        <v>707.18</v>
      </c>
      <c r="J15" s="94">
        <v>713.96299999999997</v>
      </c>
      <c r="K15" s="94">
        <v>721.38599999999997</v>
      </c>
      <c r="L15" s="94">
        <v>727.96900000000005</v>
      </c>
      <c r="M15" s="94">
        <v>734.74599999999998</v>
      </c>
      <c r="N15" s="94">
        <v>741.00699999999995</v>
      </c>
      <c r="O15" s="94">
        <v>746.452</v>
      </c>
      <c r="P15" s="94">
        <v>751.65499999999997</v>
      </c>
      <c r="Q15" s="94">
        <v>755.84900000000005</v>
      </c>
      <c r="R15" s="94">
        <v>759.23500000000001</v>
      </c>
      <c r="S15" s="94">
        <v>762.48800000000006</v>
      </c>
      <c r="T15" s="94">
        <v>765.51599999999996</v>
      </c>
      <c r="U15" s="94">
        <v>769.01400000000001</v>
      </c>
      <c r="V15" s="94">
        <v>772.61099999999999</v>
      </c>
      <c r="W15" s="94">
        <v>776.14700000000005</v>
      </c>
      <c r="Z15" s="20" t="s">
        <v>222</v>
      </c>
      <c r="AA15" s="94">
        <v>1442.2539999999999</v>
      </c>
      <c r="AB15" s="94">
        <v>1456.9780000000001</v>
      </c>
      <c r="AC15" s="94">
        <v>1479.2650000000001</v>
      </c>
      <c r="AD15" s="94">
        <v>1503.211</v>
      </c>
      <c r="AE15" s="94">
        <v>1529.9749999999999</v>
      </c>
      <c r="AF15" s="94">
        <v>1551.1569999999999</v>
      </c>
      <c r="AG15" s="94">
        <v>1571.3910000000001</v>
      </c>
      <c r="AH15" s="94">
        <v>1591.6089999999999</v>
      </c>
      <c r="AI15" s="94">
        <v>1609.1510000000001</v>
      </c>
      <c r="AJ15" s="94">
        <v>1624.152</v>
      </c>
      <c r="AK15" s="94">
        <v>1641.085</v>
      </c>
      <c r="AL15" s="94">
        <v>1654.9179999999999</v>
      </c>
      <c r="AM15" s="94">
        <v>1669.011</v>
      </c>
      <c r="AN15" s="94">
        <v>1680.5170000000001</v>
      </c>
      <c r="AO15" s="94">
        <v>1690.0029999999999</v>
      </c>
      <c r="AP15" s="94">
        <v>1697.828</v>
      </c>
      <c r="AQ15" s="94">
        <v>1705.345</v>
      </c>
      <c r="AR15" s="94">
        <v>1712.915</v>
      </c>
      <c r="AS15" s="94">
        <v>1720.0150000000001</v>
      </c>
      <c r="AT15" s="94">
        <v>1726.4480000000001</v>
      </c>
      <c r="AU15" s="94">
        <v>1733.079</v>
      </c>
      <c r="AX15" s="20" t="s">
        <v>222</v>
      </c>
      <c r="AY15" s="94">
        <v>2526.9490000000001</v>
      </c>
      <c r="AZ15" s="94">
        <v>2566.5140000000001</v>
      </c>
      <c r="BA15" s="94">
        <v>2611.3380000000002</v>
      </c>
      <c r="BB15" s="94">
        <v>2655.4409999999998</v>
      </c>
      <c r="BC15" s="94">
        <v>2701.0320000000002</v>
      </c>
      <c r="BD15" s="94">
        <v>2741.4810000000002</v>
      </c>
      <c r="BE15" s="94">
        <v>2778.509</v>
      </c>
      <c r="BF15" s="94">
        <v>2812.05</v>
      </c>
      <c r="BG15" s="94">
        <v>2843.692</v>
      </c>
      <c r="BH15" s="94">
        <v>2865.7339999999999</v>
      </c>
      <c r="BI15" s="94">
        <v>2890.3780000000002</v>
      </c>
      <c r="BJ15" s="94">
        <v>2912.26</v>
      </c>
      <c r="BK15" s="94">
        <v>2935.66</v>
      </c>
      <c r="BL15" s="94">
        <v>2955.864</v>
      </c>
      <c r="BM15" s="94">
        <v>2975.8</v>
      </c>
      <c r="BN15" s="94">
        <v>2993.0509999999999</v>
      </c>
      <c r="BO15" s="94">
        <v>3021.2649999999999</v>
      </c>
      <c r="BP15" s="94">
        <v>3046.7190000000001</v>
      </c>
      <c r="BQ15" s="94">
        <v>3090.8389999999999</v>
      </c>
      <c r="BR15" s="94">
        <v>3139.107</v>
      </c>
      <c r="BS15" s="94">
        <v>3175.8620000000001</v>
      </c>
      <c r="BV15" s="20" t="s">
        <v>222</v>
      </c>
      <c r="BW15" s="94">
        <v>301.97399999999999</v>
      </c>
      <c r="BX15" s="94">
        <v>304.30200000000002</v>
      </c>
      <c r="BY15" s="94">
        <v>306.81200000000001</v>
      </c>
      <c r="BZ15" s="94">
        <v>309.51499999999999</v>
      </c>
      <c r="CA15" s="94">
        <v>312.64499999999998</v>
      </c>
      <c r="CB15" s="94">
        <v>315.99400000000003</v>
      </c>
      <c r="CC15" s="94">
        <v>319.16500000000002</v>
      </c>
      <c r="CD15" s="94">
        <v>322.40300000000002</v>
      </c>
      <c r="CE15" s="94">
        <v>325.67899999999997</v>
      </c>
      <c r="CF15" s="94">
        <v>328.55099999999999</v>
      </c>
      <c r="CG15" s="94">
        <v>332.10300000000001</v>
      </c>
      <c r="CH15" s="94">
        <v>335.30099999999999</v>
      </c>
      <c r="CI15" s="94">
        <v>338.185</v>
      </c>
      <c r="CJ15" s="94">
        <v>341.73700000000002</v>
      </c>
      <c r="CK15" s="94">
        <v>344.40600000000001</v>
      </c>
      <c r="CL15" s="94">
        <v>346.88400000000001</v>
      </c>
      <c r="CM15" s="94">
        <v>348.90100000000001</v>
      </c>
      <c r="CN15" s="94">
        <v>351.39800000000002</v>
      </c>
      <c r="CO15" s="94">
        <v>354.03500000000003</v>
      </c>
      <c r="CP15" s="94">
        <v>356.28800000000001</v>
      </c>
      <c r="CQ15" s="94">
        <v>358.49700000000001</v>
      </c>
      <c r="CT15" s="20" t="s">
        <v>222</v>
      </c>
      <c r="CU15" s="94">
        <v>294.51499999999999</v>
      </c>
      <c r="CV15" s="94">
        <v>295.85199999999998</v>
      </c>
      <c r="CW15" s="94">
        <v>297.39400000000001</v>
      </c>
      <c r="CX15" s="94">
        <v>299.20400000000001</v>
      </c>
      <c r="CY15" s="94">
        <v>300.87900000000002</v>
      </c>
      <c r="CZ15" s="94">
        <v>302.82799999999997</v>
      </c>
      <c r="DA15" s="94">
        <v>304.55</v>
      </c>
      <c r="DB15" s="94">
        <v>307.68099999999998</v>
      </c>
      <c r="DC15" s="94">
        <v>311.69900000000001</v>
      </c>
      <c r="DD15" s="94">
        <v>314.565</v>
      </c>
      <c r="DE15" s="94">
        <v>317.95999999999998</v>
      </c>
      <c r="DF15" s="94">
        <v>321.59500000000003</v>
      </c>
      <c r="DG15" s="94">
        <v>325.27300000000002</v>
      </c>
      <c r="DH15" s="94">
        <v>329.14800000000002</v>
      </c>
      <c r="DI15" s="94">
        <v>333.17</v>
      </c>
      <c r="DJ15" s="94">
        <v>336.17399999999998</v>
      </c>
      <c r="DK15" s="94">
        <v>338.34899999999999</v>
      </c>
      <c r="DL15" s="94">
        <v>341.06700000000001</v>
      </c>
      <c r="DM15" s="94">
        <v>342.84399999999999</v>
      </c>
      <c r="DN15" s="94">
        <v>343.947</v>
      </c>
      <c r="DO15" s="94">
        <v>344.95600000000002</v>
      </c>
      <c r="DR15" s="20" t="s">
        <v>222</v>
      </c>
      <c r="DS15" s="94">
        <v>733.39300000000003</v>
      </c>
      <c r="DT15" s="94">
        <v>749.84500000000003</v>
      </c>
      <c r="DU15" s="94">
        <v>769.73800000000006</v>
      </c>
      <c r="DV15" s="94">
        <v>790.66300000000001</v>
      </c>
      <c r="DW15" s="94">
        <v>810.49099999999999</v>
      </c>
      <c r="DX15" s="94">
        <v>832.86099999999999</v>
      </c>
      <c r="DY15" s="94">
        <v>856.24800000000005</v>
      </c>
      <c r="DZ15" s="94">
        <v>882.28599999999994</v>
      </c>
      <c r="EA15" s="94">
        <v>902.32299999999998</v>
      </c>
      <c r="EB15" s="94">
        <v>914.81799999999998</v>
      </c>
      <c r="EC15" s="94">
        <v>930.96699999999998</v>
      </c>
      <c r="ED15" s="94">
        <v>944.23900000000003</v>
      </c>
      <c r="EE15" s="94">
        <v>957.6</v>
      </c>
      <c r="EF15" s="94">
        <v>973.25699999999995</v>
      </c>
      <c r="EG15" s="94">
        <v>989.05399999999997</v>
      </c>
      <c r="EH15" s="94">
        <v>1005.128</v>
      </c>
      <c r="EI15" s="94">
        <v>1015.9450000000001</v>
      </c>
      <c r="EJ15" s="94">
        <v>1026.3879999999999</v>
      </c>
      <c r="EK15" s="94">
        <v>1037.616</v>
      </c>
      <c r="EL15" s="94">
        <v>1046.7850000000001</v>
      </c>
      <c r="EM15" s="94">
        <v>1055.75</v>
      </c>
      <c r="EP15" s="20" t="s">
        <v>222</v>
      </c>
      <c r="EQ15" s="94">
        <v>884.84900000000005</v>
      </c>
      <c r="ER15" s="94">
        <v>890.66899999999998</v>
      </c>
      <c r="ES15" s="94">
        <v>897.35199999999998</v>
      </c>
      <c r="ET15" s="94">
        <v>905.51400000000001</v>
      </c>
      <c r="EU15" s="94">
        <v>914.66300000000001</v>
      </c>
      <c r="EV15" s="94">
        <v>924.30799999999999</v>
      </c>
      <c r="EW15" s="94">
        <v>935.803</v>
      </c>
      <c r="EX15" s="94">
        <v>946.61199999999997</v>
      </c>
      <c r="EY15" s="94">
        <v>954.96699999999998</v>
      </c>
      <c r="EZ15" s="94">
        <v>961.52200000000005</v>
      </c>
      <c r="FA15" s="94">
        <v>968.96900000000005</v>
      </c>
      <c r="FB15" s="94">
        <v>976.20100000000002</v>
      </c>
      <c r="FC15" s="94">
        <v>981.84299999999996</v>
      </c>
      <c r="FD15" s="94">
        <v>988.41899999999998</v>
      </c>
      <c r="FE15" s="94">
        <v>994.04499999999996</v>
      </c>
      <c r="FF15" s="94">
        <v>999.21900000000005</v>
      </c>
      <c r="FG15" s="94">
        <v>1004.963</v>
      </c>
      <c r="FH15" s="94">
        <v>1011.86</v>
      </c>
      <c r="FI15" s="94">
        <v>1019.474</v>
      </c>
      <c r="FJ15" s="94">
        <v>1027.0319999999999</v>
      </c>
      <c r="FK15" s="94">
        <v>1033.5920000000001</v>
      </c>
    </row>
    <row r="16" spans="1:167">
      <c r="B16" s="20" t="s">
        <v>240</v>
      </c>
      <c r="C16" s="94">
        <v>62.176000000000002</v>
      </c>
      <c r="D16" s="94">
        <v>62.674999999999997</v>
      </c>
      <c r="E16" s="94">
        <v>63.372999999999998</v>
      </c>
      <c r="F16" s="94">
        <v>64.338999999999999</v>
      </c>
      <c r="G16" s="94">
        <v>65.891999999999996</v>
      </c>
      <c r="H16" s="94">
        <v>67.284999999999997</v>
      </c>
      <c r="I16" s="94">
        <v>68.81</v>
      </c>
      <c r="J16" s="94">
        <v>70.293999999999997</v>
      </c>
      <c r="K16" s="94">
        <v>71.968999999999994</v>
      </c>
      <c r="L16" s="94">
        <v>73.498000000000005</v>
      </c>
      <c r="M16" s="94">
        <v>75.016999999999996</v>
      </c>
      <c r="N16" s="94">
        <v>76.591999999999999</v>
      </c>
      <c r="O16" s="94">
        <v>78.424000000000007</v>
      </c>
      <c r="P16" s="94">
        <v>79.846000000000004</v>
      </c>
      <c r="Q16" s="94">
        <v>80.891000000000005</v>
      </c>
      <c r="R16" s="94">
        <v>81.805999999999997</v>
      </c>
      <c r="S16" s="94">
        <v>82.846999999999994</v>
      </c>
      <c r="T16" s="94">
        <v>83.932000000000002</v>
      </c>
      <c r="U16" s="94">
        <v>85.331000000000003</v>
      </c>
      <c r="V16" s="94">
        <v>86.686000000000007</v>
      </c>
      <c r="W16" s="94">
        <v>88.13</v>
      </c>
      <c r="Z16" s="20" t="s">
        <v>240</v>
      </c>
      <c r="AA16" s="94">
        <v>236.28800000000001</v>
      </c>
      <c r="AB16" s="94">
        <v>238.39</v>
      </c>
      <c r="AC16" s="94">
        <v>240.88800000000001</v>
      </c>
      <c r="AD16" s="94">
        <v>243.999</v>
      </c>
      <c r="AE16" s="94">
        <v>247.70400000000001</v>
      </c>
      <c r="AF16" s="94">
        <v>253.76</v>
      </c>
      <c r="AG16" s="94">
        <v>260.358</v>
      </c>
      <c r="AH16" s="94">
        <v>266.35500000000002</v>
      </c>
      <c r="AI16" s="94">
        <v>272.71699999999998</v>
      </c>
      <c r="AJ16" s="94">
        <v>279.35899999999998</v>
      </c>
      <c r="AK16" s="94">
        <v>285.37599999999998</v>
      </c>
      <c r="AL16" s="94">
        <v>291.20499999999998</v>
      </c>
      <c r="AM16" s="94">
        <v>296.57299999999998</v>
      </c>
      <c r="AN16" s="94">
        <v>301.05399999999997</v>
      </c>
      <c r="AO16" s="94">
        <v>305.24099999999999</v>
      </c>
      <c r="AP16" s="94">
        <v>309.19400000000002</v>
      </c>
      <c r="AQ16" s="94">
        <v>313.32</v>
      </c>
      <c r="AR16" s="94">
        <v>318.13600000000002</v>
      </c>
      <c r="AS16" s="94">
        <v>322.86700000000002</v>
      </c>
      <c r="AT16" s="94">
        <v>327.55799999999999</v>
      </c>
      <c r="AU16" s="94">
        <v>332.447</v>
      </c>
      <c r="AX16" s="20" t="s">
        <v>240</v>
      </c>
      <c r="AY16" s="94">
        <v>625.41099999999994</v>
      </c>
      <c r="AZ16" s="94">
        <v>645.08699999999999</v>
      </c>
      <c r="BA16" s="94">
        <v>663.29</v>
      </c>
      <c r="BB16" s="94">
        <v>679.78099999999995</v>
      </c>
      <c r="BC16" s="94">
        <v>698.25900000000001</v>
      </c>
      <c r="BD16" s="94">
        <v>714.88099999999997</v>
      </c>
      <c r="BE16" s="94">
        <v>731.06100000000004</v>
      </c>
      <c r="BF16" s="94">
        <v>745.74900000000002</v>
      </c>
      <c r="BG16" s="94">
        <v>759.56700000000001</v>
      </c>
      <c r="BH16" s="94">
        <v>771.99199999999996</v>
      </c>
      <c r="BI16" s="94">
        <v>784.05899999999997</v>
      </c>
      <c r="BJ16" s="94">
        <v>796.10299999999995</v>
      </c>
      <c r="BK16" s="94">
        <v>808.17</v>
      </c>
      <c r="BL16" s="94">
        <v>821.43600000000004</v>
      </c>
      <c r="BM16" s="94">
        <v>833.81500000000005</v>
      </c>
      <c r="BN16" s="94">
        <v>844.34799999999996</v>
      </c>
      <c r="BO16" s="94">
        <v>856.24599999999998</v>
      </c>
      <c r="BP16" s="94">
        <v>870.625</v>
      </c>
      <c r="BQ16" s="94">
        <v>887.78200000000004</v>
      </c>
      <c r="BR16" s="94">
        <v>901.03599999999994</v>
      </c>
      <c r="BS16" s="94">
        <v>916.23400000000004</v>
      </c>
      <c r="BV16" s="20" t="s">
        <v>240</v>
      </c>
      <c r="BW16" s="94">
        <v>28.602</v>
      </c>
      <c r="BX16" s="94">
        <v>28.681999999999999</v>
      </c>
      <c r="BY16" s="94">
        <v>28.844999999999999</v>
      </c>
      <c r="BZ16" s="94">
        <v>28.998000000000001</v>
      </c>
      <c r="CA16" s="94">
        <v>29.138000000000002</v>
      </c>
      <c r="CB16" s="94">
        <v>29.393999999999998</v>
      </c>
      <c r="CC16" s="94">
        <v>29.696999999999999</v>
      </c>
      <c r="CD16" s="94">
        <v>30.094999999999999</v>
      </c>
      <c r="CE16" s="94">
        <v>30.622</v>
      </c>
      <c r="CF16" s="94">
        <v>31.134</v>
      </c>
      <c r="CG16" s="94">
        <v>31.637</v>
      </c>
      <c r="CH16" s="94">
        <v>32.472999999999999</v>
      </c>
      <c r="CI16" s="94">
        <v>33.182000000000002</v>
      </c>
      <c r="CJ16" s="94">
        <v>34.030999999999999</v>
      </c>
      <c r="CK16" s="94">
        <v>35.158999999999999</v>
      </c>
      <c r="CL16" s="94">
        <v>35.987000000000002</v>
      </c>
      <c r="CM16" s="94">
        <v>36.884999999999998</v>
      </c>
      <c r="CN16" s="94">
        <v>37.779000000000003</v>
      </c>
      <c r="CO16" s="94">
        <v>38.975999999999999</v>
      </c>
      <c r="CP16" s="94">
        <v>40.143000000000001</v>
      </c>
      <c r="CQ16" s="94">
        <v>41.244999999999997</v>
      </c>
      <c r="CT16" s="20" t="s">
        <v>240</v>
      </c>
      <c r="CU16" s="94">
        <v>21.829000000000001</v>
      </c>
      <c r="CV16" s="94">
        <v>22.209</v>
      </c>
      <c r="CW16" s="94">
        <v>22.602</v>
      </c>
      <c r="CX16" s="94">
        <v>23.34</v>
      </c>
      <c r="CY16" s="94">
        <v>23.893999999999998</v>
      </c>
      <c r="CZ16" s="94">
        <v>24.576000000000001</v>
      </c>
      <c r="DA16" s="94">
        <v>25.221</v>
      </c>
      <c r="DB16" s="94">
        <v>25.893999999999998</v>
      </c>
      <c r="DC16" s="94">
        <v>26.789000000000001</v>
      </c>
      <c r="DD16" s="94">
        <v>27.439</v>
      </c>
      <c r="DE16" s="94">
        <v>27.960999999999999</v>
      </c>
      <c r="DF16" s="94">
        <v>28.742000000000001</v>
      </c>
      <c r="DG16" s="94">
        <v>29.824000000000002</v>
      </c>
      <c r="DH16" s="94">
        <v>31.195</v>
      </c>
      <c r="DI16" s="94">
        <v>32.774000000000001</v>
      </c>
      <c r="DJ16" s="94">
        <v>33.972999999999999</v>
      </c>
      <c r="DK16" s="94">
        <v>34.872999999999998</v>
      </c>
      <c r="DL16" s="94">
        <v>35.863</v>
      </c>
      <c r="DM16" s="94">
        <v>36.661999999999999</v>
      </c>
      <c r="DN16" s="94">
        <v>37.101999999999997</v>
      </c>
      <c r="DO16" s="94">
        <v>37.506</v>
      </c>
      <c r="DR16" s="20" t="s">
        <v>240</v>
      </c>
      <c r="DS16" s="94">
        <v>134.523</v>
      </c>
      <c r="DT16" s="94">
        <v>137.983</v>
      </c>
      <c r="DU16" s="94">
        <v>142.398</v>
      </c>
      <c r="DV16" s="94">
        <v>147.262</v>
      </c>
      <c r="DW16" s="94">
        <v>152.697</v>
      </c>
      <c r="DX16" s="94">
        <v>157.916</v>
      </c>
      <c r="DY16" s="94">
        <v>163.20400000000001</v>
      </c>
      <c r="DZ16" s="94">
        <v>169.48699999999999</v>
      </c>
      <c r="EA16" s="94">
        <v>176.25299999999999</v>
      </c>
      <c r="EB16" s="94">
        <v>180.88499999999999</v>
      </c>
      <c r="EC16" s="94">
        <v>186.065</v>
      </c>
      <c r="ED16" s="94">
        <v>191.05600000000001</v>
      </c>
      <c r="EE16" s="94">
        <v>196.839</v>
      </c>
      <c r="EF16" s="94">
        <v>204.262</v>
      </c>
      <c r="EG16" s="94">
        <v>212.35400000000001</v>
      </c>
      <c r="EH16" s="94">
        <v>222.18</v>
      </c>
      <c r="EI16" s="94">
        <v>229.84299999999999</v>
      </c>
      <c r="EJ16" s="94">
        <v>236.22499999999999</v>
      </c>
      <c r="EK16" s="94">
        <v>243.072</v>
      </c>
      <c r="EL16" s="94">
        <v>249.93299999999999</v>
      </c>
      <c r="EM16" s="94">
        <v>256.15699999999998</v>
      </c>
      <c r="EP16" s="20" t="s">
        <v>240</v>
      </c>
      <c r="EQ16" s="94">
        <v>173.05600000000001</v>
      </c>
      <c r="ER16" s="94">
        <v>175.53299999999999</v>
      </c>
      <c r="ES16" s="94">
        <v>178.53800000000001</v>
      </c>
      <c r="ET16" s="94">
        <v>182.93299999999999</v>
      </c>
      <c r="EU16" s="94">
        <v>188.197</v>
      </c>
      <c r="EV16" s="94">
        <v>194.14699999999999</v>
      </c>
      <c r="EW16" s="94">
        <v>200.42500000000001</v>
      </c>
      <c r="EX16" s="94">
        <v>207.25899999999999</v>
      </c>
      <c r="EY16" s="94">
        <v>212.845</v>
      </c>
      <c r="EZ16" s="94">
        <v>218.99100000000001</v>
      </c>
      <c r="FA16" s="94">
        <v>223.64</v>
      </c>
      <c r="FB16" s="94">
        <v>228.55099999999999</v>
      </c>
      <c r="FC16" s="94">
        <v>233.53100000000001</v>
      </c>
      <c r="FD16" s="94">
        <v>237.839</v>
      </c>
      <c r="FE16" s="94">
        <v>242.35900000000001</v>
      </c>
      <c r="FF16" s="94">
        <v>246.744</v>
      </c>
      <c r="FG16" s="94">
        <v>252.11</v>
      </c>
      <c r="FH16" s="94">
        <v>257.31</v>
      </c>
      <c r="FI16" s="94">
        <v>262.42599999999999</v>
      </c>
      <c r="FJ16" s="94">
        <v>267.63</v>
      </c>
      <c r="FK16" s="94">
        <v>273.02100000000002</v>
      </c>
    </row>
    <row r="17" spans="2:167">
      <c r="B17" s="20" t="s">
        <v>241</v>
      </c>
      <c r="C17" s="94">
        <v>174.607</v>
      </c>
      <c r="D17" s="94">
        <v>175.96299999999999</v>
      </c>
      <c r="E17" s="94">
        <v>177.41300000000001</v>
      </c>
      <c r="F17" s="94">
        <v>179.27600000000001</v>
      </c>
      <c r="G17" s="94">
        <v>182.27699999999999</v>
      </c>
      <c r="H17" s="94">
        <v>184.161</v>
      </c>
      <c r="I17" s="94">
        <v>186.14599999999999</v>
      </c>
      <c r="J17" s="94">
        <v>188.66200000000001</v>
      </c>
      <c r="K17" s="94">
        <v>190.95</v>
      </c>
      <c r="L17" s="94">
        <v>193.12</v>
      </c>
      <c r="M17" s="94">
        <v>195.309</v>
      </c>
      <c r="N17" s="94">
        <v>197.96199999999999</v>
      </c>
      <c r="O17" s="94">
        <v>201.154</v>
      </c>
      <c r="P17" s="94">
        <v>205.49100000000001</v>
      </c>
      <c r="Q17" s="94">
        <v>208.11799999999999</v>
      </c>
      <c r="R17" s="94">
        <v>210.09399999999999</v>
      </c>
      <c r="S17" s="94">
        <v>213.04599999999999</v>
      </c>
      <c r="T17" s="94">
        <v>215.08</v>
      </c>
      <c r="U17" s="94">
        <v>217.851</v>
      </c>
      <c r="V17" s="94">
        <v>220.48500000000001</v>
      </c>
      <c r="W17" s="94">
        <v>223.941</v>
      </c>
      <c r="Z17" s="20" t="s">
        <v>241</v>
      </c>
      <c r="AA17" s="94">
        <v>1428.2940000000001</v>
      </c>
      <c r="AB17" s="94">
        <v>1435.847</v>
      </c>
      <c r="AC17" s="94">
        <v>1445.4349999999999</v>
      </c>
      <c r="AD17" s="94">
        <v>1461.3810000000001</v>
      </c>
      <c r="AE17" s="94">
        <v>1481.4090000000001</v>
      </c>
      <c r="AF17" s="94">
        <v>1503.923</v>
      </c>
      <c r="AG17" s="94">
        <v>1526.4</v>
      </c>
      <c r="AH17" s="94">
        <v>1548.9480000000001</v>
      </c>
      <c r="AI17" s="94">
        <v>1571.991</v>
      </c>
      <c r="AJ17" s="94">
        <v>1592.944</v>
      </c>
      <c r="AK17" s="94">
        <v>1613.64</v>
      </c>
      <c r="AL17" s="94">
        <v>1635.9290000000001</v>
      </c>
      <c r="AM17" s="94">
        <v>1658.9480000000001</v>
      </c>
      <c r="AN17" s="94">
        <v>1680.4760000000001</v>
      </c>
      <c r="AO17" s="94">
        <v>1703.7059999999999</v>
      </c>
      <c r="AP17" s="94">
        <v>1722.9169999999999</v>
      </c>
      <c r="AQ17" s="94">
        <v>1746.078</v>
      </c>
      <c r="AR17" s="94">
        <v>1770.664</v>
      </c>
      <c r="AS17" s="94">
        <v>1797.9369999999999</v>
      </c>
      <c r="AT17" s="94">
        <v>1827.163</v>
      </c>
      <c r="AU17" s="94">
        <v>1858.5730000000001</v>
      </c>
      <c r="AX17" s="20" t="s">
        <v>241</v>
      </c>
      <c r="AY17" s="94">
        <v>1290.3240000000001</v>
      </c>
      <c r="AZ17" s="94">
        <v>1297.748</v>
      </c>
      <c r="BA17" s="94">
        <v>1313.5160000000001</v>
      </c>
      <c r="BB17" s="94">
        <v>1326.431</v>
      </c>
      <c r="BC17" s="94">
        <v>1342.798</v>
      </c>
      <c r="BD17" s="94">
        <v>1363.65</v>
      </c>
      <c r="BE17" s="94">
        <v>1381.886</v>
      </c>
      <c r="BF17" s="94">
        <v>1394.7280000000001</v>
      </c>
      <c r="BG17" s="94">
        <v>1413.7619999999999</v>
      </c>
      <c r="BH17" s="94">
        <v>1431.509</v>
      </c>
      <c r="BI17" s="94">
        <v>1453.373</v>
      </c>
      <c r="BJ17" s="94">
        <v>1476.855</v>
      </c>
      <c r="BK17" s="94">
        <v>1496.4359999999999</v>
      </c>
      <c r="BL17" s="94">
        <v>1518.268</v>
      </c>
      <c r="BM17" s="94">
        <v>1538.972</v>
      </c>
      <c r="BN17" s="94">
        <v>1580.2919999999999</v>
      </c>
      <c r="BO17" s="94">
        <v>1607.85</v>
      </c>
      <c r="BP17" s="94">
        <v>1633.453</v>
      </c>
      <c r="BQ17" s="94">
        <v>1663.0619999999999</v>
      </c>
      <c r="BR17" s="94">
        <v>1685.3779999999999</v>
      </c>
      <c r="BS17" s="94">
        <v>1716.934</v>
      </c>
      <c r="BV17" s="20" t="s">
        <v>241</v>
      </c>
      <c r="BW17" s="94">
        <v>108.224</v>
      </c>
      <c r="BX17" s="94">
        <v>108.673</v>
      </c>
      <c r="BY17" s="94">
        <v>108.935</v>
      </c>
      <c r="BZ17" s="94">
        <v>109.44</v>
      </c>
      <c r="CA17" s="94">
        <v>110.551</v>
      </c>
      <c r="CB17" s="94">
        <v>111.291</v>
      </c>
      <c r="CC17" s="94">
        <v>112.172</v>
      </c>
      <c r="CD17" s="94">
        <v>113.44</v>
      </c>
      <c r="CE17" s="94">
        <v>115.133</v>
      </c>
      <c r="CF17" s="94">
        <v>117.21599999999999</v>
      </c>
      <c r="CG17" s="94">
        <v>117.82299999999999</v>
      </c>
      <c r="CH17" s="94">
        <v>119.244</v>
      </c>
      <c r="CI17" s="94">
        <v>120.58799999999999</v>
      </c>
      <c r="CJ17" s="94">
        <v>122.378</v>
      </c>
      <c r="CK17" s="94">
        <v>123.889</v>
      </c>
      <c r="CL17" s="94">
        <v>125.81100000000001</v>
      </c>
      <c r="CM17" s="94">
        <v>128.417</v>
      </c>
      <c r="CN17" s="94">
        <v>130.37100000000001</v>
      </c>
      <c r="CO17" s="94">
        <v>132.68299999999999</v>
      </c>
      <c r="CP17" s="94">
        <v>134.97200000000001</v>
      </c>
      <c r="CQ17" s="94">
        <v>137.60499999999999</v>
      </c>
      <c r="CT17" s="20" t="s">
        <v>241</v>
      </c>
      <c r="CU17" s="94">
        <v>73.813000000000002</v>
      </c>
      <c r="CV17" s="94">
        <v>74.162000000000006</v>
      </c>
      <c r="CW17" s="94">
        <v>74.509</v>
      </c>
      <c r="CX17" s="94">
        <v>75</v>
      </c>
      <c r="CY17" s="94">
        <v>75.524000000000001</v>
      </c>
      <c r="CZ17" s="94">
        <v>76.019000000000005</v>
      </c>
      <c r="DA17" s="94">
        <v>76.350999999999999</v>
      </c>
      <c r="DB17" s="94">
        <v>76.751000000000005</v>
      </c>
      <c r="DC17" s="94">
        <v>77.593000000000004</v>
      </c>
      <c r="DD17" s="94">
        <v>78.712000000000003</v>
      </c>
      <c r="DE17" s="94">
        <v>79.429000000000002</v>
      </c>
      <c r="DF17" s="94">
        <v>80.792000000000002</v>
      </c>
      <c r="DG17" s="94">
        <v>82.99</v>
      </c>
      <c r="DH17" s="94">
        <v>85.275999999999996</v>
      </c>
      <c r="DI17" s="94">
        <v>88.039000000000001</v>
      </c>
      <c r="DJ17" s="94">
        <v>90.384</v>
      </c>
      <c r="DK17" s="94">
        <v>93.004999999999995</v>
      </c>
      <c r="DL17" s="94">
        <v>94.207999999999998</v>
      </c>
      <c r="DM17" s="94">
        <v>95.75</v>
      </c>
      <c r="DN17" s="94">
        <v>97.052999999999997</v>
      </c>
      <c r="DO17" s="94">
        <v>97.844999999999999</v>
      </c>
      <c r="DR17" s="20" t="s">
        <v>241</v>
      </c>
      <c r="DS17" s="94">
        <v>243.17699999999999</v>
      </c>
      <c r="DT17" s="94">
        <v>249.59200000000001</v>
      </c>
      <c r="DU17" s="94">
        <v>255.37700000000001</v>
      </c>
      <c r="DV17" s="94">
        <v>263.05900000000003</v>
      </c>
      <c r="DW17" s="94">
        <v>270.86099999999999</v>
      </c>
      <c r="DX17" s="94">
        <v>277.66800000000001</v>
      </c>
      <c r="DY17" s="94">
        <v>285.13600000000002</v>
      </c>
      <c r="DZ17" s="94">
        <v>291.44499999999999</v>
      </c>
      <c r="EA17" s="94">
        <v>301.28399999999999</v>
      </c>
      <c r="EB17" s="94">
        <v>310.15600000000001</v>
      </c>
      <c r="EC17" s="94">
        <v>316.27999999999997</v>
      </c>
      <c r="ED17" s="94">
        <v>320.13200000000001</v>
      </c>
      <c r="EE17" s="94">
        <v>325.10300000000001</v>
      </c>
      <c r="EF17" s="94">
        <v>332.54</v>
      </c>
      <c r="EG17" s="94">
        <v>341.43799999999999</v>
      </c>
      <c r="EH17" s="94">
        <v>353.26</v>
      </c>
      <c r="EI17" s="94">
        <v>367.23700000000002</v>
      </c>
      <c r="EJ17" s="94">
        <v>375.161</v>
      </c>
      <c r="EK17" s="94">
        <v>380.17099999999999</v>
      </c>
      <c r="EL17" s="94">
        <v>388.98200000000003</v>
      </c>
      <c r="EM17" s="94">
        <v>397.88099999999997</v>
      </c>
      <c r="EP17" s="20" t="s">
        <v>241</v>
      </c>
      <c r="EQ17" s="94">
        <v>519.30499999999995</v>
      </c>
      <c r="ER17" s="94">
        <v>523.15899999999999</v>
      </c>
      <c r="ES17" s="94">
        <v>531</v>
      </c>
      <c r="ET17" s="94">
        <v>538.00800000000004</v>
      </c>
      <c r="EU17" s="94">
        <v>550.76300000000003</v>
      </c>
      <c r="EV17" s="94">
        <v>565.49900000000002</v>
      </c>
      <c r="EW17" s="94">
        <v>578.654</v>
      </c>
      <c r="EX17" s="94">
        <v>594.60599999999999</v>
      </c>
      <c r="EY17" s="94">
        <v>612.495</v>
      </c>
      <c r="EZ17" s="94">
        <v>628.04100000000005</v>
      </c>
      <c r="FA17" s="94">
        <v>640.01099999999997</v>
      </c>
      <c r="FB17" s="94">
        <v>649.20600000000002</v>
      </c>
      <c r="FC17" s="94">
        <v>661.35699999999997</v>
      </c>
      <c r="FD17" s="94">
        <v>674.28</v>
      </c>
      <c r="FE17" s="94">
        <v>687.04200000000003</v>
      </c>
      <c r="FF17" s="94">
        <v>699.80100000000004</v>
      </c>
      <c r="FG17" s="94">
        <v>713.33</v>
      </c>
      <c r="FH17" s="94">
        <v>729.68399999999997</v>
      </c>
      <c r="FI17" s="94">
        <v>750.91499999999996</v>
      </c>
      <c r="FJ17" s="94">
        <v>773.53</v>
      </c>
      <c r="FK17" s="94">
        <v>798.95100000000002</v>
      </c>
    </row>
    <row r="18" spans="2:167">
      <c r="B18" s="20" t="s">
        <v>242</v>
      </c>
      <c r="C18" s="94">
        <v>35.71</v>
      </c>
      <c r="D18" s="94">
        <v>36.045000000000002</v>
      </c>
      <c r="E18" s="94">
        <v>36.408000000000001</v>
      </c>
      <c r="F18" s="94">
        <v>36.898000000000003</v>
      </c>
      <c r="G18" s="94">
        <v>37.338999999999999</v>
      </c>
      <c r="H18" s="94">
        <v>37.741999999999997</v>
      </c>
      <c r="I18" s="94">
        <v>38.097999999999999</v>
      </c>
      <c r="J18" s="94">
        <v>38.445999999999998</v>
      </c>
      <c r="K18" s="94">
        <v>38.805</v>
      </c>
      <c r="L18" s="94">
        <v>39.109000000000002</v>
      </c>
      <c r="M18" s="94">
        <v>39.411000000000001</v>
      </c>
      <c r="N18" s="94">
        <v>39.682000000000002</v>
      </c>
      <c r="O18" s="94">
        <v>39.918999999999997</v>
      </c>
      <c r="P18" s="94">
        <v>40.139000000000003</v>
      </c>
      <c r="Q18" s="94">
        <v>40.313000000000002</v>
      </c>
      <c r="R18" s="94">
        <v>40.459000000000003</v>
      </c>
      <c r="S18" s="94">
        <v>40.603999999999999</v>
      </c>
      <c r="T18" s="94">
        <v>40.771999999999998</v>
      </c>
      <c r="U18" s="94">
        <v>40.991</v>
      </c>
      <c r="V18" s="94">
        <v>41.204999999999998</v>
      </c>
      <c r="W18" s="94">
        <v>41.396999999999998</v>
      </c>
      <c r="Z18" s="20" t="s">
        <v>242</v>
      </c>
      <c r="AA18" s="94">
        <v>40.375999999999998</v>
      </c>
      <c r="AB18" s="94">
        <v>40.31</v>
      </c>
      <c r="AC18" s="94">
        <v>40.527000000000001</v>
      </c>
      <c r="AD18" s="94">
        <v>40.840000000000003</v>
      </c>
      <c r="AE18" s="94">
        <v>41.256</v>
      </c>
      <c r="AF18" s="94">
        <v>41.552999999999997</v>
      </c>
      <c r="AG18" s="94">
        <v>41.966999999999999</v>
      </c>
      <c r="AH18" s="94">
        <v>42.442</v>
      </c>
      <c r="AI18" s="94">
        <v>42.845999999999997</v>
      </c>
      <c r="AJ18" s="94">
        <v>43.186</v>
      </c>
      <c r="AK18" s="94">
        <v>43.561999999999998</v>
      </c>
      <c r="AL18" s="94">
        <v>43.863999999999997</v>
      </c>
      <c r="AM18" s="94">
        <v>44.165999999999997</v>
      </c>
      <c r="AN18" s="94">
        <v>44.408999999999999</v>
      </c>
      <c r="AO18" s="94">
        <v>44.604999999999997</v>
      </c>
      <c r="AP18" s="94">
        <v>44.764000000000003</v>
      </c>
      <c r="AQ18" s="94">
        <v>44.914999999999999</v>
      </c>
      <c r="AR18" s="94">
        <v>45.063000000000002</v>
      </c>
      <c r="AS18" s="94">
        <v>45.201000000000001</v>
      </c>
      <c r="AT18" s="94">
        <v>45.323</v>
      </c>
      <c r="AU18" s="94">
        <v>45.447000000000003</v>
      </c>
      <c r="AX18" s="20" t="s">
        <v>242</v>
      </c>
      <c r="AY18" s="94">
        <v>24.869</v>
      </c>
      <c r="AZ18" s="94">
        <v>24.795000000000002</v>
      </c>
      <c r="BA18" s="94">
        <v>24.884</v>
      </c>
      <c r="BB18" s="94">
        <v>25.021999999999998</v>
      </c>
      <c r="BC18" s="94">
        <v>25.2</v>
      </c>
      <c r="BD18" s="94">
        <v>25.356000000000002</v>
      </c>
      <c r="BE18" s="94">
        <v>25.495000000000001</v>
      </c>
      <c r="BF18" s="94">
        <v>25.614999999999998</v>
      </c>
      <c r="BG18" s="94">
        <v>25.725000000000001</v>
      </c>
      <c r="BH18" s="94">
        <v>25.773</v>
      </c>
      <c r="BI18" s="94">
        <v>25.841000000000001</v>
      </c>
      <c r="BJ18" s="94">
        <v>25.893999999999998</v>
      </c>
      <c r="BK18" s="94">
        <v>25.988</v>
      </c>
      <c r="BL18" s="94">
        <v>26.100999999999999</v>
      </c>
      <c r="BM18" s="94">
        <v>26.207000000000001</v>
      </c>
      <c r="BN18" s="94">
        <v>26.295999999999999</v>
      </c>
      <c r="BO18" s="94">
        <v>26.398</v>
      </c>
      <c r="BP18" s="94">
        <v>26.518000000000001</v>
      </c>
      <c r="BQ18" s="94">
        <v>26.62</v>
      </c>
      <c r="BR18" s="94">
        <v>26.696000000000002</v>
      </c>
      <c r="BS18" s="94">
        <v>26.765999999999998</v>
      </c>
      <c r="BV18" s="20" t="s">
        <v>242</v>
      </c>
      <c r="BW18" s="94">
        <v>10.146000000000001</v>
      </c>
      <c r="BX18" s="94">
        <v>10.224</v>
      </c>
      <c r="BY18" s="94">
        <v>10.305999999999999</v>
      </c>
      <c r="BZ18" s="94">
        <v>10.394</v>
      </c>
      <c r="CA18" s="94">
        <v>10.494</v>
      </c>
      <c r="CB18" s="94">
        <v>10.6</v>
      </c>
      <c r="CC18" s="94">
        <v>10.699</v>
      </c>
      <c r="CD18" s="94">
        <v>10.798999999999999</v>
      </c>
      <c r="CE18" s="94">
        <v>10.898999999999999</v>
      </c>
      <c r="CF18" s="94">
        <v>10.986000000000001</v>
      </c>
      <c r="CG18" s="94">
        <v>11.092000000000001</v>
      </c>
      <c r="CH18" s="94">
        <v>11.186</v>
      </c>
      <c r="CI18" s="94">
        <v>11.27</v>
      </c>
      <c r="CJ18" s="94">
        <v>11.372999999999999</v>
      </c>
      <c r="CK18" s="94">
        <v>11.449</v>
      </c>
      <c r="CL18" s="94">
        <v>11.519</v>
      </c>
      <c r="CM18" s="94">
        <v>11.574999999999999</v>
      </c>
      <c r="CN18" s="94">
        <v>11.644</v>
      </c>
      <c r="CO18" s="94">
        <v>11.715999999999999</v>
      </c>
      <c r="CP18" s="94">
        <v>11.776</v>
      </c>
      <c r="CQ18" s="94">
        <v>11.835000000000001</v>
      </c>
      <c r="CT18" s="20" t="s">
        <v>242</v>
      </c>
      <c r="CU18" s="94">
        <v>11.596</v>
      </c>
      <c r="CV18" s="94">
        <v>11.62</v>
      </c>
      <c r="CW18" s="94">
        <v>11.68</v>
      </c>
      <c r="CX18" s="94">
        <v>11.747999999999999</v>
      </c>
      <c r="CY18" s="94">
        <v>11.811</v>
      </c>
      <c r="CZ18" s="94">
        <v>11.882999999999999</v>
      </c>
      <c r="DA18" s="94">
        <v>11.946999999999999</v>
      </c>
      <c r="DB18" s="94">
        <v>12.06</v>
      </c>
      <c r="DC18" s="94">
        <v>12.204000000000001</v>
      </c>
      <c r="DD18" s="94">
        <v>12.305999999999999</v>
      </c>
      <c r="DE18" s="94">
        <v>12.425000000000001</v>
      </c>
      <c r="DF18" s="94">
        <v>12.551</v>
      </c>
      <c r="DG18" s="94">
        <v>12.677</v>
      </c>
      <c r="DH18" s="94">
        <v>12.808</v>
      </c>
      <c r="DI18" s="94">
        <v>12.943</v>
      </c>
      <c r="DJ18" s="94">
        <v>13.042</v>
      </c>
      <c r="DK18" s="94">
        <v>13.113</v>
      </c>
      <c r="DL18" s="94">
        <v>13.201000000000001</v>
      </c>
      <c r="DM18" s="94">
        <v>13.257999999999999</v>
      </c>
      <c r="DN18" s="94">
        <v>13.292999999999999</v>
      </c>
      <c r="DO18" s="94">
        <v>13.324999999999999</v>
      </c>
      <c r="DR18" s="20" t="s">
        <v>242</v>
      </c>
      <c r="DS18" s="94">
        <v>47.953000000000003</v>
      </c>
      <c r="DT18" s="94">
        <v>48.835999999999999</v>
      </c>
      <c r="DU18" s="94">
        <v>50.024999999999999</v>
      </c>
      <c r="DV18" s="94">
        <v>51.371000000000002</v>
      </c>
      <c r="DW18" s="94">
        <v>52.642000000000003</v>
      </c>
      <c r="DX18" s="94">
        <v>54.070999999999998</v>
      </c>
      <c r="DY18" s="94">
        <v>55.56</v>
      </c>
      <c r="DZ18" s="94">
        <v>57.213999999999999</v>
      </c>
      <c r="EA18" s="94">
        <v>58.481999999999999</v>
      </c>
      <c r="EB18" s="94">
        <v>59.271000000000001</v>
      </c>
      <c r="EC18" s="94">
        <v>60.287999999999997</v>
      </c>
      <c r="ED18" s="94">
        <v>61.121000000000002</v>
      </c>
      <c r="EE18" s="94">
        <v>61.957999999999998</v>
      </c>
      <c r="EF18" s="94">
        <v>62.936</v>
      </c>
      <c r="EG18" s="94">
        <v>63.920999999999999</v>
      </c>
      <c r="EH18" s="94">
        <v>64.92</v>
      </c>
      <c r="EI18" s="94">
        <v>65.590999999999994</v>
      </c>
      <c r="EJ18" s="94">
        <v>66.238</v>
      </c>
      <c r="EK18" s="94">
        <v>66.930999999999997</v>
      </c>
      <c r="EL18" s="94">
        <v>67.495999999999995</v>
      </c>
      <c r="EM18" s="94">
        <v>68.048000000000002</v>
      </c>
      <c r="EP18" s="20" t="s">
        <v>242</v>
      </c>
      <c r="EQ18" s="94">
        <v>63.984000000000002</v>
      </c>
      <c r="ER18" s="94">
        <v>64.373999999999995</v>
      </c>
      <c r="ES18" s="94">
        <v>64.870999999999995</v>
      </c>
      <c r="ET18" s="94">
        <v>65.474999999999994</v>
      </c>
      <c r="EU18" s="94">
        <v>66.153000000000006</v>
      </c>
      <c r="EV18" s="94">
        <v>66.864000000000004</v>
      </c>
      <c r="EW18" s="94">
        <v>67.710999999999999</v>
      </c>
      <c r="EX18" s="94">
        <v>68.864999999999995</v>
      </c>
      <c r="EY18" s="94">
        <v>69.486999999999995</v>
      </c>
      <c r="EZ18" s="94">
        <v>71.316000000000003</v>
      </c>
      <c r="FA18" s="94">
        <v>71.87</v>
      </c>
      <c r="FB18" s="94">
        <v>72.319000000000003</v>
      </c>
      <c r="FC18" s="94">
        <v>72.727000000000004</v>
      </c>
      <c r="FD18" s="94">
        <v>73.2</v>
      </c>
      <c r="FE18" s="94">
        <v>73.61</v>
      </c>
      <c r="FF18" s="94">
        <v>74.003</v>
      </c>
      <c r="FG18" s="94">
        <v>74.441000000000003</v>
      </c>
      <c r="FH18" s="94">
        <v>75.674999999999997</v>
      </c>
      <c r="FI18" s="94">
        <v>76.867999999999995</v>
      </c>
      <c r="FJ18" s="94">
        <v>78.058000000000007</v>
      </c>
      <c r="FK18" s="94">
        <v>78.908000000000001</v>
      </c>
    </row>
    <row r="19" spans="2:167">
      <c r="B19" s="10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Z19" s="10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X19" s="10"/>
      <c r="AY19" s="94"/>
      <c r="AZ19" s="94"/>
      <c r="BA19" s="94"/>
      <c r="BB19" s="94"/>
      <c r="BC19" s="94"/>
      <c r="BD19" s="94"/>
      <c r="BE19" s="94"/>
      <c r="BF19" s="94"/>
      <c r="BG19" s="94"/>
      <c r="BH19" s="94"/>
      <c r="BI19" s="94"/>
      <c r="BJ19" s="94"/>
      <c r="BK19" s="94"/>
      <c r="BL19" s="94"/>
      <c r="BM19" s="94"/>
      <c r="BN19" s="94"/>
      <c r="BO19" s="94"/>
      <c r="BP19" s="94"/>
      <c r="BQ19" s="94"/>
      <c r="BR19" s="94"/>
      <c r="BS19" s="94"/>
      <c r="BV19" s="10"/>
      <c r="BW19" s="94"/>
      <c r="BX19" s="94"/>
      <c r="BY19" s="94"/>
      <c r="BZ19" s="94"/>
      <c r="CA19" s="94"/>
      <c r="CB19" s="94"/>
      <c r="CC19" s="94"/>
      <c r="CD19" s="94"/>
      <c r="CE19" s="94"/>
      <c r="CF19" s="94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T19" s="10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94"/>
      <c r="DI19" s="94"/>
      <c r="DJ19" s="94"/>
      <c r="DK19" s="94"/>
      <c r="DL19" s="94"/>
      <c r="DM19" s="94"/>
      <c r="DN19" s="94"/>
      <c r="DO19" s="94"/>
      <c r="DR19" s="10"/>
      <c r="DS19" s="94"/>
      <c r="DT19" s="94"/>
      <c r="DU19" s="94"/>
      <c r="DV19" s="94"/>
      <c r="DW19" s="94"/>
      <c r="DX19" s="94"/>
      <c r="DY19" s="94"/>
      <c r="DZ19" s="94"/>
      <c r="EA19" s="94"/>
      <c r="EB19" s="94"/>
      <c r="EC19" s="94"/>
      <c r="ED19" s="94"/>
      <c r="EE19" s="94"/>
      <c r="EF19" s="94"/>
      <c r="EG19" s="94"/>
      <c r="EH19" s="94"/>
      <c r="EI19" s="94"/>
      <c r="EJ19" s="94"/>
      <c r="EK19" s="94"/>
      <c r="EL19" s="94"/>
      <c r="EM19" s="94"/>
      <c r="EP19" s="10"/>
      <c r="EQ19" s="94"/>
      <c r="ER19" s="94"/>
      <c r="ES19" s="94"/>
      <c r="ET19" s="94"/>
      <c r="EU19" s="94"/>
      <c r="EV19" s="94"/>
      <c r="EW19" s="94"/>
      <c r="EX19" s="94"/>
      <c r="EY19" s="94"/>
      <c r="EZ19" s="94"/>
      <c r="FA19" s="94"/>
      <c r="FB19" s="94"/>
      <c r="FC19" s="94"/>
      <c r="FD19" s="94"/>
      <c r="FE19" s="94"/>
      <c r="FF19" s="94"/>
      <c r="FG19" s="94"/>
      <c r="FH19" s="94"/>
      <c r="FI19" s="94"/>
      <c r="FJ19" s="94"/>
      <c r="FK19" s="94"/>
    </row>
    <row r="20" spans="2:167" ht="13">
      <c r="B20" s="19" t="s">
        <v>16</v>
      </c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Z20" s="19" t="s">
        <v>16</v>
      </c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X20" s="19" t="s">
        <v>16</v>
      </c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V20" s="19" t="s">
        <v>16</v>
      </c>
      <c r="BW20" s="94"/>
      <c r="BX20" s="94"/>
      <c r="BY20" s="94"/>
      <c r="BZ20" s="94"/>
      <c r="CA20" s="94"/>
      <c r="CB20" s="94"/>
      <c r="CC20" s="94"/>
      <c r="CD20" s="94"/>
      <c r="CE20" s="94"/>
      <c r="CF20" s="94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T20" s="19" t="s">
        <v>16</v>
      </c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94"/>
      <c r="DI20" s="94"/>
      <c r="DJ20" s="94"/>
      <c r="DK20" s="94"/>
      <c r="DL20" s="94"/>
      <c r="DM20" s="94"/>
      <c r="DN20" s="94"/>
      <c r="DO20" s="94"/>
      <c r="DR20" s="19" t="s">
        <v>16</v>
      </c>
      <c r="DS20" s="94"/>
      <c r="DT20" s="94"/>
      <c r="DU20" s="94"/>
      <c r="DV20" s="94"/>
      <c r="DW20" s="94"/>
      <c r="DX20" s="94"/>
      <c r="DY20" s="94"/>
      <c r="DZ20" s="94"/>
      <c r="EA20" s="94"/>
      <c r="EB20" s="94"/>
      <c r="EC20" s="94"/>
      <c r="ED20" s="94"/>
      <c r="EE20" s="94"/>
      <c r="EF20" s="94"/>
      <c r="EG20" s="94"/>
      <c r="EH20" s="94"/>
      <c r="EI20" s="94"/>
      <c r="EJ20" s="94"/>
      <c r="EK20" s="94"/>
      <c r="EL20" s="94"/>
      <c r="EM20" s="94"/>
      <c r="EP20" s="19" t="s">
        <v>16</v>
      </c>
      <c r="EQ20" s="94"/>
      <c r="ER20" s="94"/>
      <c r="ES20" s="94"/>
      <c r="ET20" s="94"/>
      <c r="EU20" s="94"/>
      <c r="EV20" s="94"/>
      <c r="EW20" s="94"/>
      <c r="EX20" s="94"/>
      <c r="EY20" s="94"/>
      <c r="EZ20" s="94"/>
      <c r="FA20" s="94"/>
      <c r="FB20" s="94"/>
      <c r="FC20" s="94"/>
      <c r="FD20" s="94"/>
      <c r="FE20" s="94"/>
      <c r="FF20" s="94"/>
      <c r="FG20" s="94"/>
      <c r="FH20" s="94"/>
      <c r="FI20" s="94"/>
      <c r="FJ20" s="94"/>
      <c r="FK20" s="94"/>
    </row>
    <row r="21" spans="2:167">
      <c r="B21" s="20" t="s">
        <v>222</v>
      </c>
      <c r="C21" s="94">
        <v>70.844904999999997</v>
      </c>
      <c r="D21" s="94">
        <v>70.865959000000004</v>
      </c>
      <c r="E21" s="94">
        <v>70.888283999999999</v>
      </c>
      <c r="F21" s="94">
        <v>70.920759000000004</v>
      </c>
      <c r="G21" s="94">
        <v>70.806790000000007</v>
      </c>
      <c r="H21" s="94">
        <v>70.770881000000003</v>
      </c>
      <c r="I21" s="94">
        <v>70.701442</v>
      </c>
      <c r="J21" s="94">
        <v>70.594005999999993</v>
      </c>
      <c r="K21" s="94">
        <v>70.509155000000007</v>
      </c>
      <c r="L21" s="94">
        <v>70.423857999999996</v>
      </c>
      <c r="M21" s="94">
        <v>70.345393999999999</v>
      </c>
      <c r="N21" s="94">
        <v>70.221464999999995</v>
      </c>
      <c r="O21" s="94">
        <v>70.026983000000001</v>
      </c>
      <c r="P21" s="94">
        <v>69.783060000000006</v>
      </c>
      <c r="Q21" s="94">
        <v>69.652528000000004</v>
      </c>
      <c r="R21" s="94">
        <v>69.552852000000001</v>
      </c>
      <c r="S21" s="94">
        <v>69.381073999999998</v>
      </c>
      <c r="T21" s="94">
        <v>69.258622000000003</v>
      </c>
      <c r="U21" s="94">
        <v>69.082175000000007</v>
      </c>
      <c r="V21" s="94">
        <v>68.922387999999998</v>
      </c>
      <c r="W21" s="94">
        <v>68.708956000000001</v>
      </c>
      <c r="Z21" s="20" t="s">
        <v>222</v>
      </c>
      <c r="AA21" s="94">
        <v>45.826394000000001</v>
      </c>
      <c r="AB21" s="94">
        <v>45.939349999999997</v>
      </c>
      <c r="AC21" s="94">
        <v>46.138857000000002</v>
      </c>
      <c r="AD21" s="94">
        <v>46.260739000000001</v>
      </c>
      <c r="AE21" s="94">
        <v>46.358035000000001</v>
      </c>
      <c r="AF21" s="94">
        <v>46.297783000000003</v>
      </c>
      <c r="AG21" s="94">
        <v>46.215800999999999</v>
      </c>
      <c r="AH21" s="94">
        <v>46.142229</v>
      </c>
      <c r="AI21" s="94">
        <v>46.019050999999997</v>
      </c>
      <c r="AJ21" s="94">
        <v>45.884658999999999</v>
      </c>
      <c r="AK21" s="94">
        <v>45.793503999999999</v>
      </c>
      <c r="AL21" s="94">
        <v>45.641374999999996</v>
      </c>
      <c r="AM21" s="94">
        <v>45.493271</v>
      </c>
      <c r="AN21" s="94">
        <v>45.340274000000001</v>
      </c>
      <c r="AO21" s="94">
        <v>45.144333000000003</v>
      </c>
      <c r="AP21" s="94">
        <v>44.979107999999997</v>
      </c>
      <c r="AQ21" s="94">
        <v>44.763739999999999</v>
      </c>
      <c r="AR21" s="94">
        <v>44.528568</v>
      </c>
      <c r="AS21" s="94">
        <v>44.261619000000003</v>
      </c>
      <c r="AT21" s="94">
        <v>43.969225000000002</v>
      </c>
      <c r="AU21" s="94">
        <v>43.659379999999999</v>
      </c>
      <c r="AX21" s="20" t="s">
        <v>222</v>
      </c>
      <c r="AY21" s="94">
        <v>56.562255</v>
      </c>
      <c r="AZ21" s="94">
        <v>56.604152999999997</v>
      </c>
      <c r="BA21" s="94">
        <v>56.607895999999997</v>
      </c>
      <c r="BB21" s="94">
        <v>56.659390000000002</v>
      </c>
      <c r="BC21" s="94">
        <v>56.657609000000001</v>
      </c>
      <c r="BD21" s="94">
        <v>56.579430000000002</v>
      </c>
      <c r="BE21" s="94">
        <v>56.508786999999998</v>
      </c>
      <c r="BF21" s="94">
        <v>56.487954999999999</v>
      </c>
      <c r="BG21" s="94">
        <v>56.391736999999999</v>
      </c>
      <c r="BH21" s="94">
        <v>56.245925999999997</v>
      </c>
      <c r="BI21" s="94">
        <v>56.084088000000001</v>
      </c>
      <c r="BJ21" s="94">
        <v>55.885584000000001</v>
      </c>
      <c r="BK21" s="94">
        <v>55.744754999999998</v>
      </c>
      <c r="BL21" s="94">
        <v>55.543931999999998</v>
      </c>
      <c r="BM21" s="94">
        <v>55.365839000000001</v>
      </c>
      <c r="BN21" s="94">
        <v>54.979027000000002</v>
      </c>
      <c r="BO21" s="94">
        <v>54.814897999999999</v>
      </c>
      <c r="BP21" s="94">
        <v>54.626989000000002</v>
      </c>
      <c r="BQ21" s="94">
        <v>54.528478999999997</v>
      </c>
      <c r="BR21" s="94">
        <v>54.572119999999998</v>
      </c>
      <c r="BS21" s="94">
        <v>54.420381999999996</v>
      </c>
      <c r="BV21" s="20" t="s">
        <v>222</v>
      </c>
      <c r="BW21" s="94">
        <v>67.262805</v>
      </c>
      <c r="BX21" s="94">
        <v>67.341263999999995</v>
      </c>
      <c r="BY21" s="94">
        <v>67.446344999999994</v>
      </c>
      <c r="BZ21" s="94">
        <v>67.528619000000006</v>
      </c>
      <c r="CA21" s="94">
        <v>67.551045999999999</v>
      </c>
      <c r="CB21" s="94">
        <v>67.624367000000007</v>
      </c>
      <c r="CC21" s="94">
        <v>67.658045000000001</v>
      </c>
      <c r="CD21" s="94">
        <v>67.627016999999995</v>
      </c>
      <c r="CE21" s="94">
        <v>67.521593999999993</v>
      </c>
      <c r="CF21" s="94">
        <v>67.341646999999995</v>
      </c>
      <c r="CG21" s="94">
        <v>67.410893000000002</v>
      </c>
      <c r="CH21" s="94">
        <v>67.301906000000002</v>
      </c>
      <c r="CI21" s="94">
        <v>67.203470999999993</v>
      </c>
      <c r="CJ21" s="94">
        <v>67.070553000000004</v>
      </c>
      <c r="CK21" s="94">
        <v>66.887568999999999</v>
      </c>
      <c r="CL21" s="94">
        <v>66.682727999999997</v>
      </c>
      <c r="CM21" s="94">
        <v>66.358992000000001</v>
      </c>
      <c r="CN21" s="94">
        <v>66.152749999999997</v>
      </c>
      <c r="CO21" s="94">
        <v>65.878043000000005</v>
      </c>
      <c r="CP21" s="94">
        <v>65.593006000000003</v>
      </c>
      <c r="CQ21" s="94">
        <v>65.278267</v>
      </c>
      <c r="CT21" s="20" t="s">
        <v>222</v>
      </c>
      <c r="CU21" s="94">
        <v>73.307471000000007</v>
      </c>
      <c r="CV21" s="94">
        <v>73.259089000000003</v>
      </c>
      <c r="CW21" s="94">
        <v>73.216451000000006</v>
      </c>
      <c r="CX21" s="94">
        <v>73.102714000000006</v>
      </c>
      <c r="CY21" s="94">
        <v>73.009671999999995</v>
      </c>
      <c r="CZ21" s="94">
        <v>72.916747999999998</v>
      </c>
      <c r="DA21" s="94">
        <v>72.846874</v>
      </c>
      <c r="DB21" s="94">
        <v>72.843480999999997</v>
      </c>
      <c r="DC21" s="94">
        <v>72.778312999999997</v>
      </c>
      <c r="DD21" s="94">
        <v>72.644112000000007</v>
      </c>
      <c r="DE21" s="94">
        <v>72.630916999999997</v>
      </c>
      <c r="DF21" s="94">
        <v>72.483553999999998</v>
      </c>
      <c r="DG21" s="94">
        <v>72.160382999999996</v>
      </c>
      <c r="DH21" s="94">
        <v>71.799389000000005</v>
      </c>
      <c r="DI21" s="94">
        <v>71.353938999999997</v>
      </c>
      <c r="DJ21" s="94">
        <v>70.986659000000003</v>
      </c>
      <c r="DK21" s="94">
        <v>70.586374000000006</v>
      </c>
      <c r="DL21" s="94">
        <v>70.419019000000006</v>
      </c>
      <c r="DM21" s="94">
        <v>70.180925999999999</v>
      </c>
      <c r="DN21" s="94">
        <v>69.993948000000003</v>
      </c>
      <c r="DO21" s="94">
        <v>69.881246000000004</v>
      </c>
      <c r="DR21" s="20" t="s">
        <v>222</v>
      </c>
      <c r="DS21" s="94">
        <v>63.27563</v>
      </c>
      <c r="DT21" s="94">
        <v>63.211078000000001</v>
      </c>
      <c r="DU21" s="94">
        <v>63.220892999999997</v>
      </c>
      <c r="DV21" s="94">
        <v>63.134149000000001</v>
      </c>
      <c r="DW21" s="94">
        <v>62.990395999999997</v>
      </c>
      <c r="DX21" s="94">
        <v>62.975537000000003</v>
      </c>
      <c r="DY21" s="94">
        <v>62.952587000000001</v>
      </c>
      <c r="DZ21" s="94">
        <v>63.001033</v>
      </c>
      <c r="EA21" s="94">
        <v>62.733575000000002</v>
      </c>
      <c r="EB21" s="94">
        <v>62.439385000000001</v>
      </c>
      <c r="EC21" s="94">
        <v>62.330435999999999</v>
      </c>
      <c r="ED21" s="94">
        <v>62.262408999999998</v>
      </c>
      <c r="EE21" s="94">
        <v>62.121341999999999</v>
      </c>
      <c r="EF21" s="94">
        <v>61.872880000000002</v>
      </c>
      <c r="EG21" s="94">
        <v>61.55556</v>
      </c>
      <c r="EH21" s="94">
        <v>61.083905000000001</v>
      </c>
      <c r="EI21" s="94">
        <v>60.522793999999998</v>
      </c>
      <c r="EJ21" s="94">
        <v>60.233645000000003</v>
      </c>
      <c r="EK21" s="94">
        <v>60.054544999999997</v>
      </c>
      <c r="EL21" s="94">
        <v>59.707262</v>
      </c>
      <c r="EM21" s="94">
        <v>59.384022999999999</v>
      </c>
      <c r="EP21" s="20" t="s">
        <v>222</v>
      </c>
      <c r="EQ21" s="94">
        <v>53.914943999999998</v>
      </c>
      <c r="ER21" s="94">
        <v>53.858049000000001</v>
      </c>
      <c r="ES21" s="94">
        <v>53.677011999999998</v>
      </c>
      <c r="ET21" s="94">
        <v>53.519578000000003</v>
      </c>
      <c r="EU21" s="94">
        <v>53.185017999999999</v>
      </c>
      <c r="EV21" s="94">
        <v>52.792932999999998</v>
      </c>
      <c r="EW21" s="94">
        <v>52.496751000000003</v>
      </c>
      <c r="EX21" s="94">
        <v>52.087722999999997</v>
      </c>
      <c r="EY21" s="94">
        <v>51.625604000000003</v>
      </c>
      <c r="EZ21" s="94">
        <v>51.148335000000003</v>
      </c>
      <c r="FA21" s="94">
        <v>50.878155999999997</v>
      </c>
      <c r="FB21" s="94">
        <v>50.678154999999997</v>
      </c>
      <c r="FC21" s="94">
        <v>50.364913000000001</v>
      </c>
      <c r="FD21" s="94">
        <v>50.078532000000003</v>
      </c>
      <c r="FE21" s="94">
        <v>49.775539999999999</v>
      </c>
      <c r="FF21" s="94">
        <v>49.472014000000001</v>
      </c>
      <c r="FG21" s="94">
        <v>49.146222999999999</v>
      </c>
      <c r="FH21" s="94">
        <v>48.775399999999998</v>
      </c>
      <c r="FI21" s="94">
        <v>48.323588999999998</v>
      </c>
      <c r="FJ21" s="94">
        <v>47.852395000000001</v>
      </c>
      <c r="FK21" s="94">
        <v>47.315421999999998</v>
      </c>
    </row>
    <row r="22" spans="2:167">
      <c r="B22" s="20" t="s">
        <v>240</v>
      </c>
      <c r="C22" s="94">
        <v>6.6524520000000003</v>
      </c>
      <c r="D22" s="94">
        <v>6.6475819999999999</v>
      </c>
      <c r="E22" s="94">
        <v>6.6556069999999998</v>
      </c>
      <c r="F22" s="94">
        <v>6.6696819999999999</v>
      </c>
      <c r="G22" s="94">
        <v>6.7374470000000004</v>
      </c>
      <c r="H22" s="94">
        <v>6.800719</v>
      </c>
      <c r="I22" s="94">
        <v>6.8793879999999996</v>
      </c>
      <c r="J22" s="94">
        <v>6.9504070000000002</v>
      </c>
      <c r="K22" s="94">
        <v>7.0343390000000001</v>
      </c>
      <c r="L22" s="94">
        <v>7.1102129999999999</v>
      </c>
      <c r="M22" s="94">
        <v>7.1822119999999998</v>
      </c>
      <c r="N22" s="94">
        <v>7.2582389999999997</v>
      </c>
      <c r="O22" s="94">
        <v>7.3572050000000004</v>
      </c>
      <c r="P22" s="94">
        <v>7.412839</v>
      </c>
      <c r="Q22" s="94">
        <v>7.4542219999999997</v>
      </c>
      <c r="R22" s="94">
        <v>7.4941769999999996</v>
      </c>
      <c r="S22" s="94">
        <v>7.5385</v>
      </c>
      <c r="T22" s="94">
        <v>7.5935949999999997</v>
      </c>
      <c r="U22" s="94">
        <v>7.6654660000000003</v>
      </c>
      <c r="V22" s="94">
        <v>7.7330040000000002</v>
      </c>
      <c r="W22" s="94">
        <v>7.8017719999999997</v>
      </c>
      <c r="Z22" s="20" t="s">
        <v>240</v>
      </c>
      <c r="AA22" s="94">
        <v>7.5078610000000001</v>
      </c>
      <c r="AB22" s="94">
        <v>7.5165819999999997</v>
      </c>
      <c r="AC22" s="94">
        <v>7.5134020000000001</v>
      </c>
      <c r="AD22" s="94">
        <v>7.5089870000000003</v>
      </c>
      <c r="AE22" s="94">
        <v>7.5054090000000002</v>
      </c>
      <c r="AF22" s="94">
        <v>7.5740299999999996</v>
      </c>
      <c r="AG22" s="94">
        <v>7.6573169999999999</v>
      </c>
      <c r="AH22" s="94">
        <v>7.7218920000000004</v>
      </c>
      <c r="AI22" s="94">
        <v>7.7992710000000001</v>
      </c>
      <c r="AJ22" s="94">
        <v>7.8922990000000004</v>
      </c>
      <c r="AK22" s="94">
        <v>7.9632500000000004</v>
      </c>
      <c r="AL22" s="94">
        <v>8.0312140000000003</v>
      </c>
      <c r="AM22" s="94">
        <v>8.0838780000000003</v>
      </c>
      <c r="AN22" s="94">
        <v>8.1224240000000005</v>
      </c>
      <c r="AO22" s="94">
        <v>8.1537749999999996</v>
      </c>
      <c r="AP22" s="94">
        <v>8.1912160000000007</v>
      </c>
      <c r="AQ22" s="94">
        <v>8.2243619999999993</v>
      </c>
      <c r="AR22" s="94">
        <v>8.2701930000000008</v>
      </c>
      <c r="AS22" s="94">
        <v>8.3084249999999997</v>
      </c>
      <c r="AT22" s="94">
        <v>8.342257</v>
      </c>
      <c r="AU22" s="94">
        <v>8.3749389999999995</v>
      </c>
      <c r="AX22" s="20" t="s">
        <v>240</v>
      </c>
      <c r="AY22" s="94">
        <v>13.998961</v>
      </c>
      <c r="AZ22" s="94">
        <v>14.227314</v>
      </c>
      <c r="BA22" s="94">
        <v>14.378624</v>
      </c>
      <c r="BB22" s="94">
        <v>14.504547000000001</v>
      </c>
      <c r="BC22" s="94">
        <v>14.646877</v>
      </c>
      <c r="BD22" s="94">
        <v>14.753906000000001</v>
      </c>
      <c r="BE22" s="94">
        <v>14.868180000000001</v>
      </c>
      <c r="BF22" s="94">
        <v>14.980468</v>
      </c>
      <c r="BG22" s="94">
        <v>15.062566</v>
      </c>
      <c r="BH22" s="94">
        <v>15.151929000000001</v>
      </c>
      <c r="BI22" s="94">
        <v>15.213659</v>
      </c>
      <c r="BJ22" s="94">
        <v>15.277027</v>
      </c>
      <c r="BK22" s="94">
        <v>15.346202</v>
      </c>
      <c r="BL22" s="94">
        <v>15.435686</v>
      </c>
      <c r="BM22" s="94">
        <v>15.513431000000001</v>
      </c>
      <c r="BN22" s="94">
        <v>15.509734999999999</v>
      </c>
      <c r="BO22" s="94">
        <v>15.534897000000001</v>
      </c>
      <c r="BP22" s="94">
        <v>15.610109</v>
      </c>
      <c r="BQ22" s="94">
        <v>15.662217999999999</v>
      </c>
      <c r="BR22" s="94">
        <v>15.664151</v>
      </c>
      <c r="BS22" s="94">
        <v>15.700240000000001</v>
      </c>
      <c r="BV22" s="20" t="s">
        <v>240</v>
      </c>
      <c r="BW22" s="94">
        <v>6.3708929999999997</v>
      </c>
      <c r="BX22" s="94">
        <v>6.3472169999999997</v>
      </c>
      <c r="BY22" s="94">
        <v>6.3409529999999998</v>
      </c>
      <c r="BZ22" s="94">
        <v>6.3266169999999997</v>
      </c>
      <c r="CA22" s="94">
        <v>6.2956130000000003</v>
      </c>
      <c r="CB22" s="94">
        <v>6.2904350000000004</v>
      </c>
      <c r="CC22" s="94">
        <v>6.295274</v>
      </c>
      <c r="CD22" s="94">
        <v>6.3126749999999996</v>
      </c>
      <c r="CE22" s="94">
        <v>6.3486960000000003</v>
      </c>
      <c r="CF22" s="94">
        <v>6.3813649999999997</v>
      </c>
      <c r="CG22" s="94">
        <v>6.4217050000000002</v>
      </c>
      <c r="CH22" s="94">
        <v>6.5179830000000001</v>
      </c>
      <c r="CI22" s="94">
        <v>6.5938400000000001</v>
      </c>
      <c r="CJ22" s="94">
        <v>6.6790149999999997</v>
      </c>
      <c r="CK22" s="94">
        <v>6.8282470000000002</v>
      </c>
      <c r="CL22" s="94">
        <v>6.9178740000000003</v>
      </c>
      <c r="CM22" s="94">
        <v>7.0152890000000001</v>
      </c>
      <c r="CN22" s="94">
        <v>7.1120890000000001</v>
      </c>
      <c r="CO22" s="94">
        <v>7.252535</v>
      </c>
      <c r="CP22" s="94">
        <v>7.3903530000000002</v>
      </c>
      <c r="CQ22" s="94">
        <v>7.5102330000000004</v>
      </c>
      <c r="CT22" s="20" t="s">
        <v>240</v>
      </c>
      <c r="CU22" s="94">
        <v>5.4334540000000002</v>
      </c>
      <c r="CV22" s="94">
        <v>5.4994240000000003</v>
      </c>
      <c r="CW22" s="94">
        <v>5.5644819999999999</v>
      </c>
      <c r="CX22" s="94">
        <v>5.702553</v>
      </c>
      <c r="CY22" s="94">
        <v>5.7980169999999998</v>
      </c>
      <c r="CZ22" s="94">
        <v>5.917573</v>
      </c>
      <c r="DA22" s="94">
        <v>6.0327580000000003</v>
      </c>
      <c r="DB22" s="94">
        <v>6.1304340000000002</v>
      </c>
      <c r="DC22" s="94">
        <v>6.254969</v>
      </c>
      <c r="DD22" s="94">
        <v>6.3366509999999998</v>
      </c>
      <c r="DE22" s="94">
        <v>6.387092</v>
      </c>
      <c r="DF22" s="94">
        <v>6.4781129999999996</v>
      </c>
      <c r="DG22" s="94">
        <v>6.6163429999999996</v>
      </c>
      <c r="DH22" s="94">
        <v>6.8048109999999999</v>
      </c>
      <c r="DI22" s="94">
        <v>7.0191189999999999</v>
      </c>
      <c r="DJ22" s="94">
        <v>7.1737820000000001</v>
      </c>
      <c r="DK22" s="94">
        <v>7.2752160000000003</v>
      </c>
      <c r="DL22" s="94">
        <v>7.404528</v>
      </c>
      <c r="DM22" s="94">
        <v>7.5048190000000004</v>
      </c>
      <c r="DN22" s="94">
        <v>7.5503600000000004</v>
      </c>
      <c r="DO22" s="94">
        <v>7.5979869999999998</v>
      </c>
      <c r="DR22" s="20" t="s">
        <v>240</v>
      </c>
      <c r="DS22" s="94">
        <v>11.606339</v>
      </c>
      <c r="DT22" s="94">
        <v>11.631791</v>
      </c>
      <c r="DU22" s="94">
        <v>11.695554</v>
      </c>
      <c r="DV22" s="94">
        <v>11.758791</v>
      </c>
      <c r="DW22" s="94">
        <v>11.867404000000001</v>
      </c>
      <c r="DX22" s="94">
        <v>11.94056</v>
      </c>
      <c r="DY22" s="94">
        <v>11.998965999999999</v>
      </c>
      <c r="DZ22" s="94">
        <v>12.102467000000001</v>
      </c>
      <c r="EA22" s="94">
        <v>12.253879</v>
      </c>
      <c r="EB22" s="94">
        <v>12.345991</v>
      </c>
      <c r="EC22" s="94">
        <v>12.457473</v>
      </c>
      <c r="ED22" s="94">
        <v>12.598064000000001</v>
      </c>
      <c r="EE22" s="94">
        <v>12.769296000000001</v>
      </c>
      <c r="EF22" s="94">
        <v>12.985526999999999</v>
      </c>
      <c r="EG22" s="94">
        <v>13.216218</v>
      </c>
      <c r="EH22" s="94">
        <v>13.502359</v>
      </c>
      <c r="EI22" s="94">
        <v>13.692392999999999</v>
      </c>
      <c r="EJ22" s="94">
        <v>13.862862</v>
      </c>
      <c r="EK22" s="94">
        <v>14.068358999999999</v>
      </c>
      <c r="EL22" s="94">
        <v>14.255833000000001</v>
      </c>
      <c r="EM22" s="94">
        <v>14.40835</v>
      </c>
      <c r="EP22" s="20" t="s">
        <v>240</v>
      </c>
      <c r="EQ22" s="94">
        <v>10.544494</v>
      </c>
      <c r="ER22" s="94">
        <v>10.61431</v>
      </c>
      <c r="ES22" s="94">
        <v>10.679639999999999</v>
      </c>
      <c r="ET22" s="94">
        <v>10.812097</v>
      </c>
      <c r="EU22" s="94">
        <v>10.94312</v>
      </c>
      <c r="EV22" s="94">
        <v>11.088918</v>
      </c>
      <c r="EW22" s="94">
        <v>11.24344</v>
      </c>
      <c r="EX22" s="94">
        <v>11.404527</v>
      </c>
      <c r="EY22" s="94">
        <v>11.506430999999999</v>
      </c>
      <c r="EZ22" s="94">
        <v>11.649248</v>
      </c>
      <c r="FA22" s="94">
        <v>11.742755000000001</v>
      </c>
      <c r="FB22" s="94">
        <v>11.864893</v>
      </c>
      <c r="FC22" s="94">
        <v>11.979283000000001</v>
      </c>
      <c r="FD22" s="94">
        <v>12.050176</v>
      </c>
      <c r="FE22" s="94">
        <v>12.135789000000001</v>
      </c>
      <c r="FF22" s="94">
        <v>12.216441</v>
      </c>
      <c r="FG22" s="94">
        <v>12.329048999999999</v>
      </c>
      <c r="FH22" s="94">
        <v>12.403287000000001</v>
      </c>
      <c r="FI22" s="94">
        <v>12.439124</v>
      </c>
      <c r="FJ22" s="94">
        <v>12.469666999999999</v>
      </c>
      <c r="FK22" s="94">
        <v>12.498263</v>
      </c>
    </row>
    <row r="23" spans="2:167">
      <c r="B23" s="20" t="s">
        <v>241</v>
      </c>
      <c r="C23" s="94">
        <v>18.681844999999999</v>
      </c>
      <c r="D23" s="94">
        <v>18.663378999999999</v>
      </c>
      <c r="E23" s="94">
        <v>18.632449000000001</v>
      </c>
      <c r="F23" s="94">
        <v>18.584544000000001</v>
      </c>
      <c r="G23" s="94">
        <v>18.637830999999998</v>
      </c>
      <c r="H23" s="94">
        <v>18.613716</v>
      </c>
      <c r="I23" s="94">
        <v>18.610249</v>
      </c>
      <c r="J23" s="94">
        <v>18.654201</v>
      </c>
      <c r="K23" s="94">
        <v>18.663640000000001</v>
      </c>
      <c r="L23" s="94">
        <v>18.682475</v>
      </c>
      <c r="M23" s="94">
        <v>18.699107000000001</v>
      </c>
      <c r="N23" s="94">
        <v>18.759867</v>
      </c>
      <c r="O23" s="94">
        <v>18.870901</v>
      </c>
      <c r="P23" s="94">
        <v>19.077622999999999</v>
      </c>
      <c r="Q23" s="94">
        <v>19.178377000000001</v>
      </c>
      <c r="R23" s="94">
        <v>19.246531999999998</v>
      </c>
      <c r="S23" s="94">
        <v>19.385705000000002</v>
      </c>
      <c r="T23" s="94">
        <v>19.458976</v>
      </c>
      <c r="U23" s="94">
        <v>19.570022999999999</v>
      </c>
      <c r="V23" s="94">
        <v>19.668824999999998</v>
      </c>
      <c r="W23" s="94">
        <v>19.824542999999998</v>
      </c>
      <c r="Z23" s="20" t="s">
        <v>241</v>
      </c>
      <c r="AA23" s="94">
        <v>45.382820000000002</v>
      </c>
      <c r="AB23" s="94">
        <v>45.273060999999998</v>
      </c>
      <c r="AC23" s="94">
        <v>45.083680999999999</v>
      </c>
      <c r="AD23" s="94">
        <v>44.973443000000003</v>
      </c>
      <c r="AE23" s="94">
        <v>44.886493000000002</v>
      </c>
      <c r="AF23" s="94">
        <v>44.887957999999998</v>
      </c>
      <c r="AG23" s="94">
        <v>44.892589000000001</v>
      </c>
      <c r="AH23" s="94">
        <v>44.905445</v>
      </c>
      <c r="AI23" s="94">
        <v>44.956344000000001</v>
      </c>
      <c r="AJ23" s="94">
        <v>45.002980000000001</v>
      </c>
      <c r="AK23" s="94">
        <v>45.027669000000003</v>
      </c>
      <c r="AL23" s="94">
        <v>45.117673000000003</v>
      </c>
      <c r="AM23" s="94">
        <v>45.218983000000001</v>
      </c>
      <c r="AN23" s="94">
        <v>45.339157</v>
      </c>
      <c r="AO23" s="94">
        <v>45.510375000000003</v>
      </c>
      <c r="AP23" s="94">
        <v>45.643774000000001</v>
      </c>
      <c r="AQ23" s="94">
        <v>45.832931000000002</v>
      </c>
      <c r="AR23" s="94">
        <v>46.029780000000002</v>
      </c>
      <c r="AS23" s="94">
        <v>46.266795000000002</v>
      </c>
      <c r="AT23" s="94">
        <v>46.534233</v>
      </c>
      <c r="AU23" s="94">
        <v>46.820793000000002</v>
      </c>
      <c r="AX23" s="20" t="s">
        <v>241</v>
      </c>
      <c r="AY23" s="94">
        <v>28.882118999999999</v>
      </c>
      <c r="AZ23" s="94">
        <v>28.621673000000001</v>
      </c>
      <c r="BA23" s="94">
        <v>28.474052</v>
      </c>
      <c r="BB23" s="94">
        <v>28.302175999999999</v>
      </c>
      <c r="BC23" s="94">
        <v>28.166906000000001</v>
      </c>
      <c r="BD23" s="94">
        <v>28.143369</v>
      </c>
      <c r="BE23" s="94">
        <v>28.104528999999999</v>
      </c>
      <c r="BF23" s="94">
        <v>28.017035</v>
      </c>
      <c r="BG23" s="94">
        <v>28.035554000000001</v>
      </c>
      <c r="BH23" s="94">
        <v>28.096302999999999</v>
      </c>
      <c r="BI23" s="94">
        <v>28.200835999999999</v>
      </c>
      <c r="BJ23" s="94">
        <v>28.340494</v>
      </c>
      <c r="BK23" s="94">
        <v>28.415564</v>
      </c>
      <c r="BL23" s="94">
        <v>28.529923</v>
      </c>
      <c r="BM23" s="94">
        <v>28.633130999999999</v>
      </c>
      <c r="BN23" s="94">
        <v>29.028206999999998</v>
      </c>
      <c r="BO23" s="94">
        <v>29.171268999999999</v>
      </c>
      <c r="BP23" s="94">
        <v>29.28744</v>
      </c>
      <c r="BQ23" s="94">
        <v>29.339676999999998</v>
      </c>
      <c r="BR23" s="94">
        <v>29.299621999999999</v>
      </c>
      <c r="BS23" s="94">
        <v>29.420732000000001</v>
      </c>
      <c r="BV23" s="20" t="s">
        <v>241</v>
      </c>
      <c r="BW23" s="94">
        <v>24.106263999999999</v>
      </c>
      <c r="BX23" s="94">
        <v>24.049054000000002</v>
      </c>
      <c r="BY23" s="94">
        <v>23.947150000000001</v>
      </c>
      <c r="BZ23" s="94">
        <v>23.87715</v>
      </c>
      <c r="CA23" s="94">
        <v>23.886032</v>
      </c>
      <c r="CB23" s="94">
        <v>23.816807000000001</v>
      </c>
      <c r="CC23" s="94">
        <v>23.778691999999999</v>
      </c>
      <c r="CD23" s="94">
        <v>23.795137</v>
      </c>
      <c r="CE23" s="94">
        <v>23.870075</v>
      </c>
      <c r="CF23" s="94">
        <v>24.025302</v>
      </c>
      <c r="CG23" s="94">
        <v>23.915991000000002</v>
      </c>
      <c r="CH23" s="94">
        <v>23.934839</v>
      </c>
      <c r="CI23" s="94">
        <v>23.963103</v>
      </c>
      <c r="CJ23" s="94">
        <v>24.018402999999999</v>
      </c>
      <c r="CK23" s="94">
        <v>24.060711999999999</v>
      </c>
      <c r="CL23" s="94">
        <v>24.185137000000001</v>
      </c>
      <c r="CM23" s="94">
        <v>24.424247999999999</v>
      </c>
      <c r="CN23" s="94">
        <v>24.543164000000001</v>
      </c>
      <c r="CO23" s="94">
        <v>24.689404</v>
      </c>
      <c r="CP23" s="94">
        <v>24.848590000000002</v>
      </c>
      <c r="CQ23" s="94">
        <v>25.056415000000001</v>
      </c>
      <c r="CT23" s="20" t="s">
        <v>241</v>
      </c>
      <c r="CU23" s="94">
        <v>18.372748000000001</v>
      </c>
      <c r="CV23" s="94">
        <v>18.364063000000002</v>
      </c>
      <c r="CW23" s="94">
        <v>18.343651999999999</v>
      </c>
      <c r="CX23" s="94">
        <v>18.324366000000001</v>
      </c>
      <c r="CY23" s="94">
        <v>18.326304</v>
      </c>
      <c r="CZ23" s="94">
        <v>18.30433</v>
      </c>
      <c r="DA23" s="94">
        <v>18.262813999999999</v>
      </c>
      <c r="DB23" s="94">
        <v>18.170859</v>
      </c>
      <c r="DC23" s="94">
        <v>18.117180000000001</v>
      </c>
      <c r="DD23" s="94">
        <v>18.177405</v>
      </c>
      <c r="DE23" s="94">
        <v>18.143833000000001</v>
      </c>
      <c r="DF23" s="94">
        <v>18.209557</v>
      </c>
      <c r="DG23" s="94">
        <v>18.411000999999999</v>
      </c>
      <c r="DH23" s="94">
        <v>18.601907000000001</v>
      </c>
      <c r="DI23" s="94">
        <v>18.855056999999999</v>
      </c>
      <c r="DJ23" s="94">
        <v>19.085581999999999</v>
      </c>
      <c r="DK23" s="94">
        <v>19.402714</v>
      </c>
      <c r="DL23" s="94">
        <v>19.450832999999999</v>
      </c>
      <c r="DM23" s="94">
        <v>19.600290999999999</v>
      </c>
      <c r="DN23" s="94">
        <v>19.750540000000001</v>
      </c>
      <c r="DO23" s="94">
        <v>19.821479</v>
      </c>
      <c r="DR23" s="20" t="s">
        <v>241</v>
      </c>
      <c r="DS23" s="94">
        <v>20.980767</v>
      </c>
      <c r="DT23" s="94">
        <v>21.040293999999999</v>
      </c>
      <c r="DU23" s="94">
        <v>20.974848000000001</v>
      </c>
      <c r="DV23" s="94">
        <v>21.005126000000001</v>
      </c>
      <c r="DW23" s="94">
        <v>21.050954999999998</v>
      </c>
      <c r="DX23" s="94">
        <v>20.995417</v>
      </c>
      <c r="DY23" s="94">
        <v>20.963567000000001</v>
      </c>
      <c r="DZ23" s="94">
        <v>20.811060000000001</v>
      </c>
      <c r="EA23" s="94">
        <v>20.946586</v>
      </c>
      <c r="EB23" s="94">
        <v>21.169162</v>
      </c>
      <c r="EC23" s="94">
        <v>21.175666</v>
      </c>
      <c r="ED23" s="94">
        <v>21.109226</v>
      </c>
      <c r="EE23" s="94">
        <v>21.090012000000002</v>
      </c>
      <c r="EF23" s="94">
        <v>21.140533999999999</v>
      </c>
      <c r="EG23" s="94">
        <v>21.249984999999999</v>
      </c>
      <c r="EH23" s="94">
        <v>21.468375000000002</v>
      </c>
      <c r="EI23" s="94">
        <v>21.877341000000001</v>
      </c>
      <c r="EJ23" s="94">
        <v>22.016321000000001</v>
      </c>
      <c r="EK23" s="94">
        <v>22.003284000000001</v>
      </c>
      <c r="EL23" s="94">
        <v>22.186997000000002</v>
      </c>
      <c r="EM23" s="94">
        <v>22.38006</v>
      </c>
      <c r="EP23" s="20" t="s">
        <v>241</v>
      </c>
      <c r="EQ23" s="94">
        <v>31.641922999999998</v>
      </c>
      <c r="ER23" s="94">
        <v>31.635020000000001</v>
      </c>
      <c r="ES23" s="94">
        <v>31.762924000000002</v>
      </c>
      <c r="ET23" s="94">
        <v>31.798508999999999</v>
      </c>
      <c r="EU23" s="94">
        <v>32.025281</v>
      </c>
      <c r="EV23" s="94">
        <v>32.299120000000002</v>
      </c>
      <c r="EW23" s="94">
        <v>32.461353000000003</v>
      </c>
      <c r="EX23" s="94">
        <v>32.718420999999999</v>
      </c>
      <c r="EY23" s="94">
        <v>33.111502999999999</v>
      </c>
      <c r="EZ23" s="94">
        <v>33.408746000000001</v>
      </c>
      <c r="FA23" s="94">
        <v>33.605356999999998</v>
      </c>
      <c r="FB23" s="94">
        <v>33.702629999999999</v>
      </c>
      <c r="FC23" s="94">
        <v>33.925164000000002</v>
      </c>
      <c r="FD23" s="94">
        <v>34.162576999999999</v>
      </c>
      <c r="FE23" s="94">
        <v>34.402723999999999</v>
      </c>
      <c r="FF23" s="94">
        <v>34.647610999999998</v>
      </c>
      <c r="FG23" s="94">
        <v>34.884321</v>
      </c>
      <c r="FH23" s="94">
        <v>35.173473000000001</v>
      </c>
      <c r="FI23" s="94">
        <v>35.593724000000002</v>
      </c>
      <c r="FJ23" s="94">
        <v>36.040975000000003</v>
      </c>
      <c r="FK23" s="94">
        <v>36.574095</v>
      </c>
    </row>
    <row r="24" spans="2:167">
      <c r="B24" s="20" t="s">
        <v>242</v>
      </c>
      <c r="C24" s="94">
        <v>3.8207979999999999</v>
      </c>
      <c r="D24" s="94">
        <v>3.8230789999999999</v>
      </c>
      <c r="E24" s="94">
        <v>3.823661</v>
      </c>
      <c r="F24" s="94">
        <v>3.8250150000000001</v>
      </c>
      <c r="G24" s="94">
        <v>3.8179310000000002</v>
      </c>
      <c r="H24" s="94">
        <v>3.8146840000000002</v>
      </c>
      <c r="I24" s="94">
        <v>3.8089200000000001</v>
      </c>
      <c r="J24" s="94">
        <v>3.8013870000000001</v>
      </c>
      <c r="K24" s="94">
        <v>3.7928670000000002</v>
      </c>
      <c r="L24" s="94">
        <v>3.783455</v>
      </c>
      <c r="M24" s="94">
        <v>3.7732869999999998</v>
      </c>
      <c r="N24" s="94">
        <v>3.7604299999999999</v>
      </c>
      <c r="O24" s="94">
        <v>3.74491</v>
      </c>
      <c r="P24" s="94">
        <v>3.7264780000000002</v>
      </c>
      <c r="Q24" s="94">
        <v>3.7148729999999999</v>
      </c>
      <c r="R24" s="94">
        <v>3.706439</v>
      </c>
      <c r="S24" s="94">
        <v>3.6947220000000001</v>
      </c>
      <c r="T24" s="94">
        <v>3.6888070000000002</v>
      </c>
      <c r="U24" s="94">
        <v>3.682337</v>
      </c>
      <c r="V24" s="94">
        <v>3.675783</v>
      </c>
      <c r="W24" s="94">
        <v>3.6647289999999999</v>
      </c>
      <c r="Z24" s="20" t="s">
        <v>242</v>
      </c>
      <c r="AA24" s="94">
        <v>1.2829250000000001</v>
      </c>
      <c r="AB24" s="94">
        <v>1.2710079999999999</v>
      </c>
      <c r="AC24" s="94">
        <v>1.26406</v>
      </c>
      <c r="AD24" s="94">
        <v>1.256831</v>
      </c>
      <c r="AE24" s="94">
        <v>1.2500629999999999</v>
      </c>
      <c r="AF24" s="94">
        <v>1.240229</v>
      </c>
      <c r="AG24" s="94">
        <v>1.2342930000000001</v>
      </c>
      <c r="AH24" s="94">
        <v>1.2304349999999999</v>
      </c>
      <c r="AI24" s="94">
        <v>1.2253350000000001</v>
      </c>
      <c r="AJ24" s="94">
        <v>1.2200629999999999</v>
      </c>
      <c r="AK24" s="94">
        <v>1.215576</v>
      </c>
      <c r="AL24" s="94">
        <v>1.209738</v>
      </c>
      <c r="AM24" s="94">
        <v>1.2038679999999999</v>
      </c>
      <c r="AN24" s="94">
        <v>1.198145</v>
      </c>
      <c r="AO24" s="94">
        <v>1.1915169999999999</v>
      </c>
      <c r="AP24" s="94">
        <v>1.185902</v>
      </c>
      <c r="AQ24" s="94">
        <v>1.1789670000000001</v>
      </c>
      <c r="AR24" s="94">
        <v>1.171459</v>
      </c>
      <c r="AS24" s="94">
        <v>1.1631609999999999</v>
      </c>
      <c r="AT24" s="94">
        <v>1.154285</v>
      </c>
      <c r="AU24" s="94">
        <v>1.1448879999999999</v>
      </c>
      <c r="AX24" s="20" t="s">
        <v>242</v>
      </c>
      <c r="AY24" s="94">
        <v>0.55666599999999999</v>
      </c>
      <c r="AZ24" s="94">
        <v>0.54686000000000001</v>
      </c>
      <c r="BA24" s="94">
        <v>0.53942800000000002</v>
      </c>
      <c r="BB24" s="94">
        <v>0.533887</v>
      </c>
      <c r="BC24" s="94">
        <v>0.52860799999999997</v>
      </c>
      <c r="BD24" s="94">
        <v>0.52329499999999995</v>
      </c>
      <c r="BE24" s="94">
        <v>0.51850300000000005</v>
      </c>
      <c r="BF24" s="94">
        <v>0.51454100000000003</v>
      </c>
      <c r="BG24" s="94">
        <v>0.51014199999999998</v>
      </c>
      <c r="BH24" s="94">
        <v>0.50584099999999999</v>
      </c>
      <c r="BI24" s="94">
        <v>0.50141599999999997</v>
      </c>
      <c r="BJ24" s="94">
        <v>0.49689499999999998</v>
      </c>
      <c r="BK24" s="94">
        <v>0.49347999999999997</v>
      </c>
      <c r="BL24" s="94">
        <v>0.49045899999999998</v>
      </c>
      <c r="BM24" s="94">
        <v>0.487599</v>
      </c>
      <c r="BN24" s="94">
        <v>0.48303099999999999</v>
      </c>
      <c r="BO24" s="94">
        <v>0.478935</v>
      </c>
      <c r="BP24" s="94">
        <v>0.475462</v>
      </c>
      <c r="BQ24" s="94">
        <v>0.46962700000000002</v>
      </c>
      <c r="BR24" s="94">
        <v>0.46410699999999999</v>
      </c>
      <c r="BS24" s="94">
        <v>0.458646</v>
      </c>
      <c r="BV24" s="20" t="s">
        <v>242</v>
      </c>
      <c r="BW24" s="94">
        <v>2.2600380000000002</v>
      </c>
      <c r="BX24" s="94">
        <v>2.262464</v>
      </c>
      <c r="BY24" s="94">
        <v>2.265552</v>
      </c>
      <c r="BZ24" s="94">
        <v>2.267614</v>
      </c>
      <c r="CA24" s="94">
        <v>2.2673100000000002</v>
      </c>
      <c r="CB24" s="94">
        <v>2.2683909999999998</v>
      </c>
      <c r="CC24" s="94">
        <v>2.2679900000000002</v>
      </c>
      <c r="CD24" s="94">
        <v>2.265171</v>
      </c>
      <c r="CE24" s="94">
        <v>2.2596349999999998</v>
      </c>
      <c r="CF24" s="94">
        <v>2.2516850000000002</v>
      </c>
      <c r="CG24" s="94">
        <v>2.2514110000000001</v>
      </c>
      <c r="CH24" s="94">
        <v>2.2452719999999999</v>
      </c>
      <c r="CI24" s="94">
        <v>2.2395860000000001</v>
      </c>
      <c r="CJ24" s="94">
        <v>2.23203</v>
      </c>
      <c r="CK24" s="94">
        <v>2.2234720000000001</v>
      </c>
      <c r="CL24" s="94">
        <v>2.2142599999999999</v>
      </c>
      <c r="CM24" s="94">
        <v>2.20147</v>
      </c>
      <c r="CN24" s="94">
        <v>2.1919960000000001</v>
      </c>
      <c r="CO24" s="94">
        <v>2.180018</v>
      </c>
      <c r="CP24" s="94">
        <v>2.16805</v>
      </c>
      <c r="CQ24" s="94">
        <v>2.1550850000000001</v>
      </c>
      <c r="CT24" s="20" t="s">
        <v>242</v>
      </c>
      <c r="CU24" s="94">
        <v>2.8863270000000001</v>
      </c>
      <c r="CV24" s="94">
        <v>2.8774250000000001</v>
      </c>
      <c r="CW24" s="94">
        <v>2.8754140000000001</v>
      </c>
      <c r="CX24" s="94">
        <v>2.8703660000000002</v>
      </c>
      <c r="CY24" s="94">
        <v>2.8660070000000002</v>
      </c>
      <c r="CZ24" s="94">
        <v>2.8613490000000001</v>
      </c>
      <c r="DA24" s="94">
        <v>2.8575529999999998</v>
      </c>
      <c r="DB24" s="94">
        <v>2.855226</v>
      </c>
      <c r="DC24" s="94">
        <v>2.8495379999999999</v>
      </c>
      <c r="DD24" s="94">
        <v>2.8418320000000001</v>
      </c>
      <c r="DE24" s="94">
        <v>2.838158</v>
      </c>
      <c r="DF24" s="94">
        <v>2.8287749999999998</v>
      </c>
      <c r="DG24" s="94">
        <v>2.8122729999999998</v>
      </c>
      <c r="DH24" s="94">
        <v>2.793892</v>
      </c>
      <c r="DI24" s="94">
        <v>2.7718850000000002</v>
      </c>
      <c r="DJ24" s="94">
        <v>2.7539769999999999</v>
      </c>
      <c r="DK24" s="94">
        <v>2.7356950000000002</v>
      </c>
      <c r="DL24" s="94">
        <v>2.7256200000000002</v>
      </c>
      <c r="DM24" s="94">
        <v>2.7139639999999998</v>
      </c>
      <c r="DN24" s="94">
        <v>2.705152</v>
      </c>
      <c r="DO24" s="94">
        <v>2.6992880000000001</v>
      </c>
      <c r="DR24" s="20" t="s">
        <v>242</v>
      </c>
      <c r="DS24" s="94">
        <v>4.1372640000000001</v>
      </c>
      <c r="DT24" s="94">
        <v>4.1168370000000003</v>
      </c>
      <c r="DU24" s="94">
        <v>4.1087040000000004</v>
      </c>
      <c r="DV24" s="94">
        <v>4.1019329999999998</v>
      </c>
      <c r="DW24" s="94">
        <v>4.0912449999999998</v>
      </c>
      <c r="DX24" s="94">
        <v>4.0884869999999998</v>
      </c>
      <c r="DY24" s="94">
        <v>4.0848800000000001</v>
      </c>
      <c r="DZ24" s="94">
        <v>4.0854410000000003</v>
      </c>
      <c r="EA24" s="94">
        <v>4.0659599999999996</v>
      </c>
      <c r="EB24" s="94">
        <v>4.0454610000000004</v>
      </c>
      <c r="EC24" s="94">
        <v>4.0364250000000004</v>
      </c>
      <c r="ED24" s="94">
        <v>4.0303009999999997</v>
      </c>
      <c r="EE24" s="94">
        <v>4.0193500000000002</v>
      </c>
      <c r="EF24" s="94">
        <v>4.0010589999999997</v>
      </c>
      <c r="EG24" s="94">
        <v>3.978237</v>
      </c>
      <c r="EH24" s="94">
        <v>3.9453610000000001</v>
      </c>
      <c r="EI24" s="94">
        <v>3.907473</v>
      </c>
      <c r="EJ24" s="94">
        <v>3.8871720000000001</v>
      </c>
      <c r="EK24" s="94">
        <v>3.873812</v>
      </c>
      <c r="EL24" s="94">
        <v>3.8499080000000001</v>
      </c>
      <c r="EM24" s="94">
        <v>3.8275670000000002</v>
      </c>
      <c r="EP24" s="20" t="s">
        <v>242</v>
      </c>
      <c r="EQ24" s="94">
        <v>3.8986390000000002</v>
      </c>
      <c r="ER24" s="94">
        <v>3.8926210000000001</v>
      </c>
      <c r="ES24" s="94">
        <v>3.8804249999999998</v>
      </c>
      <c r="ET24" s="94">
        <v>3.8698160000000001</v>
      </c>
      <c r="EU24" s="94">
        <v>3.8465820000000002</v>
      </c>
      <c r="EV24" s="94">
        <v>3.819029</v>
      </c>
      <c r="EW24" s="94">
        <v>3.7984559999999998</v>
      </c>
      <c r="EX24" s="94">
        <v>3.7893300000000001</v>
      </c>
      <c r="EY24" s="94">
        <v>3.7564630000000001</v>
      </c>
      <c r="EZ24" s="94">
        <v>3.7936700000000001</v>
      </c>
      <c r="FA24" s="94">
        <v>3.7737310000000002</v>
      </c>
      <c r="FB24" s="94">
        <v>3.7543220000000002</v>
      </c>
      <c r="FC24" s="94">
        <v>3.7306400000000002</v>
      </c>
      <c r="FD24" s="94">
        <v>3.7087150000000002</v>
      </c>
      <c r="FE24" s="94">
        <v>3.6859470000000001</v>
      </c>
      <c r="FF24" s="94">
        <v>3.6639339999999998</v>
      </c>
      <c r="FG24" s="94">
        <v>3.6404079999999999</v>
      </c>
      <c r="FH24" s="94">
        <v>3.64784</v>
      </c>
      <c r="FI24" s="94">
        <v>3.6435629999999999</v>
      </c>
      <c r="FJ24" s="94">
        <v>3.6369630000000002</v>
      </c>
      <c r="FK24" s="94">
        <v>3.6122200000000002</v>
      </c>
    </row>
    <row r="25" spans="2:167">
      <c r="B25" s="10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Z25" s="10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X25" s="10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V25" s="10"/>
      <c r="BW25" s="94"/>
      <c r="BX25" s="94"/>
      <c r="BY25" s="94"/>
      <c r="BZ25" s="94"/>
      <c r="CA25" s="94"/>
      <c r="CB25" s="94"/>
      <c r="CC25" s="94"/>
      <c r="CD25" s="94"/>
      <c r="CE25" s="94"/>
      <c r="CF25" s="94"/>
      <c r="CG25" s="94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T25" s="10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  <c r="DM25" s="94"/>
      <c r="DN25" s="94"/>
      <c r="DO25" s="94"/>
      <c r="DR25" s="10"/>
      <c r="DS25" s="94"/>
      <c r="DT25" s="94"/>
      <c r="DU25" s="94"/>
      <c r="DV25" s="94"/>
      <c r="DW25" s="94"/>
      <c r="DX25" s="94"/>
      <c r="DY25" s="94"/>
      <c r="DZ25" s="94"/>
      <c r="EA25" s="94"/>
      <c r="EB25" s="94"/>
      <c r="EC25" s="94"/>
      <c r="ED25" s="94"/>
      <c r="EE25" s="94"/>
      <c r="EF25" s="94"/>
      <c r="EG25" s="94"/>
      <c r="EH25" s="94"/>
      <c r="EI25" s="94"/>
      <c r="EJ25" s="94"/>
      <c r="EK25" s="94"/>
      <c r="EL25" s="94"/>
      <c r="EM25" s="94"/>
      <c r="EP25" s="10"/>
      <c r="EQ25" s="94"/>
      <c r="ER25" s="94"/>
      <c r="ES25" s="94"/>
      <c r="ET25" s="94"/>
      <c r="EU25" s="94"/>
      <c r="EV25" s="94"/>
      <c r="EW25" s="94"/>
      <c r="EX25" s="94"/>
      <c r="EY25" s="94"/>
      <c r="EZ25" s="94"/>
      <c r="FA25" s="94"/>
      <c r="FB25" s="94"/>
      <c r="FC25" s="94"/>
      <c r="FD25" s="94"/>
      <c r="FE25" s="94"/>
      <c r="FF25" s="94"/>
      <c r="FG25" s="94"/>
      <c r="FH25" s="94"/>
      <c r="FI25" s="94"/>
      <c r="FJ25" s="94"/>
      <c r="FK25" s="94"/>
    </row>
    <row r="26" spans="2:167" ht="26">
      <c r="B26" s="48" t="s">
        <v>287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Z26" s="48" t="s">
        <v>287</v>
      </c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X26" s="48" t="s">
        <v>287</v>
      </c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4"/>
      <c r="BV26" s="48" t="s">
        <v>287</v>
      </c>
      <c r="BW26" s="94"/>
      <c r="BX26" s="94"/>
      <c r="BY26" s="94"/>
      <c r="BZ26" s="94"/>
      <c r="CA26" s="94"/>
      <c r="CB26" s="94"/>
      <c r="CC26" s="94"/>
      <c r="CD26" s="94"/>
      <c r="CE26" s="94"/>
      <c r="CF26" s="94"/>
      <c r="CG26" s="94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T26" s="48" t="s">
        <v>287</v>
      </c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  <c r="DM26" s="94"/>
      <c r="DN26" s="94"/>
      <c r="DO26" s="94"/>
      <c r="DR26" s="48" t="s">
        <v>287</v>
      </c>
      <c r="DS26" s="94"/>
      <c r="DT26" s="94"/>
      <c r="DU26" s="94"/>
      <c r="DV26" s="94"/>
      <c r="DW26" s="94"/>
      <c r="DX26" s="94"/>
      <c r="DY26" s="94"/>
      <c r="DZ26" s="94"/>
      <c r="EA26" s="94"/>
      <c r="EB26" s="94"/>
      <c r="EC26" s="94"/>
      <c r="ED26" s="94"/>
      <c r="EE26" s="94"/>
      <c r="EF26" s="94"/>
      <c r="EG26" s="94"/>
      <c r="EH26" s="94"/>
      <c r="EI26" s="94"/>
      <c r="EJ26" s="94"/>
      <c r="EK26" s="94"/>
      <c r="EL26" s="94"/>
      <c r="EM26" s="94"/>
      <c r="EP26" s="48" t="s">
        <v>287</v>
      </c>
      <c r="EQ26" s="94"/>
      <c r="ER26" s="94"/>
      <c r="ES26" s="94"/>
      <c r="ET26" s="94"/>
      <c r="EU26" s="94"/>
      <c r="EV26" s="94"/>
      <c r="EW26" s="94"/>
      <c r="EX26" s="94"/>
      <c r="EY26" s="94"/>
      <c r="EZ26" s="94"/>
      <c r="FA26" s="94"/>
      <c r="FB26" s="94"/>
      <c r="FC26" s="94"/>
      <c r="FD26" s="94"/>
      <c r="FE26" s="94"/>
      <c r="FF26" s="94"/>
      <c r="FG26" s="94"/>
      <c r="FH26" s="94"/>
      <c r="FI26" s="94"/>
      <c r="FJ26" s="94"/>
      <c r="FK26" s="94"/>
    </row>
    <row r="27" spans="2:167">
      <c r="B27" s="20" t="s">
        <v>119</v>
      </c>
      <c r="C27" s="94">
        <v>183.43799999999999</v>
      </c>
      <c r="D27" s="94">
        <v>180.602</v>
      </c>
      <c r="E27" s="94">
        <v>177.828</v>
      </c>
      <c r="F27" s="94">
        <v>175.095</v>
      </c>
      <c r="G27" s="94">
        <v>172.40799999999999</v>
      </c>
      <c r="H27" s="94">
        <v>169.75800000000001</v>
      </c>
      <c r="I27" s="94">
        <v>167.14400000000001</v>
      </c>
      <c r="J27" s="94">
        <v>164.56200000000001</v>
      </c>
      <c r="K27" s="94">
        <v>162.00800000000001</v>
      </c>
      <c r="L27" s="94">
        <v>159.49199999999999</v>
      </c>
      <c r="M27" s="94">
        <v>157.00899999999999</v>
      </c>
      <c r="N27" s="94">
        <v>154.56399999999999</v>
      </c>
      <c r="O27" s="94">
        <v>152.15199999999999</v>
      </c>
      <c r="P27" s="94">
        <v>149.77699999999999</v>
      </c>
      <c r="Q27" s="94">
        <v>147.434</v>
      </c>
      <c r="R27" s="94">
        <v>145.126</v>
      </c>
      <c r="S27" s="94">
        <v>142.846</v>
      </c>
      <c r="T27" s="94">
        <v>140.59800000000001</v>
      </c>
      <c r="U27" s="94">
        <v>138.38999999999999</v>
      </c>
      <c r="V27" s="94">
        <v>136.22300000000001</v>
      </c>
      <c r="W27" s="94">
        <v>134.084</v>
      </c>
      <c r="Z27" s="21" t="s">
        <v>119</v>
      </c>
      <c r="AA27" s="94">
        <v>602.89700000000005</v>
      </c>
      <c r="AB27" s="94">
        <v>598.54600000000005</v>
      </c>
      <c r="AC27" s="94">
        <v>594.25599999999997</v>
      </c>
      <c r="AD27" s="94">
        <v>590.00699999999995</v>
      </c>
      <c r="AE27" s="94">
        <v>585.798</v>
      </c>
      <c r="AF27" s="94">
        <v>581.65200000000004</v>
      </c>
      <c r="AG27" s="94">
        <v>577.53800000000001</v>
      </c>
      <c r="AH27" s="94">
        <v>573.447</v>
      </c>
      <c r="AI27" s="94">
        <v>569.36400000000003</v>
      </c>
      <c r="AJ27" s="94">
        <v>565.303</v>
      </c>
      <c r="AK27" s="94">
        <v>561.25599999999997</v>
      </c>
      <c r="AL27" s="94">
        <v>557.23099999999999</v>
      </c>
      <c r="AM27" s="94">
        <v>553.23099999999999</v>
      </c>
      <c r="AN27" s="94">
        <v>549.26199999999994</v>
      </c>
      <c r="AO27" s="94">
        <v>545.31799999999998</v>
      </c>
      <c r="AP27" s="94">
        <v>541.39499999999998</v>
      </c>
      <c r="AQ27" s="94">
        <v>537.49400000000003</v>
      </c>
      <c r="AR27" s="94">
        <v>533.60799999999995</v>
      </c>
      <c r="AS27" s="94">
        <v>529.75400000000002</v>
      </c>
      <c r="AT27" s="94">
        <v>525.90099999999995</v>
      </c>
      <c r="AU27" s="94">
        <v>522.09</v>
      </c>
      <c r="AX27" s="21" t="s">
        <v>119</v>
      </c>
      <c r="AY27" s="94">
        <v>797.12400000000002</v>
      </c>
      <c r="AZ27" s="94">
        <v>790.09299999999996</v>
      </c>
      <c r="BA27" s="94">
        <v>783.15599999999995</v>
      </c>
      <c r="BB27" s="94">
        <v>776.28700000000003</v>
      </c>
      <c r="BC27" s="94">
        <v>769.54499999999996</v>
      </c>
      <c r="BD27" s="94">
        <v>762.91899999999998</v>
      </c>
      <c r="BE27" s="94">
        <v>756.22900000000004</v>
      </c>
      <c r="BF27" s="94">
        <v>749.59799999999996</v>
      </c>
      <c r="BG27" s="94">
        <v>743.01900000000001</v>
      </c>
      <c r="BH27" s="94">
        <v>736.51</v>
      </c>
      <c r="BI27" s="94">
        <v>730.04200000000003</v>
      </c>
      <c r="BJ27" s="94">
        <v>723.63099999999997</v>
      </c>
      <c r="BK27" s="94">
        <v>717.27499999999998</v>
      </c>
      <c r="BL27" s="94">
        <v>710.94799999999998</v>
      </c>
      <c r="BM27" s="94">
        <v>704.68200000000002</v>
      </c>
      <c r="BN27" s="94">
        <v>698.43899999999996</v>
      </c>
      <c r="BO27" s="94">
        <v>692.40200000000004</v>
      </c>
      <c r="BP27" s="94">
        <v>686.24699999999996</v>
      </c>
      <c r="BQ27" s="94">
        <v>680.59500000000003</v>
      </c>
      <c r="BR27" s="94">
        <v>675.12800000000004</v>
      </c>
      <c r="BS27" s="94">
        <v>669.53399999999999</v>
      </c>
      <c r="BV27" s="21" t="s">
        <v>119</v>
      </c>
      <c r="BW27" s="94">
        <v>66.141999999999996</v>
      </c>
      <c r="BX27" s="94">
        <v>64.272999999999996</v>
      </c>
      <c r="BY27" s="94">
        <v>62.448</v>
      </c>
      <c r="BZ27" s="94">
        <v>60.674999999999997</v>
      </c>
      <c r="CA27" s="94">
        <v>58.96</v>
      </c>
      <c r="CB27" s="94">
        <v>57.284999999999997</v>
      </c>
      <c r="CC27" s="94">
        <v>55.643000000000001</v>
      </c>
      <c r="CD27" s="94">
        <v>54.070999999999998</v>
      </c>
      <c r="CE27" s="94">
        <v>52.515999999999998</v>
      </c>
      <c r="CF27" s="94">
        <v>51.054000000000002</v>
      </c>
      <c r="CG27" s="94">
        <v>49.575000000000003</v>
      </c>
      <c r="CH27" s="94">
        <v>48.134</v>
      </c>
      <c r="CI27" s="94">
        <v>46.734000000000002</v>
      </c>
      <c r="CJ27" s="94">
        <v>45.371000000000002</v>
      </c>
      <c r="CK27" s="94">
        <v>44.045000000000002</v>
      </c>
      <c r="CL27" s="94">
        <v>42.755000000000003</v>
      </c>
      <c r="CM27" s="94">
        <v>41.5</v>
      </c>
      <c r="CN27" s="94">
        <v>40.279000000000003</v>
      </c>
      <c r="CO27" s="94">
        <v>39.093000000000004</v>
      </c>
      <c r="CP27" s="94">
        <v>37.939</v>
      </c>
      <c r="CQ27" s="94">
        <v>36.817</v>
      </c>
      <c r="CT27" s="21" t="s">
        <v>119</v>
      </c>
      <c r="CU27" s="94">
        <v>66.210999999999999</v>
      </c>
      <c r="CV27" s="94">
        <v>64.822000000000003</v>
      </c>
      <c r="CW27" s="94">
        <v>63.46</v>
      </c>
      <c r="CX27" s="94">
        <v>62.12</v>
      </c>
      <c r="CY27" s="94">
        <v>60.801000000000002</v>
      </c>
      <c r="CZ27" s="94">
        <v>59.508000000000003</v>
      </c>
      <c r="DA27" s="94">
        <v>58.238</v>
      </c>
      <c r="DB27" s="94">
        <v>56.99</v>
      </c>
      <c r="DC27" s="94">
        <v>55.761000000000003</v>
      </c>
      <c r="DD27" s="94">
        <v>54.564999999999998</v>
      </c>
      <c r="DE27" s="94">
        <v>53.386000000000003</v>
      </c>
      <c r="DF27" s="94">
        <v>52.228999999999999</v>
      </c>
      <c r="DG27" s="94">
        <v>51.094999999999999</v>
      </c>
      <c r="DH27" s="94">
        <v>49.98</v>
      </c>
      <c r="DI27" s="94">
        <v>48.887999999999998</v>
      </c>
      <c r="DJ27" s="94">
        <v>47.82</v>
      </c>
      <c r="DK27" s="94">
        <v>46.771999999999998</v>
      </c>
      <c r="DL27" s="94">
        <v>45.744</v>
      </c>
      <c r="DM27" s="94">
        <v>44.74</v>
      </c>
      <c r="DN27" s="94">
        <v>43.755000000000003</v>
      </c>
      <c r="DO27" s="94">
        <v>42.792000000000002</v>
      </c>
      <c r="DR27" s="21" t="s">
        <v>119</v>
      </c>
      <c r="DS27" s="94">
        <v>80.608000000000004</v>
      </c>
      <c r="DT27" s="94">
        <v>79.231999999999999</v>
      </c>
      <c r="DU27" s="94">
        <v>77.878</v>
      </c>
      <c r="DV27" s="94">
        <v>76.540999999999997</v>
      </c>
      <c r="DW27" s="94">
        <v>75.224000000000004</v>
      </c>
      <c r="DX27" s="94">
        <v>73.927999999999997</v>
      </c>
      <c r="DY27" s="94">
        <v>72.647999999999996</v>
      </c>
      <c r="DZ27" s="94">
        <v>71.391000000000005</v>
      </c>
      <c r="EA27" s="94">
        <v>70.16</v>
      </c>
      <c r="EB27" s="94">
        <v>68.956000000000003</v>
      </c>
      <c r="EC27" s="94">
        <v>67.766000000000005</v>
      </c>
      <c r="ED27" s="94">
        <v>66.593000000000004</v>
      </c>
      <c r="EE27" s="94">
        <v>65.436999999999998</v>
      </c>
      <c r="EF27" s="94">
        <v>64.3</v>
      </c>
      <c r="EG27" s="94">
        <v>63.18</v>
      </c>
      <c r="EH27" s="94">
        <v>62.084000000000003</v>
      </c>
      <c r="EI27" s="94">
        <v>61.008000000000003</v>
      </c>
      <c r="EJ27" s="94">
        <v>59.944000000000003</v>
      </c>
      <c r="EK27" s="94">
        <v>58.902000000000001</v>
      </c>
      <c r="EL27" s="94">
        <v>57.88</v>
      </c>
      <c r="EM27" s="94">
        <v>56.878</v>
      </c>
      <c r="EP27" s="20" t="s">
        <v>119</v>
      </c>
      <c r="EQ27" s="94">
        <v>115.706</v>
      </c>
      <c r="ER27" s="94">
        <v>113.241</v>
      </c>
      <c r="ES27" s="94">
        <v>110.803</v>
      </c>
      <c r="ET27" s="94">
        <v>108.42</v>
      </c>
      <c r="EU27" s="94">
        <v>106.161</v>
      </c>
      <c r="EV27" s="94">
        <v>103.947</v>
      </c>
      <c r="EW27" s="94">
        <v>101.691</v>
      </c>
      <c r="EX27" s="94">
        <v>99.546000000000006</v>
      </c>
      <c r="EY27" s="94">
        <v>97.382999999999996</v>
      </c>
      <c r="EZ27" s="94">
        <v>95.316999999999993</v>
      </c>
      <c r="FA27" s="94">
        <v>93.23</v>
      </c>
      <c r="FB27" s="94">
        <v>91.207999999999998</v>
      </c>
      <c r="FC27" s="94">
        <v>89.203999999999994</v>
      </c>
      <c r="FD27" s="94">
        <v>87.26</v>
      </c>
      <c r="FE27" s="94">
        <v>85.337999999999994</v>
      </c>
      <c r="FF27" s="94">
        <v>83.436999999999998</v>
      </c>
      <c r="FG27" s="94">
        <v>81.567999999999998</v>
      </c>
      <c r="FH27" s="94">
        <v>79.754999999999995</v>
      </c>
      <c r="FI27" s="94">
        <v>77.983999999999995</v>
      </c>
      <c r="FJ27" s="94">
        <v>76.27</v>
      </c>
      <c r="FK27" s="94">
        <v>74.597999999999999</v>
      </c>
    </row>
    <row r="28" spans="2:167">
      <c r="B28" s="20" t="s">
        <v>120</v>
      </c>
      <c r="C28" s="94">
        <v>85.427999999999997</v>
      </c>
      <c r="D28" s="94">
        <v>84.135999999999996</v>
      </c>
      <c r="E28" s="94">
        <v>82.882000000000005</v>
      </c>
      <c r="F28" s="94">
        <v>81.653000000000006</v>
      </c>
      <c r="G28" s="94">
        <v>80.444999999999993</v>
      </c>
      <c r="H28" s="94">
        <v>79.253</v>
      </c>
      <c r="I28" s="94">
        <v>78.078000000000003</v>
      </c>
      <c r="J28" s="94">
        <v>76.918000000000006</v>
      </c>
      <c r="K28" s="94">
        <v>75.77</v>
      </c>
      <c r="L28" s="94">
        <v>74.638999999999996</v>
      </c>
      <c r="M28" s="94">
        <v>73.522999999999996</v>
      </c>
      <c r="N28" s="94">
        <v>72.424000000000007</v>
      </c>
      <c r="O28" s="94">
        <v>71.338999999999999</v>
      </c>
      <c r="P28" s="94">
        <v>70.27</v>
      </c>
      <c r="Q28" s="94">
        <v>69.216999999999999</v>
      </c>
      <c r="R28" s="94">
        <v>68.177999999999997</v>
      </c>
      <c r="S28" s="94">
        <v>67.153000000000006</v>
      </c>
      <c r="T28" s="94">
        <v>66.141999999999996</v>
      </c>
      <c r="U28" s="94">
        <v>65.147999999999996</v>
      </c>
      <c r="V28" s="94">
        <v>64.173000000000002</v>
      </c>
      <c r="W28" s="94">
        <v>63.21</v>
      </c>
      <c r="Z28" s="21" t="s">
        <v>120</v>
      </c>
      <c r="AA28" s="94">
        <v>388.46100000000001</v>
      </c>
      <c r="AB28" s="94">
        <v>385.46800000000002</v>
      </c>
      <c r="AC28" s="94">
        <v>382.51799999999997</v>
      </c>
      <c r="AD28" s="94">
        <v>379.59699999999998</v>
      </c>
      <c r="AE28" s="94">
        <v>376.70600000000002</v>
      </c>
      <c r="AF28" s="94">
        <v>373.85899999999998</v>
      </c>
      <c r="AG28" s="94">
        <v>371.03500000000003</v>
      </c>
      <c r="AH28" s="94">
        <v>368.22800000000001</v>
      </c>
      <c r="AI28" s="94">
        <v>365.428</v>
      </c>
      <c r="AJ28" s="94">
        <v>362.64499999999998</v>
      </c>
      <c r="AK28" s="94">
        <v>359.87299999999999</v>
      </c>
      <c r="AL28" s="94">
        <v>357.11700000000002</v>
      </c>
      <c r="AM28" s="94">
        <v>354.37900000000002</v>
      </c>
      <c r="AN28" s="94">
        <v>351.66399999999999</v>
      </c>
      <c r="AO28" s="94">
        <v>348.96699999999998</v>
      </c>
      <c r="AP28" s="94">
        <v>346.286</v>
      </c>
      <c r="AQ28" s="94">
        <v>343.62200000000001</v>
      </c>
      <c r="AR28" s="94">
        <v>340.96899999999999</v>
      </c>
      <c r="AS28" s="94">
        <v>338.339</v>
      </c>
      <c r="AT28" s="94">
        <v>335.71100000000001</v>
      </c>
      <c r="AU28" s="94">
        <v>333.113</v>
      </c>
      <c r="AX28" s="21" t="s">
        <v>120</v>
      </c>
      <c r="AY28" s="94">
        <v>518.05600000000004</v>
      </c>
      <c r="AZ28" s="94">
        <v>514.26499999999999</v>
      </c>
      <c r="BA28" s="94">
        <v>510.52300000000002</v>
      </c>
      <c r="BB28" s="94">
        <v>506.81400000000002</v>
      </c>
      <c r="BC28" s="94">
        <v>503.16899999999998</v>
      </c>
      <c r="BD28" s="94">
        <v>499.58199999999999</v>
      </c>
      <c r="BE28" s="94">
        <v>495.95499999999998</v>
      </c>
      <c r="BF28" s="94">
        <v>492.35599999999999</v>
      </c>
      <c r="BG28" s="94">
        <v>488.779</v>
      </c>
      <c r="BH28" s="94">
        <v>485.23599999999999</v>
      </c>
      <c r="BI28" s="94">
        <v>481.709</v>
      </c>
      <c r="BJ28" s="94">
        <v>478.209</v>
      </c>
      <c r="BK28" s="94">
        <v>474.733</v>
      </c>
      <c r="BL28" s="94">
        <v>471.26799999999997</v>
      </c>
      <c r="BM28" s="94">
        <v>467.83100000000002</v>
      </c>
      <c r="BN28" s="94">
        <v>464.40199999999999</v>
      </c>
      <c r="BO28" s="94">
        <v>461.08</v>
      </c>
      <c r="BP28" s="94">
        <v>457.68900000000002</v>
      </c>
      <c r="BQ28" s="94">
        <v>454.56900000000002</v>
      </c>
      <c r="BR28" s="94">
        <v>451.54700000000003</v>
      </c>
      <c r="BS28" s="94">
        <v>448.45100000000002</v>
      </c>
      <c r="BV28" s="21" t="s">
        <v>120</v>
      </c>
      <c r="BW28" s="94">
        <v>63.475999999999999</v>
      </c>
      <c r="BX28" s="94">
        <v>62.912999999999997</v>
      </c>
      <c r="BY28" s="94">
        <v>62.351999999999997</v>
      </c>
      <c r="BZ28" s="94">
        <v>61.795999999999999</v>
      </c>
      <c r="CA28" s="94">
        <v>61.247999999999998</v>
      </c>
      <c r="CB28" s="94">
        <v>60.701999999999998</v>
      </c>
      <c r="CC28" s="94">
        <v>60.155999999999999</v>
      </c>
      <c r="CD28" s="94">
        <v>59.622999999999998</v>
      </c>
      <c r="CE28" s="94">
        <v>59.084000000000003</v>
      </c>
      <c r="CF28" s="94">
        <v>58.569000000000003</v>
      </c>
      <c r="CG28" s="94">
        <v>58.036000000000001</v>
      </c>
      <c r="CH28" s="94">
        <v>57.506999999999998</v>
      </c>
      <c r="CI28" s="94">
        <v>56.981999999999999</v>
      </c>
      <c r="CJ28" s="94">
        <v>56.46</v>
      </c>
      <c r="CK28" s="94">
        <v>55.942</v>
      </c>
      <c r="CL28" s="94">
        <v>55.427</v>
      </c>
      <c r="CM28" s="94">
        <v>54.915999999999997</v>
      </c>
      <c r="CN28" s="94">
        <v>54.408999999999999</v>
      </c>
      <c r="CO28" s="94">
        <v>53.905999999999999</v>
      </c>
      <c r="CP28" s="94">
        <v>53.405999999999999</v>
      </c>
      <c r="CQ28" s="94">
        <v>52.91</v>
      </c>
      <c r="CT28" s="21" t="s">
        <v>120</v>
      </c>
      <c r="CU28" s="94">
        <v>50.228999999999999</v>
      </c>
      <c r="CV28" s="94">
        <v>49.631</v>
      </c>
      <c r="CW28" s="94">
        <v>49.039000000000001</v>
      </c>
      <c r="CX28" s="94">
        <v>48.451000000000001</v>
      </c>
      <c r="CY28" s="94">
        <v>47.866999999999997</v>
      </c>
      <c r="CZ28" s="94">
        <v>47.289000000000001</v>
      </c>
      <c r="DA28" s="94">
        <v>46.716000000000001</v>
      </c>
      <c r="DB28" s="94">
        <v>46.146999999999998</v>
      </c>
      <c r="DC28" s="94">
        <v>45.582000000000001</v>
      </c>
      <c r="DD28" s="94">
        <v>45.027000000000001</v>
      </c>
      <c r="DE28" s="94">
        <v>44.475000000000001</v>
      </c>
      <c r="DF28" s="94">
        <v>43.927999999999997</v>
      </c>
      <c r="DG28" s="94">
        <v>43.386000000000003</v>
      </c>
      <c r="DH28" s="94">
        <v>42.847999999999999</v>
      </c>
      <c r="DI28" s="94">
        <v>42.317</v>
      </c>
      <c r="DJ28" s="94">
        <v>41.790999999999997</v>
      </c>
      <c r="DK28" s="94">
        <v>41.271000000000001</v>
      </c>
      <c r="DL28" s="94">
        <v>40.756999999999998</v>
      </c>
      <c r="DM28" s="94">
        <v>40.247999999999998</v>
      </c>
      <c r="DN28" s="94">
        <v>39.744999999999997</v>
      </c>
      <c r="DO28" s="94">
        <v>39.249000000000002</v>
      </c>
      <c r="DR28" s="21" t="s">
        <v>120</v>
      </c>
      <c r="DS28" s="94">
        <v>115.357</v>
      </c>
      <c r="DT28" s="94">
        <v>114.57</v>
      </c>
      <c r="DU28" s="94">
        <v>113.786</v>
      </c>
      <c r="DV28" s="94">
        <v>113.005</v>
      </c>
      <c r="DW28" s="94">
        <v>112.227</v>
      </c>
      <c r="DX28" s="94">
        <v>111.453</v>
      </c>
      <c r="DY28" s="94">
        <v>110.681</v>
      </c>
      <c r="DZ28" s="94">
        <v>109.91500000000001</v>
      </c>
      <c r="EA28" s="94">
        <v>109.157</v>
      </c>
      <c r="EB28" s="94">
        <v>108.408</v>
      </c>
      <c r="EC28" s="94">
        <v>107.65900000000001</v>
      </c>
      <c r="ED28" s="94">
        <v>106.914</v>
      </c>
      <c r="EE28" s="94">
        <v>106.172</v>
      </c>
      <c r="EF28" s="94">
        <v>105.434</v>
      </c>
      <c r="EG28" s="94">
        <v>104.699</v>
      </c>
      <c r="EH28" s="94">
        <v>103.973</v>
      </c>
      <c r="EI28" s="94">
        <v>103.252</v>
      </c>
      <c r="EJ28" s="94">
        <v>102.532</v>
      </c>
      <c r="EK28" s="94">
        <v>101.819</v>
      </c>
      <c r="EL28" s="94">
        <v>101.11199999999999</v>
      </c>
      <c r="EM28" s="94">
        <v>100.41200000000001</v>
      </c>
      <c r="EP28" s="20" t="s">
        <v>120</v>
      </c>
      <c r="EQ28" s="94">
        <v>124.91</v>
      </c>
      <c r="ER28" s="94">
        <v>123.084</v>
      </c>
      <c r="ES28" s="94">
        <v>121.267</v>
      </c>
      <c r="ET28" s="94">
        <v>119.477</v>
      </c>
      <c r="EU28" s="94">
        <v>117.774</v>
      </c>
      <c r="EV28" s="94">
        <v>116.09399999999999</v>
      </c>
      <c r="EW28" s="94">
        <v>114.364</v>
      </c>
      <c r="EX28" s="94">
        <v>112.71299999999999</v>
      </c>
      <c r="EY28" s="94">
        <v>111.033</v>
      </c>
      <c r="EZ28" s="94">
        <v>109.41500000000001</v>
      </c>
      <c r="FA28" s="94">
        <v>107.77200000000001</v>
      </c>
      <c r="FB28" s="94">
        <v>106.17100000000001</v>
      </c>
      <c r="FC28" s="94">
        <v>104.571</v>
      </c>
      <c r="FD28" s="94">
        <v>103.008</v>
      </c>
      <c r="FE28" s="94">
        <v>101.453</v>
      </c>
      <c r="FF28" s="94">
        <v>99.903000000000006</v>
      </c>
      <c r="FG28" s="94">
        <v>98.367999999999995</v>
      </c>
      <c r="FH28" s="94">
        <v>96.867000000000004</v>
      </c>
      <c r="FI28" s="94">
        <v>95.391999999999996</v>
      </c>
      <c r="FJ28" s="94">
        <v>93.953000000000003</v>
      </c>
      <c r="FK28" s="94">
        <v>92.54</v>
      </c>
    </row>
    <row r="29" spans="2:167">
      <c r="B29" s="20" t="s">
        <v>121</v>
      </c>
      <c r="C29" s="94">
        <v>176.042</v>
      </c>
      <c r="D29" s="94">
        <v>173.43</v>
      </c>
      <c r="E29" s="94">
        <v>170.875</v>
      </c>
      <c r="F29" s="94">
        <v>168.358</v>
      </c>
      <c r="G29" s="94">
        <v>165.88399999999999</v>
      </c>
      <c r="H29" s="94">
        <v>163.44499999999999</v>
      </c>
      <c r="I29" s="94">
        <v>161.041</v>
      </c>
      <c r="J29" s="94">
        <v>158.667</v>
      </c>
      <c r="K29" s="94">
        <v>156.31800000000001</v>
      </c>
      <c r="L29" s="94">
        <v>154.005</v>
      </c>
      <c r="M29" s="94">
        <v>151.72300000000001</v>
      </c>
      <c r="N29" s="94">
        <v>149.47399999999999</v>
      </c>
      <c r="O29" s="94">
        <v>147.25700000000001</v>
      </c>
      <c r="P29" s="94">
        <v>145.07400000000001</v>
      </c>
      <c r="Q29" s="94">
        <v>142.92099999999999</v>
      </c>
      <c r="R29" s="94">
        <v>140.80099999999999</v>
      </c>
      <c r="S29" s="94">
        <v>138.708</v>
      </c>
      <c r="T29" s="94">
        <v>136.64400000000001</v>
      </c>
      <c r="U29" s="94">
        <v>134.61600000000001</v>
      </c>
      <c r="V29" s="94">
        <v>132.63200000000001</v>
      </c>
      <c r="W29" s="94">
        <v>130.672</v>
      </c>
      <c r="Z29" s="21" t="s">
        <v>121</v>
      </c>
      <c r="AA29" s="94">
        <v>727.60400000000004</v>
      </c>
      <c r="AB29" s="94">
        <v>723.101</v>
      </c>
      <c r="AC29" s="94">
        <v>718.65700000000004</v>
      </c>
      <c r="AD29" s="94">
        <v>714.25</v>
      </c>
      <c r="AE29" s="94">
        <v>709.88199999999995</v>
      </c>
      <c r="AF29" s="94">
        <v>705.57500000000005</v>
      </c>
      <c r="AG29" s="94">
        <v>701.29600000000005</v>
      </c>
      <c r="AH29" s="94">
        <v>697.03800000000001</v>
      </c>
      <c r="AI29" s="94">
        <v>692.78200000000004</v>
      </c>
      <c r="AJ29" s="94">
        <v>688.54700000000003</v>
      </c>
      <c r="AK29" s="94">
        <v>684.32100000000003</v>
      </c>
      <c r="AL29" s="94">
        <v>680.11400000000003</v>
      </c>
      <c r="AM29" s="94">
        <v>675.92899999999997</v>
      </c>
      <c r="AN29" s="94">
        <v>671.77099999999996</v>
      </c>
      <c r="AO29" s="94">
        <v>667.63699999999994</v>
      </c>
      <c r="AP29" s="94">
        <v>663.51900000000001</v>
      </c>
      <c r="AQ29" s="94">
        <v>659.42</v>
      </c>
      <c r="AR29" s="94">
        <v>655.33399999999995</v>
      </c>
      <c r="AS29" s="94">
        <v>651.27700000000004</v>
      </c>
      <c r="AT29" s="94">
        <v>647.21500000000003</v>
      </c>
      <c r="AU29" s="94">
        <v>643.19399999999996</v>
      </c>
      <c r="AX29" s="21" t="s">
        <v>121</v>
      </c>
      <c r="AY29" s="94">
        <v>1085.3879999999999</v>
      </c>
      <c r="AZ29" s="94">
        <v>1081.549</v>
      </c>
      <c r="BA29" s="94">
        <v>1077.7539999999999</v>
      </c>
      <c r="BB29" s="94">
        <v>1073.9860000000001</v>
      </c>
      <c r="BC29" s="94">
        <v>1070.271</v>
      </c>
      <c r="BD29" s="94">
        <v>1066.605</v>
      </c>
      <c r="BE29" s="94">
        <v>1062.886</v>
      </c>
      <c r="BF29" s="94">
        <v>1059.182</v>
      </c>
      <c r="BG29" s="94">
        <v>1055.489</v>
      </c>
      <c r="BH29" s="94">
        <v>1051.817</v>
      </c>
      <c r="BI29" s="94">
        <v>1048.1500000000001</v>
      </c>
      <c r="BJ29" s="94">
        <v>1044.4960000000001</v>
      </c>
      <c r="BK29" s="94">
        <v>1040.855</v>
      </c>
      <c r="BL29" s="94">
        <v>1037.212</v>
      </c>
      <c r="BM29" s="94">
        <v>1033.585</v>
      </c>
      <c r="BN29" s="94">
        <v>1029.951</v>
      </c>
      <c r="BO29" s="94">
        <v>1026.4179999999999</v>
      </c>
      <c r="BP29" s="94">
        <v>1022.798</v>
      </c>
      <c r="BQ29" s="94">
        <v>1019.452</v>
      </c>
      <c r="BR29" s="94">
        <v>1016.199</v>
      </c>
      <c r="BS29" s="94">
        <v>1012.856</v>
      </c>
      <c r="BV29" s="21" t="s">
        <v>121</v>
      </c>
      <c r="BW29" s="94">
        <v>102.05200000000001</v>
      </c>
      <c r="BX29" s="94">
        <v>101.087</v>
      </c>
      <c r="BY29" s="94">
        <v>100.127</v>
      </c>
      <c r="BZ29" s="94">
        <v>99.177000000000007</v>
      </c>
      <c r="CA29" s="94">
        <v>98.239000000000004</v>
      </c>
      <c r="CB29" s="94">
        <v>97.307000000000002</v>
      </c>
      <c r="CC29" s="94">
        <v>96.373999999999995</v>
      </c>
      <c r="CD29" s="94">
        <v>95.463999999999999</v>
      </c>
      <c r="CE29" s="94">
        <v>94.546000000000006</v>
      </c>
      <c r="CF29" s="94">
        <v>93.667000000000002</v>
      </c>
      <c r="CG29" s="94">
        <v>92.76</v>
      </c>
      <c r="CH29" s="94">
        <v>91.858000000000004</v>
      </c>
      <c r="CI29" s="94">
        <v>90.965000000000003</v>
      </c>
      <c r="CJ29" s="94">
        <v>90.076999999999998</v>
      </c>
      <c r="CK29" s="94">
        <v>89.197000000000003</v>
      </c>
      <c r="CL29" s="94">
        <v>88.322999999999993</v>
      </c>
      <c r="CM29" s="94">
        <v>87.454999999999998</v>
      </c>
      <c r="CN29" s="94">
        <v>86.593999999999994</v>
      </c>
      <c r="CO29" s="94">
        <v>85.742000000000004</v>
      </c>
      <c r="CP29" s="94">
        <v>84.894999999999996</v>
      </c>
      <c r="CQ29" s="94">
        <v>84.055000000000007</v>
      </c>
      <c r="CT29" s="21" t="s">
        <v>121</v>
      </c>
      <c r="CU29" s="94">
        <v>92.831999999999994</v>
      </c>
      <c r="CV29" s="94">
        <v>91.369</v>
      </c>
      <c r="CW29" s="94">
        <v>89.926000000000002</v>
      </c>
      <c r="CX29" s="94">
        <v>88.498999999999995</v>
      </c>
      <c r="CY29" s="94">
        <v>87.087999999999994</v>
      </c>
      <c r="CZ29" s="94">
        <v>85.697000000000003</v>
      </c>
      <c r="DA29" s="94">
        <v>84.322000000000003</v>
      </c>
      <c r="DB29" s="94">
        <v>82.963999999999999</v>
      </c>
      <c r="DC29" s="94">
        <v>81.62</v>
      </c>
      <c r="DD29" s="94">
        <v>80.304000000000002</v>
      </c>
      <c r="DE29" s="94">
        <v>79.001000000000005</v>
      </c>
      <c r="DF29" s="94">
        <v>77.715000000000003</v>
      </c>
      <c r="DG29" s="94">
        <v>76.447000000000003</v>
      </c>
      <c r="DH29" s="94">
        <v>75.192999999999998</v>
      </c>
      <c r="DI29" s="94">
        <v>73.957999999999998</v>
      </c>
      <c r="DJ29" s="94">
        <v>72.744</v>
      </c>
      <c r="DK29" s="94">
        <v>71.546000000000006</v>
      </c>
      <c r="DL29" s="94">
        <v>70.364999999999995</v>
      </c>
      <c r="DM29" s="94">
        <v>69.203999999999994</v>
      </c>
      <c r="DN29" s="94">
        <v>68.06</v>
      </c>
      <c r="DO29" s="94">
        <v>66.933999999999997</v>
      </c>
      <c r="DR29" s="21" t="s">
        <v>121</v>
      </c>
      <c r="DS29" s="94">
        <v>324.601</v>
      </c>
      <c r="DT29" s="94">
        <v>323.42899999999997</v>
      </c>
      <c r="DU29" s="94">
        <v>322.25900000000001</v>
      </c>
      <c r="DV29" s="94">
        <v>321.08800000000002</v>
      </c>
      <c r="DW29" s="94">
        <v>319.91899999999998</v>
      </c>
      <c r="DX29" s="94">
        <v>318.75200000000001</v>
      </c>
      <c r="DY29" s="94">
        <v>317.58499999999998</v>
      </c>
      <c r="DZ29" s="94">
        <v>316.42200000000003</v>
      </c>
      <c r="EA29" s="94">
        <v>315.26799999999997</v>
      </c>
      <c r="EB29" s="94">
        <v>314.12299999999999</v>
      </c>
      <c r="EC29" s="94">
        <v>312.976</v>
      </c>
      <c r="ED29" s="94">
        <v>311.83</v>
      </c>
      <c r="EE29" s="94">
        <v>310.685</v>
      </c>
      <c r="EF29" s="94">
        <v>309.54399999999998</v>
      </c>
      <c r="EG29" s="94">
        <v>308.40199999999999</v>
      </c>
      <c r="EH29" s="94">
        <v>307.27100000000002</v>
      </c>
      <c r="EI29" s="94">
        <v>306.14400000000001</v>
      </c>
      <c r="EJ29" s="94">
        <v>305.01499999999999</v>
      </c>
      <c r="EK29" s="94">
        <v>303.89299999999997</v>
      </c>
      <c r="EL29" s="94">
        <v>302.77699999999999</v>
      </c>
      <c r="EM29" s="94">
        <v>301.66800000000001</v>
      </c>
      <c r="EP29" s="20" t="s">
        <v>121</v>
      </c>
      <c r="EQ29" s="94">
        <v>376.79</v>
      </c>
      <c r="ER29" s="94">
        <v>372.81900000000002</v>
      </c>
      <c r="ES29" s="94">
        <v>368.84899999999999</v>
      </c>
      <c r="ET29" s="94">
        <v>364.92599999999999</v>
      </c>
      <c r="EU29" s="94">
        <v>361.18</v>
      </c>
      <c r="EV29" s="94">
        <v>357.46899999999999</v>
      </c>
      <c r="EW29" s="94">
        <v>353.63</v>
      </c>
      <c r="EX29" s="94">
        <v>349.95299999999997</v>
      </c>
      <c r="EY29" s="94">
        <v>346.19200000000001</v>
      </c>
      <c r="EZ29" s="94">
        <v>342.55399999999997</v>
      </c>
      <c r="FA29" s="94">
        <v>338.84500000000003</v>
      </c>
      <c r="FB29" s="94">
        <v>335.22</v>
      </c>
      <c r="FC29" s="94">
        <v>331.58</v>
      </c>
      <c r="FD29" s="94">
        <v>328.00900000000001</v>
      </c>
      <c r="FE29" s="94">
        <v>324.44</v>
      </c>
      <c r="FF29" s="94">
        <v>320.86700000000002</v>
      </c>
      <c r="FG29" s="94">
        <v>317.31299999999999</v>
      </c>
      <c r="FH29" s="94">
        <v>313.82299999999998</v>
      </c>
      <c r="FI29" s="94">
        <v>310.37700000000001</v>
      </c>
      <c r="FJ29" s="94">
        <v>307.00200000000001</v>
      </c>
      <c r="FK29" s="94">
        <v>303.67500000000001</v>
      </c>
    </row>
    <row r="30" spans="2:167">
      <c r="B30" s="20" t="s">
        <v>122</v>
      </c>
      <c r="C30" s="94">
        <v>119.11799999999999</v>
      </c>
      <c r="D30" s="94">
        <v>117.649</v>
      </c>
      <c r="E30" s="94">
        <v>116.20399999999999</v>
      </c>
      <c r="F30" s="94">
        <v>114.77500000000001</v>
      </c>
      <c r="G30" s="94">
        <v>113.36499999999999</v>
      </c>
      <c r="H30" s="94">
        <v>111.971</v>
      </c>
      <c r="I30" s="94">
        <v>110.593</v>
      </c>
      <c r="J30" s="94">
        <v>109.227</v>
      </c>
      <c r="K30" s="94">
        <v>107.874</v>
      </c>
      <c r="L30" s="94">
        <v>106.53700000000001</v>
      </c>
      <c r="M30" s="94">
        <v>105.212</v>
      </c>
      <c r="N30" s="94">
        <v>103.90300000000001</v>
      </c>
      <c r="O30" s="94">
        <v>102.60899999999999</v>
      </c>
      <c r="P30" s="94">
        <v>101.331</v>
      </c>
      <c r="Q30" s="94">
        <v>100.06699999999999</v>
      </c>
      <c r="R30" s="94">
        <v>98.817999999999998</v>
      </c>
      <c r="S30" s="94">
        <v>97.581000000000003</v>
      </c>
      <c r="T30" s="94">
        <v>96.358999999999995</v>
      </c>
      <c r="U30" s="94">
        <v>95.155000000000001</v>
      </c>
      <c r="V30" s="94">
        <v>93.971999999999994</v>
      </c>
      <c r="W30" s="94">
        <v>92.8</v>
      </c>
      <c r="Z30" s="21" t="s">
        <v>122</v>
      </c>
      <c r="AA30" s="94">
        <v>359.04700000000003</v>
      </c>
      <c r="AB30" s="94">
        <v>357.26100000000002</v>
      </c>
      <c r="AC30" s="94">
        <v>355.49799999999999</v>
      </c>
      <c r="AD30" s="94">
        <v>353.74700000000001</v>
      </c>
      <c r="AE30" s="94">
        <v>352.00900000000001</v>
      </c>
      <c r="AF30" s="94">
        <v>350.31700000000001</v>
      </c>
      <c r="AG30" s="94">
        <v>348.63600000000002</v>
      </c>
      <c r="AH30" s="94">
        <v>346.95600000000002</v>
      </c>
      <c r="AI30" s="94">
        <v>345.267</v>
      </c>
      <c r="AJ30" s="94">
        <v>343.589</v>
      </c>
      <c r="AK30" s="94">
        <v>341.89699999999999</v>
      </c>
      <c r="AL30" s="94">
        <v>340.21100000000001</v>
      </c>
      <c r="AM30" s="94">
        <v>338.53</v>
      </c>
      <c r="AN30" s="94">
        <v>336.858</v>
      </c>
      <c r="AO30" s="94">
        <v>335.19200000000001</v>
      </c>
      <c r="AP30" s="94">
        <v>333.53199999999998</v>
      </c>
      <c r="AQ30" s="94">
        <v>331.87799999999999</v>
      </c>
      <c r="AR30" s="94">
        <v>330.22699999999998</v>
      </c>
      <c r="AS30" s="94">
        <v>328.58600000000001</v>
      </c>
      <c r="AT30" s="94">
        <v>326.94299999999998</v>
      </c>
      <c r="AU30" s="94">
        <v>325.31299999999999</v>
      </c>
      <c r="AX30" s="21" t="s">
        <v>122</v>
      </c>
      <c r="AY30" s="94">
        <v>527.93200000000002</v>
      </c>
      <c r="AZ30" s="94">
        <v>526.44200000000001</v>
      </c>
      <c r="BA30" s="94">
        <v>524.96699999999998</v>
      </c>
      <c r="BB30" s="94">
        <v>523.49800000000005</v>
      </c>
      <c r="BC30" s="94">
        <v>522.04399999999998</v>
      </c>
      <c r="BD30" s="94">
        <v>520.60299999999995</v>
      </c>
      <c r="BE30" s="94">
        <v>519.15</v>
      </c>
      <c r="BF30" s="94">
        <v>517.70100000000002</v>
      </c>
      <c r="BG30" s="94">
        <v>516.255</v>
      </c>
      <c r="BH30" s="94">
        <v>514.81600000000003</v>
      </c>
      <c r="BI30" s="94">
        <v>513.37800000000004</v>
      </c>
      <c r="BJ30" s="94">
        <v>511.94400000000002</v>
      </c>
      <c r="BK30" s="94">
        <v>510.51400000000001</v>
      </c>
      <c r="BL30" s="94">
        <v>509.08199999999999</v>
      </c>
      <c r="BM30" s="94">
        <v>507.654</v>
      </c>
      <c r="BN30" s="94">
        <v>506.22399999999999</v>
      </c>
      <c r="BO30" s="94">
        <v>504.834</v>
      </c>
      <c r="BP30" s="94">
        <v>503.40600000000001</v>
      </c>
      <c r="BQ30" s="94">
        <v>502.096</v>
      </c>
      <c r="BR30" s="94">
        <v>500.82600000000002</v>
      </c>
      <c r="BS30" s="94">
        <v>499.51600000000002</v>
      </c>
      <c r="BV30" s="21" t="s">
        <v>122</v>
      </c>
      <c r="BW30" s="94">
        <v>62.86</v>
      </c>
      <c r="BX30" s="94">
        <v>62.384</v>
      </c>
      <c r="BY30" s="94">
        <v>61.91</v>
      </c>
      <c r="BZ30" s="94">
        <v>61.439</v>
      </c>
      <c r="CA30" s="94">
        <v>60.973999999999997</v>
      </c>
      <c r="CB30" s="94">
        <v>60.51</v>
      </c>
      <c r="CC30" s="94">
        <v>60.045000000000002</v>
      </c>
      <c r="CD30" s="94">
        <v>59.59</v>
      </c>
      <c r="CE30" s="94">
        <v>59.131999999999998</v>
      </c>
      <c r="CF30" s="94">
        <v>58.69</v>
      </c>
      <c r="CG30" s="94">
        <v>58.234999999999999</v>
      </c>
      <c r="CH30" s="94">
        <v>57.781999999999996</v>
      </c>
      <c r="CI30" s="94">
        <v>57.332000000000001</v>
      </c>
      <c r="CJ30" s="94">
        <v>56.884</v>
      </c>
      <c r="CK30" s="94">
        <v>56.439</v>
      </c>
      <c r="CL30" s="94">
        <v>55.994999999999997</v>
      </c>
      <c r="CM30" s="94">
        <v>55.555</v>
      </c>
      <c r="CN30" s="94">
        <v>55.116999999999997</v>
      </c>
      <c r="CO30" s="94">
        <v>54.682000000000002</v>
      </c>
      <c r="CP30" s="94">
        <v>54.25</v>
      </c>
      <c r="CQ30" s="94">
        <v>53.82</v>
      </c>
      <c r="CT30" s="21" t="s">
        <v>122</v>
      </c>
      <c r="CU30" s="94">
        <v>70.712000000000003</v>
      </c>
      <c r="CV30" s="94">
        <v>69.819999999999993</v>
      </c>
      <c r="CW30" s="94">
        <v>68.936999999999998</v>
      </c>
      <c r="CX30" s="94">
        <v>68.06</v>
      </c>
      <c r="CY30" s="94">
        <v>67.19</v>
      </c>
      <c r="CZ30" s="94">
        <v>66.331000000000003</v>
      </c>
      <c r="DA30" s="94">
        <v>65.478999999999999</v>
      </c>
      <c r="DB30" s="94">
        <v>64.634</v>
      </c>
      <c r="DC30" s="94">
        <v>63.792999999999999</v>
      </c>
      <c r="DD30" s="94">
        <v>62.97</v>
      </c>
      <c r="DE30" s="94">
        <v>62.151000000000003</v>
      </c>
      <c r="DF30" s="94">
        <v>61.34</v>
      </c>
      <c r="DG30" s="94">
        <v>60.539000000000001</v>
      </c>
      <c r="DH30" s="94">
        <v>59.744999999999997</v>
      </c>
      <c r="DI30" s="94">
        <v>58.959000000000003</v>
      </c>
      <c r="DJ30" s="94">
        <v>58.183</v>
      </c>
      <c r="DK30" s="94">
        <v>57.415999999999997</v>
      </c>
      <c r="DL30" s="94">
        <v>56.656999999999996</v>
      </c>
      <c r="DM30" s="94">
        <v>55.908000000000001</v>
      </c>
      <c r="DN30" s="94">
        <v>55.167000000000002</v>
      </c>
      <c r="DO30" s="94">
        <v>54.436</v>
      </c>
      <c r="DR30" s="21" t="s">
        <v>122</v>
      </c>
      <c r="DS30" s="94">
        <v>275.077</v>
      </c>
      <c r="DT30" s="94">
        <v>274.28199999999998</v>
      </c>
      <c r="DU30" s="94">
        <v>273.488</v>
      </c>
      <c r="DV30" s="94">
        <v>272.69299999999998</v>
      </c>
      <c r="DW30" s="94">
        <v>271.899</v>
      </c>
      <c r="DX30" s="94">
        <v>271.10599999999999</v>
      </c>
      <c r="DY30" s="94">
        <v>270.31200000000001</v>
      </c>
      <c r="DZ30" s="94">
        <v>269.52100000000002</v>
      </c>
      <c r="EA30" s="94">
        <v>268.73500000000001</v>
      </c>
      <c r="EB30" s="94">
        <v>267.95400000000001</v>
      </c>
      <c r="EC30" s="94">
        <v>267.17200000000003</v>
      </c>
      <c r="ED30" s="94">
        <v>266.39</v>
      </c>
      <c r="EE30" s="94">
        <v>265.608</v>
      </c>
      <c r="EF30" s="94">
        <v>264.82799999999997</v>
      </c>
      <c r="EG30" s="94">
        <v>264.048</v>
      </c>
      <c r="EH30" s="94">
        <v>263.27300000000002</v>
      </c>
      <c r="EI30" s="94">
        <v>262.50099999999998</v>
      </c>
      <c r="EJ30" s="94">
        <v>261.72699999999998</v>
      </c>
      <c r="EK30" s="94">
        <v>260.95699999999999</v>
      </c>
      <c r="EL30" s="94">
        <v>260.19099999999997</v>
      </c>
      <c r="EM30" s="94">
        <v>259.428</v>
      </c>
      <c r="EP30" s="20" t="s">
        <v>122</v>
      </c>
      <c r="EQ30" s="94">
        <v>293.33600000000001</v>
      </c>
      <c r="ER30" s="94">
        <v>290.86099999999999</v>
      </c>
      <c r="ES30" s="94">
        <v>288.38799999999998</v>
      </c>
      <c r="ET30" s="94">
        <v>285.94299999999998</v>
      </c>
      <c r="EU30" s="94">
        <v>283.61900000000003</v>
      </c>
      <c r="EV30" s="94">
        <v>281.30599999999998</v>
      </c>
      <c r="EW30" s="94">
        <v>278.89100000000002</v>
      </c>
      <c r="EX30" s="94">
        <v>276.57900000000001</v>
      </c>
      <c r="EY30" s="94">
        <v>274.20499999999998</v>
      </c>
      <c r="EZ30" s="94">
        <v>271.91000000000003</v>
      </c>
      <c r="FA30" s="94">
        <v>269.55799999999999</v>
      </c>
      <c r="FB30" s="94">
        <v>267.25</v>
      </c>
      <c r="FC30" s="94">
        <v>264.93200000000002</v>
      </c>
      <c r="FD30" s="94">
        <v>262.65100000000001</v>
      </c>
      <c r="FE30" s="94">
        <v>260.36799999999999</v>
      </c>
      <c r="FF30" s="94">
        <v>258.08100000000002</v>
      </c>
      <c r="FG30" s="94">
        <v>255.80099999999999</v>
      </c>
      <c r="FH30" s="94">
        <v>253.55199999999999</v>
      </c>
      <c r="FI30" s="94">
        <v>251.32499999999999</v>
      </c>
      <c r="FJ30" s="94">
        <v>249.13399999999999</v>
      </c>
      <c r="FK30" s="94">
        <v>246.97200000000001</v>
      </c>
    </row>
    <row r="31" spans="2:167">
      <c r="B31" s="20" t="s">
        <v>123</v>
      </c>
      <c r="C31" s="94">
        <v>277.024</v>
      </c>
      <c r="D31" s="94">
        <v>274.84100000000001</v>
      </c>
      <c r="E31" s="94">
        <v>272.685</v>
      </c>
      <c r="F31" s="94">
        <v>270.54399999999998</v>
      </c>
      <c r="G31" s="94">
        <v>268.42200000000003</v>
      </c>
      <c r="H31" s="94">
        <v>266.315</v>
      </c>
      <c r="I31" s="94">
        <v>264.22199999999998</v>
      </c>
      <c r="J31" s="94">
        <v>262.13600000000002</v>
      </c>
      <c r="K31" s="94">
        <v>260.06</v>
      </c>
      <c r="L31" s="94">
        <v>257.99900000000002</v>
      </c>
      <c r="M31" s="94">
        <v>255.94499999999999</v>
      </c>
      <c r="N31" s="94">
        <v>253.905</v>
      </c>
      <c r="O31" s="94">
        <v>251.87700000000001</v>
      </c>
      <c r="P31" s="94">
        <v>249.86500000000001</v>
      </c>
      <c r="Q31" s="94">
        <v>247.864</v>
      </c>
      <c r="R31" s="94">
        <v>245.87899999999999</v>
      </c>
      <c r="S31" s="94">
        <v>243.90100000000001</v>
      </c>
      <c r="T31" s="94">
        <v>241.93700000000001</v>
      </c>
      <c r="U31" s="94">
        <v>239.99199999999999</v>
      </c>
      <c r="V31" s="94">
        <v>238.07400000000001</v>
      </c>
      <c r="W31" s="94">
        <v>236.16300000000001</v>
      </c>
      <c r="Z31" s="21" t="s">
        <v>123</v>
      </c>
      <c r="AA31" s="94">
        <v>830.48099999999999</v>
      </c>
      <c r="AB31" s="94">
        <v>827.91800000000001</v>
      </c>
      <c r="AC31" s="94">
        <v>825.37599999999998</v>
      </c>
      <c r="AD31" s="94">
        <v>822.84400000000005</v>
      </c>
      <c r="AE31" s="94">
        <v>820.322</v>
      </c>
      <c r="AF31" s="94">
        <v>817.85900000000004</v>
      </c>
      <c r="AG31" s="94">
        <v>815.40599999999995</v>
      </c>
      <c r="AH31" s="94">
        <v>812.94799999999998</v>
      </c>
      <c r="AI31" s="94">
        <v>810.47500000000002</v>
      </c>
      <c r="AJ31" s="94">
        <v>808.01199999999994</v>
      </c>
      <c r="AK31" s="94">
        <v>805.52599999999995</v>
      </c>
      <c r="AL31" s="94">
        <v>803.04399999999998</v>
      </c>
      <c r="AM31" s="94">
        <v>800.56500000000005</v>
      </c>
      <c r="AN31" s="94">
        <v>798.09500000000003</v>
      </c>
      <c r="AO31" s="94">
        <v>795.63</v>
      </c>
      <c r="AP31" s="94">
        <v>793.16800000000001</v>
      </c>
      <c r="AQ31" s="94">
        <v>790.71100000000001</v>
      </c>
      <c r="AR31" s="94">
        <v>788.25400000000002</v>
      </c>
      <c r="AS31" s="94">
        <v>785.80700000000002</v>
      </c>
      <c r="AT31" s="94">
        <v>783.351</v>
      </c>
      <c r="AU31" s="94">
        <v>780.91099999999994</v>
      </c>
      <c r="AX31" s="21" t="s">
        <v>123</v>
      </c>
      <c r="AY31" s="94">
        <v>1212.423</v>
      </c>
      <c r="AZ31" s="94">
        <v>1210.2940000000001</v>
      </c>
      <c r="BA31" s="94">
        <v>1208.18</v>
      </c>
      <c r="BB31" s="94">
        <v>1206.0719999999999</v>
      </c>
      <c r="BC31" s="94">
        <v>1203.9829999999999</v>
      </c>
      <c r="BD31" s="94">
        <v>1201.912</v>
      </c>
      <c r="BE31" s="94">
        <v>1199.816</v>
      </c>
      <c r="BF31" s="94">
        <v>1197.7249999999999</v>
      </c>
      <c r="BG31" s="94">
        <v>1195.636</v>
      </c>
      <c r="BH31" s="94">
        <v>1193.5540000000001</v>
      </c>
      <c r="BI31" s="94">
        <v>1191.471</v>
      </c>
      <c r="BJ31" s="94">
        <v>1189.3920000000001</v>
      </c>
      <c r="BK31" s="94">
        <v>1187.316</v>
      </c>
      <c r="BL31" s="94">
        <v>1185.2349999999999</v>
      </c>
      <c r="BM31" s="94">
        <v>1183.1579999999999</v>
      </c>
      <c r="BN31" s="94">
        <v>1181.076</v>
      </c>
      <c r="BO31" s="94">
        <v>1179.048</v>
      </c>
      <c r="BP31" s="94">
        <v>1176.9639999999999</v>
      </c>
      <c r="BQ31" s="94">
        <v>1175.0419999999999</v>
      </c>
      <c r="BR31" s="94">
        <v>1173.174</v>
      </c>
      <c r="BS31" s="94">
        <v>1171.2470000000001</v>
      </c>
      <c r="BV31" s="21" t="s">
        <v>123</v>
      </c>
      <c r="BW31" s="94">
        <v>116.41</v>
      </c>
      <c r="BX31" s="94">
        <v>115.85899999999999</v>
      </c>
      <c r="BY31" s="94">
        <v>115.30800000000001</v>
      </c>
      <c r="BZ31" s="94">
        <v>114.76</v>
      </c>
      <c r="CA31" s="94">
        <v>114.21599999999999</v>
      </c>
      <c r="CB31" s="94">
        <v>113.672</v>
      </c>
      <c r="CC31" s="94">
        <v>113.126</v>
      </c>
      <c r="CD31" s="94">
        <v>112.59</v>
      </c>
      <c r="CE31" s="94">
        <v>112.048</v>
      </c>
      <c r="CF31" s="94">
        <v>111.524</v>
      </c>
      <c r="CG31" s="94">
        <v>110.983</v>
      </c>
      <c r="CH31" s="94">
        <v>110.44199999999999</v>
      </c>
      <c r="CI31" s="94">
        <v>109.904</v>
      </c>
      <c r="CJ31" s="94">
        <v>109.367</v>
      </c>
      <c r="CK31" s="94">
        <v>108.831</v>
      </c>
      <c r="CL31" s="94">
        <v>108.297</v>
      </c>
      <c r="CM31" s="94">
        <v>107.764</v>
      </c>
      <c r="CN31" s="94">
        <v>107.233</v>
      </c>
      <c r="CO31" s="94">
        <v>106.70399999999999</v>
      </c>
      <c r="CP31" s="94">
        <v>106.176</v>
      </c>
      <c r="CQ31" s="94">
        <v>105.649</v>
      </c>
      <c r="CT31" s="21" t="s">
        <v>123</v>
      </c>
      <c r="CU31" s="94">
        <v>90.063999999999993</v>
      </c>
      <c r="CV31" s="94">
        <v>89.352000000000004</v>
      </c>
      <c r="CW31" s="94">
        <v>88.644999999999996</v>
      </c>
      <c r="CX31" s="94">
        <v>87.94</v>
      </c>
      <c r="CY31" s="94">
        <v>87.236000000000004</v>
      </c>
      <c r="CZ31" s="94">
        <v>86.537000000000006</v>
      </c>
      <c r="DA31" s="94">
        <v>85.841999999999999</v>
      </c>
      <c r="DB31" s="94">
        <v>85.147999999999996</v>
      </c>
      <c r="DC31" s="94">
        <v>84.454999999999998</v>
      </c>
      <c r="DD31" s="94">
        <v>83.772999999999996</v>
      </c>
      <c r="DE31" s="94">
        <v>83.09</v>
      </c>
      <c r="DF31" s="94">
        <v>82.412000000000006</v>
      </c>
      <c r="DG31" s="94">
        <v>81.738</v>
      </c>
      <c r="DH31" s="94">
        <v>81.066999999999993</v>
      </c>
      <c r="DI31" s="94">
        <v>80.399000000000001</v>
      </c>
      <c r="DJ31" s="94">
        <v>79.736999999999995</v>
      </c>
      <c r="DK31" s="94">
        <v>79.078999999999994</v>
      </c>
      <c r="DL31" s="94">
        <v>78.424999999999997</v>
      </c>
      <c r="DM31" s="94">
        <v>77.775999999999996</v>
      </c>
      <c r="DN31" s="94">
        <v>77.131</v>
      </c>
      <c r="DO31" s="94">
        <v>76.491</v>
      </c>
      <c r="DR31" s="21" t="s">
        <v>123</v>
      </c>
      <c r="DS31" s="94">
        <v>230.67</v>
      </c>
      <c r="DT31" s="94">
        <v>230.25299999999999</v>
      </c>
      <c r="DU31" s="94">
        <v>229.83600000000001</v>
      </c>
      <c r="DV31" s="94">
        <v>229.41900000000001</v>
      </c>
      <c r="DW31" s="94">
        <v>229.001</v>
      </c>
      <c r="DX31" s="94">
        <v>228.583</v>
      </c>
      <c r="DY31" s="94">
        <v>228.16300000000001</v>
      </c>
      <c r="DZ31" s="94">
        <v>227.745</v>
      </c>
      <c r="EA31" s="94">
        <v>227.32900000000001</v>
      </c>
      <c r="EB31" s="94">
        <v>226.916</v>
      </c>
      <c r="EC31" s="94">
        <v>226.501</v>
      </c>
      <c r="ED31" s="94">
        <v>226.08600000000001</v>
      </c>
      <c r="EE31" s="94">
        <v>225.67</v>
      </c>
      <c r="EF31" s="94">
        <v>225.25399999999999</v>
      </c>
      <c r="EG31" s="94">
        <v>224.83799999999999</v>
      </c>
      <c r="EH31" s="94">
        <v>224.42500000000001</v>
      </c>
      <c r="EI31" s="94">
        <v>224.01300000000001</v>
      </c>
      <c r="EJ31" s="94">
        <v>223.59899999999999</v>
      </c>
      <c r="EK31" s="94">
        <v>223.18700000000001</v>
      </c>
      <c r="EL31" s="94">
        <v>222.77699999999999</v>
      </c>
      <c r="EM31" s="94">
        <v>222.369</v>
      </c>
      <c r="EP31" s="20" t="s">
        <v>123</v>
      </c>
      <c r="EQ31" s="94">
        <v>523.90700000000004</v>
      </c>
      <c r="ER31" s="94">
        <v>521.14499999999998</v>
      </c>
      <c r="ES31" s="94">
        <v>518.37599999999998</v>
      </c>
      <c r="ET31" s="94">
        <v>515.63199999999995</v>
      </c>
      <c r="EU31" s="94">
        <v>513.04999999999995</v>
      </c>
      <c r="EV31" s="94">
        <v>510.46600000000001</v>
      </c>
      <c r="EW31" s="94">
        <v>507.72399999999999</v>
      </c>
      <c r="EX31" s="94">
        <v>505.11900000000003</v>
      </c>
      <c r="EY31" s="94">
        <v>502.40600000000001</v>
      </c>
      <c r="EZ31" s="94">
        <v>499.78</v>
      </c>
      <c r="FA31" s="94">
        <v>497.077</v>
      </c>
      <c r="FB31" s="94">
        <v>494.43299999999999</v>
      </c>
      <c r="FC31" s="94">
        <v>491.75599999999997</v>
      </c>
      <c r="FD31" s="94">
        <v>489.11200000000002</v>
      </c>
      <c r="FE31" s="94">
        <v>486.45800000000003</v>
      </c>
      <c r="FF31" s="94">
        <v>483.79</v>
      </c>
      <c r="FG31" s="94">
        <v>481.12099999999998</v>
      </c>
      <c r="FH31" s="94">
        <v>478.476</v>
      </c>
      <c r="FI31" s="94">
        <v>475.84500000000003</v>
      </c>
      <c r="FJ31" s="94">
        <v>473.24700000000001</v>
      </c>
      <c r="FK31" s="94">
        <v>470.678</v>
      </c>
    </row>
    <row r="32" spans="2:167">
      <c r="B32" s="21" t="s">
        <v>124</v>
      </c>
      <c r="C32" s="94">
        <v>93.581999999999994</v>
      </c>
      <c r="D32" s="94">
        <v>93.278999999999996</v>
      </c>
      <c r="E32" s="94">
        <v>92.977999999999994</v>
      </c>
      <c r="F32" s="94">
        <v>92.677999999999997</v>
      </c>
      <c r="G32" s="94">
        <v>92.378</v>
      </c>
      <c r="H32" s="94">
        <v>92.078000000000003</v>
      </c>
      <c r="I32" s="94">
        <v>91.778999999999996</v>
      </c>
      <c r="J32" s="94">
        <v>91.48</v>
      </c>
      <c r="K32" s="94">
        <v>91.18</v>
      </c>
      <c r="L32" s="94">
        <v>90.881</v>
      </c>
      <c r="M32" s="94">
        <v>90.581999999999994</v>
      </c>
      <c r="N32" s="94">
        <v>90.283000000000001</v>
      </c>
      <c r="O32" s="94">
        <v>89.983999999999995</v>
      </c>
      <c r="P32" s="94">
        <v>89.686999999999998</v>
      </c>
      <c r="Q32" s="94">
        <v>89.388999999999996</v>
      </c>
      <c r="R32" s="94">
        <v>89.091999999999999</v>
      </c>
      <c r="S32" s="94">
        <v>88.793999999999997</v>
      </c>
      <c r="T32" s="94">
        <v>88.498000000000005</v>
      </c>
      <c r="U32" s="94">
        <v>88.201999999999998</v>
      </c>
      <c r="V32" s="94">
        <v>87.91</v>
      </c>
      <c r="W32" s="94">
        <v>87.617000000000004</v>
      </c>
      <c r="Z32" s="21" t="s">
        <v>124</v>
      </c>
      <c r="AA32" s="94">
        <v>238.72300000000001</v>
      </c>
      <c r="AB32" s="94">
        <v>238.428</v>
      </c>
      <c r="AC32" s="94">
        <v>238.136</v>
      </c>
      <c r="AD32" s="94">
        <v>237.84299999999999</v>
      </c>
      <c r="AE32" s="94">
        <v>237.55099999999999</v>
      </c>
      <c r="AF32" s="94">
        <v>237.267</v>
      </c>
      <c r="AG32" s="94">
        <v>236.983</v>
      </c>
      <c r="AH32" s="94">
        <v>236.69800000000001</v>
      </c>
      <c r="AI32" s="94">
        <v>236.41</v>
      </c>
      <c r="AJ32" s="94">
        <v>236.124</v>
      </c>
      <c r="AK32" s="94">
        <v>235.833</v>
      </c>
      <c r="AL32" s="94">
        <v>235.542</v>
      </c>
      <c r="AM32" s="94">
        <v>235.251</v>
      </c>
      <c r="AN32" s="94">
        <v>234.96</v>
      </c>
      <c r="AO32" s="94">
        <v>234.66900000000001</v>
      </c>
      <c r="AP32" s="94">
        <v>234.37799999999999</v>
      </c>
      <c r="AQ32" s="94">
        <v>234.08699999999999</v>
      </c>
      <c r="AR32" s="94">
        <v>233.79599999999999</v>
      </c>
      <c r="AS32" s="94">
        <v>233.505</v>
      </c>
      <c r="AT32" s="94">
        <v>233.21299999999999</v>
      </c>
      <c r="AU32" s="94">
        <v>232.922</v>
      </c>
      <c r="AX32" s="21" t="s">
        <v>124</v>
      </c>
      <c r="AY32" s="94">
        <v>326.63</v>
      </c>
      <c r="AZ32" s="94">
        <v>326.40100000000001</v>
      </c>
      <c r="BA32" s="94">
        <v>326.17200000000003</v>
      </c>
      <c r="BB32" s="94">
        <v>325.94400000000002</v>
      </c>
      <c r="BC32" s="94">
        <v>325.71800000000002</v>
      </c>
      <c r="BD32" s="94">
        <v>325.49299999999999</v>
      </c>
      <c r="BE32" s="94">
        <v>325.26600000000002</v>
      </c>
      <c r="BF32" s="94">
        <v>325.03899999999999</v>
      </c>
      <c r="BG32" s="94">
        <v>324.81200000000001</v>
      </c>
      <c r="BH32" s="94">
        <v>324.58600000000001</v>
      </c>
      <c r="BI32" s="94">
        <v>324.35899999999998</v>
      </c>
      <c r="BJ32" s="94">
        <v>324.13200000000001</v>
      </c>
      <c r="BK32" s="94">
        <v>323.90600000000001</v>
      </c>
      <c r="BL32" s="94">
        <v>323.67899999999997</v>
      </c>
      <c r="BM32" s="94">
        <v>323.452</v>
      </c>
      <c r="BN32" s="94">
        <v>323.22399999999999</v>
      </c>
      <c r="BO32" s="94">
        <v>323.00200000000001</v>
      </c>
      <c r="BP32" s="94">
        <v>322.77300000000002</v>
      </c>
      <c r="BQ32" s="94">
        <v>322.56200000000001</v>
      </c>
      <c r="BR32" s="94">
        <v>322.35700000000003</v>
      </c>
      <c r="BS32" s="94">
        <v>322.14600000000002</v>
      </c>
      <c r="BV32" s="21" t="s">
        <v>124</v>
      </c>
      <c r="BW32" s="94">
        <v>38.006999999999998</v>
      </c>
      <c r="BX32" s="94">
        <v>37.935000000000002</v>
      </c>
      <c r="BY32" s="94">
        <v>37.863</v>
      </c>
      <c r="BZ32" s="94">
        <v>37.790999999999997</v>
      </c>
      <c r="CA32" s="94">
        <v>37.719000000000001</v>
      </c>
      <c r="CB32" s="94">
        <v>37.646999999999998</v>
      </c>
      <c r="CC32" s="94">
        <v>37.573999999999998</v>
      </c>
      <c r="CD32" s="94">
        <v>37.503</v>
      </c>
      <c r="CE32" s="94">
        <v>37.430999999999997</v>
      </c>
      <c r="CF32" s="94">
        <v>37.36</v>
      </c>
      <c r="CG32" s="94">
        <v>37.287999999999997</v>
      </c>
      <c r="CH32" s="94">
        <v>37.215000000000003</v>
      </c>
      <c r="CI32" s="94">
        <v>37.142000000000003</v>
      </c>
      <c r="CJ32" s="94">
        <v>37.07</v>
      </c>
      <c r="CK32" s="94">
        <v>36.997</v>
      </c>
      <c r="CL32" s="94">
        <v>36.923999999999999</v>
      </c>
      <c r="CM32" s="94">
        <v>36.851999999999997</v>
      </c>
      <c r="CN32" s="94">
        <v>36.779000000000003</v>
      </c>
      <c r="CO32" s="94">
        <v>36.706000000000003</v>
      </c>
      <c r="CP32" s="94">
        <v>36.633000000000003</v>
      </c>
      <c r="CQ32" s="94">
        <v>36.561</v>
      </c>
      <c r="CT32" s="21" t="s">
        <v>124</v>
      </c>
      <c r="CU32" s="94">
        <v>31.704999999999998</v>
      </c>
      <c r="CV32" s="94">
        <v>31.605</v>
      </c>
      <c r="CW32" s="94">
        <v>31.504999999999999</v>
      </c>
      <c r="CX32" s="94">
        <v>31.404</v>
      </c>
      <c r="CY32" s="94">
        <v>31.303000000000001</v>
      </c>
      <c r="CZ32" s="94">
        <v>31.202999999999999</v>
      </c>
      <c r="DA32" s="94">
        <v>31.103000000000002</v>
      </c>
      <c r="DB32" s="94">
        <v>31.001999999999999</v>
      </c>
      <c r="DC32" s="94">
        <v>30.901</v>
      </c>
      <c r="DD32" s="94">
        <v>30.800999999999998</v>
      </c>
      <c r="DE32" s="94">
        <v>30.7</v>
      </c>
      <c r="DF32" s="94">
        <v>30.6</v>
      </c>
      <c r="DG32" s="94">
        <v>30.5</v>
      </c>
      <c r="DH32" s="94">
        <v>30.399000000000001</v>
      </c>
      <c r="DI32" s="94">
        <v>30.298999999999999</v>
      </c>
      <c r="DJ32" s="94">
        <v>30.199000000000002</v>
      </c>
      <c r="DK32" s="94">
        <v>30.099</v>
      </c>
      <c r="DL32" s="94">
        <v>29.998999999999999</v>
      </c>
      <c r="DM32" s="94">
        <v>29.9</v>
      </c>
      <c r="DN32" s="94">
        <v>29.800999999999998</v>
      </c>
      <c r="DO32" s="94">
        <v>29.702000000000002</v>
      </c>
      <c r="DR32" s="21" t="s">
        <v>124</v>
      </c>
      <c r="DS32" s="94">
        <v>132.732</v>
      </c>
      <c r="DT32" s="94">
        <v>132.636</v>
      </c>
      <c r="DU32" s="94">
        <v>132.54</v>
      </c>
      <c r="DV32" s="94">
        <v>132.44399999999999</v>
      </c>
      <c r="DW32" s="94">
        <v>132.34700000000001</v>
      </c>
      <c r="DX32" s="94">
        <v>132.251</v>
      </c>
      <c r="DY32" s="94">
        <v>132.15299999999999</v>
      </c>
      <c r="DZ32" s="94">
        <v>132.05699999999999</v>
      </c>
      <c r="EA32" s="94">
        <v>131.96</v>
      </c>
      <c r="EB32" s="94">
        <v>131.864</v>
      </c>
      <c r="EC32" s="94">
        <v>131.767</v>
      </c>
      <c r="ED32" s="94">
        <v>131.67099999999999</v>
      </c>
      <c r="EE32" s="94">
        <v>131.57400000000001</v>
      </c>
      <c r="EF32" s="94">
        <v>131.477</v>
      </c>
      <c r="EG32" s="94">
        <v>131.38</v>
      </c>
      <c r="EH32" s="94">
        <v>131.28299999999999</v>
      </c>
      <c r="EI32" s="94">
        <v>131.18700000000001</v>
      </c>
      <c r="EJ32" s="94">
        <v>131.09</v>
      </c>
      <c r="EK32" s="94">
        <v>130.99299999999999</v>
      </c>
      <c r="EL32" s="94">
        <v>130.89699999999999</v>
      </c>
      <c r="EM32" s="94">
        <v>130.80099999999999</v>
      </c>
      <c r="EP32" s="21" t="s">
        <v>124</v>
      </c>
      <c r="EQ32" s="94">
        <v>206.54599999999999</v>
      </c>
      <c r="ER32" s="94">
        <v>206.108</v>
      </c>
      <c r="ES32" s="94">
        <v>205.66900000000001</v>
      </c>
      <c r="ET32" s="94">
        <v>205.232</v>
      </c>
      <c r="EU32" s="94">
        <v>204.822</v>
      </c>
      <c r="EV32" s="94">
        <v>204.411</v>
      </c>
      <c r="EW32" s="94">
        <v>203.97</v>
      </c>
      <c r="EX32" s="94">
        <v>203.553</v>
      </c>
      <c r="EY32" s="94">
        <v>203.113</v>
      </c>
      <c r="EZ32" s="94">
        <v>202.68600000000001</v>
      </c>
      <c r="FA32" s="94">
        <v>202.24600000000001</v>
      </c>
      <c r="FB32" s="94">
        <v>201.81700000000001</v>
      </c>
      <c r="FC32" s="94">
        <v>201.37899999999999</v>
      </c>
      <c r="FD32" s="94">
        <v>200.94499999999999</v>
      </c>
      <c r="FE32" s="94">
        <v>200.50700000000001</v>
      </c>
      <c r="FF32" s="94">
        <v>200.066</v>
      </c>
      <c r="FG32" s="94">
        <v>199.62299999999999</v>
      </c>
      <c r="FH32" s="94">
        <v>199.18199999999999</v>
      </c>
      <c r="FI32" s="94">
        <v>198.74199999999999</v>
      </c>
      <c r="FJ32" s="94">
        <v>198.30600000000001</v>
      </c>
      <c r="FK32" s="94">
        <v>197.874</v>
      </c>
    </row>
    <row r="33" spans="2:167">
      <c r="B33" s="21" t="s">
        <v>125</v>
      </c>
      <c r="C33" s="94">
        <v>0</v>
      </c>
      <c r="D33" s="94">
        <v>18.885999999999999</v>
      </c>
      <c r="E33" s="94">
        <v>38.722999999999999</v>
      </c>
      <c r="F33" s="94">
        <v>61.545999999999999</v>
      </c>
      <c r="G33" s="94">
        <v>85.094999999999999</v>
      </c>
      <c r="H33" s="94">
        <v>106.56</v>
      </c>
      <c r="I33" s="94">
        <v>106.474</v>
      </c>
      <c r="J33" s="94">
        <v>106.387</v>
      </c>
      <c r="K33" s="94">
        <v>106.29900000000001</v>
      </c>
      <c r="L33" s="94">
        <v>106.212</v>
      </c>
      <c r="M33" s="94">
        <v>106.124</v>
      </c>
      <c r="N33" s="94">
        <v>106.036</v>
      </c>
      <c r="O33" s="94">
        <v>105.94799999999999</v>
      </c>
      <c r="P33" s="94">
        <v>105.86</v>
      </c>
      <c r="Q33" s="94">
        <v>105.77200000000001</v>
      </c>
      <c r="R33" s="94">
        <v>105.68300000000001</v>
      </c>
      <c r="S33" s="94">
        <v>105.595</v>
      </c>
      <c r="T33" s="94">
        <v>105.506</v>
      </c>
      <c r="U33" s="94">
        <v>105.417</v>
      </c>
      <c r="V33" s="94">
        <v>105.33</v>
      </c>
      <c r="W33" s="94">
        <v>105.241</v>
      </c>
      <c r="Z33" s="21" t="s">
        <v>125</v>
      </c>
      <c r="AA33" s="94">
        <v>0</v>
      </c>
      <c r="AB33" s="94">
        <v>40.802999999999997</v>
      </c>
      <c r="AC33" s="94">
        <v>91.674999999999997</v>
      </c>
      <c r="AD33" s="94">
        <v>151.143</v>
      </c>
      <c r="AE33" s="94">
        <v>218.077</v>
      </c>
      <c r="AF33" s="94">
        <v>283.86399999999998</v>
      </c>
      <c r="AG33" s="94">
        <v>283.77800000000002</v>
      </c>
      <c r="AH33" s="94">
        <v>283.69200000000001</v>
      </c>
      <c r="AI33" s="94">
        <v>283.60599999999999</v>
      </c>
      <c r="AJ33" s="94">
        <v>283.51900000000001</v>
      </c>
      <c r="AK33" s="94">
        <v>283.43200000000002</v>
      </c>
      <c r="AL33" s="94">
        <v>283.34399999999999</v>
      </c>
      <c r="AM33" s="94">
        <v>283.25700000000001</v>
      </c>
      <c r="AN33" s="94">
        <v>283.16899999999998</v>
      </c>
      <c r="AO33" s="94">
        <v>283.08199999999999</v>
      </c>
      <c r="AP33" s="94">
        <v>282.99400000000003</v>
      </c>
      <c r="AQ33" s="94">
        <v>282.90699999999998</v>
      </c>
      <c r="AR33" s="94">
        <v>282.81900000000002</v>
      </c>
      <c r="AS33" s="94">
        <v>282.73099999999999</v>
      </c>
      <c r="AT33" s="94">
        <v>282.642</v>
      </c>
      <c r="AU33" s="94">
        <v>282.55399999999997</v>
      </c>
      <c r="AX33" s="21" t="s">
        <v>125</v>
      </c>
      <c r="AY33" s="94">
        <v>0</v>
      </c>
      <c r="AZ33" s="94">
        <v>85.1</v>
      </c>
      <c r="BA33" s="94">
        <v>182.27600000000001</v>
      </c>
      <c r="BB33" s="94">
        <v>274.072</v>
      </c>
      <c r="BC33" s="94">
        <v>372.55799999999999</v>
      </c>
      <c r="BD33" s="94">
        <v>468.25400000000002</v>
      </c>
      <c r="BE33" s="94">
        <v>468.17200000000003</v>
      </c>
      <c r="BF33" s="94">
        <v>468.09100000000001</v>
      </c>
      <c r="BG33" s="94">
        <v>468.00900000000001</v>
      </c>
      <c r="BH33" s="94">
        <v>467.92700000000002</v>
      </c>
      <c r="BI33" s="94">
        <v>467.846</v>
      </c>
      <c r="BJ33" s="94">
        <v>467.76400000000001</v>
      </c>
      <c r="BK33" s="94">
        <v>467.68200000000002</v>
      </c>
      <c r="BL33" s="94">
        <v>467.6</v>
      </c>
      <c r="BM33" s="94">
        <v>467.51799999999997</v>
      </c>
      <c r="BN33" s="94">
        <v>467.43599999999998</v>
      </c>
      <c r="BO33" s="94">
        <v>467.35599999999999</v>
      </c>
      <c r="BP33" s="94">
        <v>467.27300000000002</v>
      </c>
      <c r="BQ33" s="94">
        <v>467.197</v>
      </c>
      <c r="BR33" s="94">
        <v>467.12200000000001</v>
      </c>
      <c r="BS33" s="94">
        <v>467.04500000000002</v>
      </c>
      <c r="BV33" s="21" t="s">
        <v>125</v>
      </c>
      <c r="BW33" s="94">
        <v>0</v>
      </c>
      <c r="BX33" s="94">
        <v>7.43</v>
      </c>
      <c r="BY33" s="94">
        <v>14.891</v>
      </c>
      <c r="BZ33" s="94">
        <v>22.71</v>
      </c>
      <c r="CA33" s="94">
        <v>31.472999999999999</v>
      </c>
      <c r="CB33" s="94">
        <v>40.155999999999999</v>
      </c>
      <c r="CC33" s="94">
        <v>40.136000000000003</v>
      </c>
      <c r="CD33" s="94">
        <v>40.116999999999997</v>
      </c>
      <c r="CE33" s="94">
        <v>40.097999999999999</v>
      </c>
      <c r="CF33" s="94">
        <v>40.079000000000001</v>
      </c>
      <c r="CG33" s="94">
        <v>40.06</v>
      </c>
      <c r="CH33" s="94">
        <v>40.04</v>
      </c>
      <c r="CI33" s="94">
        <v>40.021000000000001</v>
      </c>
      <c r="CJ33" s="94">
        <v>40.000999999999998</v>
      </c>
      <c r="CK33" s="94">
        <v>39.981000000000002</v>
      </c>
      <c r="CL33" s="94">
        <v>39.962000000000003</v>
      </c>
      <c r="CM33" s="94">
        <v>39.942</v>
      </c>
      <c r="CN33" s="94">
        <v>39.921999999999997</v>
      </c>
      <c r="CO33" s="94">
        <v>39.902999999999999</v>
      </c>
      <c r="CP33" s="94">
        <v>39.883000000000003</v>
      </c>
      <c r="CQ33" s="94">
        <v>39.863</v>
      </c>
      <c r="CT33" s="21" t="s">
        <v>125</v>
      </c>
      <c r="CU33" s="94">
        <v>0</v>
      </c>
      <c r="CV33" s="94">
        <v>7.2460000000000004</v>
      </c>
      <c r="CW33" s="94">
        <v>14.673</v>
      </c>
      <c r="CX33" s="94">
        <v>22.818000000000001</v>
      </c>
      <c r="CY33" s="94">
        <v>30.622</v>
      </c>
      <c r="CZ33" s="94">
        <v>38.741999999999997</v>
      </c>
      <c r="DA33" s="94">
        <v>38.710999999999999</v>
      </c>
      <c r="DB33" s="94">
        <v>38.679000000000002</v>
      </c>
      <c r="DC33" s="94">
        <v>38.648000000000003</v>
      </c>
      <c r="DD33" s="94">
        <v>38.616999999999997</v>
      </c>
      <c r="DE33" s="94">
        <v>38.585000000000001</v>
      </c>
      <c r="DF33" s="94">
        <v>38.552999999999997</v>
      </c>
      <c r="DG33" s="94">
        <v>38.521999999999998</v>
      </c>
      <c r="DH33" s="94">
        <v>38.49</v>
      </c>
      <c r="DI33" s="94">
        <v>38.457999999999998</v>
      </c>
      <c r="DJ33" s="94">
        <v>38.427</v>
      </c>
      <c r="DK33" s="94">
        <v>38.395000000000003</v>
      </c>
      <c r="DL33" s="94">
        <v>38.363</v>
      </c>
      <c r="DM33" s="94">
        <v>38.331000000000003</v>
      </c>
      <c r="DN33" s="94">
        <v>38.298999999999999</v>
      </c>
      <c r="DO33" s="94">
        <v>38.267000000000003</v>
      </c>
      <c r="DR33" s="21" t="s">
        <v>125</v>
      </c>
      <c r="DS33" s="94">
        <v>0</v>
      </c>
      <c r="DT33" s="94">
        <v>31.853000000000002</v>
      </c>
      <c r="DU33" s="94">
        <v>67.75</v>
      </c>
      <c r="DV33" s="94">
        <v>107.164</v>
      </c>
      <c r="DW33" s="94">
        <v>146.072</v>
      </c>
      <c r="DX33" s="94">
        <v>186.44200000000001</v>
      </c>
      <c r="DY33" s="94">
        <v>186.40700000000001</v>
      </c>
      <c r="DZ33" s="94">
        <v>186.37299999999999</v>
      </c>
      <c r="EA33" s="94">
        <v>186.339</v>
      </c>
      <c r="EB33" s="94">
        <v>186.30500000000001</v>
      </c>
      <c r="EC33" s="94">
        <v>186.27099999999999</v>
      </c>
      <c r="ED33" s="94">
        <v>186.23699999999999</v>
      </c>
      <c r="EE33" s="94">
        <v>186.203</v>
      </c>
      <c r="EF33" s="94">
        <v>186.16900000000001</v>
      </c>
      <c r="EG33" s="94">
        <v>186.13399999999999</v>
      </c>
      <c r="EH33" s="94">
        <v>186.1</v>
      </c>
      <c r="EI33" s="94">
        <v>186.066</v>
      </c>
      <c r="EJ33" s="94">
        <v>186.03200000000001</v>
      </c>
      <c r="EK33" s="94">
        <v>185.99799999999999</v>
      </c>
      <c r="EL33" s="94">
        <v>185.96299999999999</v>
      </c>
      <c r="EM33" s="94">
        <v>185.929</v>
      </c>
      <c r="EP33" s="21" t="s">
        <v>125</v>
      </c>
      <c r="EQ33" s="94">
        <v>0</v>
      </c>
      <c r="ER33" s="94">
        <v>26.475999999999999</v>
      </c>
      <c r="ES33" s="94">
        <v>58.411000000000001</v>
      </c>
      <c r="ET33" s="94">
        <v>92.301000000000002</v>
      </c>
      <c r="EU33" s="94">
        <v>133.16900000000001</v>
      </c>
      <c r="EV33" s="94">
        <v>177.126</v>
      </c>
      <c r="EW33" s="94">
        <v>177.03</v>
      </c>
      <c r="EX33" s="94">
        <v>176.93899999999999</v>
      </c>
      <c r="EY33" s="94">
        <v>176.84299999999999</v>
      </c>
      <c r="EZ33" s="94">
        <v>176.751</v>
      </c>
      <c r="FA33" s="94">
        <v>176.654</v>
      </c>
      <c r="FB33" s="94">
        <v>176.56</v>
      </c>
      <c r="FC33" s="94">
        <v>176.464</v>
      </c>
      <c r="FD33" s="94">
        <v>176.369</v>
      </c>
      <c r="FE33" s="94">
        <v>176.273</v>
      </c>
      <c r="FF33" s="94">
        <v>176.17599999999999</v>
      </c>
      <c r="FG33" s="94">
        <v>176.078</v>
      </c>
      <c r="FH33" s="94">
        <v>175.98099999999999</v>
      </c>
      <c r="FI33" s="94">
        <v>175.88300000000001</v>
      </c>
      <c r="FJ33" s="94">
        <v>175.78700000000001</v>
      </c>
      <c r="FK33" s="94">
        <v>175.691</v>
      </c>
    </row>
    <row r="34" spans="2:167">
      <c r="B34" s="21" t="s">
        <v>126</v>
      </c>
      <c r="C34" s="94">
        <v>0</v>
      </c>
      <c r="D34" s="94">
        <v>0</v>
      </c>
      <c r="E34" s="94">
        <v>0</v>
      </c>
      <c r="F34" s="94">
        <v>0</v>
      </c>
      <c r="G34" s="94">
        <v>0</v>
      </c>
      <c r="H34" s="94">
        <v>0</v>
      </c>
      <c r="I34" s="94">
        <v>20.904</v>
      </c>
      <c r="J34" s="94">
        <v>41.988</v>
      </c>
      <c r="K34" s="94">
        <v>63.600999999999999</v>
      </c>
      <c r="L34" s="94">
        <v>83.930999999999997</v>
      </c>
      <c r="M34" s="94">
        <v>104.36499999999999</v>
      </c>
      <c r="N34" s="94">
        <v>104.348</v>
      </c>
      <c r="O34" s="94">
        <v>104.331</v>
      </c>
      <c r="P34" s="94">
        <v>104.31399999999999</v>
      </c>
      <c r="Q34" s="94">
        <v>104.29600000000001</v>
      </c>
      <c r="R34" s="94">
        <v>104.279</v>
      </c>
      <c r="S34" s="94">
        <v>104.262</v>
      </c>
      <c r="T34" s="94">
        <v>104.245</v>
      </c>
      <c r="U34" s="94">
        <v>104.22799999999999</v>
      </c>
      <c r="V34" s="94">
        <v>104.21</v>
      </c>
      <c r="W34" s="94">
        <v>104.193</v>
      </c>
      <c r="Z34" s="21" t="s">
        <v>126</v>
      </c>
      <c r="AA34" s="94">
        <v>0</v>
      </c>
      <c r="AB34" s="94">
        <v>0</v>
      </c>
      <c r="AC34" s="94">
        <v>0</v>
      </c>
      <c r="AD34" s="94">
        <v>0</v>
      </c>
      <c r="AE34" s="94">
        <v>0</v>
      </c>
      <c r="AF34" s="94">
        <v>0</v>
      </c>
      <c r="AG34" s="94">
        <v>65.444000000000003</v>
      </c>
      <c r="AH34" s="94">
        <v>130.34700000000001</v>
      </c>
      <c r="AI34" s="94">
        <v>193.37299999999999</v>
      </c>
      <c r="AJ34" s="94">
        <v>251.90100000000001</v>
      </c>
      <c r="AK34" s="94">
        <v>311.524</v>
      </c>
      <c r="AL34" s="94">
        <v>311.505</v>
      </c>
      <c r="AM34" s="94">
        <v>311.48599999999999</v>
      </c>
      <c r="AN34" s="94">
        <v>311.46699999999998</v>
      </c>
      <c r="AO34" s="94">
        <v>311.447</v>
      </c>
      <c r="AP34" s="94">
        <v>311.428</v>
      </c>
      <c r="AQ34" s="94">
        <v>311.40899999999999</v>
      </c>
      <c r="AR34" s="94">
        <v>311.39</v>
      </c>
      <c r="AS34" s="94">
        <v>311.37</v>
      </c>
      <c r="AT34" s="94">
        <v>311.351</v>
      </c>
      <c r="AU34" s="94">
        <v>311.33100000000002</v>
      </c>
      <c r="AX34" s="21" t="s">
        <v>126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89.474999999999994</v>
      </c>
      <c r="BF34" s="94">
        <v>168.45099999999999</v>
      </c>
      <c r="BG34" s="94">
        <v>250.74700000000001</v>
      </c>
      <c r="BH34" s="94">
        <v>320.56099999999998</v>
      </c>
      <c r="BI34" s="94">
        <v>396.69499999999999</v>
      </c>
      <c r="BJ34" s="94">
        <v>396.68200000000002</v>
      </c>
      <c r="BK34" s="94">
        <v>396.66800000000001</v>
      </c>
      <c r="BL34" s="94">
        <v>396.654</v>
      </c>
      <c r="BM34" s="94">
        <v>396.64</v>
      </c>
      <c r="BN34" s="94">
        <v>396.62599999999998</v>
      </c>
      <c r="BO34" s="94">
        <v>396.61200000000002</v>
      </c>
      <c r="BP34" s="94">
        <v>396.59800000000001</v>
      </c>
      <c r="BQ34" s="94">
        <v>396.58499999999998</v>
      </c>
      <c r="BR34" s="94">
        <v>396.57299999999998</v>
      </c>
      <c r="BS34" s="94">
        <v>396.55900000000003</v>
      </c>
      <c r="BV34" s="21" t="s">
        <v>126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8.6790000000000003</v>
      </c>
      <c r="CD34" s="94">
        <v>17.779</v>
      </c>
      <c r="CE34" s="94">
        <v>27.478999999999999</v>
      </c>
      <c r="CF34" s="94">
        <v>36.944000000000003</v>
      </c>
      <c r="CG34" s="94">
        <v>45.718000000000004</v>
      </c>
      <c r="CH34" s="94">
        <v>45.713999999999999</v>
      </c>
      <c r="CI34" s="94">
        <v>45.71</v>
      </c>
      <c r="CJ34" s="94">
        <v>45.704999999999998</v>
      </c>
      <c r="CK34" s="94">
        <v>45.701000000000001</v>
      </c>
      <c r="CL34" s="94">
        <v>45.695999999999998</v>
      </c>
      <c r="CM34" s="94">
        <v>45.692</v>
      </c>
      <c r="CN34" s="94">
        <v>45.686999999999998</v>
      </c>
      <c r="CO34" s="94">
        <v>45.683</v>
      </c>
      <c r="CP34" s="94">
        <v>45.677999999999997</v>
      </c>
      <c r="CQ34" s="94">
        <v>45.673999999999999</v>
      </c>
      <c r="CT34" s="21" t="s">
        <v>126</v>
      </c>
      <c r="CU34" s="94">
        <v>0</v>
      </c>
      <c r="CV34" s="94">
        <v>0</v>
      </c>
      <c r="CW34" s="94">
        <v>0</v>
      </c>
      <c r="CX34" s="94">
        <v>0</v>
      </c>
      <c r="CY34" s="94">
        <v>0</v>
      </c>
      <c r="CZ34" s="94">
        <v>0</v>
      </c>
      <c r="DA34" s="94">
        <v>7.6589999999999998</v>
      </c>
      <c r="DB34" s="94">
        <v>16.821000000000002</v>
      </c>
      <c r="DC34" s="94">
        <v>27.524999999999999</v>
      </c>
      <c r="DD34" s="94">
        <v>36.966999999999999</v>
      </c>
      <c r="DE34" s="94">
        <v>46.387</v>
      </c>
      <c r="DF34" s="94">
        <v>46.38</v>
      </c>
      <c r="DG34" s="94">
        <v>46.372</v>
      </c>
      <c r="DH34" s="94">
        <v>46.363999999999997</v>
      </c>
      <c r="DI34" s="94">
        <v>46.356999999999999</v>
      </c>
      <c r="DJ34" s="94">
        <v>46.348999999999997</v>
      </c>
      <c r="DK34" s="94">
        <v>46.341000000000001</v>
      </c>
      <c r="DL34" s="94">
        <v>46.334000000000003</v>
      </c>
      <c r="DM34" s="94">
        <v>46.326000000000001</v>
      </c>
      <c r="DN34" s="94">
        <v>46.317999999999998</v>
      </c>
      <c r="DO34" s="94">
        <v>46.311</v>
      </c>
      <c r="DR34" s="21" t="s">
        <v>126</v>
      </c>
      <c r="DS34" s="94">
        <v>0</v>
      </c>
      <c r="DT34" s="94">
        <v>0</v>
      </c>
      <c r="DU34" s="94">
        <v>0</v>
      </c>
      <c r="DV34" s="94">
        <v>0</v>
      </c>
      <c r="DW34" s="94">
        <v>0</v>
      </c>
      <c r="DX34" s="94">
        <v>0</v>
      </c>
      <c r="DY34" s="94">
        <v>42.198</v>
      </c>
      <c r="DZ34" s="94">
        <v>87.006</v>
      </c>
      <c r="EA34" s="94">
        <v>129.392</v>
      </c>
      <c r="EB34" s="94">
        <v>160.602</v>
      </c>
      <c r="EC34" s="94">
        <v>193.48599999999999</v>
      </c>
      <c r="ED34" s="94">
        <v>193.47900000000001</v>
      </c>
      <c r="EE34" s="94">
        <v>193.47200000000001</v>
      </c>
      <c r="EF34" s="94">
        <v>193.465</v>
      </c>
      <c r="EG34" s="94">
        <v>193.458</v>
      </c>
      <c r="EH34" s="94">
        <v>193.45099999999999</v>
      </c>
      <c r="EI34" s="94">
        <v>193.44399999999999</v>
      </c>
      <c r="EJ34" s="94">
        <v>193.43600000000001</v>
      </c>
      <c r="EK34" s="94">
        <v>193.429</v>
      </c>
      <c r="EL34" s="94">
        <v>193.422</v>
      </c>
      <c r="EM34" s="94">
        <v>193.41499999999999</v>
      </c>
      <c r="EP34" s="21" t="s">
        <v>126</v>
      </c>
      <c r="EQ34" s="94">
        <v>0</v>
      </c>
      <c r="ER34" s="94">
        <v>0</v>
      </c>
      <c r="ES34" s="94">
        <v>0</v>
      </c>
      <c r="ET34" s="94">
        <v>0</v>
      </c>
      <c r="EU34" s="94">
        <v>0</v>
      </c>
      <c r="EV34" s="94">
        <v>0</v>
      </c>
      <c r="EW34" s="94">
        <v>45.292000000000002</v>
      </c>
      <c r="EX34" s="94">
        <v>92.941999999999993</v>
      </c>
      <c r="EY34" s="94">
        <v>138.61799999999999</v>
      </c>
      <c r="EZ34" s="94">
        <v>181.45599999999999</v>
      </c>
      <c r="FA34" s="94">
        <v>219.108</v>
      </c>
      <c r="FB34" s="94">
        <v>219.084</v>
      </c>
      <c r="FC34" s="94">
        <v>219.06100000000001</v>
      </c>
      <c r="FD34" s="94">
        <v>219.03700000000001</v>
      </c>
      <c r="FE34" s="94">
        <v>219.01300000000001</v>
      </c>
      <c r="FF34" s="94">
        <v>218.989</v>
      </c>
      <c r="FG34" s="94">
        <v>218.965</v>
      </c>
      <c r="FH34" s="94">
        <v>218.941</v>
      </c>
      <c r="FI34" s="94">
        <v>218.917</v>
      </c>
      <c r="FJ34" s="94">
        <v>218.893</v>
      </c>
      <c r="FK34" s="94">
        <v>218.869</v>
      </c>
    </row>
    <row r="35" spans="2:167">
      <c r="B35" s="21" t="s">
        <v>127</v>
      </c>
      <c r="C35" s="94">
        <v>0</v>
      </c>
      <c r="D35" s="94">
        <v>0</v>
      </c>
      <c r="E35" s="94">
        <v>0</v>
      </c>
      <c r="F35" s="94">
        <v>0</v>
      </c>
      <c r="G35" s="94">
        <v>0</v>
      </c>
      <c r="H35" s="94">
        <v>0</v>
      </c>
      <c r="I35" s="94">
        <v>0</v>
      </c>
      <c r="J35" s="94">
        <v>0</v>
      </c>
      <c r="K35" s="94">
        <v>0</v>
      </c>
      <c r="L35" s="94">
        <v>0</v>
      </c>
      <c r="M35" s="94">
        <v>0</v>
      </c>
      <c r="N35" s="94">
        <v>20.305</v>
      </c>
      <c r="O35" s="94">
        <v>40.451000000000001</v>
      </c>
      <c r="P35" s="94">
        <v>60.953000000000003</v>
      </c>
      <c r="Q35" s="94">
        <v>78.210999999999999</v>
      </c>
      <c r="R35" s="94">
        <v>93.736999999999995</v>
      </c>
      <c r="S35" s="94">
        <v>93.736999999999995</v>
      </c>
      <c r="T35" s="94">
        <v>93.736999999999995</v>
      </c>
      <c r="U35" s="94">
        <v>93.736999999999995</v>
      </c>
      <c r="V35" s="94">
        <v>93.736999999999995</v>
      </c>
      <c r="W35" s="94">
        <v>93.736999999999995</v>
      </c>
      <c r="Z35" s="21" t="s">
        <v>127</v>
      </c>
      <c r="AA35" s="94">
        <v>0</v>
      </c>
      <c r="AB35" s="94">
        <v>0</v>
      </c>
      <c r="AC35" s="94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4">
        <v>0</v>
      </c>
      <c r="AJ35" s="94">
        <v>0</v>
      </c>
      <c r="AK35" s="94">
        <v>0</v>
      </c>
      <c r="AL35" s="94">
        <v>57.808</v>
      </c>
      <c r="AM35" s="94">
        <v>116.069</v>
      </c>
      <c r="AN35" s="94">
        <v>169.21100000000001</v>
      </c>
      <c r="AO35" s="94">
        <v>221.61099999999999</v>
      </c>
      <c r="AP35" s="94">
        <v>268.00200000000001</v>
      </c>
      <c r="AQ35" s="94">
        <v>268.00200000000001</v>
      </c>
      <c r="AR35" s="94">
        <v>268.00200000000001</v>
      </c>
      <c r="AS35" s="94">
        <v>268.00200000000001</v>
      </c>
      <c r="AT35" s="94">
        <v>268.00200000000001</v>
      </c>
      <c r="AU35" s="94">
        <v>268.00200000000001</v>
      </c>
      <c r="AX35" s="21" t="s">
        <v>127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74.861000000000004</v>
      </c>
      <c r="BK35" s="94">
        <v>147.30500000000001</v>
      </c>
      <c r="BL35" s="94">
        <v>219.99</v>
      </c>
      <c r="BM35" s="94">
        <v>290.274</v>
      </c>
      <c r="BN35" s="94">
        <v>376.60899999999998</v>
      </c>
      <c r="BO35" s="94">
        <v>376.60899999999998</v>
      </c>
      <c r="BP35" s="94">
        <v>376.60899999999998</v>
      </c>
      <c r="BQ35" s="94">
        <v>376.60899999999998</v>
      </c>
      <c r="BR35" s="94">
        <v>376.60899999999998</v>
      </c>
      <c r="BS35" s="94">
        <v>376.60899999999998</v>
      </c>
      <c r="BV35" s="21" t="s">
        <v>127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>
        <v>0</v>
      </c>
      <c r="CG35" s="94">
        <v>0</v>
      </c>
      <c r="CH35" s="94">
        <v>9.5139999999999993</v>
      </c>
      <c r="CI35" s="94">
        <v>18.436</v>
      </c>
      <c r="CJ35" s="94">
        <v>28.584</v>
      </c>
      <c r="CK35" s="94">
        <v>37.771000000000001</v>
      </c>
      <c r="CL35" s="94">
        <v>46.822000000000003</v>
      </c>
      <c r="CM35" s="94">
        <v>46.822000000000003</v>
      </c>
      <c r="CN35" s="94">
        <v>46.822000000000003</v>
      </c>
      <c r="CO35" s="94">
        <v>46.822000000000003</v>
      </c>
      <c r="CP35" s="94">
        <v>46.822000000000003</v>
      </c>
      <c r="CQ35" s="94">
        <v>46.822000000000003</v>
      </c>
      <c r="CT35" s="21" t="s">
        <v>127</v>
      </c>
      <c r="CU35" s="94">
        <v>0</v>
      </c>
      <c r="CV35" s="94">
        <v>0</v>
      </c>
      <c r="CW35" s="94">
        <v>0</v>
      </c>
      <c r="CX35" s="94">
        <v>0</v>
      </c>
      <c r="CY35" s="94">
        <v>0</v>
      </c>
      <c r="CZ35" s="94">
        <v>0</v>
      </c>
      <c r="DA35" s="94">
        <v>0</v>
      </c>
      <c r="DB35" s="94">
        <v>0</v>
      </c>
      <c r="DC35" s="94">
        <v>0</v>
      </c>
      <c r="DD35" s="94">
        <v>0</v>
      </c>
      <c r="DE35" s="94">
        <v>0</v>
      </c>
      <c r="DF35" s="94">
        <v>10.523</v>
      </c>
      <c r="DG35" s="94">
        <v>22.164000000000001</v>
      </c>
      <c r="DH35" s="94">
        <v>34.338999999999999</v>
      </c>
      <c r="DI35" s="94">
        <v>47.29</v>
      </c>
      <c r="DJ35" s="94">
        <v>58.322000000000003</v>
      </c>
      <c r="DK35" s="94">
        <v>58.322000000000003</v>
      </c>
      <c r="DL35" s="94">
        <v>58.322000000000003</v>
      </c>
      <c r="DM35" s="94">
        <v>58.322000000000003</v>
      </c>
      <c r="DN35" s="94">
        <v>58.322000000000003</v>
      </c>
      <c r="DO35" s="94">
        <v>58.322000000000003</v>
      </c>
      <c r="DR35" s="21" t="s">
        <v>127</v>
      </c>
      <c r="DS35" s="94">
        <v>0</v>
      </c>
      <c r="DT35" s="94">
        <v>0</v>
      </c>
      <c r="DU35" s="94">
        <v>0</v>
      </c>
      <c r="DV35" s="94">
        <v>0</v>
      </c>
      <c r="DW35" s="94">
        <v>0</v>
      </c>
      <c r="DX35" s="94">
        <v>0</v>
      </c>
      <c r="DY35" s="94">
        <v>0</v>
      </c>
      <c r="DZ35" s="94">
        <v>0</v>
      </c>
      <c r="EA35" s="94">
        <v>0</v>
      </c>
      <c r="EB35" s="94">
        <v>0</v>
      </c>
      <c r="EC35" s="94">
        <v>0</v>
      </c>
      <c r="ED35" s="94">
        <v>27.347999999999999</v>
      </c>
      <c r="EE35" s="94">
        <v>56.68</v>
      </c>
      <c r="EF35" s="94">
        <v>92.524000000000001</v>
      </c>
      <c r="EG35" s="94">
        <v>130.62700000000001</v>
      </c>
      <c r="EH35" s="94">
        <v>173.62799999999999</v>
      </c>
      <c r="EI35" s="94">
        <v>173.62799999999999</v>
      </c>
      <c r="EJ35" s="94">
        <v>173.62799999999999</v>
      </c>
      <c r="EK35" s="94">
        <v>173.62799999999999</v>
      </c>
      <c r="EL35" s="94">
        <v>173.62799999999999</v>
      </c>
      <c r="EM35" s="94">
        <v>173.62799999999999</v>
      </c>
      <c r="EP35" s="21" t="s">
        <v>127</v>
      </c>
      <c r="EQ35" s="94">
        <v>0</v>
      </c>
      <c r="ER35" s="94">
        <v>0</v>
      </c>
      <c r="ES35" s="94">
        <v>0</v>
      </c>
      <c r="ET35" s="94">
        <v>0</v>
      </c>
      <c r="EU35" s="94">
        <v>0</v>
      </c>
      <c r="EV35" s="94">
        <v>0</v>
      </c>
      <c r="EW35" s="94">
        <v>0</v>
      </c>
      <c r="EX35" s="94">
        <v>0</v>
      </c>
      <c r="EY35" s="94">
        <v>0</v>
      </c>
      <c r="EZ35" s="94">
        <v>0</v>
      </c>
      <c r="FA35" s="94">
        <v>0</v>
      </c>
      <c r="FB35" s="94">
        <v>34.533000000000001</v>
      </c>
      <c r="FC35" s="94">
        <v>70.510000000000005</v>
      </c>
      <c r="FD35" s="94">
        <v>107.348</v>
      </c>
      <c r="FE35" s="94">
        <v>143.20500000000001</v>
      </c>
      <c r="FF35" s="94">
        <v>178.45699999999999</v>
      </c>
      <c r="FG35" s="94">
        <v>178.45699999999999</v>
      </c>
      <c r="FH35" s="94">
        <v>178.45699999999999</v>
      </c>
      <c r="FI35" s="94">
        <v>178.45699999999999</v>
      </c>
      <c r="FJ35" s="94">
        <v>178.45699999999999</v>
      </c>
      <c r="FK35" s="94">
        <v>178.45699999999999</v>
      </c>
    </row>
    <row r="36" spans="2:167">
      <c r="B36" s="21" t="s">
        <v>128</v>
      </c>
      <c r="C36" s="94">
        <v>0</v>
      </c>
      <c r="D36" s="94">
        <v>0</v>
      </c>
      <c r="E36" s="94">
        <v>0</v>
      </c>
      <c r="F36" s="94">
        <v>0</v>
      </c>
      <c r="G36" s="94">
        <v>0</v>
      </c>
      <c r="H36" s="94">
        <v>0</v>
      </c>
      <c r="I36" s="94">
        <v>0</v>
      </c>
      <c r="J36" s="94">
        <v>0</v>
      </c>
      <c r="K36" s="94">
        <v>0</v>
      </c>
      <c r="L36" s="94">
        <v>0</v>
      </c>
      <c r="M36" s="94">
        <v>0</v>
      </c>
      <c r="N36" s="94">
        <v>0</v>
      </c>
      <c r="O36" s="94">
        <v>0</v>
      </c>
      <c r="P36" s="94">
        <v>0</v>
      </c>
      <c r="Q36" s="94">
        <v>0</v>
      </c>
      <c r="R36" s="94">
        <v>0</v>
      </c>
      <c r="S36" s="94">
        <v>16.408000000000001</v>
      </c>
      <c r="T36" s="94">
        <v>31.632999999999999</v>
      </c>
      <c r="U36" s="94">
        <v>48.302</v>
      </c>
      <c r="V36" s="94">
        <v>64.725999999999999</v>
      </c>
      <c r="W36" s="94">
        <v>81.897999999999996</v>
      </c>
      <c r="Z36" s="21" t="s">
        <v>128</v>
      </c>
      <c r="AA36" s="94">
        <v>0</v>
      </c>
      <c r="AB36" s="94">
        <v>0</v>
      </c>
      <c r="AC36" s="94">
        <v>0</v>
      </c>
      <c r="AD36" s="94">
        <v>0</v>
      </c>
      <c r="AE36" s="94">
        <v>0</v>
      </c>
      <c r="AF36" s="94">
        <v>0</v>
      </c>
      <c r="AG36" s="94">
        <v>0</v>
      </c>
      <c r="AH36" s="94">
        <v>0</v>
      </c>
      <c r="AI36" s="94">
        <v>0</v>
      </c>
      <c r="AJ36" s="94">
        <v>0</v>
      </c>
      <c r="AK36" s="94">
        <v>0</v>
      </c>
      <c r="AL36" s="94">
        <v>0</v>
      </c>
      <c r="AM36" s="94">
        <v>0</v>
      </c>
      <c r="AN36" s="94">
        <v>0</v>
      </c>
      <c r="AO36" s="94">
        <v>0</v>
      </c>
      <c r="AP36" s="94">
        <v>0</v>
      </c>
      <c r="AQ36" s="94">
        <v>50.128</v>
      </c>
      <c r="AR36" s="94">
        <v>102.38</v>
      </c>
      <c r="AS36" s="94">
        <v>156.648</v>
      </c>
      <c r="AT36" s="94">
        <v>212.16300000000001</v>
      </c>
      <c r="AU36" s="94">
        <v>270.11500000000001</v>
      </c>
      <c r="AX36" s="21" t="s">
        <v>128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84.396000000000001</v>
      </c>
      <c r="BP36" s="94">
        <v>166.95699999999999</v>
      </c>
      <c r="BQ36" s="94">
        <v>273.59500000000003</v>
      </c>
      <c r="BR36" s="94">
        <v>372.68</v>
      </c>
      <c r="BS36" s="94">
        <v>471.83199999999999</v>
      </c>
      <c r="BV36" s="21" t="s">
        <v>128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>
        <v>0</v>
      </c>
      <c r="CG36" s="94">
        <v>0</v>
      </c>
      <c r="CH36" s="94">
        <v>0</v>
      </c>
      <c r="CI36" s="94">
        <v>0</v>
      </c>
      <c r="CJ36" s="94">
        <v>0</v>
      </c>
      <c r="CK36" s="94">
        <v>0</v>
      </c>
      <c r="CL36" s="94">
        <v>0</v>
      </c>
      <c r="CM36" s="94">
        <v>9.2810000000000006</v>
      </c>
      <c r="CN36" s="94">
        <v>18.350999999999999</v>
      </c>
      <c r="CO36" s="94">
        <v>28.17</v>
      </c>
      <c r="CP36" s="94">
        <v>37.497999999999998</v>
      </c>
      <c r="CQ36" s="94">
        <v>47.012</v>
      </c>
      <c r="CT36" s="21" t="s">
        <v>128</v>
      </c>
      <c r="CU36" s="94">
        <v>0</v>
      </c>
      <c r="CV36" s="94">
        <v>0</v>
      </c>
      <c r="CW36" s="94">
        <v>0</v>
      </c>
      <c r="CX36" s="94">
        <v>0</v>
      </c>
      <c r="CY36" s="94">
        <v>0</v>
      </c>
      <c r="CZ36" s="94">
        <v>0</v>
      </c>
      <c r="DA36" s="94">
        <v>0</v>
      </c>
      <c r="DB36" s="94">
        <v>0</v>
      </c>
      <c r="DC36" s="94">
        <v>0</v>
      </c>
      <c r="DD36" s="94">
        <v>0</v>
      </c>
      <c r="DE36" s="94">
        <v>0</v>
      </c>
      <c r="DF36" s="94">
        <v>0</v>
      </c>
      <c r="DG36" s="94">
        <v>0</v>
      </c>
      <c r="DH36" s="94">
        <v>0</v>
      </c>
      <c r="DI36" s="94">
        <v>0</v>
      </c>
      <c r="DJ36" s="94">
        <v>0</v>
      </c>
      <c r="DK36" s="94">
        <v>10.099</v>
      </c>
      <c r="DL36" s="94">
        <v>19.373999999999999</v>
      </c>
      <c r="DM36" s="94">
        <v>27.759</v>
      </c>
      <c r="DN36" s="94">
        <v>34.795999999999999</v>
      </c>
      <c r="DO36" s="94">
        <v>41.128</v>
      </c>
      <c r="DR36" s="21" t="s">
        <v>128</v>
      </c>
      <c r="DS36" s="94">
        <v>0</v>
      </c>
      <c r="DT36" s="94">
        <v>0</v>
      </c>
      <c r="DU36" s="94">
        <v>0</v>
      </c>
      <c r="DV36" s="94">
        <v>0</v>
      </c>
      <c r="DW36" s="94">
        <v>0</v>
      </c>
      <c r="DX36" s="94">
        <v>0</v>
      </c>
      <c r="DY36" s="94">
        <v>0</v>
      </c>
      <c r="DZ36" s="94">
        <v>0</v>
      </c>
      <c r="EA36" s="94">
        <v>0</v>
      </c>
      <c r="EB36" s="94">
        <v>0</v>
      </c>
      <c r="EC36" s="94">
        <v>0</v>
      </c>
      <c r="ED36" s="94">
        <v>0</v>
      </c>
      <c r="EE36" s="94">
        <v>0</v>
      </c>
      <c r="EF36" s="94">
        <v>0</v>
      </c>
      <c r="EG36" s="94">
        <v>0</v>
      </c>
      <c r="EH36" s="94">
        <v>0</v>
      </c>
      <c r="EI36" s="94">
        <v>37.374000000000002</v>
      </c>
      <c r="EJ36" s="94">
        <v>67.007999999999996</v>
      </c>
      <c r="EK36" s="94">
        <v>94.983999999999995</v>
      </c>
      <c r="EL36" s="94">
        <v>124.548</v>
      </c>
      <c r="EM36" s="94">
        <v>153.30799999999999</v>
      </c>
      <c r="EP36" s="21" t="s">
        <v>128</v>
      </c>
      <c r="EQ36" s="94">
        <v>0</v>
      </c>
      <c r="ER36" s="94">
        <v>0</v>
      </c>
      <c r="ES36" s="94">
        <v>0</v>
      </c>
      <c r="ET36" s="94">
        <v>0</v>
      </c>
      <c r="EU36" s="94">
        <v>0</v>
      </c>
      <c r="EV36" s="94">
        <v>0</v>
      </c>
      <c r="EW36" s="94">
        <v>0</v>
      </c>
      <c r="EX36" s="94">
        <v>0</v>
      </c>
      <c r="EY36" s="94">
        <v>0</v>
      </c>
      <c r="EZ36" s="94">
        <v>0</v>
      </c>
      <c r="FA36" s="94">
        <v>0</v>
      </c>
      <c r="FB36" s="94">
        <v>0</v>
      </c>
      <c r="FC36" s="94">
        <v>0</v>
      </c>
      <c r="FD36" s="94">
        <v>0</v>
      </c>
      <c r="FE36" s="94">
        <v>0</v>
      </c>
      <c r="FF36" s="94">
        <v>0</v>
      </c>
      <c r="FG36" s="94">
        <v>37.551000000000002</v>
      </c>
      <c r="FH36" s="94">
        <v>79.495000000000005</v>
      </c>
      <c r="FI36" s="94">
        <v>126.76</v>
      </c>
      <c r="FJ36" s="94">
        <v>175.20099999999999</v>
      </c>
      <c r="FK36" s="94">
        <v>225.11799999999999</v>
      </c>
    </row>
    <row r="37" spans="2:167">
      <c r="B37" s="10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4"/>
      <c r="ER37" s="94"/>
      <c r="ES37" s="94"/>
      <c r="ET37" s="94"/>
      <c r="EU37" s="94"/>
      <c r="EV37" s="94"/>
      <c r="EW37" s="94"/>
      <c r="EX37" s="94"/>
      <c r="EY37" s="94"/>
      <c r="EZ37" s="94"/>
      <c r="FA37" s="94"/>
      <c r="FB37" s="94"/>
      <c r="FC37" s="94"/>
      <c r="FD37" s="94"/>
      <c r="FE37" s="94"/>
      <c r="FF37" s="94"/>
      <c r="FG37" s="94"/>
      <c r="FH37" s="94"/>
      <c r="FI37" s="94"/>
      <c r="FJ37" s="94"/>
      <c r="FK37" s="94"/>
    </row>
    <row r="38" spans="2:167" ht="13">
      <c r="B38" s="19" t="s">
        <v>16</v>
      </c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4"/>
      <c r="ER38" s="94"/>
      <c r="ES38" s="94"/>
      <c r="ET38" s="94"/>
      <c r="EU38" s="94"/>
      <c r="EV38" s="94"/>
      <c r="EW38" s="94"/>
      <c r="EX38" s="94"/>
      <c r="EY38" s="94"/>
      <c r="EZ38" s="94"/>
      <c r="FA38" s="94"/>
      <c r="FB38" s="94"/>
      <c r="FC38" s="94"/>
      <c r="FD38" s="94"/>
      <c r="FE38" s="94"/>
      <c r="FF38" s="94"/>
      <c r="FG38" s="94"/>
      <c r="FH38" s="94"/>
      <c r="FI38" s="94"/>
      <c r="FJ38" s="94"/>
      <c r="FK38" s="94"/>
    </row>
    <row r="39" spans="2:167">
      <c r="B39" s="20" t="s">
        <v>119</v>
      </c>
      <c r="C39" s="94">
        <v>19.626738</v>
      </c>
      <c r="D39" s="94">
        <v>19.155422000000002</v>
      </c>
      <c r="E39" s="94">
        <v>18.675937999999999</v>
      </c>
      <c r="F39" s="94">
        <v>18.151204</v>
      </c>
      <c r="G39" s="94">
        <v>17.628679999999999</v>
      </c>
      <c r="H39" s="94">
        <v>17.157975</v>
      </c>
      <c r="I39" s="94">
        <v>16.710502999999999</v>
      </c>
      <c r="J39" s="94">
        <v>16.271308999999999</v>
      </c>
      <c r="K39" s="94">
        <v>15.834838</v>
      </c>
      <c r="L39" s="94">
        <v>15.429299</v>
      </c>
      <c r="M39" s="94">
        <v>15.032251</v>
      </c>
      <c r="N39" s="94">
        <v>14.647258000000001</v>
      </c>
      <c r="O39" s="94">
        <v>14.273863</v>
      </c>
      <c r="P39" s="94">
        <v>13.905176000000001</v>
      </c>
      <c r="Q39" s="94">
        <v>13.586233999999999</v>
      </c>
      <c r="R39" s="94">
        <v>13.294867</v>
      </c>
      <c r="S39" s="94">
        <v>12.997953000000001</v>
      </c>
      <c r="T39" s="94">
        <v>12.720374</v>
      </c>
      <c r="U39" s="94">
        <v>12.431877999999999</v>
      </c>
      <c r="V39" s="94">
        <v>12.152077999999999</v>
      </c>
      <c r="W39" s="94">
        <v>11.869861</v>
      </c>
      <c r="Z39" s="21" t="s">
        <v>119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119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119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119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119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119</v>
      </c>
      <c r="EQ39" s="94">
        <v>7.0501060000000004</v>
      </c>
      <c r="ER39" s="94">
        <v>6.847607</v>
      </c>
      <c r="ES39" s="94">
        <v>6.6279250000000003</v>
      </c>
      <c r="ET39" s="94">
        <v>6.4080399999999997</v>
      </c>
      <c r="EU39" s="94">
        <v>6.172955</v>
      </c>
      <c r="EV39" s="94">
        <v>5.9370799999999999</v>
      </c>
      <c r="EW39" s="94">
        <v>5.7046429999999999</v>
      </c>
      <c r="EX39" s="94">
        <v>5.4775549999999997</v>
      </c>
      <c r="EY39" s="94">
        <v>5.2645390000000001</v>
      </c>
      <c r="EZ39" s="94">
        <v>5.0703889999999996</v>
      </c>
      <c r="FA39" s="94">
        <v>4.895257</v>
      </c>
      <c r="FB39" s="94">
        <v>4.7349269999999999</v>
      </c>
      <c r="FC39" s="94">
        <v>4.5758219999999996</v>
      </c>
      <c r="FD39" s="94">
        <v>4.4210380000000002</v>
      </c>
      <c r="FE39" s="94">
        <v>4.2732080000000003</v>
      </c>
      <c r="FF39" s="94">
        <v>4.1310370000000001</v>
      </c>
      <c r="FG39" s="94">
        <v>3.9889399999999999</v>
      </c>
      <c r="FH39" s="94">
        <v>3.8444639999999999</v>
      </c>
      <c r="FI39" s="94">
        <v>3.6964839999999999</v>
      </c>
      <c r="FJ39" s="94">
        <v>3.5536379999999999</v>
      </c>
      <c r="FK39" s="94">
        <v>3.4149240000000001</v>
      </c>
    </row>
    <row r="40" spans="2:167">
      <c r="B40" s="20" t="s">
        <v>120</v>
      </c>
      <c r="C40" s="94">
        <v>9.1403189999999999</v>
      </c>
      <c r="D40" s="94">
        <v>8.9238599999999995</v>
      </c>
      <c r="E40" s="94">
        <v>8.7045110000000001</v>
      </c>
      <c r="F40" s="94">
        <v>8.4645449999999993</v>
      </c>
      <c r="G40" s="94">
        <v>8.2254760000000005</v>
      </c>
      <c r="H40" s="94">
        <v>8.0103709999999992</v>
      </c>
      <c r="I40" s="94">
        <v>7.8059519999999996</v>
      </c>
      <c r="J40" s="94">
        <v>7.605321</v>
      </c>
      <c r="K40" s="94">
        <v>7.4058140000000003</v>
      </c>
      <c r="L40" s="94">
        <v>7.2206140000000003</v>
      </c>
      <c r="M40" s="94">
        <v>7.0391859999999999</v>
      </c>
      <c r="N40" s="94">
        <v>6.863226</v>
      </c>
      <c r="O40" s="94">
        <v>6.6925460000000001</v>
      </c>
      <c r="P40" s="94">
        <v>6.5238550000000002</v>
      </c>
      <c r="Q40" s="94">
        <v>6.3784099999999997</v>
      </c>
      <c r="R40" s="94">
        <v>6.2457630000000002</v>
      </c>
      <c r="S40" s="94">
        <v>6.1104450000000003</v>
      </c>
      <c r="T40" s="94">
        <v>5.9841009999999999</v>
      </c>
      <c r="U40" s="94">
        <v>5.8523909999999999</v>
      </c>
      <c r="V40" s="94">
        <v>5.7246709999999998</v>
      </c>
      <c r="W40" s="94">
        <v>5.5957249999999998</v>
      </c>
      <c r="Z40" s="21" t="s">
        <v>120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120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120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120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120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120</v>
      </c>
      <c r="EQ40" s="94">
        <v>7.6109059999999999</v>
      </c>
      <c r="ER40" s="94">
        <v>7.4428039999999998</v>
      </c>
      <c r="ES40" s="94">
        <v>7.2538179999999999</v>
      </c>
      <c r="ET40" s="94">
        <v>7.0615959999999998</v>
      </c>
      <c r="EU40" s="94">
        <v>6.8482289999999999</v>
      </c>
      <c r="EV40" s="94">
        <v>6.6308199999999999</v>
      </c>
      <c r="EW40" s="94">
        <v>6.4156240000000002</v>
      </c>
      <c r="EX40" s="94">
        <v>6.2020650000000002</v>
      </c>
      <c r="EY40" s="94">
        <v>6.0024430000000004</v>
      </c>
      <c r="EZ40" s="94">
        <v>5.8203690000000003</v>
      </c>
      <c r="FA40" s="94">
        <v>5.6588430000000001</v>
      </c>
      <c r="FB40" s="94">
        <v>5.5117039999999999</v>
      </c>
      <c r="FC40" s="94">
        <v>5.3641050000000003</v>
      </c>
      <c r="FD40" s="94">
        <v>5.2189379999999996</v>
      </c>
      <c r="FE40" s="94">
        <v>5.0801210000000001</v>
      </c>
      <c r="FF40" s="94">
        <v>4.9462669999999997</v>
      </c>
      <c r="FG40" s="94">
        <v>4.8105250000000002</v>
      </c>
      <c r="FH40" s="94">
        <v>4.6693720000000001</v>
      </c>
      <c r="FI40" s="94">
        <v>4.5216310000000002</v>
      </c>
      <c r="FJ40" s="94">
        <v>4.3775500000000003</v>
      </c>
      <c r="FK40" s="94">
        <v>4.2362799999999998</v>
      </c>
    </row>
    <row r="41" spans="2:167">
      <c r="B41" s="20" t="s">
        <v>121</v>
      </c>
      <c r="C41" s="94">
        <v>18.835419999999999</v>
      </c>
      <c r="D41" s="94">
        <v>18.394767000000002</v>
      </c>
      <c r="E41" s="94">
        <v>17.945709999999998</v>
      </c>
      <c r="F41" s="94">
        <v>17.452750000000002</v>
      </c>
      <c r="G41" s="94">
        <v>16.961632999999999</v>
      </c>
      <c r="H41" s="94">
        <v>16.519956000000001</v>
      </c>
      <c r="I41" s="94">
        <v>16.100318000000001</v>
      </c>
      <c r="J41" s="94">
        <v>15.688369</v>
      </c>
      <c r="K41" s="94">
        <v>15.278672</v>
      </c>
      <c r="L41" s="94">
        <v>14.898504000000001</v>
      </c>
      <c r="M41" s="94">
        <v>14.526126</v>
      </c>
      <c r="N41" s="94">
        <v>14.164942999999999</v>
      </c>
      <c r="O41" s="94">
        <v>13.814686999999999</v>
      </c>
      <c r="P41" s="94">
        <v>13.468575</v>
      </c>
      <c r="Q41" s="94">
        <v>13.170372</v>
      </c>
      <c r="R41" s="94">
        <v>12.898688999999999</v>
      </c>
      <c r="S41" s="94">
        <v>12.621414</v>
      </c>
      <c r="T41" s="94">
        <v>12.362655999999999</v>
      </c>
      <c r="U41" s="94">
        <v>12.092877</v>
      </c>
      <c r="V41" s="94">
        <v>11.831731</v>
      </c>
      <c r="W41" s="94">
        <v>11.567793999999999</v>
      </c>
      <c r="Z41" s="21" t="s">
        <v>121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121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121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121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121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121</v>
      </c>
      <c r="EQ41" s="94">
        <v>22.958273999999999</v>
      </c>
      <c r="ER41" s="94">
        <v>22.544046999999999</v>
      </c>
      <c r="ES41" s="94">
        <v>22.063506</v>
      </c>
      <c r="ET41" s="94">
        <v>21.568601000000001</v>
      </c>
      <c r="EU41" s="94">
        <v>21.001591999999999</v>
      </c>
      <c r="EV41" s="94">
        <v>20.417259999999999</v>
      </c>
      <c r="EW41" s="94">
        <v>19.837965000000001</v>
      </c>
      <c r="EX41" s="94">
        <v>19.256298999999999</v>
      </c>
      <c r="EY41" s="94">
        <v>18.715170000000001</v>
      </c>
      <c r="EZ41" s="94">
        <v>18.222232000000002</v>
      </c>
      <c r="FA41" s="94">
        <v>17.791916000000001</v>
      </c>
      <c r="FB41" s="94">
        <v>17.402498000000001</v>
      </c>
      <c r="FC41" s="94">
        <v>17.008839999999999</v>
      </c>
      <c r="FD41" s="94">
        <v>16.618665</v>
      </c>
      <c r="FE41" s="94">
        <v>16.245902000000001</v>
      </c>
      <c r="FF41" s="94">
        <v>15.886357</v>
      </c>
      <c r="FG41" s="94">
        <v>15.517711</v>
      </c>
      <c r="FH41" s="94">
        <v>15.127457</v>
      </c>
      <c r="FI41" s="94">
        <v>14.712031</v>
      </c>
      <c r="FJ41" s="94">
        <v>14.304107</v>
      </c>
      <c r="FK41" s="94">
        <v>13.901510999999999</v>
      </c>
    </row>
    <row r="42" spans="2:167">
      <c r="B42" s="20" t="s">
        <v>122</v>
      </c>
      <c r="C42" s="94">
        <v>12.744929000000001</v>
      </c>
      <c r="D42" s="94">
        <v>12.478367</v>
      </c>
      <c r="E42" s="94">
        <v>12.20401</v>
      </c>
      <c r="F42" s="94">
        <v>11.898073</v>
      </c>
      <c r="G42" s="94">
        <v>11.591504</v>
      </c>
      <c r="H42" s="94">
        <v>11.317242999999999</v>
      </c>
      <c r="I42" s="94">
        <v>11.056689</v>
      </c>
      <c r="J42" s="94">
        <v>10.799974000000001</v>
      </c>
      <c r="K42" s="94">
        <v>10.543722000000001</v>
      </c>
      <c r="L42" s="94">
        <v>10.306393999999999</v>
      </c>
      <c r="M42" s="94">
        <v>10.073138</v>
      </c>
      <c r="N42" s="94">
        <v>9.8463960000000004</v>
      </c>
      <c r="O42" s="94">
        <v>9.6260589999999997</v>
      </c>
      <c r="P42" s="94">
        <v>9.4075140000000008</v>
      </c>
      <c r="Q42" s="94">
        <v>9.2212960000000006</v>
      </c>
      <c r="R42" s="94">
        <v>9.0526269999999993</v>
      </c>
      <c r="S42" s="94">
        <v>8.8791709999999995</v>
      </c>
      <c r="T42" s="94">
        <v>8.7178599999999999</v>
      </c>
      <c r="U42" s="94">
        <v>8.5479330000000004</v>
      </c>
      <c r="V42" s="94">
        <v>8.3829630000000002</v>
      </c>
      <c r="W42" s="94">
        <v>8.2152010000000004</v>
      </c>
      <c r="Z42" s="21" t="s">
        <v>122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122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122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122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122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122</v>
      </c>
      <c r="EQ42" s="94">
        <v>17.873318999999999</v>
      </c>
      <c r="ER42" s="94">
        <v>17.588134</v>
      </c>
      <c r="ES42" s="94">
        <v>17.250537000000001</v>
      </c>
      <c r="ET42" s="94">
        <v>16.900385</v>
      </c>
      <c r="EU42" s="94">
        <v>16.491624999999999</v>
      </c>
      <c r="EV42" s="94">
        <v>16.067094999999998</v>
      </c>
      <c r="EW42" s="94">
        <v>15.64526</v>
      </c>
      <c r="EX42" s="94">
        <v>15.218875000000001</v>
      </c>
      <c r="EY42" s="94">
        <v>14.823529000000001</v>
      </c>
      <c r="EZ42" s="94">
        <v>14.464286</v>
      </c>
      <c r="FA42" s="94">
        <v>14.153798999999999</v>
      </c>
      <c r="FB42" s="94">
        <v>13.873932</v>
      </c>
      <c r="FC42" s="94">
        <v>13.590057</v>
      </c>
      <c r="FD42" s="94">
        <v>13.307301000000001</v>
      </c>
      <c r="FE42" s="94">
        <v>13.037603000000001</v>
      </c>
      <c r="FF42" s="94">
        <v>12.777772000000001</v>
      </c>
      <c r="FG42" s="94">
        <v>12.509558999999999</v>
      </c>
      <c r="FH42" s="94">
        <v>12.222168999999999</v>
      </c>
      <c r="FI42" s="94">
        <v>11.912931</v>
      </c>
      <c r="FJ42" s="94">
        <v>11.607888000000001</v>
      </c>
      <c r="FK42" s="94">
        <v>11.305794000000001</v>
      </c>
    </row>
    <row r="43" spans="2:167">
      <c r="B43" s="20" t="s">
        <v>123</v>
      </c>
      <c r="C43" s="94">
        <v>29.639907999999998</v>
      </c>
      <c r="D43" s="94">
        <v>29.150825999999999</v>
      </c>
      <c r="E43" s="94">
        <v>28.638137</v>
      </c>
      <c r="F43" s="94">
        <v>28.045852</v>
      </c>
      <c r="G43" s="94">
        <v>27.446145000000001</v>
      </c>
      <c r="H43" s="94">
        <v>26.917370999999999</v>
      </c>
      <c r="I43" s="94">
        <v>26.416</v>
      </c>
      <c r="J43" s="94">
        <v>25.919060999999999</v>
      </c>
      <c r="K43" s="94">
        <v>25.418576999999999</v>
      </c>
      <c r="L43" s="94">
        <v>24.958887000000001</v>
      </c>
      <c r="M43" s="94">
        <v>24.504465</v>
      </c>
      <c r="N43" s="94">
        <v>24.061299000000002</v>
      </c>
      <c r="O43" s="94">
        <v>23.629424</v>
      </c>
      <c r="P43" s="94">
        <v>23.197308</v>
      </c>
      <c r="Q43" s="94">
        <v>22.841055999999998</v>
      </c>
      <c r="R43" s="94">
        <v>22.524736000000001</v>
      </c>
      <c r="S43" s="94">
        <v>22.193325000000002</v>
      </c>
      <c r="T43" s="94">
        <v>21.888838</v>
      </c>
      <c r="U43" s="94">
        <v>21.558966000000002</v>
      </c>
      <c r="V43" s="94">
        <v>21.237914</v>
      </c>
      <c r="W43" s="94">
        <v>20.906486999999998</v>
      </c>
      <c r="Z43" s="21" t="s">
        <v>123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123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123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123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123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123</v>
      </c>
      <c r="EQ43" s="94">
        <v>31.9223</v>
      </c>
      <c r="ER43" s="94">
        <v>31.513224000000001</v>
      </c>
      <c r="ES43" s="94">
        <v>31.007752</v>
      </c>
      <c r="ET43" s="94">
        <v>30.475971000000001</v>
      </c>
      <c r="EU43" s="94">
        <v>29.832370999999998</v>
      </c>
      <c r="EV43" s="94">
        <v>29.155843000000001</v>
      </c>
      <c r="EW43" s="94">
        <v>28.482358999999999</v>
      </c>
      <c r="EX43" s="94">
        <v>27.794363000000001</v>
      </c>
      <c r="EY43" s="94">
        <v>27.16011</v>
      </c>
      <c r="EZ43" s="94">
        <v>26.585913999999999</v>
      </c>
      <c r="FA43" s="94">
        <v>26.100276000000001</v>
      </c>
      <c r="FB43" s="94">
        <v>25.667815999999998</v>
      </c>
      <c r="FC43" s="94">
        <v>25.225293000000001</v>
      </c>
      <c r="FD43" s="94">
        <v>24.780992000000001</v>
      </c>
      <c r="FE43" s="94">
        <v>24.358750000000001</v>
      </c>
      <c r="FF43" s="94">
        <v>23.952767999999999</v>
      </c>
      <c r="FG43" s="94">
        <v>23.528493999999998</v>
      </c>
      <c r="FH43" s="94">
        <v>23.064308</v>
      </c>
      <c r="FI43" s="94">
        <v>22.555306999999999</v>
      </c>
      <c r="FJ43" s="94">
        <v>22.049954</v>
      </c>
      <c r="FK43" s="94">
        <v>21.546541000000001</v>
      </c>
    </row>
    <row r="44" spans="2:167">
      <c r="B44" s="21" t="s">
        <v>124</v>
      </c>
      <c r="C44" s="94">
        <v>10.012687</v>
      </c>
      <c r="D44" s="94">
        <v>9.8936240000000009</v>
      </c>
      <c r="E44" s="94">
        <v>9.7648530000000004</v>
      </c>
      <c r="F44" s="94">
        <v>9.6073930000000001</v>
      </c>
      <c r="G44" s="94">
        <v>9.4456089999999993</v>
      </c>
      <c r="H44" s="94">
        <v>9.3066630000000004</v>
      </c>
      <c r="I44" s="94">
        <v>9.1757899999999992</v>
      </c>
      <c r="J44" s="94">
        <v>9.0452069999999996</v>
      </c>
      <c r="K44" s="94">
        <v>8.9120849999999994</v>
      </c>
      <c r="L44" s="94">
        <v>8.7918830000000003</v>
      </c>
      <c r="M44" s="94">
        <v>8.6724219999999992</v>
      </c>
      <c r="N44" s="94">
        <v>8.5556730000000005</v>
      </c>
      <c r="O44" s="94">
        <v>8.4417220000000004</v>
      </c>
      <c r="P44" s="94">
        <v>8.3264359999999993</v>
      </c>
      <c r="Q44" s="94">
        <v>8.2373100000000008</v>
      </c>
      <c r="R44" s="94">
        <v>8.1616210000000002</v>
      </c>
      <c r="S44" s="94">
        <v>8.0796779999999995</v>
      </c>
      <c r="T44" s="94">
        <v>8.0066640000000007</v>
      </c>
      <c r="U44" s="94">
        <v>7.9233960000000003</v>
      </c>
      <c r="V44" s="94">
        <v>7.8421789999999998</v>
      </c>
      <c r="W44" s="94">
        <v>7.7563510000000004</v>
      </c>
      <c r="Z44" s="21" t="s">
        <v>124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124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124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124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124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124</v>
      </c>
      <c r="EQ44" s="94">
        <v>12.585095000000001</v>
      </c>
      <c r="ER44" s="94">
        <v>12.463202000000001</v>
      </c>
      <c r="ES44" s="94">
        <v>12.302507</v>
      </c>
      <c r="ET44" s="94">
        <v>12.130046999999999</v>
      </c>
      <c r="EU44" s="94">
        <v>11.909822</v>
      </c>
      <c r="EV44" s="94">
        <v>11.675153</v>
      </c>
      <c r="EW44" s="94">
        <v>11.442299999999999</v>
      </c>
      <c r="EX44" s="94">
        <v>11.200562</v>
      </c>
      <c r="EY44" s="94">
        <v>10.980319</v>
      </c>
      <c r="EZ44" s="94">
        <v>10.781941</v>
      </c>
      <c r="FA44" s="94">
        <v>10.619431000000001</v>
      </c>
      <c r="FB44" s="94">
        <v>10.477053</v>
      </c>
      <c r="FC44" s="94">
        <v>10.329993</v>
      </c>
      <c r="FD44" s="94">
        <v>10.180915000000001</v>
      </c>
      <c r="FE44" s="94">
        <v>10.040151</v>
      </c>
      <c r="FF44" s="94">
        <v>9.9054059999999993</v>
      </c>
      <c r="FG44" s="94">
        <v>9.7622689999999999</v>
      </c>
      <c r="FH44" s="94">
        <v>9.6013129999999993</v>
      </c>
      <c r="FI44" s="94">
        <v>9.4204650000000001</v>
      </c>
      <c r="FJ44" s="94">
        <v>9.2396499999999993</v>
      </c>
      <c r="FK44" s="94">
        <v>9.0582130000000003</v>
      </c>
    </row>
    <row r="45" spans="2:167">
      <c r="B45" s="21" t="s">
        <v>125</v>
      </c>
      <c r="C45" s="94">
        <v>0</v>
      </c>
      <c r="D45" s="94">
        <v>2.0031340000000002</v>
      </c>
      <c r="E45" s="94">
        <v>4.0668410000000002</v>
      </c>
      <c r="F45" s="94">
        <v>6.3801829999999997</v>
      </c>
      <c r="G45" s="94">
        <v>8.7009519999999991</v>
      </c>
      <c r="H45" s="94">
        <v>10.77042</v>
      </c>
      <c r="I45" s="94">
        <v>10.644874</v>
      </c>
      <c r="J45" s="94">
        <v>10.519107</v>
      </c>
      <c r="K45" s="94">
        <v>10.389803000000001</v>
      </c>
      <c r="L45" s="94">
        <v>10.274931</v>
      </c>
      <c r="M45" s="94">
        <v>10.160411</v>
      </c>
      <c r="N45" s="94">
        <v>10.048489999999999</v>
      </c>
      <c r="O45" s="94">
        <v>9.9393080000000005</v>
      </c>
      <c r="P45" s="94">
        <v>9.8279420000000002</v>
      </c>
      <c r="Q45" s="94">
        <v>9.7470020000000002</v>
      </c>
      <c r="R45" s="94">
        <v>9.6815560000000005</v>
      </c>
      <c r="S45" s="94">
        <v>9.6083829999999999</v>
      </c>
      <c r="T45" s="94">
        <v>9.5454629999999998</v>
      </c>
      <c r="U45" s="94">
        <v>9.4698709999999995</v>
      </c>
      <c r="V45" s="94">
        <v>9.3961459999999999</v>
      </c>
      <c r="W45" s="94">
        <v>9.3165630000000004</v>
      </c>
      <c r="Z45" s="21" t="s">
        <v>125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125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125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125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125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125</v>
      </c>
      <c r="EQ45" s="94">
        <v>0</v>
      </c>
      <c r="ER45" s="94">
        <v>1.6009819999999999</v>
      </c>
      <c r="ES45" s="94">
        <v>3.4939559999999998</v>
      </c>
      <c r="ET45" s="94">
        <v>5.4553599999999998</v>
      </c>
      <c r="EU45" s="94">
        <v>7.7434070000000004</v>
      </c>
      <c r="EV45" s="94">
        <v>10.116747999999999</v>
      </c>
      <c r="EW45" s="94">
        <v>9.9310550000000006</v>
      </c>
      <c r="EX45" s="94">
        <v>9.7361350000000009</v>
      </c>
      <c r="EY45" s="94">
        <v>9.5601690000000001</v>
      </c>
      <c r="EZ45" s="94">
        <v>9.4022780000000008</v>
      </c>
      <c r="FA45" s="94">
        <v>9.275684</v>
      </c>
      <c r="FB45" s="94">
        <v>9.1658819999999999</v>
      </c>
      <c r="FC45" s="94">
        <v>9.0519639999999999</v>
      </c>
      <c r="FD45" s="94">
        <v>8.9357819999999997</v>
      </c>
      <c r="FE45" s="94">
        <v>8.8266329999999993</v>
      </c>
      <c r="FF45" s="94">
        <v>8.7225789999999996</v>
      </c>
      <c r="FG45" s="94">
        <v>8.6108329999999995</v>
      </c>
      <c r="FH45" s="94">
        <v>8.4829249999999998</v>
      </c>
      <c r="FI45" s="94">
        <v>8.3369619999999998</v>
      </c>
      <c r="FJ45" s="94">
        <v>8.1904190000000003</v>
      </c>
      <c r="FK45" s="94">
        <v>8.0427250000000008</v>
      </c>
    </row>
    <row r="46" spans="2:167">
      <c r="B46" s="21" t="s">
        <v>126</v>
      </c>
      <c r="C46" s="94">
        <v>0</v>
      </c>
      <c r="D46" s="94">
        <v>0</v>
      </c>
      <c r="E46" s="94">
        <v>0</v>
      </c>
      <c r="F46" s="94">
        <v>0</v>
      </c>
      <c r="G46" s="94">
        <v>0</v>
      </c>
      <c r="H46" s="94">
        <v>0</v>
      </c>
      <c r="I46" s="94">
        <v>2.089874</v>
      </c>
      <c r="J46" s="94">
        <v>4.1516529999999996</v>
      </c>
      <c r="K46" s="94">
        <v>6.2164869999999999</v>
      </c>
      <c r="L46" s="94">
        <v>8.1194889999999997</v>
      </c>
      <c r="M46" s="94">
        <v>9.9920000000000009</v>
      </c>
      <c r="N46" s="94">
        <v>9.8885100000000001</v>
      </c>
      <c r="O46" s="94">
        <v>9.7875920000000001</v>
      </c>
      <c r="P46" s="94">
        <v>9.6843880000000002</v>
      </c>
      <c r="Q46" s="94">
        <v>9.611065</v>
      </c>
      <c r="R46" s="94">
        <v>9.5529320000000002</v>
      </c>
      <c r="S46" s="94">
        <v>9.4871180000000006</v>
      </c>
      <c r="T46" s="94">
        <v>9.4313549999999999</v>
      </c>
      <c r="U46" s="94">
        <v>9.3629770000000008</v>
      </c>
      <c r="V46" s="94">
        <v>9.2963000000000005</v>
      </c>
      <c r="W46" s="94">
        <v>9.22377</v>
      </c>
      <c r="Z46" s="21" t="s">
        <v>126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126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126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126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126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126</v>
      </c>
      <c r="EQ46" s="94">
        <v>0</v>
      </c>
      <c r="ER46" s="94">
        <v>0</v>
      </c>
      <c r="ES46" s="94">
        <v>0</v>
      </c>
      <c r="ET46" s="94">
        <v>0</v>
      </c>
      <c r="EU46" s="94">
        <v>0</v>
      </c>
      <c r="EV46" s="94">
        <v>0</v>
      </c>
      <c r="EW46" s="94">
        <v>2.540794</v>
      </c>
      <c r="EX46" s="94">
        <v>5.1141449999999997</v>
      </c>
      <c r="EY46" s="94">
        <v>7.4937209999999999</v>
      </c>
      <c r="EZ46" s="94">
        <v>9.6525909999999993</v>
      </c>
      <c r="FA46" s="94">
        <v>11.504794</v>
      </c>
      <c r="FB46" s="94">
        <v>11.373464999999999</v>
      </c>
      <c r="FC46" s="94">
        <v>11.237004000000001</v>
      </c>
      <c r="FD46" s="94">
        <v>11.097576</v>
      </c>
      <c r="FE46" s="94">
        <v>10.966806999999999</v>
      </c>
      <c r="FF46" s="94">
        <v>10.842309</v>
      </c>
      <c r="FG46" s="94">
        <v>10.708162</v>
      </c>
      <c r="FH46" s="94">
        <v>10.553774000000001</v>
      </c>
      <c r="FI46" s="94">
        <v>10.37677</v>
      </c>
      <c r="FJ46" s="94">
        <v>10.198853</v>
      </c>
      <c r="FK46" s="94">
        <v>10.019318</v>
      </c>
    </row>
    <row r="47" spans="2:167">
      <c r="B47" s="21" t="s">
        <v>127</v>
      </c>
      <c r="C47" s="94">
        <v>0</v>
      </c>
      <c r="D47" s="94">
        <v>0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1.924204</v>
      </c>
      <c r="O47" s="94">
        <v>3.7947989999999998</v>
      </c>
      <c r="P47" s="94">
        <v>5.6588060000000002</v>
      </c>
      <c r="Q47" s="94">
        <v>7.2072560000000001</v>
      </c>
      <c r="R47" s="94">
        <v>8.5872089999999996</v>
      </c>
      <c r="S47" s="94">
        <v>8.529458</v>
      </c>
      <c r="T47" s="94">
        <v>8.4807279999999992</v>
      </c>
      <c r="U47" s="94">
        <v>8.4206380000000003</v>
      </c>
      <c r="V47" s="94">
        <v>8.3620459999999994</v>
      </c>
      <c r="W47" s="94">
        <v>8.2981780000000001</v>
      </c>
      <c r="Z47" s="21" t="s">
        <v>127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127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127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127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127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127</v>
      </c>
      <c r="EQ47" s="94">
        <v>0</v>
      </c>
      <c r="ER47" s="94">
        <v>0</v>
      </c>
      <c r="ES47" s="94">
        <v>0</v>
      </c>
      <c r="ET47" s="94">
        <v>0</v>
      </c>
      <c r="EU47" s="94">
        <v>0</v>
      </c>
      <c r="EV47" s="94">
        <v>0</v>
      </c>
      <c r="EW47" s="94">
        <v>0</v>
      </c>
      <c r="EX47" s="94">
        <v>0</v>
      </c>
      <c r="EY47" s="94">
        <v>0</v>
      </c>
      <c r="EZ47" s="94">
        <v>0</v>
      </c>
      <c r="FA47" s="94">
        <v>0</v>
      </c>
      <c r="FB47" s="94">
        <v>1.7927219999999999</v>
      </c>
      <c r="FC47" s="94">
        <v>3.6169220000000002</v>
      </c>
      <c r="FD47" s="94">
        <v>5.4387930000000004</v>
      </c>
      <c r="FE47" s="94">
        <v>7.1708259999999999</v>
      </c>
      <c r="FF47" s="94">
        <v>8.8355060000000005</v>
      </c>
      <c r="FG47" s="94">
        <v>8.7271509999999992</v>
      </c>
      <c r="FH47" s="94">
        <v>8.602271</v>
      </c>
      <c r="FI47" s="94">
        <v>8.4589280000000002</v>
      </c>
      <c r="FJ47" s="94">
        <v>8.3148049999999998</v>
      </c>
      <c r="FK47" s="94">
        <v>8.1693239999999996</v>
      </c>
    </row>
    <row r="48" spans="2:167">
      <c r="B48" s="21" t="s">
        <v>128</v>
      </c>
      <c r="C48" s="94">
        <v>0</v>
      </c>
      <c r="D48" s="94">
        <v>0</v>
      </c>
      <c r="E48" s="94">
        <v>0</v>
      </c>
      <c r="F48" s="94">
        <v>0</v>
      </c>
      <c r="G48" s="94">
        <v>0</v>
      </c>
      <c r="H48" s="94">
        <v>0</v>
      </c>
      <c r="I48" s="94">
        <v>0</v>
      </c>
      <c r="J48" s="94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94">
        <v>0</v>
      </c>
      <c r="Q48" s="94">
        <v>0</v>
      </c>
      <c r="R48" s="94">
        <v>0</v>
      </c>
      <c r="S48" s="94">
        <v>1.493055</v>
      </c>
      <c r="T48" s="94">
        <v>2.861961</v>
      </c>
      <c r="U48" s="94">
        <v>4.3390740000000001</v>
      </c>
      <c r="V48" s="94">
        <v>5.7739719999999997</v>
      </c>
      <c r="W48" s="94">
        <v>7.2500689999999999</v>
      </c>
      <c r="Z48" s="21" t="s">
        <v>128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128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128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128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128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128</v>
      </c>
      <c r="EQ48" s="94">
        <v>0</v>
      </c>
      <c r="ER48" s="94">
        <v>0</v>
      </c>
      <c r="ES48" s="94">
        <v>0</v>
      </c>
      <c r="ET48" s="94">
        <v>0</v>
      </c>
      <c r="EU48" s="94">
        <v>0</v>
      </c>
      <c r="EV48" s="94">
        <v>0</v>
      </c>
      <c r="EW48" s="94">
        <v>0</v>
      </c>
      <c r="EX48" s="94">
        <v>0</v>
      </c>
      <c r="EY48" s="94">
        <v>0</v>
      </c>
      <c r="EZ48" s="94">
        <v>0</v>
      </c>
      <c r="FA48" s="94">
        <v>0</v>
      </c>
      <c r="FB48" s="94">
        <v>0</v>
      </c>
      <c r="FC48" s="94">
        <v>0</v>
      </c>
      <c r="FD48" s="94">
        <v>0</v>
      </c>
      <c r="FE48" s="94">
        <v>0</v>
      </c>
      <c r="FF48" s="94">
        <v>0</v>
      </c>
      <c r="FG48" s="94">
        <v>1.836355</v>
      </c>
      <c r="FH48" s="94">
        <v>3.831947</v>
      </c>
      <c r="FI48" s="94">
        <v>6.0084900000000001</v>
      </c>
      <c r="FJ48" s="94">
        <v>8.1631350000000005</v>
      </c>
      <c r="FK48" s="94">
        <v>10.30537</v>
      </c>
    </row>
    <row r="49" spans="3:159"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4"/>
      <c r="ER49" s="94"/>
      <c r="ES49" s="94"/>
      <c r="ET49" s="94"/>
      <c r="EU49" s="94"/>
      <c r="EV49" s="94"/>
      <c r="EW49" s="94"/>
      <c r="EX49" s="94"/>
      <c r="EY49" s="94"/>
      <c r="EZ49" s="94"/>
      <c r="FA49" s="94"/>
      <c r="FB49" s="94"/>
      <c r="FC49" s="94"/>
    </row>
    <row r="50" spans="3:159"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4"/>
      <c r="ER50" s="94"/>
      <c r="ES50" s="94"/>
      <c r="ET50" s="94"/>
      <c r="EU50" s="94"/>
      <c r="EV50" s="94"/>
      <c r="EW50" s="94"/>
      <c r="EX50" s="94"/>
      <c r="EY50" s="94"/>
      <c r="EZ50" s="94"/>
      <c r="FA50" s="94"/>
      <c r="FB50" s="94"/>
      <c r="FC50" s="94"/>
    </row>
    <row r="51" spans="3:159"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4"/>
      <c r="ER51" s="94"/>
      <c r="ES51" s="94"/>
      <c r="ET51" s="94"/>
      <c r="EU51" s="94"/>
      <c r="EV51" s="94"/>
      <c r="EW51" s="94"/>
      <c r="EX51" s="94"/>
      <c r="EY51" s="94"/>
      <c r="EZ51" s="94"/>
      <c r="FA51" s="94"/>
      <c r="FB51" s="94"/>
      <c r="FC51" s="94"/>
    </row>
    <row r="52" spans="3:159"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4"/>
      <c r="ER52" s="94"/>
      <c r="ES52" s="94"/>
      <c r="ET52" s="94"/>
      <c r="EU52" s="94"/>
      <c r="EV52" s="94"/>
      <c r="EW52" s="94"/>
      <c r="EX52" s="94"/>
      <c r="EY52" s="94"/>
      <c r="EZ52" s="94"/>
      <c r="FA52" s="94"/>
      <c r="FB52" s="94"/>
      <c r="FC52" s="94"/>
    </row>
    <row r="53" spans="3:159"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4"/>
      <c r="ER53" s="94"/>
      <c r="ES53" s="94"/>
      <c r="ET53" s="94"/>
      <c r="EU53" s="94"/>
      <c r="EV53" s="94"/>
      <c r="EW53" s="94"/>
      <c r="EX53" s="94"/>
      <c r="EY53" s="94"/>
      <c r="EZ53" s="94"/>
      <c r="FA53" s="94"/>
      <c r="FB53" s="94"/>
      <c r="FC53" s="94"/>
    </row>
    <row r="54" spans="3:159"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4"/>
      <c r="ER54" s="94"/>
      <c r="ES54" s="94"/>
      <c r="ET54" s="94"/>
      <c r="EU54" s="94"/>
      <c r="EV54" s="94"/>
      <c r="EW54" s="94"/>
      <c r="EX54" s="94"/>
      <c r="EY54" s="94"/>
      <c r="EZ54" s="94"/>
      <c r="FA54" s="94"/>
      <c r="FB54" s="94"/>
      <c r="FC54" s="94"/>
    </row>
    <row r="55" spans="3:159"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4"/>
      <c r="ER55" s="94"/>
      <c r="ES55" s="94"/>
      <c r="ET55" s="94"/>
      <c r="EU55" s="94"/>
      <c r="EV55" s="94"/>
      <c r="EW55" s="94"/>
      <c r="EX55" s="94"/>
      <c r="EY55" s="94"/>
      <c r="EZ55" s="94"/>
      <c r="FA55" s="94"/>
      <c r="FB55" s="94"/>
      <c r="FC55" s="94"/>
    </row>
    <row r="56" spans="3:159"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4"/>
      <c r="ER56" s="94"/>
      <c r="ES56" s="94"/>
      <c r="ET56" s="94"/>
      <c r="EU56" s="94"/>
      <c r="EV56" s="94"/>
      <c r="EW56" s="94"/>
      <c r="EX56" s="94"/>
      <c r="EY56" s="94"/>
      <c r="EZ56" s="94"/>
      <c r="FA56" s="94"/>
      <c r="FB56" s="94"/>
      <c r="FC56" s="94"/>
    </row>
    <row r="57" spans="3:159"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4"/>
      <c r="ER57" s="94"/>
      <c r="ES57" s="94"/>
      <c r="ET57" s="94"/>
      <c r="EU57" s="94"/>
      <c r="EV57" s="94"/>
      <c r="EW57" s="94"/>
      <c r="EX57" s="94"/>
      <c r="EY57" s="94"/>
      <c r="EZ57" s="94"/>
      <c r="FA57" s="94"/>
      <c r="FB57" s="94"/>
      <c r="FC57" s="94"/>
    </row>
    <row r="58" spans="3:159"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4"/>
      <c r="ER58" s="94"/>
      <c r="ES58" s="94"/>
      <c r="ET58" s="94"/>
      <c r="EU58" s="94"/>
      <c r="EV58" s="94"/>
      <c r="EW58" s="94"/>
      <c r="EX58" s="94"/>
      <c r="EY58" s="94"/>
      <c r="EZ58" s="94"/>
      <c r="FA58" s="94"/>
      <c r="FB58" s="94"/>
      <c r="FC58" s="94"/>
    </row>
    <row r="59" spans="3:159"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</row>
    <row r="60" spans="3:159"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4"/>
      <c r="ER60" s="94"/>
      <c r="ES60" s="94"/>
      <c r="ET60" s="94"/>
      <c r="EU60" s="94"/>
      <c r="EV60" s="94"/>
      <c r="EW60" s="94"/>
      <c r="EX60" s="94"/>
      <c r="EY60" s="94"/>
      <c r="EZ60" s="94"/>
      <c r="FA60" s="94"/>
      <c r="FB60" s="94"/>
      <c r="FC60" s="94"/>
    </row>
    <row r="61" spans="3:159"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</row>
    <row r="62" spans="3:159"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4"/>
      <c r="ER62" s="94"/>
      <c r="ES62" s="94"/>
      <c r="ET62" s="94"/>
      <c r="EU62" s="94"/>
      <c r="EV62" s="94"/>
      <c r="EW62" s="94"/>
      <c r="EX62" s="94"/>
      <c r="EY62" s="94"/>
      <c r="EZ62" s="94"/>
      <c r="FA62" s="94"/>
      <c r="FB62" s="94"/>
      <c r="FC62" s="94"/>
    </row>
    <row r="63" spans="3:159"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4"/>
      <c r="ER63" s="94"/>
      <c r="ES63" s="94"/>
      <c r="ET63" s="94"/>
      <c r="EU63" s="94"/>
      <c r="EV63" s="94"/>
      <c r="EW63" s="94"/>
      <c r="EX63" s="94"/>
      <c r="EY63" s="94"/>
      <c r="EZ63" s="94"/>
      <c r="FA63" s="94"/>
      <c r="FB63" s="94"/>
      <c r="FC63" s="94"/>
    </row>
    <row r="64" spans="3:159"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4"/>
      <c r="ER64" s="94"/>
      <c r="ES64" s="94"/>
      <c r="ET64" s="94"/>
      <c r="EU64" s="94"/>
      <c r="EV64" s="94"/>
      <c r="EW64" s="94"/>
      <c r="EX64" s="94"/>
      <c r="EY64" s="94"/>
      <c r="EZ64" s="94"/>
      <c r="FA64" s="94"/>
      <c r="FB64" s="94"/>
      <c r="FC64" s="94"/>
    </row>
    <row r="65" spans="3:159"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4"/>
      <c r="ER65" s="94"/>
      <c r="ES65" s="94"/>
      <c r="ET65" s="94"/>
      <c r="EU65" s="94"/>
      <c r="EV65" s="94"/>
      <c r="EW65" s="94"/>
      <c r="EX65" s="94"/>
      <c r="EY65" s="94"/>
      <c r="EZ65" s="94"/>
      <c r="FA65" s="94"/>
      <c r="FB65" s="94"/>
      <c r="FC65" s="94"/>
    </row>
    <row r="66" spans="3:159"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4"/>
      <c r="ER66" s="94"/>
      <c r="ES66" s="94"/>
      <c r="ET66" s="94"/>
      <c r="EU66" s="94"/>
      <c r="EV66" s="94"/>
      <c r="EW66" s="94"/>
      <c r="EX66" s="94"/>
      <c r="EY66" s="94"/>
      <c r="EZ66" s="94"/>
      <c r="FA66" s="94"/>
      <c r="FB66" s="94"/>
      <c r="FC66" s="94"/>
    </row>
    <row r="67" spans="3:159"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4"/>
      <c r="ER67" s="94"/>
      <c r="ES67" s="94"/>
      <c r="ET67" s="94"/>
      <c r="EU67" s="94"/>
      <c r="EV67" s="94"/>
      <c r="EW67" s="94"/>
      <c r="EX67" s="94"/>
      <c r="EY67" s="94"/>
      <c r="EZ67" s="94"/>
      <c r="FA67" s="94"/>
      <c r="FB67" s="94"/>
      <c r="FC67" s="94"/>
    </row>
    <row r="68" spans="3:159"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4"/>
      <c r="ER68" s="94"/>
      <c r="ES68" s="94"/>
      <c r="ET68" s="94"/>
      <c r="EU68" s="94"/>
      <c r="EV68" s="94"/>
      <c r="EW68" s="94"/>
      <c r="EX68" s="94"/>
      <c r="EY68" s="94"/>
      <c r="EZ68" s="94"/>
      <c r="FA68" s="94"/>
      <c r="FB68" s="94"/>
      <c r="FC68" s="94"/>
    </row>
    <row r="69" spans="3:159"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4"/>
      <c r="ER69" s="94"/>
      <c r="ES69" s="94"/>
      <c r="ET69" s="94"/>
      <c r="EU69" s="94"/>
      <c r="EV69" s="94"/>
      <c r="EW69" s="94"/>
      <c r="EX69" s="94"/>
      <c r="EY69" s="94"/>
      <c r="EZ69" s="94"/>
      <c r="FA69" s="94"/>
      <c r="FB69" s="94"/>
      <c r="FC69" s="94"/>
    </row>
    <row r="70" spans="3:159"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4"/>
      <c r="ER70" s="94"/>
      <c r="ES70" s="94"/>
      <c r="ET70" s="94"/>
      <c r="EU70" s="94"/>
      <c r="EV70" s="94"/>
      <c r="EW70" s="94"/>
      <c r="EX70" s="94"/>
      <c r="EY70" s="94"/>
      <c r="EZ70" s="94"/>
      <c r="FA70" s="94"/>
      <c r="FB70" s="94"/>
      <c r="FC70" s="94"/>
    </row>
    <row r="71" spans="3:159"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4"/>
      <c r="ER71" s="94"/>
      <c r="ES71" s="94"/>
      <c r="ET71" s="94"/>
      <c r="EU71" s="94"/>
      <c r="EV71" s="94"/>
      <c r="EW71" s="94"/>
      <c r="EX71" s="94"/>
      <c r="EY71" s="94"/>
      <c r="EZ71" s="94"/>
      <c r="FA71" s="94"/>
      <c r="FB71" s="94"/>
      <c r="FC71" s="94"/>
    </row>
    <row r="72" spans="3:159"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4"/>
      <c r="ER72" s="94"/>
      <c r="ES72" s="94"/>
      <c r="ET72" s="94"/>
      <c r="EU72" s="94"/>
      <c r="EV72" s="94"/>
      <c r="EW72" s="94"/>
      <c r="EX72" s="94"/>
      <c r="EY72" s="94"/>
      <c r="EZ72" s="94"/>
      <c r="FA72" s="94"/>
      <c r="FB72" s="94"/>
      <c r="FC72" s="94"/>
    </row>
    <row r="73" spans="3:159"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4"/>
      <c r="ER73" s="94"/>
      <c r="ES73" s="94"/>
      <c r="ET73" s="94"/>
      <c r="EU73" s="94"/>
      <c r="EV73" s="94"/>
      <c r="EW73" s="94"/>
      <c r="EX73" s="94"/>
      <c r="EY73" s="94"/>
      <c r="EZ73" s="94"/>
      <c r="FA73" s="94"/>
      <c r="FB73" s="94"/>
      <c r="FC73" s="94"/>
    </row>
    <row r="74" spans="3:159"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4"/>
      <c r="ER74" s="94"/>
      <c r="ES74" s="94"/>
      <c r="ET74" s="94"/>
      <c r="EU74" s="94"/>
      <c r="EV74" s="94"/>
      <c r="EW74" s="94"/>
      <c r="EX74" s="94"/>
      <c r="EY74" s="94"/>
      <c r="EZ74" s="94"/>
      <c r="FA74" s="94"/>
      <c r="FB74" s="94"/>
      <c r="FC74" s="94"/>
    </row>
    <row r="75" spans="3:159"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4"/>
      <c r="ER75" s="94"/>
      <c r="ES75" s="94"/>
      <c r="ET75" s="94"/>
      <c r="EU75" s="94"/>
      <c r="EV75" s="94"/>
      <c r="EW75" s="94"/>
      <c r="EX75" s="94"/>
      <c r="EY75" s="94"/>
      <c r="EZ75" s="94"/>
      <c r="FA75" s="94"/>
      <c r="FB75" s="94"/>
      <c r="FC75" s="94"/>
    </row>
    <row r="76" spans="3:159"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4"/>
      <c r="ER76" s="94"/>
      <c r="ES76" s="94"/>
      <c r="ET76" s="94"/>
      <c r="EU76" s="94"/>
      <c r="EV76" s="94"/>
      <c r="EW76" s="94"/>
      <c r="EX76" s="94"/>
      <c r="EY76" s="94"/>
      <c r="EZ76" s="94"/>
      <c r="FA76" s="94"/>
      <c r="FB76" s="94"/>
      <c r="FC76" s="94"/>
    </row>
    <row r="77" spans="3:159"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EQ77" s="94"/>
      <c r="ER77" s="94"/>
      <c r="ES77" s="94"/>
      <c r="ET77" s="94"/>
      <c r="EU77" s="94"/>
      <c r="EV77" s="94"/>
      <c r="EW77" s="94"/>
      <c r="EX77" s="94"/>
      <c r="EY77" s="94"/>
      <c r="EZ77" s="94"/>
      <c r="FA77" s="94"/>
      <c r="FB77" s="94"/>
      <c r="FC77" s="94"/>
    </row>
    <row r="78" spans="3:159"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EQ78" s="94"/>
      <c r="ER78" s="94"/>
      <c r="ES78" s="94"/>
      <c r="ET78" s="94"/>
      <c r="EU78" s="94"/>
      <c r="EV78" s="94"/>
      <c r="EW78" s="94"/>
      <c r="EX78" s="94"/>
      <c r="EY78" s="94"/>
      <c r="EZ78" s="94"/>
      <c r="FA78" s="94"/>
      <c r="FB78" s="94"/>
      <c r="FC78" s="94"/>
    </row>
    <row r="79" spans="3:159"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EQ79" s="94"/>
      <c r="ER79" s="94"/>
      <c r="ES79" s="94"/>
      <c r="ET79" s="94"/>
      <c r="EU79" s="94"/>
      <c r="EV79" s="94"/>
      <c r="EW79" s="94"/>
      <c r="EX79" s="94"/>
      <c r="EY79" s="94"/>
      <c r="EZ79" s="94"/>
      <c r="FA79" s="94"/>
      <c r="FB79" s="94"/>
      <c r="FC79" s="94"/>
    </row>
    <row r="80" spans="3:159"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EQ80" s="94"/>
      <c r="ER80" s="94"/>
      <c r="ES80" s="94"/>
      <c r="ET80" s="94"/>
      <c r="EU80" s="94"/>
      <c r="EV80" s="94"/>
      <c r="EW80" s="94"/>
      <c r="EX80" s="94"/>
      <c r="EY80" s="94"/>
      <c r="EZ80" s="94"/>
      <c r="FA80" s="94"/>
      <c r="FB80" s="94"/>
      <c r="FC80" s="94"/>
    </row>
    <row r="81" spans="3:159"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EQ81" s="94"/>
      <c r="ER81" s="94"/>
      <c r="ES81" s="94"/>
      <c r="ET81" s="94"/>
      <c r="EU81" s="94"/>
      <c r="EV81" s="94"/>
      <c r="EW81" s="94"/>
      <c r="EX81" s="94"/>
      <c r="EY81" s="94"/>
      <c r="EZ81" s="94"/>
      <c r="FA81" s="94"/>
      <c r="FB81" s="94"/>
      <c r="FC81" s="94"/>
    </row>
    <row r="82" spans="3:159"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EQ82" s="94"/>
      <c r="ER82" s="94"/>
      <c r="ES82" s="94"/>
      <c r="ET82" s="94"/>
      <c r="EU82" s="94"/>
      <c r="EV82" s="94"/>
      <c r="EW82" s="94"/>
      <c r="EX82" s="94"/>
      <c r="EY82" s="94"/>
      <c r="EZ82" s="94"/>
      <c r="FA82" s="94"/>
      <c r="FB82" s="94"/>
      <c r="FC82" s="94"/>
    </row>
    <row r="83" spans="3:159"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EQ83" s="94"/>
      <c r="ER83" s="94"/>
      <c r="ES83" s="94"/>
      <c r="ET83" s="94"/>
      <c r="EU83" s="94"/>
      <c r="EV83" s="94"/>
      <c r="EW83" s="94"/>
      <c r="EX83" s="94"/>
      <c r="EY83" s="94"/>
      <c r="EZ83" s="94"/>
      <c r="FA83" s="94"/>
      <c r="FB83" s="94"/>
      <c r="FC83" s="94"/>
    </row>
    <row r="84" spans="3:159"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EQ84" s="94"/>
      <c r="ER84" s="94"/>
      <c r="ES84" s="94"/>
      <c r="ET84" s="94"/>
      <c r="EU84" s="94"/>
      <c r="EV84" s="94"/>
      <c r="EW84" s="94"/>
      <c r="EX84" s="94"/>
      <c r="EY84" s="94"/>
      <c r="EZ84" s="94"/>
      <c r="FA84" s="94"/>
      <c r="FB84" s="94"/>
      <c r="FC84" s="94"/>
    </row>
    <row r="85" spans="3:159"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EQ85" s="94"/>
      <c r="ER85" s="94"/>
      <c r="ES85" s="94"/>
      <c r="ET85" s="94"/>
      <c r="EU85" s="94"/>
      <c r="EV85" s="94"/>
      <c r="EW85" s="94"/>
      <c r="EX85" s="94"/>
      <c r="EY85" s="94"/>
      <c r="EZ85" s="94"/>
      <c r="FA85" s="94"/>
      <c r="FB85" s="94"/>
      <c r="FC85" s="94"/>
    </row>
    <row r="86" spans="3:159"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EQ86" s="94"/>
      <c r="ER86" s="94"/>
      <c r="ES86" s="94"/>
      <c r="ET86" s="94"/>
      <c r="EU86" s="94"/>
      <c r="EV86" s="94"/>
      <c r="EW86" s="94"/>
      <c r="EX86" s="94"/>
      <c r="EY86" s="94"/>
      <c r="EZ86" s="94"/>
      <c r="FA86" s="94"/>
      <c r="FB86" s="94"/>
      <c r="FC86" s="94"/>
    </row>
    <row r="87" spans="3:159"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EQ87" s="94"/>
      <c r="ER87" s="94"/>
      <c r="ES87" s="94"/>
      <c r="ET87" s="94"/>
      <c r="EU87" s="94"/>
      <c r="EV87" s="94"/>
      <c r="EW87" s="94"/>
      <c r="EX87" s="94"/>
      <c r="EY87" s="94"/>
      <c r="EZ87" s="94"/>
      <c r="FA87" s="94"/>
      <c r="FB87" s="94"/>
      <c r="FC87" s="94"/>
    </row>
    <row r="88" spans="3:159"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EQ88" s="94"/>
      <c r="ER88" s="94"/>
      <c r="ES88" s="94"/>
      <c r="ET88" s="94"/>
      <c r="EU88" s="94"/>
      <c r="EV88" s="94"/>
      <c r="EW88" s="94"/>
      <c r="EX88" s="94"/>
      <c r="EY88" s="94"/>
      <c r="EZ88" s="94"/>
      <c r="FA88" s="94"/>
      <c r="FB88" s="94"/>
      <c r="FC88" s="94"/>
    </row>
    <row r="89" spans="3:159"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EQ89" s="94"/>
      <c r="ER89" s="94"/>
      <c r="ES89" s="94"/>
      <c r="ET89" s="94"/>
      <c r="EU89" s="94"/>
      <c r="EV89" s="94"/>
      <c r="EW89" s="94"/>
      <c r="EX89" s="94"/>
      <c r="EY89" s="94"/>
      <c r="EZ89" s="94"/>
      <c r="FA89" s="94"/>
      <c r="FB89" s="94"/>
      <c r="FC89" s="94"/>
    </row>
    <row r="90" spans="3:159"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EQ90" s="94"/>
      <c r="ER90" s="94"/>
      <c r="ES90" s="94"/>
      <c r="ET90" s="94"/>
      <c r="EU90" s="94"/>
      <c r="EV90" s="94"/>
      <c r="EW90" s="94"/>
      <c r="EX90" s="94"/>
      <c r="EY90" s="94"/>
      <c r="EZ90" s="94"/>
      <c r="FA90" s="94"/>
      <c r="FB90" s="94"/>
      <c r="FC90" s="94"/>
    </row>
    <row r="91" spans="3:159"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EQ91" s="94"/>
      <c r="ER91" s="94"/>
      <c r="ES91" s="94"/>
      <c r="ET91" s="94"/>
      <c r="EU91" s="94"/>
      <c r="EV91" s="94"/>
      <c r="EW91" s="94"/>
      <c r="EX91" s="94"/>
      <c r="EY91" s="94"/>
      <c r="EZ91" s="94"/>
      <c r="FA91" s="94"/>
      <c r="FB91" s="94"/>
      <c r="FC91" s="94"/>
    </row>
    <row r="92" spans="3:159"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EQ92" s="94"/>
      <c r="ER92" s="94"/>
      <c r="ES92" s="94"/>
      <c r="ET92" s="94"/>
      <c r="EU92" s="94"/>
      <c r="EV92" s="94"/>
      <c r="EW92" s="94"/>
      <c r="EX92" s="94"/>
      <c r="EY92" s="94"/>
      <c r="EZ92" s="94"/>
      <c r="FA92" s="94"/>
      <c r="FB92" s="94"/>
      <c r="FC92" s="94"/>
    </row>
    <row r="93" spans="3:159"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EQ93" s="94"/>
      <c r="ER93" s="94"/>
      <c r="ES93" s="94"/>
      <c r="ET93" s="94"/>
      <c r="EU93" s="94"/>
      <c r="EV93" s="94"/>
      <c r="EW93" s="94"/>
      <c r="EX93" s="94"/>
      <c r="EY93" s="94"/>
      <c r="EZ93" s="94"/>
      <c r="FA93" s="94"/>
      <c r="FB93" s="94"/>
      <c r="FC93" s="94"/>
    </row>
    <row r="94" spans="3:159"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EQ94" s="94"/>
      <c r="ER94" s="94"/>
      <c r="ES94" s="94"/>
      <c r="ET94" s="94"/>
      <c r="EU94" s="94"/>
      <c r="EV94" s="94"/>
      <c r="EW94" s="94"/>
      <c r="EX94" s="94"/>
      <c r="EY94" s="94"/>
      <c r="EZ94" s="94"/>
      <c r="FA94" s="94"/>
      <c r="FB94" s="94"/>
      <c r="FC94" s="94"/>
    </row>
    <row r="95" spans="3:159"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EQ95" s="94"/>
      <c r="ER95" s="94"/>
      <c r="ES95" s="94"/>
      <c r="ET95" s="94"/>
      <c r="EU95" s="94"/>
      <c r="EV95" s="94"/>
      <c r="EW95" s="94"/>
      <c r="EX95" s="94"/>
      <c r="EY95" s="94"/>
      <c r="EZ95" s="94"/>
      <c r="FA95" s="94"/>
      <c r="FB95" s="94"/>
      <c r="FC95" s="94"/>
    </row>
    <row r="96" spans="3:159"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EQ96" s="94"/>
      <c r="ER96" s="94"/>
      <c r="ES96" s="94"/>
      <c r="ET96" s="94"/>
      <c r="EU96" s="94"/>
      <c r="EV96" s="94"/>
      <c r="EW96" s="94"/>
      <c r="EX96" s="94"/>
      <c r="EY96" s="94"/>
      <c r="EZ96" s="94"/>
      <c r="FA96" s="94"/>
      <c r="FB96" s="94"/>
      <c r="FC96" s="94"/>
    </row>
    <row r="97" spans="3:159"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EQ97" s="94"/>
      <c r="ER97" s="94"/>
      <c r="ES97" s="94"/>
      <c r="ET97" s="94"/>
      <c r="EU97" s="94"/>
      <c r="EV97" s="94"/>
      <c r="EW97" s="94"/>
      <c r="EX97" s="94"/>
      <c r="EY97" s="94"/>
      <c r="EZ97" s="94"/>
      <c r="FA97" s="94"/>
      <c r="FB97" s="94"/>
      <c r="FC97" s="94"/>
    </row>
    <row r="98" spans="3:159"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EQ98" s="94"/>
      <c r="ER98" s="94"/>
      <c r="ES98" s="94"/>
      <c r="ET98" s="94"/>
      <c r="EU98" s="94"/>
      <c r="EV98" s="94"/>
      <c r="EW98" s="94"/>
      <c r="EX98" s="94"/>
      <c r="EY98" s="94"/>
      <c r="EZ98" s="94"/>
      <c r="FA98" s="94"/>
      <c r="FB98" s="94"/>
      <c r="FC98" s="94"/>
    </row>
    <row r="99" spans="3:159"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EQ99" s="94"/>
      <c r="ER99" s="94"/>
      <c r="ES99" s="94"/>
      <c r="ET99" s="94"/>
      <c r="EU99" s="94"/>
      <c r="EV99" s="94"/>
      <c r="EW99" s="94"/>
      <c r="EX99" s="94"/>
      <c r="EY99" s="94"/>
      <c r="EZ99" s="94"/>
      <c r="FA99" s="94"/>
      <c r="FB99" s="94"/>
      <c r="FC99" s="94"/>
    </row>
    <row r="100" spans="3:159"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EQ100" s="94"/>
      <c r="ER100" s="94"/>
      <c r="ES100" s="94"/>
      <c r="ET100" s="94"/>
      <c r="EU100" s="94"/>
      <c r="EV100" s="94"/>
      <c r="EW100" s="94"/>
      <c r="EX100" s="94"/>
      <c r="EY100" s="94"/>
      <c r="EZ100" s="94"/>
      <c r="FA100" s="94"/>
      <c r="FB100" s="94"/>
      <c r="FC100" s="94"/>
    </row>
    <row r="101" spans="3:159"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EQ101" s="94"/>
      <c r="ER101" s="94"/>
      <c r="ES101" s="94"/>
      <c r="ET101" s="94"/>
      <c r="EU101" s="94"/>
      <c r="EV101" s="94"/>
      <c r="EW101" s="94"/>
      <c r="EX101" s="94"/>
      <c r="EY101" s="94"/>
      <c r="EZ101" s="94"/>
      <c r="FA101" s="94"/>
      <c r="FB101" s="94"/>
      <c r="FC101" s="94"/>
    </row>
    <row r="102" spans="3:159"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EQ102" s="94"/>
      <c r="ER102" s="94"/>
      <c r="ES102" s="94"/>
      <c r="ET102" s="94"/>
      <c r="EU102" s="94"/>
      <c r="EV102" s="94"/>
      <c r="EW102" s="94"/>
      <c r="EX102" s="94"/>
      <c r="EY102" s="94"/>
      <c r="EZ102" s="94"/>
      <c r="FA102" s="94"/>
      <c r="FB102" s="94"/>
      <c r="FC102" s="94"/>
    </row>
    <row r="103" spans="3:159"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EQ103" s="94"/>
      <c r="ER103" s="94"/>
      <c r="ES103" s="94"/>
      <c r="ET103" s="94"/>
      <c r="EU103" s="94"/>
      <c r="EV103" s="94"/>
      <c r="EW103" s="94"/>
      <c r="EX103" s="94"/>
      <c r="EY103" s="94"/>
      <c r="EZ103" s="94"/>
      <c r="FA103" s="94"/>
      <c r="FB103" s="94"/>
      <c r="FC103" s="94"/>
    </row>
    <row r="104" spans="3:159"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EQ104" s="94"/>
      <c r="ER104" s="94"/>
      <c r="ES104" s="94"/>
      <c r="ET104" s="94"/>
      <c r="EU104" s="94"/>
      <c r="EV104" s="94"/>
      <c r="EW104" s="94"/>
      <c r="EX104" s="94"/>
      <c r="EY104" s="94"/>
      <c r="EZ104" s="94"/>
      <c r="FA104" s="94"/>
      <c r="FB104" s="94"/>
      <c r="FC104" s="94"/>
    </row>
    <row r="105" spans="3:159"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EQ105" s="94"/>
      <c r="ER105" s="94"/>
      <c r="ES105" s="94"/>
      <c r="ET105" s="94"/>
      <c r="EU105" s="94"/>
      <c r="EV105" s="94"/>
      <c r="EW105" s="94"/>
      <c r="EX105" s="94"/>
      <c r="EY105" s="94"/>
      <c r="EZ105" s="94"/>
      <c r="FA105" s="94"/>
      <c r="FB105" s="94"/>
      <c r="FC105" s="94"/>
    </row>
    <row r="106" spans="3:159"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EQ106" s="94"/>
      <c r="ER106" s="94"/>
      <c r="ES106" s="94"/>
      <c r="ET106" s="94"/>
      <c r="EU106" s="94"/>
      <c r="EV106" s="94"/>
      <c r="EW106" s="94"/>
      <c r="EX106" s="94"/>
      <c r="EY106" s="94"/>
      <c r="EZ106" s="94"/>
      <c r="FA106" s="94"/>
      <c r="FB106" s="94"/>
      <c r="FC106" s="94"/>
    </row>
    <row r="107" spans="3:159"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</row>
    <row r="108" spans="3:159"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</row>
    <row r="109" spans="3:159"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</row>
    <row r="110" spans="3:159"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</row>
    <row r="111" spans="3:159"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</row>
    <row r="112" spans="3:159"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</row>
    <row r="113" spans="3:15"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</row>
    <row r="114" spans="3:15"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</row>
    <row r="115" spans="3:15"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</row>
    <row r="116" spans="3:15"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</row>
    <row r="117" spans="3:15"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</row>
    <row r="118" spans="3:15"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</row>
    <row r="119" spans="3:15"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</row>
    <row r="120" spans="3:15"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</row>
    <row r="121" spans="3:15"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</row>
    <row r="122" spans="3:15"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</row>
    <row r="123" spans="3:15"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</row>
    <row r="124" spans="3:15"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</row>
    <row r="125" spans="3:15"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</row>
    <row r="126" spans="3:15"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</row>
    <row r="127" spans="3:15"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</row>
    <row r="128" spans="3:15"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</row>
    <row r="129" spans="3:15"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</row>
    <row r="130" spans="3:15"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</row>
    <row r="131" spans="3:15"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</row>
    <row r="132" spans="3:15"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</row>
    <row r="133" spans="3:15"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</row>
    <row r="134" spans="3:15"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</row>
    <row r="135" spans="3:15"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</row>
    <row r="136" spans="3:15"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</row>
    <row r="137" spans="3:15"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</row>
    <row r="138" spans="3:15"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</row>
    <row r="139" spans="3:15"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</row>
    <row r="140" spans="3:15"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</row>
    <row r="141" spans="3:15"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</row>
    <row r="142" spans="3:15"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</row>
    <row r="143" spans="3:15"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</row>
    <row r="144" spans="3:15"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</row>
    <row r="145" spans="3:15"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</row>
    <row r="146" spans="3:15"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</row>
    <row r="147" spans="3:15"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</row>
    <row r="148" spans="3:15"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</row>
    <row r="149" spans="3:15"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</row>
    <row r="150" spans="3:15"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</row>
    <row r="151" spans="3:15"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</row>
    <row r="152" spans="3:15"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</row>
    <row r="153" spans="3:15"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</row>
    <row r="154" spans="3:15"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</row>
    <row r="155" spans="3:15"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</row>
    <row r="156" spans="3:15"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</row>
    <row r="157" spans="3:15"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</row>
    <row r="158" spans="3:15"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</row>
    <row r="159" spans="3:15"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</row>
    <row r="160" spans="3:15"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</row>
    <row r="161" spans="3:15"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</row>
    <row r="162" spans="3:15"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</row>
    <row r="163" spans="3:15"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</row>
    <row r="164" spans="3:15"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5"/>
  <cols>
    <col min="1" max="1" width="3" style="3" customWidth="1"/>
    <col min="2" max="2" width="52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8.179687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179687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179687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179687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52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9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100" t="s">
        <v>294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 ht="13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 ht="13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 ht="13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5">
      <c r="B23" s="91" t="s">
        <v>292</v>
      </c>
      <c r="C23" s="94">
        <v>8.0540000000000003</v>
      </c>
      <c r="D23" s="94">
        <v>6.5979999999999999</v>
      </c>
      <c r="E23" s="94">
        <v>7.6230000000000002</v>
      </c>
      <c r="F23" s="94">
        <v>10.122</v>
      </c>
      <c r="G23" s="94">
        <v>10.324</v>
      </c>
      <c r="H23" s="94">
        <v>10.988</v>
      </c>
      <c r="I23" s="94">
        <v>11.744</v>
      </c>
      <c r="J23" s="94">
        <v>13.702999999999999</v>
      </c>
      <c r="K23" s="94">
        <v>14.563000000000001</v>
      </c>
      <c r="L23" s="94">
        <v>14.784000000000001</v>
      </c>
      <c r="M23" s="94">
        <v>17.035</v>
      </c>
      <c r="N23" s="94">
        <v>16.334</v>
      </c>
      <c r="O23" s="94">
        <v>17.661999999999999</v>
      </c>
      <c r="P23" s="94">
        <v>18.994</v>
      </c>
      <c r="Q23" s="94">
        <v>20.113</v>
      </c>
      <c r="R23" s="94">
        <v>16.706</v>
      </c>
      <c r="S23" s="94">
        <v>22.771999999999998</v>
      </c>
      <c r="T23" s="94">
        <v>23.963999999999999</v>
      </c>
      <c r="U23" s="94">
        <v>25.242000000000001</v>
      </c>
      <c r="V23" s="94">
        <v>26.439</v>
      </c>
      <c r="W23" s="94">
        <v>27.734000000000002</v>
      </c>
      <c r="Z23" s="91" t="s">
        <v>292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1" t="s">
        <v>292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1" t="s">
        <v>292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1" t="s">
        <v>292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1" t="s">
        <v>292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1" t="s">
        <v>292</v>
      </c>
      <c r="EQ23" s="94">
        <v>20.593</v>
      </c>
      <c r="ER23" s="94">
        <v>21.632000000000001</v>
      </c>
      <c r="ES23" s="94">
        <v>22.704999999999998</v>
      </c>
      <c r="ET23" s="94">
        <v>24.888000000000002</v>
      </c>
      <c r="EU23" s="94">
        <v>31.175999999999998</v>
      </c>
      <c r="EV23" s="94">
        <v>39.902000000000001</v>
      </c>
      <c r="EW23" s="94">
        <v>43.691000000000003</v>
      </c>
      <c r="EX23" s="94">
        <v>43.314999999999998</v>
      </c>
      <c r="EY23" s="94">
        <v>50.853999999999999</v>
      </c>
      <c r="EZ23" s="94">
        <v>52.624000000000002</v>
      </c>
      <c r="FA23" s="94">
        <v>56.357999999999997</v>
      </c>
      <c r="FB23" s="94">
        <v>49.74</v>
      </c>
      <c r="FC23" s="94">
        <v>52.119</v>
      </c>
      <c r="FD23" s="94">
        <v>56.298000000000002</v>
      </c>
      <c r="FE23" s="94">
        <v>59.921999999999997</v>
      </c>
      <c r="FF23" s="94">
        <v>63.174999999999997</v>
      </c>
      <c r="FG23" s="94">
        <v>66.918999999999997</v>
      </c>
      <c r="FH23" s="94">
        <v>70.117000000000004</v>
      </c>
      <c r="FI23" s="94">
        <v>73.646000000000001</v>
      </c>
      <c r="FJ23" s="94">
        <v>77.256</v>
      </c>
      <c r="FK23" s="94">
        <v>80.808999999999997</v>
      </c>
    </row>
    <row r="24" spans="1:167">
      <c r="B24" s="98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98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98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98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98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98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98"/>
      <c r="EQ24" s="94"/>
      <c r="ER24" s="94"/>
      <c r="ES24" s="94"/>
      <c r="ET24" s="94"/>
      <c r="EU24" s="94"/>
      <c r="EV24" s="94"/>
      <c r="EW24" s="94"/>
      <c r="EX24" s="94"/>
      <c r="EY24" s="94"/>
      <c r="EZ24" s="94"/>
      <c r="FA24" s="94"/>
      <c r="FB24" s="94"/>
      <c r="FC24" s="94"/>
      <c r="FD24" s="94"/>
      <c r="FE24" s="94"/>
      <c r="FF24" s="94"/>
      <c r="FG24" s="94"/>
      <c r="FH24" s="94"/>
      <c r="FI24" s="94"/>
      <c r="FJ24" s="94"/>
      <c r="FK24" s="94"/>
    </row>
    <row r="25" spans="1:167" ht="15">
      <c r="A25" s="7"/>
      <c r="B25" s="16" t="s">
        <v>293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293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293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293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293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293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293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3">
      <c r="A28" s="7"/>
      <c r="B28" s="14" t="s">
        <v>43</v>
      </c>
      <c r="C28" s="99">
        <v>0</v>
      </c>
      <c r="D28" s="99">
        <v>0</v>
      </c>
      <c r="E28" s="99">
        <v>0</v>
      </c>
      <c r="F28" s="99">
        <v>0</v>
      </c>
      <c r="G28" s="99">
        <v>0</v>
      </c>
      <c r="H28" s="99">
        <v>0</v>
      </c>
      <c r="I28" s="99">
        <v>0</v>
      </c>
      <c r="J28" s="99">
        <v>0</v>
      </c>
      <c r="K28" s="99">
        <v>0</v>
      </c>
      <c r="L28" s="99">
        <v>0</v>
      </c>
      <c r="M28" s="99">
        <v>0</v>
      </c>
      <c r="N28" s="99">
        <v>0</v>
      </c>
      <c r="O28" s="99">
        <v>0</v>
      </c>
      <c r="P28" s="99">
        <v>0</v>
      </c>
      <c r="Q28" s="99">
        <v>0</v>
      </c>
      <c r="R28" s="99">
        <v>0</v>
      </c>
      <c r="S28" s="99">
        <v>0</v>
      </c>
      <c r="T28" s="99">
        <v>0</v>
      </c>
      <c r="U28" s="99">
        <v>0</v>
      </c>
      <c r="V28" s="99">
        <v>0</v>
      </c>
      <c r="W28" s="99">
        <v>0</v>
      </c>
      <c r="Y28" s="7"/>
      <c r="Z28" s="14" t="s">
        <v>43</v>
      </c>
      <c r="AA28" s="99" t="s">
        <v>22</v>
      </c>
      <c r="AB28" s="99" t="s">
        <v>22</v>
      </c>
      <c r="AC28" s="99" t="s">
        <v>22</v>
      </c>
      <c r="AD28" s="99" t="s">
        <v>22</v>
      </c>
      <c r="AE28" s="99" t="s">
        <v>22</v>
      </c>
      <c r="AF28" s="99" t="s">
        <v>22</v>
      </c>
      <c r="AG28" s="99" t="s">
        <v>22</v>
      </c>
      <c r="AH28" s="99" t="s">
        <v>22</v>
      </c>
      <c r="AI28" s="99" t="s">
        <v>22</v>
      </c>
      <c r="AJ28" s="99" t="s">
        <v>22</v>
      </c>
      <c r="AK28" s="99" t="s">
        <v>22</v>
      </c>
      <c r="AL28" s="99" t="s">
        <v>22</v>
      </c>
      <c r="AM28" s="99" t="s">
        <v>22</v>
      </c>
      <c r="AN28" s="99" t="s">
        <v>22</v>
      </c>
      <c r="AO28" s="99" t="s">
        <v>22</v>
      </c>
      <c r="AP28" s="99" t="s">
        <v>22</v>
      </c>
      <c r="AQ28" s="99" t="s">
        <v>22</v>
      </c>
      <c r="AR28" s="99" t="s">
        <v>22</v>
      </c>
      <c r="AS28" s="99" t="s">
        <v>22</v>
      </c>
      <c r="AT28" s="99" t="s">
        <v>22</v>
      </c>
      <c r="AU28" s="99" t="s">
        <v>22</v>
      </c>
      <c r="AW28" s="7"/>
      <c r="AX28" s="14" t="s">
        <v>43</v>
      </c>
      <c r="AY28" s="99" t="s">
        <v>22</v>
      </c>
      <c r="AZ28" s="99" t="s">
        <v>22</v>
      </c>
      <c r="BA28" s="99" t="s">
        <v>22</v>
      </c>
      <c r="BB28" s="99" t="s">
        <v>22</v>
      </c>
      <c r="BC28" s="99" t="s">
        <v>22</v>
      </c>
      <c r="BD28" s="99" t="s">
        <v>22</v>
      </c>
      <c r="BE28" s="99" t="s">
        <v>22</v>
      </c>
      <c r="BF28" s="99" t="s">
        <v>22</v>
      </c>
      <c r="BG28" s="99" t="s">
        <v>22</v>
      </c>
      <c r="BH28" s="99" t="s">
        <v>22</v>
      </c>
      <c r="BI28" s="99" t="s">
        <v>22</v>
      </c>
      <c r="BJ28" s="99" t="s">
        <v>22</v>
      </c>
      <c r="BK28" s="99" t="s">
        <v>22</v>
      </c>
      <c r="BL28" s="99" t="s">
        <v>22</v>
      </c>
      <c r="BM28" s="99" t="s">
        <v>22</v>
      </c>
      <c r="BN28" s="99" t="s">
        <v>22</v>
      </c>
      <c r="BO28" s="99" t="s">
        <v>22</v>
      </c>
      <c r="BP28" s="99" t="s">
        <v>22</v>
      </c>
      <c r="BQ28" s="99" t="s">
        <v>22</v>
      </c>
      <c r="BR28" s="99" t="s">
        <v>22</v>
      </c>
      <c r="BS28" s="99" t="s">
        <v>22</v>
      </c>
      <c r="BU28" s="7"/>
      <c r="BV28" s="14" t="s">
        <v>43</v>
      </c>
      <c r="BW28" s="99" t="s">
        <v>22</v>
      </c>
      <c r="BX28" s="99" t="s">
        <v>22</v>
      </c>
      <c r="BY28" s="99" t="s">
        <v>22</v>
      </c>
      <c r="BZ28" s="99" t="s">
        <v>22</v>
      </c>
      <c r="CA28" s="99" t="s">
        <v>22</v>
      </c>
      <c r="CB28" s="99" t="s">
        <v>22</v>
      </c>
      <c r="CC28" s="99" t="s">
        <v>22</v>
      </c>
      <c r="CD28" s="99" t="s">
        <v>22</v>
      </c>
      <c r="CE28" s="99" t="s">
        <v>22</v>
      </c>
      <c r="CF28" s="99" t="s">
        <v>22</v>
      </c>
      <c r="CG28" s="99" t="s">
        <v>22</v>
      </c>
      <c r="CH28" s="99" t="s">
        <v>22</v>
      </c>
      <c r="CI28" s="99" t="s">
        <v>22</v>
      </c>
      <c r="CJ28" s="99" t="s">
        <v>22</v>
      </c>
      <c r="CK28" s="99" t="s">
        <v>22</v>
      </c>
      <c r="CL28" s="99" t="s">
        <v>22</v>
      </c>
      <c r="CM28" s="99" t="s">
        <v>22</v>
      </c>
      <c r="CN28" s="99" t="s">
        <v>22</v>
      </c>
      <c r="CO28" s="99" t="s">
        <v>22</v>
      </c>
      <c r="CP28" s="99" t="s">
        <v>22</v>
      </c>
      <c r="CQ28" s="99" t="s">
        <v>22</v>
      </c>
      <c r="CS28" s="7"/>
      <c r="CT28" s="14" t="s">
        <v>43</v>
      </c>
      <c r="CU28" s="99" t="s">
        <v>22</v>
      </c>
      <c r="CV28" s="99" t="s">
        <v>22</v>
      </c>
      <c r="CW28" s="99" t="s">
        <v>22</v>
      </c>
      <c r="CX28" s="99" t="s">
        <v>22</v>
      </c>
      <c r="CY28" s="99" t="s">
        <v>22</v>
      </c>
      <c r="CZ28" s="99" t="s">
        <v>22</v>
      </c>
      <c r="DA28" s="99" t="s">
        <v>22</v>
      </c>
      <c r="DB28" s="99" t="s">
        <v>22</v>
      </c>
      <c r="DC28" s="99" t="s">
        <v>22</v>
      </c>
      <c r="DD28" s="99" t="s">
        <v>22</v>
      </c>
      <c r="DE28" s="99" t="s">
        <v>22</v>
      </c>
      <c r="DF28" s="99" t="s">
        <v>22</v>
      </c>
      <c r="DG28" s="99" t="s">
        <v>22</v>
      </c>
      <c r="DH28" s="99" t="s">
        <v>22</v>
      </c>
      <c r="DI28" s="99" t="s">
        <v>22</v>
      </c>
      <c r="DJ28" s="99" t="s">
        <v>22</v>
      </c>
      <c r="DK28" s="99" t="s">
        <v>22</v>
      </c>
      <c r="DL28" s="99" t="s">
        <v>22</v>
      </c>
      <c r="DM28" s="99" t="s">
        <v>22</v>
      </c>
      <c r="DN28" s="99" t="s">
        <v>22</v>
      </c>
      <c r="DO28" s="99" t="s">
        <v>22</v>
      </c>
      <c r="DQ28" s="7"/>
      <c r="DR28" s="14" t="s">
        <v>43</v>
      </c>
      <c r="DS28" s="99" t="s">
        <v>22</v>
      </c>
      <c r="DT28" s="99" t="s">
        <v>22</v>
      </c>
      <c r="DU28" s="99" t="s">
        <v>22</v>
      </c>
      <c r="DV28" s="99" t="s">
        <v>22</v>
      </c>
      <c r="DW28" s="99" t="s">
        <v>22</v>
      </c>
      <c r="DX28" s="99" t="s">
        <v>22</v>
      </c>
      <c r="DY28" s="99" t="s">
        <v>22</v>
      </c>
      <c r="DZ28" s="99" t="s">
        <v>22</v>
      </c>
      <c r="EA28" s="99" t="s">
        <v>22</v>
      </c>
      <c r="EB28" s="99" t="s">
        <v>22</v>
      </c>
      <c r="EC28" s="99" t="s">
        <v>22</v>
      </c>
      <c r="ED28" s="99" t="s">
        <v>22</v>
      </c>
      <c r="EE28" s="99" t="s">
        <v>22</v>
      </c>
      <c r="EF28" s="99" t="s">
        <v>22</v>
      </c>
      <c r="EG28" s="99" t="s">
        <v>22</v>
      </c>
      <c r="EH28" s="99" t="s">
        <v>22</v>
      </c>
      <c r="EI28" s="99" t="s">
        <v>22</v>
      </c>
      <c r="EJ28" s="99" t="s">
        <v>22</v>
      </c>
      <c r="EK28" s="99" t="s">
        <v>22</v>
      </c>
      <c r="EL28" s="99" t="s">
        <v>22</v>
      </c>
      <c r="EM28" s="99" t="s">
        <v>22</v>
      </c>
      <c r="EO28" s="7"/>
      <c r="EP28" s="14" t="s">
        <v>43</v>
      </c>
      <c r="EQ28" s="99" t="s">
        <v>22</v>
      </c>
      <c r="ER28" s="99" t="s">
        <v>22</v>
      </c>
      <c r="ES28" s="99" t="s">
        <v>22</v>
      </c>
      <c r="ET28" s="99" t="s">
        <v>22</v>
      </c>
      <c r="EU28" s="99" t="s">
        <v>22</v>
      </c>
      <c r="EV28" s="99" t="s">
        <v>22</v>
      </c>
      <c r="EW28" s="99" t="s">
        <v>22</v>
      </c>
      <c r="EX28" s="99" t="s">
        <v>22</v>
      </c>
      <c r="EY28" s="99" t="s">
        <v>22</v>
      </c>
      <c r="EZ28" s="99" t="s">
        <v>22</v>
      </c>
      <c r="FA28" s="99" t="s">
        <v>22</v>
      </c>
      <c r="FB28" s="99" t="s">
        <v>22</v>
      </c>
      <c r="FC28" s="99" t="s">
        <v>22</v>
      </c>
      <c r="FD28" s="99" t="s">
        <v>22</v>
      </c>
      <c r="FE28" s="99" t="s">
        <v>22</v>
      </c>
      <c r="FF28" s="99" t="s">
        <v>22</v>
      </c>
      <c r="FG28" s="99" t="s">
        <v>22</v>
      </c>
      <c r="FH28" s="99" t="s">
        <v>22</v>
      </c>
      <c r="FI28" s="99" t="s">
        <v>22</v>
      </c>
      <c r="FJ28" s="99" t="s">
        <v>22</v>
      </c>
      <c r="FK28" s="99" t="s">
        <v>22</v>
      </c>
    </row>
    <row r="29" spans="1:167" ht="13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 ht="13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1" t="s">
        <v>26</v>
      </c>
      <c r="B33" s="3"/>
      <c r="Y33" s="81" t="s">
        <v>26</v>
      </c>
      <c r="Z33" s="3"/>
      <c r="AW33" s="81" t="s">
        <v>26</v>
      </c>
      <c r="AX33" s="3"/>
      <c r="BU33" s="81" t="s">
        <v>26</v>
      </c>
      <c r="BV33" s="3"/>
      <c r="CS33" s="81" t="s">
        <v>26</v>
      </c>
      <c r="CT33" s="3"/>
      <c r="DQ33" s="81" t="s">
        <v>26</v>
      </c>
      <c r="DR33" s="3"/>
      <c r="EO33" s="81" t="s">
        <v>26</v>
      </c>
      <c r="EP33" s="3"/>
    </row>
    <row r="34" spans="1:146">
      <c r="A34" s="81" t="s">
        <v>45</v>
      </c>
      <c r="B34" s="3"/>
      <c r="Y34" s="81" t="s">
        <v>45</v>
      </c>
      <c r="AW34" s="81" t="s">
        <v>45</v>
      </c>
      <c r="BU34" s="81" t="s">
        <v>45</v>
      </c>
      <c r="CS34" s="81" t="s">
        <v>45</v>
      </c>
      <c r="DQ34" s="81" t="s">
        <v>45</v>
      </c>
      <c r="EO34" s="81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16" sqref="B16"/>
    </sheetView>
  </sheetViews>
  <sheetFormatPr defaultRowHeight="12.5"/>
  <cols>
    <col min="2" max="2" width="64.26953125" bestFit="1" customWidth="1"/>
  </cols>
  <sheetData>
    <row r="1" spans="2:2" ht="13">
      <c r="B1" s="1" t="s">
        <v>210</v>
      </c>
    </row>
    <row r="2" spans="2:2" ht="13">
      <c r="B2" s="1" t="s">
        <v>211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83"/>
  <sheetViews>
    <sheetView topLeftCell="E77" zoomScale="95" zoomScaleNormal="100" workbookViewId="0">
      <selection activeCell="E37" sqref="E37"/>
    </sheetView>
  </sheetViews>
  <sheetFormatPr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3" width="8.7265625" style="3"/>
    <col min="18" max="18" width="66.81640625" bestFit="1" customWidth="1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106</v>
      </c>
      <c r="D3" s="84" t="s">
        <v>55</v>
      </c>
      <c r="E3" s="84" t="s">
        <v>420</v>
      </c>
      <c r="F3" s="3">
        <f>attached_DetachedAttachWatStock!W15*2/1000</f>
        <v>1.2806</v>
      </c>
      <c r="G3" s="101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4" t="s">
        <v>107</v>
      </c>
      <c r="D4" s="84" t="s">
        <v>58</v>
      </c>
      <c r="E4" s="84" t="s">
        <v>420</v>
      </c>
      <c r="F4" s="3">
        <f>attached_DetachedAttachWatStock!W16*2/1000</f>
        <v>1.0800000000000001E-2</v>
      </c>
      <c r="G4" s="101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4" t="s">
        <v>108</v>
      </c>
      <c r="D5" s="84" t="s">
        <v>62</v>
      </c>
      <c r="E5" s="84" t="s">
        <v>420</v>
      </c>
      <c r="F5" s="3">
        <f>attached_DetachedAttachWatStock!W17*2/1000</f>
        <v>0.2412</v>
      </c>
      <c r="G5" s="101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4" t="s">
        <v>299</v>
      </c>
      <c r="D6" s="84" t="s">
        <v>297</v>
      </c>
      <c r="E6" s="84" t="s">
        <v>420</v>
      </c>
      <c r="F6" s="3">
        <f>attached_DetachedAttachWatStock!W18*2/1000</f>
        <v>0</v>
      </c>
      <c r="G6" s="101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4" t="s">
        <v>300</v>
      </c>
      <c r="D7" s="84" t="s">
        <v>220</v>
      </c>
      <c r="E7" s="84" t="s">
        <v>420</v>
      </c>
      <c r="F7" s="3">
        <f>attached_DetachedAttachWatStock!W19*2/1000</f>
        <v>7.7999999999999996E-3</v>
      </c>
      <c r="G7" s="101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4" t="s">
        <v>301</v>
      </c>
      <c r="D8" s="84" t="s">
        <v>221</v>
      </c>
      <c r="E8" s="84" t="s">
        <v>420</v>
      </c>
      <c r="F8" s="3">
        <f>attached_DetachedAttachWatStock!W20*2/1000</f>
        <v>1.2E-2</v>
      </c>
      <c r="G8" s="101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4.5">
      <c r="C11" s="152"/>
      <c r="D11" s="152"/>
      <c r="E11" s="153" t="s">
        <v>429</v>
      </c>
    </row>
    <row r="12" spans="3:12" ht="1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106</v>
      </c>
      <c r="D13" s="156" t="s">
        <v>55</v>
      </c>
      <c r="E13" s="156" t="s">
        <v>420</v>
      </c>
    </row>
    <row r="14" spans="3:12">
      <c r="C14" s="156" t="s">
        <v>107</v>
      </c>
      <c r="D14" s="156" t="s">
        <v>58</v>
      </c>
      <c r="E14" s="156" t="s">
        <v>420</v>
      </c>
    </row>
    <row r="15" spans="3:12">
      <c r="C15" s="156" t="s">
        <v>108</v>
      </c>
      <c r="D15" s="156" t="s">
        <v>62</v>
      </c>
      <c r="E15" s="156" t="s">
        <v>420</v>
      </c>
    </row>
    <row r="16" spans="3:12">
      <c r="C16" s="156" t="s">
        <v>299</v>
      </c>
      <c r="D16" s="156" t="s">
        <v>297</v>
      </c>
      <c r="E16" s="156" t="s">
        <v>420</v>
      </c>
    </row>
    <row r="17" spans="1:13">
      <c r="C17" s="156" t="s">
        <v>300</v>
      </c>
      <c r="D17" s="156" t="s">
        <v>220</v>
      </c>
      <c r="E17" s="156" t="s">
        <v>420</v>
      </c>
    </row>
    <row r="18" spans="1:13">
      <c r="C18" s="156" t="s">
        <v>301</v>
      </c>
      <c r="D18" s="156" t="s">
        <v>221</v>
      </c>
      <c r="E18" s="156" t="s">
        <v>420</v>
      </c>
    </row>
    <row r="21" spans="1:13" ht="14.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  <c r="M21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  <c r="M22"/>
    </row>
    <row r="23" spans="1:13">
      <c r="C23" s="212" t="s">
        <v>106</v>
      </c>
      <c r="D23" s="212" t="s">
        <v>55</v>
      </c>
      <c r="E23" s="212" t="s">
        <v>420</v>
      </c>
      <c r="F23" s="215">
        <v>0.65</v>
      </c>
      <c r="G23" s="215">
        <v>0.65</v>
      </c>
      <c r="H23" s="215">
        <v>0.65</v>
      </c>
      <c r="I23" s="215">
        <v>0.65</v>
      </c>
      <c r="J23" s="215">
        <v>0.65</v>
      </c>
      <c r="K23" s="215">
        <v>0.65</v>
      </c>
      <c r="L23" s="215">
        <v>0.65</v>
      </c>
      <c r="M23" s="78"/>
    </row>
    <row r="24" spans="1:13">
      <c r="C24" s="212" t="s">
        <v>107</v>
      </c>
      <c r="D24" s="212" t="s">
        <v>58</v>
      </c>
      <c r="E24" s="212" t="s">
        <v>420</v>
      </c>
      <c r="F24" s="215">
        <v>0.65</v>
      </c>
      <c r="G24" s="215">
        <v>0.65</v>
      </c>
      <c r="H24" s="215">
        <v>0.65</v>
      </c>
      <c r="I24" s="215">
        <v>0.65</v>
      </c>
      <c r="J24" s="215">
        <v>0.65</v>
      </c>
      <c r="K24" s="215">
        <v>0.65</v>
      </c>
      <c r="L24" s="215">
        <v>0.65</v>
      </c>
      <c r="M24" s="78"/>
    </row>
    <row r="25" spans="1:13">
      <c r="C25" s="212" t="s">
        <v>108</v>
      </c>
      <c r="D25" s="212" t="s">
        <v>62</v>
      </c>
      <c r="E25" s="212" t="s">
        <v>420</v>
      </c>
      <c r="F25" s="215">
        <v>0.65</v>
      </c>
      <c r="G25" s="215">
        <v>0.65</v>
      </c>
      <c r="H25" s="215">
        <v>0.65</v>
      </c>
      <c r="I25" s="215">
        <v>0.65</v>
      </c>
      <c r="J25" s="215">
        <v>0.65</v>
      </c>
      <c r="K25" s="215">
        <v>0.65</v>
      </c>
      <c r="L25" s="215">
        <v>0.65</v>
      </c>
      <c r="M25" s="78"/>
    </row>
    <row r="26" spans="1:13">
      <c r="C26" s="212" t="s">
        <v>299</v>
      </c>
      <c r="D26" s="212" t="s">
        <v>297</v>
      </c>
      <c r="E26" s="212" t="s">
        <v>420</v>
      </c>
      <c r="F26" s="215">
        <v>0.65</v>
      </c>
      <c r="G26" s="215">
        <v>0.65</v>
      </c>
      <c r="H26" s="215">
        <v>0.65</v>
      </c>
      <c r="I26" s="215">
        <v>0.65</v>
      </c>
      <c r="J26" s="215">
        <v>0.65</v>
      </c>
      <c r="K26" s="215">
        <v>0.65</v>
      </c>
      <c r="L26" s="215">
        <v>0.65</v>
      </c>
      <c r="M26" s="78"/>
    </row>
    <row r="27" spans="1:13">
      <c r="C27" s="212" t="s">
        <v>300</v>
      </c>
      <c r="D27" s="212" t="s">
        <v>220</v>
      </c>
      <c r="E27" s="212" t="s">
        <v>420</v>
      </c>
      <c r="F27" s="215">
        <v>0.65</v>
      </c>
      <c r="G27" s="215">
        <v>0.65</v>
      </c>
      <c r="H27" s="215">
        <v>0.65</v>
      </c>
      <c r="I27" s="215">
        <v>0.65</v>
      </c>
      <c r="J27" s="215">
        <v>0.65</v>
      </c>
      <c r="K27" s="215">
        <v>0.65</v>
      </c>
      <c r="L27" s="215">
        <v>0.65</v>
      </c>
      <c r="M27" s="78"/>
    </row>
    <row r="28" spans="1:13">
      <c r="C28" s="212" t="s">
        <v>301</v>
      </c>
      <c r="D28" s="212" t="s">
        <v>221</v>
      </c>
      <c r="E28" s="212" t="s">
        <v>420</v>
      </c>
      <c r="F28" s="215">
        <v>0.65</v>
      </c>
      <c r="G28" s="215">
        <v>0.65</v>
      </c>
      <c r="H28" s="215">
        <v>0.65</v>
      </c>
      <c r="I28" s="215">
        <v>0.65</v>
      </c>
      <c r="J28" s="215">
        <v>0.65</v>
      </c>
      <c r="K28" s="215">
        <v>0.65</v>
      </c>
      <c r="L28" s="215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  <c r="Y39" s="3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106</v>
      </c>
      <c r="D41" s="84" t="s">
        <v>55</v>
      </c>
      <c r="E41" s="84" t="s">
        <v>420</v>
      </c>
      <c r="F41" s="76">
        <f>attached_WatHeaEnergyUse!W15/'TechWatHea-SingleDetached-RES'!F3/31.54</f>
        <v>0.20069666040143877</v>
      </c>
      <c r="G41" s="76">
        <f>attached_WatHeaEnergyUse!AU15/'TechWatHea-SingleDetached-RES'!G3/31.54</f>
        <v>0.395485104808947</v>
      </c>
      <c r="H41" s="70">
        <f>attached_WatHeaEnergyUse!BS15/'TechWatHea-SingleDetached-RES'!H3/31.54</f>
        <v>0.21423412511114401</v>
      </c>
      <c r="I41" s="70">
        <f>attached_WatHeaEnergyUse!CQ15/'TechWatHea-SingleDetached-RES'!I3/31.54</f>
        <v>0.30896331320706172</v>
      </c>
      <c r="J41" s="70">
        <f>attached_WatHeaEnergyUse!DO15/'TechWatHea-SingleDetached-RES'!J3/31.54</f>
        <v>0.19454440186374791</v>
      </c>
      <c r="K41" s="70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4" t="s">
        <v>106</v>
      </c>
      <c r="Q41" s="84" t="s">
        <v>55</v>
      </c>
      <c r="R41" s="84" t="s">
        <v>298</v>
      </c>
      <c r="S41" s="76">
        <f>attached_WatHeaSecEneUse!W21/100</f>
        <v>0.73866609999999999</v>
      </c>
      <c r="T41" s="76">
        <f>attached_WatHeaSecEneUse!AU21/100</f>
        <v>0.53711036999999995</v>
      </c>
      <c r="U41" s="70">
        <f>attached_WatHeaSecEneUse!BS21/100</f>
        <v>0.61663592</v>
      </c>
      <c r="V41" s="70">
        <f>attached_WatHeaSecEneUse!CQ21/100</f>
        <v>0.76032696</v>
      </c>
      <c r="W41" s="70">
        <f>attached_WatHeaSecEneUse!DO21/100</f>
        <v>0.78575980000000001</v>
      </c>
      <c r="X41" s="70">
        <f>attached_WatHeaSecEneUse!EM21/100</f>
        <v>0.69320932000000002</v>
      </c>
      <c r="Y41" s="3">
        <f>attached_WatHeaSecEneUse!FK21/100</f>
        <v>0.53743461000000003</v>
      </c>
    </row>
    <row r="42" spans="1:25" ht="14.5">
      <c r="A42" s="80"/>
      <c r="B42" s="69"/>
      <c r="C42" s="84" t="s">
        <v>107</v>
      </c>
      <c r="D42" s="84" t="s">
        <v>58</v>
      </c>
      <c r="E42" s="84" t="s">
        <v>420</v>
      </c>
      <c r="F42" s="76">
        <f>attached_WatHeaEnergyUse!W16/'TechWatHea-SingleDetached-RES'!F4/31.54</f>
        <v>0.30061473966039598</v>
      </c>
      <c r="G42" s="76">
        <f>attached_WatHeaEnergyUse!AU16/'TechWatHea-SingleDetached-RES'!G4/31.54</f>
        <v>1.1728444347077189</v>
      </c>
      <c r="H42" s="70">
        <f>attached_WatHeaEnergyUse!BS16/'TechWatHea-SingleDetached-RES'!H4/31.54</f>
        <v>0.54330829652615376</v>
      </c>
      <c r="I42" s="70">
        <f>attached_WatHeaEnergyUse!CQ16/'TechWatHea-SingleDetached-RES'!I4/31.54</f>
        <v>0.56019183779437243</v>
      </c>
      <c r="J42" s="70">
        <f>attached_WatHeaEnergyUse!DO16/'TechWatHea-SingleDetached-RES'!J4/31.54</f>
        <v>0.55306657762067313</v>
      </c>
      <c r="K42" s="70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4" t="s">
        <v>107</v>
      </c>
      <c r="Q42" s="84" t="s">
        <v>58</v>
      </c>
      <c r="R42" s="84" t="s">
        <v>298</v>
      </c>
      <c r="S42" s="76">
        <f>S41</f>
        <v>0.73866609999999999</v>
      </c>
      <c r="T42" s="76">
        <f t="shared" ref="T42:Y42" si="0">T41</f>
        <v>0.53711036999999995</v>
      </c>
      <c r="U42" s="76">
        <f t="shared" si="0"/>
        <v>0.61663592</v>
      </c>
      <c r="V42" s="76">
        <f t="shared" si="0"/>
        <v>0.76032696</v>
      </c>
      <c r="W42" s="76">
        <f t="shared" si="0"/>
        <v>0.78575980000000001</v>
      </c>
      <c r="X42" s="76">
        <f t="shared" si="0"/>
        <v>0.69320932000000002</v>
      </c>
      <c r="Y42" s="76">
        <f t="shared" si="0"/>
        <v>0.53743461000000003</v>
      </c>
    </row>
    <row r="43" spans="1:25" ht="14.5">
      <c r="A43" s="80"/>
      <c r="B43" s="69"/>
      <c r="C43" s="84" t="s">
        <v>108</v>
      </c>
      <c r="D43" s="84" t="s">
        <v>62</v>
      </c>
      <c r="E43" s="84" t="s">
        <v>420</v>
      </c>
      <c r="F43" s="76">
        <f>attached_WatHeaEnergyUse!W17/'TechWatHea-SingleDetached-RES'!F5/31.54</f>
        <v>0.63770794095470651</v>
      </c>
      <c r="G43" s="76">
        <f>attached_WatHeaEnergyUse!AU17/'TechWatHea-SingleDetached-RES'!G5/31.54</f>
        <v>0.33339013950538998</v>
      </c>
      <c r="H43" s="70">
        <f>attached_WatHeaEnergyUse!BS17/'TechWatHea-SingleDetached-RES'!H5/31.54</f>
        <v>0.26293702307752603</v>
      </c>
      <c r="I43" s="70">
        <f>attached_WatHeaEnergyUse!CQ17/'TechWatHea-SingleDetached-RES'!I5/31.54</f>
        <v>0.13546290424857324</v>
      </c>
      <c r="J43" s="70">
        <f>attached_WatHeaEnergyUse!DO17/'TechWatHea-SingleDetached-RES'!J5/31.54</f>
        <v>8.6035872814566539E-2</v>
      </c>
      <c r="K43" s="70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4" t="s">
        <v>108</v>
      </c>
      <c r="Q43" s="84" t="s">
        <v>62</v>
      </c>
      <c r="R43" s="84" t="s">
        <v>298</v>
      </c>
      <c r="S43" s="76">
        <f t="shared" ref="S43:S46" si="1">S42</f>
        <v>0.73866609999999999</v>
      </c>
      <c r="T43" s="76">
        <f t="shared" ref="T43:T46" si="2">T42</f>
        <v>0.53711036999999995</v>
      </c>
      <c r="U43" s="76">
        <f t="shared" ref="U43:U46" si="3">U42</f>
        <v>0.61663592</v>
      </c>
      <c r="V43" s="76">
        <f t="shared" ref="V43:V46" si="4">V42</f>
        <v>0.76032696</v>
      </c>
      <c r="W43" s="76">
        <f t="shared" ref="W43:W46" si="5">W42</f>
        <v>0.78575980000000001</v>
      </c>
      <c r="X43" s="76">
        <f t="shared" ref="X43:X46" si="6">X42</f>
        <v>0.69320932000000002</v>
      </c>
      <c r="Y43" s="76">
        <f t="shared" ref="Y43:Y46" si="7">Y42</f>
        <v>0.53743461000000003</v>
      </c>
    </row>
    <row r="44" spans="1:25" ht="14.5">
      <c r="A44" s="69"/>
      <c r="B44" s="69"/>
      <c r="C44" s="84" t="s">
        <v>299</v>
      </c>
      <c r="D44" s="84" t="s">
        <v>297</v>
      </c>
      <c r="E44" s="84" t="s">
        <v>420</v>
      </c>
      <c r="F44" s="103">
        <f>AVERAGE(F41:F43,F45:F46)</f>
        <v>0.53133621621885219</v>
      </c>
      <c r="G44" s="103">
        <f>AVERAGE(G41:G43,G45:G46)</f>
        <v>0.63370871069344104</v>
      </c>
      <c r="H44" s="103">
        <f t="shared" ref="H44:L44" si="8">AVERAGE(H41:H43,H45:H46)</f>
        <v>0.21208146166026501</v>
      </c>
      <c r="I44" s="103">
        <f t="shared" si="8"/>
        <v>0.90669406127194174</v>
      </c>
      <c r="J44" s="103">
        <f t="shared" si="8"/>
        <v>0.18517698738553745</v>
      </c>
      <c r="K44" s="103">
        <f t="shared" si="8"/>
        <v>0.49147924011172445</v>
      </c>
      <c r="L44" s="103">
        <f t="shared" si="8"/>
        <v>0.31222456024445644</v>
      </c>
      <c r="P44" s="84" t="s">
        <v>299</v>
      </c>
      <c r="Q44" s="84" t="s">
        <v>297</v>
      </c>
      <c r="R44" s="84" t="s">
        <v>298</v>
      </c>
      <c r="S44" s="76">
        <f t="shared" si="1"/>
        <v>0.73866609999999999</v>
      </c>
      <c r="T44" s="76">
        <f t="shared" si="2"/>
        <v>0.53711036999999995</v>
      </c>
      <c r="U44" s="76">
        <f t="shared" si="3"/>
        <v>0.61663592</v>
      </c>
      <c r="V44" s="76">
        <f t="shared" si="4"/>
        <v>0.76032696</v>
      </c>
      <c r="W44" s="76">
        <f t="shared" si="5"/>
        <v>0.78575980000000001</v>
      </c>
      <c r="X44" s="76">
        <f t="shared" si="6"/>
        <v>0.69320932000000002</v>
      </c>
      <c r="Y44" s="76">
        <f t="shared" si="7"/>
        <v>0.53743461000000003</v>
      </c>
    </row>
    <row r="45" spans="1:25" ht="14.5">
      <c r="A45" s="69"/>
      <c r="B45" s="69"/>
      <c r="C45" s="84" t="s">
        <v>300</v>
      </c>
      <c r="D45" s="84" t="s">
        <v>220</v>
      </c>
      <c r="E45" s="84" t="s">
        <v>420</v>
      </c>
      <c r="F45" s="76">
        <f>attached_WatHeaEnergyUse!W19/'TechWatHea-SingleDetached-RES'!F7/31.54</f>
        <v>1.5176617400777199</v>
      </c>
      <c r="G45" s="76">
        <f>attached_WatHeaEnergyUse!AU19/'TechWatHea-SingleDetached-RES'!G7/31.54</f>
        <v>1.266823874445149</v>
      </c>
      <c r="H45" s="70">
        <f>attached_WatHeaEnergyUse!BS19/'TechWatHea-SingleDetached-RES'!H7/31.54</f>
        <v>3.9927863586501217E-2</v>
      </c>
      <c r="I45" s="70">
        <f>attached_WatHeaEnergyUse!CQ19/'TechWatHea-SingleDetached-RES'!I7/31.54</f>
        <v>3.5288522511097016</v>
      </c>
      <c r="J45" s="70">
        <f>attached_WatHeaEnergyUse!DO19/'TechWatHea-SingleDetached-RES'!J7/31.54</f>
        <v>9.2238084628699715E-2</v>
      </c>
      <c r="K45" s="70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4" t="s">
        <v>300</v>
      </c>
      <c r="Q45" s="84" t="s">
        <v>220</v>
      </c>
      <c r="R45" s="84" t="s">
        <v>298</v>
      </c>
      <c r="S45" s="76">
        <f t="shared" si="1"/>
        <v>0.73866609999999999</v>
      </c>
      <c r="T45" s="76">
        <f t="shared" si="2"/>
        <v>0.53711036999999995</v>
      </c>
      <c r="U45" s="76">
        <f t="shared" si="3"/>
        <v>0.61663592</v>
      </c>
      <c r="V45" s="76">
        <f t="shared" si="4"/>
        <v>0.76032696</v>
      </c>
      <c r="W45" s="76">
        <f t="shared" si="5"/>
        <v>0.78575980000000001</v>
      </c>
      <c r="X45" s="76">
        <f t="shared" si="6"/>
        <v>0.69320932000000002</v>
      </c>
      <c r="Y45" s="76">
        <f t="shared" si="7"/>
        <v>0.53743461000000003</v>
      </c>
    </row>
    <row r="46" spans="1:25" ht="14.5">
      <c r="A46" s="69"/>
      <c r="B46" s="69"/>
      <c r="C46" s="84" t="s">
        <v>301</v>
      </c>
      <c r="D46" s="84" t="s">
        <v>221</v>
      </c>
      <c r="E46" s="84" t="s">
        <v>420</v>
      </c>
      <c r="F46" s="76">
        <f>attached_WatHeaEnergyUse!W20/'TechWatHea-SingleDetached-RES'!F8/31.54</f>
        <v>0</v>
      </c>
      <c r="G46" s="76">
        <f>attached_WatHeaEnergyUse!AU20/'TechWatHea-SingleDetached-RES'!G8/31.54</f>
        <v>0</v>
      </c>
      <c r="H46" s="70">
        <f>attached_WatHeaEnergyUse!BS20/'TechWatHea-SingleDetached-RES'!H8/31.54</f>
        <v>0</v>
      </c>
      <c r="I46" s="70">
        <f>attached_WatHeaEnergyUse!CQ20/'TechWatHea-SingleDetached-RES'!I8/31.54</f>
        <v>0</v>
      </c>
      <c r="J46" s="70">
        <f>attached_WatHeaEnergyUse!DO20/'TechWatHea-SingleDetached-RES'!J8/31.54</f>
        <v>0</v>
      </c>
      <c r="K46" s="70">
        <f>attached_WatHeaEnergyUse!EM20/'TechWatHea-SingleDetached-RES'!K8/31.54</f>
        <v>0</v>
      </c>
      <c r="L46" s="3">
        <f>attached_WatHeaEnergyUse!FK20/'TechWatHea-SingleDetached-RES'!L8/31.54</f>
        <v>0</v>
      </c>
      <c r="P46" s="84" t="s">
        <v>301</v>
      </c>
      <c r="Q46" s="84" t="s">
        <v>221</v>
      </c>
      <c r="R46" s="84" t="s">
        <v>298</v>
      </c>
      <c r="S46" s="76">
        <f t="shared" si="1"/>
        <v>0.73866609999999999</v>
      </c>
      <c r="T46" s="76">
        <f t="shared" si="2"/>
        <v>0.53711036999999995</v>
      </c>
      <c r="U46" s="76">
        <f t="shared" si="3"/>
        <v>0.61663592</v>
      </c>
      <c r="V46" s="76">
        <f t="shared" si="4"/>
        <v>0.76032696</v>
      </c>
      <c r="W46" s="76">
        <f t="shared" si="5"/>
        <v>0.78575980000000001</v>
      </c>
      <c r="X46" s="76">
        <f t="shared" si="6"/>
        <v>0.69320932000000002</v>
      </c>
      <c r="Y46" s="76">
        <f t="shared" si="7"/>
        <v>0.53743461000000003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106</v>
      </c>
      <c r="D54" s="84" t="s">
        <v>55</v>
      </c>
      <c r="E54" s="84" t="s">
        <v>420</v>
      </c>
      <c r="F54" s="77">
        <f>F41*S41</f>
        <v>0.14824781942175522</v>
      </c>
      <c r="G54" s="77">
        <f t="shared" ref="G54:L54" si="9">G41*T41</f>
        <v>0.21241915097342229</v>
      </c>
      <c r="H54" s="77">
        <f t="shared" si="9"/>
        <v>0.13210445683330538</v>
      </c>
      <c r="I54" s="77">
        <f t="shared" si="9"/>
        <v>0.23491313668225308</v>
      </c>
      <c r="J54" s="77">
        <f t="shared" si="9"/>
        <v>0.15286517029957819</v>
      </c>
      <c r="K54" s="77">
        <f t="shared" si="9"/>
        <v>0.1505541501841654</v>
      </c>
      <c r="L54" s="77">
        <f t="shared" si="9"/>
        <v>0.17127055243329573</v>
      </c>
      <c r="N54" s="196">
        <f>AVERAGE(F54:L54)</f>
        <v>0.17176777668968218</v>
      </c>
    </row>
    <row r="55" spans="1:14">
      <c r="C55" s="84" t="s">
        <v>107</v>
      </c>
      <c r="D55" s="84" t="s">
        <v>58</v>
      </c>
      <c r="E55" s="84" t="s">
        <v>420</v>
      </c>
      <c r="F55" s="77">
        <f t="shared" ref="F55:F58" si="10">F42*S42</f>
        <v>0.22205391734746002</v>
      </c>
      <c r="G55" s="77">
        <f t="shared" ref="G55:G58" si="11">G42*T42</f>
        <v>0.62994690827830369</v>
      </c>
      <c r="H55" s="77">
        <f t="shared" ref="H55:H58" si="12">H42*U42</f>
        <v>0.33502341127203761</v>
      </c>
      <c r="I55" s="77">
        <f t="shared" ref="I55:I58" si="13">I42*V42</f>
        <v>0.42592895704700828</v>
      </c>
      <c r="J55" s="77">
        <f t="shared" ref="J55:J58" si="14">J42*W42</f>
        <v>0.43457748341790459</v>
      </c>
      <c r="K55" s="77">
        <f t="shared" ref="K55:K58" si="15">K42*X42</f>
        <v>0.51550611198566532</v>
      </c>
      <c r="L55" s="77">
        <f t="shared" ref="L55:L58" si="16">L42*Y42</f>
        <v>0.49380888280702756</v>
      </c>
      <c r="N55" s="196">
        <f t="shared" ref="N55:N59" si="17">AVERAGE(F55:L55)</f>
        <v>0.43669223887934389</v>
      </c>
    </row>
    <row r="56" spans="1:14">
      <c r="C56" s="84" t="s">
        <v>108</v>
      </c>
      <c r="D56" s="84" t="s">
        <v>62</v>
      </c>
      <c r="E56" s="84" t="s">
        <v>420</v>
      </c>
      <c r="F56" s="77">
        <f t="shared" si="10"/>
        <v>0.47105323768404334</v>
      </c>
      <c r="G56" s="77">
        <f t="shared" si="11"/>
        <v>0.17906730118409162</v>
      </c>
      <c r="H56" s="77">
        <f t="shared" si="12"/>
        <v>0.16213641312747148</v>
      </c>
      <c r="I56" s="77">
        <f t="shared" si="13"/>
        <v>0.10299609818008877</v>
      </c>
      <c r="J56" s="77">
        <f t="shared" si="14"/>
        <v>6.7603530215599242E-2</v>
      </c>
      <c r="K56" s="77">
        <f t="shared" si="15"/>
        <v>6.5411341394486042E-3</v>
      </c>
      <c r="L56" s="77">
        <f t="shared" si="16"/>
        <v>3.6554111235362514E-2</v>
      </c>
      <c r="N56" s="196">
        <f t="shared" si="17"/>
        <v>0.14656454653801507</v>
      </c>
    </row>
    <row r="57" spans="1:14">
      <c r="C57" s="84" t="s">
        <v>299</v>
      </c>
      <c r="D57" s="84" t="s">
        <v>297</v>
      </c>
      <c r="E57" s="84" t="s">
        <v>420</v>
      </c>
      <c r="F57" s="77">
        <f t="shared" si="10"/>
        <v>0.39248005062313629</v>
      </c>
      <c r="G57" s="77">
        <f t="shared" si="11"/>
        <v>0.34037152007277705</v>
      </c>
      <c r="H57" s="77">
        <f t="shared" si="12"/>
        <v>0.13077704722582223</v>
      </c>
      <c r="I57" s="77">
        <f t="shared" si="13"/>
        <v>0.68938393925694919</v>
      </c>
      <c r="J57" s="77">
        <f t="shared" si="14"/>
        <v>0.14550463257266244</v>
      </c>
      <c r="K57" s="77">
        <f t="shared" si="15"/>
        <v>0.34069798983196525</v>
      </c>
      <c r="L57" s="77">
        <f t="shared" si="16"/>
        <v>0.16780028476740097</v>
      </c>
      <c r="N57" s="196">
        <f t="shared" si="17"/>
        <v>0.31528792347867335</v>
      </c>
    </row>
    <row r="58" spans="1:14">
      <c r="C58" s="84" t="s">
        <v>300</v>
      </c>
      <c r="D58" s="84" t="s">
        <v>220</v>
      </c>
      <c r="E58" s="84" t="s">
        <v>420</v>
      </c>
      <c r="F58" s="77">
        <f t="shared" si="10"/>
        <v>1.121045278662423</v>
      </c>
      <c r="G58" s="77">
        <f t="shared" si="11"/>
        <v>0.68042423992806744</v>
      </c>
      <c r="H58" s="77">
        <f t="shared" si="12"/>
        <v>2.4620954896296676E-2</v>
      </c>
      <c r="I58" s="77">
        <f t="shared" si="13"/>
        <v>2.6830815043753962</v>
      </c>
      <c r="J58" s="77">
        <f t="shared" si="14"/>
        <v>7.2476978930230168E-2</v>
      </c>
      <c r="K58" s="77">
        <f t="shared" si="15"/>
        <v>1.0308885528505467</v>
      </c>
      <c r="L58" s="77">
        <f t="shared" si="16"/>
        <v>0.13736787736131897</v>
      </c>
      <c r="N58" s="196">
        <f t="shared" si="17"/>
        <v>0.82141505528632563</v>
      </c>
    </row>
    <row r="59" spans="1:14">
      <c r="C59" s="84" t="s">
        <v>301</v>
      </c>
      <c r="D59" s="84" t="s">
        <v>221</v>
      </c>
      <c r="E59" s="84" t="s">
        <v>420</v>
      </c>
      <c r="F59" s="77">
        <f>IF(F46*S46=0,0.1,F46*S46)</f>
        <v>0.1</v>
      </c>
      <c r="G59" s="77">
        <f t="shared" ref="G59:L59" si="18">IF(G46*T46=0,0.1,G46*T46)</f>
        <v>0.1</v>
      </c>
      <c r="H59" s="77">
        <f t="shared" si="18"/>
        <v>0.1</v>
      </c>
      <c r="I59" s="77">
        <f t="shared" si="18"/>
        <v>0.1</v>
      </c>
      <c r="J59" s="77">
        <f t="shared" si="18"/>
        <v>0.1</v>
      </c>
      <c r="K59" s="77">
        <f t="shared" si="18"/>
        <v>0.1</v>
      </c>
      <c r="L59" s="77">
        <f t="shared" si="18"/>
        <v>0.1</v>
      </c>
      <c r="N59" s="196">
        <f t="shared" si="17"/>
        <v>9.9999999999999992E-2</v>
      </c>
    </row>
    <row r="64" spans="1:14" ht="14.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0" t="s">
        <v>106</v>
      </c>
      <c r="D66" s="150" t="s">
        <v>55</v>
      </c>
      <c r="E66" s="150" t="s">
        <v>420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67" spans="3:12">
      <c r="C67" s="150" t="s">
        <v>107</v>
      </c>
      <c r="D67" s="150" t="s">
        <v>58</v>
      </c>
      <c r="E67" s="150" t="s">
        <v>420</v>
      </c>
      <c r="F67" s="77">
        <v>31.54</v>
      </c>
      <c r="G67" s="77">
        <v>31.54</v>
      </c>
      <c r="H67" s="77">
        <v>31.54</v>
      </c>
      <c r="I67" s="77">
        <v>31.54</v>
      </c>
      <c r="J67" s="77">
        <v>31.54</v>
      </c>
      <c r="K67" s="77">
        <v>31.54</v>
      </c>
      <c r="L67" s="77">
        <v>31.54</v>
      </c>
    </row>
    <row r="68" spans="3:12">
      <c r="C68" s="150" t="s">
        <v>108</v>
      </c>
      <c r="D68" s="150" t="s">
        <v>62</v>
      </c>
      <c r="E68" s="150" t="s">
        <v>420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299</v>
      </c>
      <c r="D69" s="150" t="s">
        <v>297</v>
      </c>
      <c r="E69" s="150" t="s">
        <v>420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300</v>
      </c>
      <c r="D70" s="150" t="s">
        <v>220</v>
      </c>
      <c r="E70" s="150" t="s">
        <v>420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301</v>
      </c>
      <c r="D71" s="150" t="s">
        <v>221</v>
      </c>
      <c r="E71" s="150" t="s">
        <v>420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6" spans="3:12" ht="14.5">
      <c r="E76" s="71" t="s">
        <v>430</v>
      </c>
    </row>
    <row r="77" spans="3:12" ht="1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4.5">
      <c r="C78" s="221" t="s">
        <v>106</v>
      </c>
      <c r="D78" s="221" t="s">
        <v>55</v>
      </c>
      <c r="E78" s="221" t="s">
        <v>420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4.5">
      <c r="C79" s="221" t="s">
        <v>107</v>
      </c>
      <c r="D79" s="221" t="s">
        <v>58</v>
      </c>
      <c r="E79" s="221" t="s">
        <v>420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4.5">
      <c r="C80" s="221" t="s">
        <v>108</v>
      </c>
      <c r="D80" s="221" t="s">
        <v>62</v>
      </c>
      <c r="E80" s="221" t="s">
        <v>420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4.5">
      <c r="C81" s="221" t="s">
        <v>299</v>
      </c>
      <c r="D81" s="221" t="s">
        <v>297</v>
      </c>
      <c r="E81" s="221" t="s">
        <v>420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300</v>
      </c>
      <c r="D82" s="221" t="s">
        <v>220</v>
      </c>
      <c r="E82" s="221" t="s">
        <v>420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301</v>
      </c>
      <c r="D83" s="221" t="s">
        <v>221</v>
      </c>
      <c r="E83" s="221" t="s">
        <v>420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88"/>
  <sheetViews>
    <sheetView topLeftCell="A38" zoomScaleNormal="100" workbookViewId="0">
      <selection activeCell="E31" sqref="E31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16.4531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7" width="8.7265625" style="3"/>
    <col min="18" max="18" width="66.81640625" style="3" bestFit="1" customWidth="1"/>
    <col min="19" max="16384" width="8.7265625" style="3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309</v>
      </c>
      <c r="D3" s="84" t="s">
        <v>55</v>
      </c>
      <c r="E3" s="84" t="s">
        <v>421</v>
      </c>
      <c r="F3" s="3">
        <f>attached_DetachedAttachWatStock!W33*2/1000</f>
        <v>0.1444</v>
      </c>
      <c r="G3" s="101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4" t="s">
        <v>310</v>
      </c>
      <c r="D4" s="84" t="s">
        <v>58</v>
      </c>
      <c r="E4" s="84" t="s">
        <v>421</v>
      </c>
      <c r="F4" s="3">
        <f>attached_DetachedAttachWatStock!W34*2/1000</f>
        <v>1.1999999999999999E-3</v>
      </c>
      <c r="G4" s="101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4" t="s">
        <v>311</v>
      </c>
      <c r="D5" s="84" t="s">
        <v>62</v>
      </c>
      <c r="E5" s="84" t="s">
        <v>421</v>
      </c>
      <c r="F5" s="3">
        <f>attached_DetachedAttachWatStock!W35*2/1000</f>
        <v>2.8399999999999998E-2</v>
      </c>
      <c r="G5" s="101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4" t="s">
        <v>312</v>
      </c>
      <c r="D6" s="84" t="s">
        <v>297</v>
      </c>
      <c r="E6" s="84" t="s">
        <v>421</v>
      </c>
      <c r="F6" s="3">
        <f>attached_DetachedAttachWatStock!W36*2/1000</f>
        <v>0</v>
      </c>
      <c r="G6" s="101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4" t="s">
        <v>313</v>
      </c>
      <c r="D7" s="84" t="s">
        <v>220</v>
      </c>
      <c r="E7" s="84" t="s">
        <v>421</v>
      </c>
      <c r="F7" s="3">
        <f>attached_DetachedAttachWatStock!W37*2/1000</f>
        <v>8.0000000000000004E-4</v>
      </c>
      <c r="G7" s="101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4" t="s">
        <v>314</v>
      </c>
      <c r="D8" s="84" t="s">
        <v>221</v>
      </c>
      <c r="E8" s="84" t="s">
        <v>421</v>
      </c>
      <c r="F8" s="3">
        <f>attached_DetachedAttachWatStock!W38*2/1000</f>
        <v>1.4E-3</v>
      </c>
      <c r="G8" s="101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4.5">
      <c r="C11" s="152"/>
      <c r="D11" s="152"/>
      <c r="E11" s="153" t="s">
        <v>429</v>
      </c>
    </row>
    <row r="12" spans="3:12" ht="1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309</v>
      </c>
      <c r="D13" s="156" t="s">
        <v>55</v>
      </c>
      <c r="E13" s="156" t="s">
        <v>421</v>
      </c>
    </row>
    <row r="14" spans="3:12">
      <c r="C14" s="156" t="s">
        <v>310</v>
      </c>
      <c r="D14" s="156" t="s">
        <v>58</v>
      </c>
      <c r="E14" s="156" t="s">
        <v>421</v>
      </c>
    </row>
    <row r="15" spans="3:12">
      <c r="C15" s="156" t="s">
        <v>311</v>
      </c>
      <c r="D15" s="156" t="s">
        <v>62</v>
      </c>
      <c r="E15" s="156" t="s">
        <v>421</v>
      </c>
    </row>
    <row r="16" spans="3:12">
      <c r="C16" s="156" t="s">
        <v>312</v>
      </c>
      <c r="D16" s="156" t="s">
        <v>297</v>
      </c>
      <c r="E16" s="156" t="s">
        <v>421</v>
      </c>
    </row>
    <row r="17" spans="1:13">
      <c r="C17" s="156" t="s">
        <v>313</v>
      </c>
      <c r="D17" s="156" t="s">
        <v>220</v>
      </c>
      <c r="E17" s="156" t="s">
        <v>421</v>
      </c>
    </row>
    <row r="18" spans="1:13">
      <c r="C18" s="156" t="s">
        <v>314</v>
      </c>
      <c r="D18" s="156" t="s">
        <v>221</v>
      </c>
      <c r="E18" s="156" t="s">
        <v>421</v>
      </c>
    </row>
    <row r="21" spans="1:13" ht="14.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</row>
    <row r="23" spans="1:13">
      <c r="C23" s="212" t="s">
        <v>309</v>
      </c>
      <c r="D23" s="212" t="s">
        <v>55</v>
      </c>
      <c r="E23" s="212" t="s">
        <v>421</v>
      </c>
      <c r="F23" s="215">
        <v>0.65</v>
      </c>
      <c r="G23" s="215">
        <v>0.65</v>
      </c>
      <c r="H23" s="215">
        <v>0.65</v>
      </c>
      <c r="I23" s="215">
        <v>0.65</v>
      </c>
      <c r="J23" s="215">
        <v>0.65</v>
      </c>
      <c r="K23" s="215">
        <v>0.65</v>
      </c>
      <c r="L23" s="215">
        <v>0.65</v>
      </c>
      <c r="M23" s="78"/>
    </row>
    <row r="24" spans="1:13">
      <c r="C24" s="212" t="s">
        <v>310</v>
      </c>
      <c r="D24" s="212" t="s">
        <v>58</v>
      </c>
      <c r="E24" s="212" t="s">
        <v>421</v>
      </c>
      <c r="F24" s="215">
        <v>0.65</v>
      </c>
      <c r="G24" s="215">
        <v>0.65</v>
      </c>
      <c r="H24" s="215">
        <v>0.65</v>
      </c>
      <c r="I24" s="215">
        <v>0.65</v>
      </c>
      <c r="J24" s="215">
        <v>0.65</v>
      </c>
      <c r="K24" s="215">
        <v>0.65</v>
      </c>
      <c r="L24" s="215">
        <v>0.65</v>
      </c>
      <c r="M24" s="78"/>
    </row>
    <row r="25" spans="1:13">
      <c r="C25" s="212" t="s">
        <v>311</v>
      </c>
      <c r="D25" s="212" t="s">
        <v>62</v>
      </c>
      <c r="E25" s="212" t="s">
        <v>421</v>
      </c>
      <c r="F25" s="215">
        <v>0.65</v>
      </c>
      <c r="G25" s="215">
        <v>0.65</v>
      </c>
      <c r="H25" s="215">
        <v>0.65</v>
      </c>
      <c r="I25" s="215">
        <v>0.65</v>
      </c>
      <c r="J25" s="215">
        <v>0.65</v>
      </c>
      <c r="K25" s="215">
        <v>0.65</v>
      </c>
      <c r="L25" s="215">
        <v>0.65</v>
      </c>
      <c r="M25" s="78"/>
    </row>
    <row r="26" spans="1:13">
      <c r="C26" s="212" t="s">
        <v>312</v>
      </c>
      <c r="D26" s="212" t="s">
        <v>297</v>
      </c>
      <c r="E26" s="212" t="s">
        <v>421</v>
      </c>
      <c r="F26" s="215">
        <v>0.65</v>
      </c>
      <c r="G26" s="215">
        <v>0.65</v>
      </c>
      <c r="H26" s="215">
        <v>0.65</v>
      </c>
      <c r="I26" s="215">
        <v>0.65</v>
      </c>
      <c r="J26" s="215">
        <v>0.65</v>
      </c>
      <c r="K26" s="215">
        <v>0.65</v>
      </c>
      <c r="L26" s="215">
        <v>0.65</v>
      </c>
      <c r="M26" s="78"/>
    </row>
    <row r="27" spans="1:13">
      <c r="C27" s="212" t="s">
        <v>313</v>
      </c>
      <c r="D27" s="212" t="s">
        <v>220</v>
      </c>
      <c r="E27" s="212" t="s">
        <v>421</v>
      </c>
      <c r="F27" s="215">
        <v>0.65</v>
      </c>
      <c r="G27" s="215">
        <v>0.65</v>
      </c>
      <c r="H27" s="215">
        <v>0.65</v>
      </c>
      <c r="I27" s="215">
        <v>0.65</v>
      </c>
      <c r="J27" s="215">
        <v>0.65</v>
      </c>
      <c r="K27" s="215">
        <v>0.65</v>
      </c>
      <c r="L27" s="215">
        <v>0.65</v>
      </c>
      <c r="M27" s="78"/>
    </row>
    <row r="28" spans="1:13">
      <c r="C28" s="212" t="s">
        <v>314</v>
      </c>
      <c r="D28" s="212" t="s">
        <v>221</v>
      </c>
      <c r="E28" s="212" t="s">
        <v>421</v>
      </c>
      <c r="F28" s="215">
        <v>0.65</v>
      </c>
      <c r="G28" s="215">
        <v>0.65</v>
      </c>
      <c r="H28" s="215">
        <v>0.65</v>
      </c>
      <c r="I28" s="215">
        <v>0.65</v>
      </c>
      <c r="J28" s="215">
        <v>0.65</v>
      </c>
      <c r="K28" s="215">
        <v>0.65</v>
      </c>
      <c r="L28" s="215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309</v>
      </c>
      <c r="D41" s="84" t="s">
        <v>55</v>
      </c>
      <c r="E41" s="84" t="s">
        <v>421</v>
      </c>
      <c r="F41" s="76">
        <f>attached_WatHeaEnergyUse!W15/'TechWatHea-SingleAttached'!F3/31.54</f>
        <v>1.77986248829697</v>
      </c>
      <c r="G41" s="76">
        <f>attached_WatHeaEnergyUse!AU15/'TechWatHea-SingleAttached'!G3/31.54</f>
        <v>2.0617358144423532</v>
      </c>
      <c r="H41" s="70">
        <f>attached_WatHeaEnergyUse!BS15/'TechWatHea-SingleAttached'!H3/31.54</f>
        <v>0.74273999487777187</v>
      </c>
      <c r="I41" s="70">
        <f>attached_WatHeaEnergyUse!CQ15/'TechWatHea-SingleAttached'!I3/31.54</f>
        <v>2.687201925792511</v>
      </c>
      <c r="J41" s="70">
        <f>attached_WatHeaEnergyUse!DO15/'TechWatHea-SingleAttached'!J3/31.54</f>
        <v>1.7756036678040483</v>
      </c>
      <c r="K41" s="70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4" t="s">
        <v>309</v>
      </c>
      <c r="Q41" s="84" t="s">
        <v>55</v>
      </c>
      <c r="R41" s="84" t="s">
        <v>315</v>
      </c>
      <c r="S41" s="76">
        <f>attached_WatHeaSecEneUse!W22/100</f>
        <v>7.6950270000000001E-2</v>
      </c>
      <c r="T41" s="76">
        <f>attached_WatHeaSecEneUse!AU22/100</f>
        <v>9.6213800000000002E-2</v>
      </c>
      <c r="U41" s="70">
        <f>attached_WatHeaSecEneUse!BS22/100</f>
        <v>0.15526082999999999</v>
      </c>
      <c r="V41" s="70">
        <f>attached_WatHeaSecEneUse!CQ22/100</f>
        <v>5.4535429999999996E-2</v>
      </c>
      <c r="W41" s="70">
        <f>attached_WatHeaSecEneUse!DO22/100</f>
        <v>5.813223E-2</v>
      </c>
      <c r="X41" s="70">
        <f>attached_WatHeaSecEneUse!EM22/100</f>
        <v>0.11919506000000001</v>
      </c>
      <c r="Y41" s="3">
        <f>attached_WatHeaSecEneUse!FK22/100</f>
        <v>0.13291042</v>
      </c>
    </row>
    <row r="42" spans="1:25" ht="14.5">
      <c r="A42" s="80"/>
      <c r="B42" s="69"/>
      <c r="C42" s="84" t="s">
        <v>310</v>
      </c>
      <c r="D42" s="84" t="s">
        <v>58</v>
      </c>
      <c r="E42" s="84" t="s">
        <v>421</v>
      </c>
      <c r="F42" s="76">
        <f>attached_WatHeaEnergyUse!W16/'TechWatHea-SingleAttached'!F4/31.54</f>
        <v>2.7055326569435643</v>
      </c>
      <c r="G42" s="76">
        <f>attached_WatHeaEnergyUse!AU16/'TechWatHea-SingleAttached'!G4/31.54</f>
        <v>6.1162383330625687</v>
      </c>
      <c r="H42" s="70">
        <f>attached_WatHeaEnergyUse!BS16/'TechWatHea-SingleAttached'!H4/31.54</f>
        <v>1.8832273640873223</v>
      </c>
      <c r="I42" s="70">
        <f>attached_WatHeaEnergyUse!CQ16/'TechWatHea-SingleAttached'!I4/31.54</f>
        <v>4.8798213847174523</v>
      </c>
      <c r="J42" s="70">
        <f>attached_WatHeaEnergyUse!DO16/'TechWatHea-SingleAttached'!J4/31.54</f>
        <v>5.0802858270042286</v>
      </c>
      <c r="K42" s="70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4" t="s">
        <v>310</v>
      </c>
      <c r="Q42" s="84" t="s">
        <v>58</v>
      </c>
      <c r="R42" s="84" t="s">
        <v>315</v>
      </c>
      <c r="S42" s="76">
        <f>S41</f>
        <v>7.6950270000000001E-2</v>
      </c>
      <c r="T42" s="76">
        <f t="shared" ref="T42:Y46" si="0">T41</f>
        <v>9.6213800000000002E-2</v>
      </c>
      <c r="U42" s="76">
        <f t="shared" si="0"/>
        <v>0.15526082999999999</v>
      </c>
      <c r="V42" s="76">
        <f t="shared" si="0"/>
        <v>5.4535429999999996E-2</v>
      </c>
      <c r="W42" s="76">
        <f t="shared" si="0"/>
        <v>5.813223E-2</v>
      </c>
      <c r="X42" s="76">
        <f t="shared" si="0"/>
        <v>0.11919506000000001</v>
      </c>
      <c r="Y42" s="76">
        <f t="shared" si="0"/>
        <v>0.13291042</v>
      </c>
    </row>
    <row r="43" spans="1:25" ht="14.5">
      <c r="A43" s="80"/>
      <c r="B43" s="69"/>
      <c r="C43" s="84" t="s">
        <v>311</v>
      </c>
      <c r="D43" s="84" t="s">
        <v>62</v>
      </c>
      <c r="E43" s="84" t="s">
        <v>421</v>
      </c>
      <c r="F43" s="76">
        <f>attached_WatHeaEnergyUse!W17/'TechWatHea-SingleAttached'!F5/31.54</f>
        <v>5.4160265971223671</v>
      </c>
      <c r="G43" s="76">
        <f>attached_WatHeaEnergyUse!AU17/'TechWatHea-SingleAttached'!G5/31.54</f>
        <v>1.7394268148107306</v>
      </c>
      <c r="H43" s="70">
        <f>attached_WatHeaEnergyUse!BS17/'TechWatHea-SingleAttached'!H5/31.54</f>
        <v>0.91174266443765495</v>
      </c>
      <c r="I43" s="104">
        <f>AVERAGE(I41:I42,I46)</f>
        <v>2.522341103503321</v>
      </c>
      <c r="J43" s="70">
        <f>attached_WatHeaEnergyUse!DO17/'TechWatHea-SingleAttached'!J5/31.54</f>
        <v>0.60225110970196571</v>
      </c>
      <c r="K43" s="70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4" t="s">
        <v>311</v>
      </c>
      <c r="Q43" s="84" t="s">
        <v>62</v>
      </c>
      <c r="R43" s="84" t="s">
        <v>315</v>
      </c>
      <c r="S43" s="76">
        <f t="shared" ref="S43:S46" si="1">S42</f>
        <v>7.6950270000000001E-2</v>
      </c>
      <c r="T43" s="76">
        <f t="shared" si="0"/>
        <v>9.6213800000000002E-2</v>
      </c>
      <c r="U43" s="76">
        <f t="shared" si="0"/>
        <v>0.15526082999999999</v>
      </c>
      <c r="V43" s="76">
        <f t="shared" si="0"/>
        <v>5.4535429999999996E-2</v>
      </c>
      <c r="W43" s="76">
        <f t="shared" si="0"/>
        <v>5.813223E-2</v>
      </c>
      <c r="X43" s="76">
        <f t="shared" si="0"/>
        <v>0.11919506000000001</v>
      </c>
      <c r="Y43" s="76">
        <f t="shared" si="0"/>
        <v>0.13291042</v>
      </c>
    </row>
    <row r="44" spans="1:25" ht="14.5">
      <c r="A44" s="69"/>
      <c r="B44" s="69"/>
      <c r="C44" s="84" t="s">
        <v>312</v>
      </c>
      <c r="D44" s="84" t="s">
        <v>297</v>
      </c>
      <c r="E44" s="84" t="s">
        <v>421</v>
      </c>
      <c r="F44" s="103">
        <f>AVERAGE(F41:F43,F45:F46)</f>
        <v>4.9397247416241346</v>
      </c>
      <c r="G44" s="103">
        <f>AVERAGE(G41:G43,G45:G46)</f>
        <v>3.3347589918712899</v>
      </c>
      <c r="H44" s="103">
        <f t="shared" ref="H44:L44" si="2">AVERAGE(H41:H43,H45:H46)</f>
        <v>0.73523880119371776</v>
      </c>
      <c r="I44" s="103">
        <f>I43</f>
        <v>2.522341103503321</v>
      </c>
      <c r="J44" s="103">
        <f>AVERAGE(J41:J43,J45)</f>
        <v>2.0778357218314287</v>
      </c>
      <c r="K44" s="103">
        <f t="shared" si="2"/>
        <v>1.9896014167263558</v>
      </c>
      <c r="L44" s="103">
        <f t="shared" si="2"/>
        <v>1.174578331309251</v>
      </c>
      <c r="P44" s="84" t="s">
        <v>312</v>
      </c>
      <c r="Q44" s="84" t="s">
        <v>297</v>
      </c>
      <c r="R44" s="84" t="s">
        <v>315</v>
      </c>
      <c r="S44" s="76">
        <f t="shared" si="1"/>
        <v>7.6950270000000001E-2</v>
      </c>
      <c r="T44" s="76">
        <f t="shared" si="0"/>
        <v>9.6213800000000002E-2</v>
      </c>
      <c r="U44" s="76">
        <f t="shared" si="0"/>
        <v>0.15526082999999999</v>
      </c>
      <c r="V44" s="76">
        <f t="shared" si="0"/>
        <v>5.4535429999999996E-2</v>
      </c>
      <c r="W44" s="76">
        <f t="shared" si="0"/>
        <v>5.813223E-2</v>
      </c>
      <c r="X44" s="76">
        <f t="shared" si="0"/>
        <v>0.11919506000000001</v>
      </c>
      <c r="Y44" s="76">
        <f t="shared" si="0"/>
        <v>0.13291042</v>
      </c>
    </row>
    <row r="45" spans="1:25" ht="14.5">
      <c r="A45" s="69"/>
      <c r="B45" s="69"/>
      <c r="C45" s="84" t="s">
        <v>313</v>
      </c>
      <c r="D45" s="84" t="s">
        <v>220</v>
      </c>
      <c r="E45" s="84" t="s">
        <v>421</v>
      </c>
      <c r="F45" s="76">
        <f>attached_WatHeaEnergyUse!W19/'TechWatHea-SingleAttached'!F7/31.54</f>
        <v>14.797201965757766</v>
      </c>
      <c r="G45" s="76">
        <f>attached_WatHeaEnergyUse!AU19/'TechWatHea-SingleAttached'!G7/31.54</f>
        <v>6.7563939970407958</v>
      </c>
      <c r="H45" s="70">
        <f>attached_WatHeaEnergyUse!BS19/'TechWatHea-SingleAttached'!H7/31.54</f>
        <v>0.13848398256583963</v>
      </c>
      <c r="I45" s="104">
        <f>I43</f>
        <v>2.522341103503321</v>
      </c>
      <c r="J45" s="70">
        <f>attached_WatHeaEnergyUse!DO19/'TechWatHea-SingleAttached'!J7/31.54</f>
        <v>0.85320228281547228</v>
      </c>
      <c r="K45" s="70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4" t="s">
        <v>313</v>
      </c>
      <c r="Q45" s="84" t="s">
        <v>220</v>
      </c>
      <c r="R45" s="84" t="s">
        <v>315</v>
      </c>
      <c r="S45" s="76">
        <f t="shared" si="1"/>
        <v>7.6950270000000001E-2</v>
      </c>
      <c r="T45" s="76">
        <f t="shared" si="0"/>
        <v>9.6213800000000002E-2</v>
      </c>
      <c r="U45" s="76">
        <f t="shared" si="0"/>
        <v>0.15526082999999999</v>
      </c>
      <c r="V45" s="76">
        <f t="shared" si="0"/>
        <v>5.4535429999999996E-2</v>
      </c>
      <c r="W45" s="76">
        <f t="shared" si="0"/>
        <v>5.813223E-2</v>
      </c>
      <c r="X45" s="76">
        <f t="shared" si="0"/>
        <v>0.11919506000000001</v>
      </c>
      <c r="Y45" s="76">
        <f t="shared" si="0"/>
        <v>0.13291042</v>
      </c>
    </row>
    <row r="46" spans="1:25" ht="14.5">
      <c r="A46" s="69"/>
      <c r="B46" s="69"/>
      <c r="C46" s="84" t="s">
        <v>314</v>
      </c>
      <c r="D46" s="84" t="s">
        <v>221</v>
      </c>
      <c r="E46" s="84" t="s">
        <v>421</v>
      </c>
      <c r="F46" s="76">
        <f>attached_WatHeaEnergyUse!W20/'TechWatHea-SingleAttached'!F8/31.54</f>
        <v>0</v>
      </c>
      <c r="G46" s="76">
        <f>attached_WatHeaEnergyUse!AU20/'TechWatHea-SingleAttached'!G8/31.54</f>
        <v>0</v>
      </c>
      <c r="H46" s="70">
        <f>attached_WatHeaEnergyUse!BS20/'TechWatHea-SingleAttached'!H8/31.54</f>
        <v>0</v>
      </c>
      <c r="I46" s="70">
        <f>attached_WatHeaEnergyUse!CQ20/'TechWatHea-SingleAttached'!I8/31.54</f>
        <v>0</v>
      </c>
      <c r="J46" s="104">
        <f>J44</f>
        <v>2.0778357218314287</v>
      </c>
      <c r="K46" s="70">
        <f>attached_WatHeaEnergyUse!EM20/'TechWatHea-SingleAttached'!K8/31.54</f>
        <v>0</v>
      </c>
      <c r="L46" s="3">
        <f>attached_WatHeaEnergyUse!FK20/'TechWatHea-SingleAttached'!L8/31.54</f>
        <v>0</v>
      </c>
      <c r="P46" s="84" t="s">
        <v>314</v>
      </c>
      <c r="Q46" s="84" t="s">
        <v>221</v>
      </c>
      <c r="R46" s="84" t="s">
        <v>315</v>
      </c>
      <c r="S46" s="76">
        <f t="shared" si="1"/>
        <v>7.6950270000000001E-2</v>
      </c>
      <c r="T46" s="76">
        <f t="shared" si="0"/>
        <v>9.6213800000000002E-2</v>
      </c>
      <c r="U46" s="76">
        <f t="shared" si="0"/>
        <v>0.15526082999999999</v>
      </c>
      <c r="V46" s="76">
        <f t="shared" si="0"/>
        <v>5.4535429999999996E-2</v>
      </c>
      <c r="W46" s="76">
        <f t="shared" si="0"/>
        <v>5.813223E-2</v>
      </c>
      <c r="X46" s="76">
        <f t="shared" si="0"/>
        <v>0.11919506000000001</v>
      </c>
      <c r="Y46" s="76">
        <f t="shared" si="0"/>
        <v>0.13291042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309</v>
      </c>
      <c r="D54" s="84" t="s">
        <v>55</v>
      </c>
      <c r="E54" s="84" t="s">
        <v>421</v>
      </c>
      <c r="F54" s="77">
        <f>F41*S41</f>
        <v>0.1369608990373237</v>
      </c>
      <c r="G54" s="77">
        <f t="shared" ref="G54:L58" si="3">G41*T41</f>
        <v>0.19836743730359369</v>
      </c>
      <c r="H54" s="77">
        <f t="shared" si="3"/>
        <v>0.11531842807891859</v>
      </c>
      <c r="I54" s="77">
        <f t="shared" si="3"/>
        <v>0.14654771251992266</v>
      </c>
      <c r="J54" s="77">
        <f t="shared" si="3"/>
        <v>0.10321980080562854</v>
      </c>
      <c r="K54" s="77">
        <f t="shared" si="3"/>
        <v>0.10665929536730519</v>
      </c>
      <c r="L54" s="77">
        <f t="shared" si="3"/>
        <v>0.15974718141430713</v>
      </c>
      <c r="N54" s="196">
        <f>AVERAGE(F54:L54)</f>
        <v>0.13811725064671421</v>
      </c>
    </row>
    <row r="55" spans="1:14">
      <c r="C55" s="84" t="s">
        <v>310</v>
      </c>
      <c r="D55" s="84" t="s">
        <v>58</v>
      </c>
      <c r="E55" s="84" t="s">
        <v>421</v>
      </c>
      <c r="F55" s="77">
        <f t="shared" ref="F55:F58" si="4">F42*S42</f>
        <v>0.20819146844562464</v>
      </c>
      <c r="G55" s="77">
        <f t="shared" si="3"/>
        <v>0.58846653172961538</v>
      </c>
      <c r="H55" s="77">
        <f t="shared" si="3"/>
        <v>0.29239144362690983</v>
      </c>
      <c r="I55" s="77">
        <f t="shared" si="3"/>
        <v>0.26612315753876165</v>
      </c>
      <c r="J55" s="77">
        <f t="shared" si="3"/>
        <v>0.29532834416115</v>
      </c>
      <c r="K55" s="77">
        <f t="shared" si="3"/>
        <v>0.36535264496082998</v>
      </c>
      <c r="L55" s="77">
        <f t="shared" si="3"/>
        <v>0.46689654899358146</v>
      </c>
      <c r="N55" s="196">
        <f t="shared" ref="N55:N59" si="5">AVERAGE(F55:L55)</f>
        <v>0.35467859135092478</v>
      </c>
    </row>
    <row r="56" spans="1:14">
      <c r="C56" s="84" t="s">
        <v>311</v>
      </c>
      <c r="D56" s="84" t="s">
        <v>62</v>
      </c>
      <c r="E56" s="84" t="s">
        <v>421</v>
      </c>
      <c r="F56" s="77">
        <f t="shared" si="4"/>
        <v>0.41676470897574736</v>
      </c>
      <c r="G56" s="77">
        <f t="shared" si="3"/>
        <v>0.16735686367483668</v>
      </c>
      <c r="H56" s="77">
        <f t="shared" si="3"/>
        <v>0.14155792282700178</v>
      </c>
      <c r="I56" s="77">
        <f t="shared" si="3"/>
        <v>0.13755695668622811</v>
      </c>
      <c r="J56" s="77">
        <f t="shared" si="3"/>
        <v>3.5010200026949899E-2</v>
      </c>
      <c r="K56" s="77">
        <f t="shared" si="3"/>
        <v>4.709792121908688E-3</v>
      </c>
      <c r="L56" s="77">
        <f t="shared" si="3"/>
        <v>2.6530507970623916E-2</v>
      </c>
      <c r="N56" s="196">
        <f t="shared" si="5"/>
        <v>0.1327838503261852</v>
      </c>
    </row>
    <row r="57" spans="1:14">
      <c r="C57" s="84" t="s">
        <v>312</v>
      </c>
      <c r="D57" s="84" t="s">
        <v>297</v>
      </c>
      <c r="E57" s="84" t="s">
        <v>421</v>
      </c>
      <c r="F57" s="77">
        <f t="shared" si="4"/>
        <v>0.38011315259365741</v>
      </c>
      <c r="G57" s="77">
        <f t="shared" si="3"/>
        <v>0.32084983469210593</v>
      </c>
      <c r="H57" s="77">
        <f t="shared" si="3"/>
        <v>0.11415378652154161</v>
      </c>
      <c r="I57" s="77">
        <f t="shared" si="3"/>
        <v>0.13755695668622811</v>
      </c>
      <c r="J57" s="77">
        <f t="shared" si="3"/>
        <v>0.12078922408372064</v>
      </c>
      <c r="K57" s="77">
        <f t="shared" si="3"/>
        <v>0.237150660242783</v>
      </c>
      <c r="L57" s="77">
        <f t="shared" si="3"/>
        <v>0.1561136993372117</v>
      </c>
      <c r="N57" s="196">
        <f t="shared" si="5"/>
        <v>0.20953247345103551</v>
      </c>
    </row>
    <row r="58" spans="1:14">
      <c r="C58" s="84" t="s">
        <v>313</v>
      </c>
      <c r="D58" s="84" t="s">
        <v>220</v>
      </c>
      <c r="E58" s="84" t="s">
        <v>421</v>
      </c>
      <c r="F58" s="77">
        <f t="shared" si="4"/>
        <v>1.1386486865095908</v>
      </c>
      <c r="G58" s="77">
        <f t="shared" si="3"/>
        <v>0.6500583407524837</v>
      </c>
      <c r="H58" s="77">
        <f t="shared" si="3"/>
        <v>2.1501138074877787E-2</v>
      </c>
      <c r="I58" s="77">
        <f t="shared" si="3"/>
        <v>0.13755695668622811</v>
      </c>
      <c r="J58" s="77">
        <f t="shared" si="3"/>
        <v>4.9598551341154082E-2</v>
      </c>
      <c r="K58" s="77">
        <f t="shared" si="3"/>
        <v>0.70903156876387119</v>
      </c>
      <c r="L58" s="77">
        <f t="shared" si="3"/>
        <v>0.12739425830754597</v>
      </c>
      <c r="N58" s="196">
        <f t="shared" si="5"/>
        <v>0.40482707149082164</v>
      </c>
    </row>
    <row r="59" spans="1:14">
      <c r="C59" s="84" t="s">
        <v>314</v>
      </c>
      <c r="D59" s="84" t="s">
        <v>221</v>
      </c>
      <c r="E59" s="84" t="s">
        <v>421</v>
      </c>
      <c r="F59" s="77">
        <f>IF(F46*S46=0,0.1,F46*S46)</f>
        <v>0.1</v>
      </c>
      <c r="G59" s="77">
        <f t="shared" ref="G59:L59" si="6">IF(G46*T46=0,0.1,G46*T46)</f>
        <v>0.1</v>
      </c>
      <c r="H59" s="77">
        <f t="shared" si="6"/>
        <v>0.1</v>
      </c>
      <c r="I59" s="77">
        <f t="shared" si="6"/>
        <v>0.1</v>
      </c>
      <c r="J59" s="77">
        <f t="shared" si="6"/>
        <v>0.12078922408372064</v>
      </c>
      <c r="K59" s="77">
        <f t="shared" si="6"/>
        <v>0.1</v>
      </c>
      <c r="L59" s="77">
        <f t="shared" si="6"/>
        <v>0.1</v>
      </c>
      <c r="N59" s="196">
        <f t="shared" si="5"/>
        <v>0.10296988915481722</v>
      </c>
    </row>
    <row r="66" spans="3:12" ht="14.5">
      <c r="C66" s="115"/>
      <c r="D66" s="115"/>
      <c r="E66" s="71" t="s">
        <v>373</v>
      </c>
      <c r="F66" s="114"/>
      <c r="G66" s="114"/>
      <c r="H66" s="114"/>
      <c r="I66" s="114"/>
      <c r="J66" s="114"/>
      <c r="K66" s="114"/>
      <c r="L66" s="114"/>
    </row>
    <row r="67" spans="3:12" ht="15" thickBot="1">
      <c r="C67" s="72" t="s">
        <v>1</v>
      </c>
      <c r="D67" s="72" t="s">
        <v>2</v>
      </c>
      <c r="E67" s="72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0" t="s">
        <v>309</v>
      </c>
      <c r="D68" s="150" t="s">
        <v>55</v>
      </c>
      <c r="E68" s="150" t="s">
        <v>421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310</v>
      </c>
      <c r="D69" s="150" t="s">
        <v>58</v>
      </c>
      <c r="E69" s="150" t="s">
        <v>421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311</v>
      </c>
      <c r="D70" s="150" t="s">
        <v>62</v>
      </c>
      <c r="E70" s="150" t="s">
        <v>421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312</v>
      </c>
      <c r="D71" s="150" t="s">
        <v>297</v>
      </c>
      <c r="E71" s="150" t="s">
        <v>421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2" spans="3:12">
      <c r="C72" s="150" t="s">
        <v>313</v>
      </c>
      <c r="D72" s="150" t="s">
        <v>220</v>
      </c>
      <c r="E72" s="150" t="s">
        <v>421</v>
      </c>
      <c r="F72" s="77">
        <v>31.54</v>
      </c>
      <c r="G72" s="77">
        <v>31.54</v>
      </c>
      <c r="H72" s="77">
        <v>31.54</v>
      </c>
      <c r="I72" s="77">
        <v>31.54</v>
      </c>
      <c r="J72" s="77">
        <v>31.54</v>
      </c>
      <c r="K72" s="77">
        <v>31.54</v>
      </c>
      <c r="L72" s="77">
        <v>31.54</v>
      </c>
    </row>
    <row r="73" spans="3:12">
      <c r="C73" s="150" t="s">
        <v>314</v>
      </c>
      <c r="D73" s="150" t="s">
        <v>221</v>
      </c>
      <c r="E73" s="150" t="s">
        <v>421</v>
      </c>
      <c r="F73" s="77">
        <v>31.54</v>
      </c>
      <c r="G73" s="77">
        <v>31.54</v>
      </c>
      <c r="H73" s="77">
        <v>31.54</v>
      </c>
      <c r="I73" s="77">
        <v>31.54</v>
      </c>
      <c r="J73" s="77">
        <v>31.54</v>
      </c>
      <c r="K73" s="77">
        <v>31.54</v>
      </c>
      <c r="L73" s="77">
        <v>31.54</v>
      </c>
    </row>
    <row r="81" spans="3:12" ht="14.5">
      <c r="E81" s="71" t="s">
        <v>430</v>
      </c>
    </row>
    <row r="82" spans="3:12" ht="15" thickBot="1">
      <c r="C82" s="72" t="s">
        <v>1</v>
      </c>
      <c r="D82" s="72" t="s">
        <v>2</v>
      </c>
      <c r="E82" s="72" t="s">
        <v>3</v>
      </c>
      <c r="F82" s="3" t="s">
        <v>141</v>
      </c>
      <c r="G82" s="3" t="s">
        <v>142</v>
      </c>
      <c r="H82" s="3" t="s">
        <v>143</v>
      </c>
      <c r="I82" s="3" t="s">
        <v>144</v>
      </c>
      <c r="J82" s="3" t="s">
        <v>145</v>
      </c>
      <c r="K82" s="3" t="s">
        <v>146</v>
      </c>
      <c r="L82" s="3" t="s">
        <v>147</v>
      </c>
    </row>
    <row r="83" spans="3:12" ht="14.5">
      <c r="C83" s="221" t="s">
        <v>309</v>
      </c>
      <c r="D83" s="221" t="s">
        <v>55</v>
      </c>
      <c r="E83" s="221" t="s">
        <v>421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4.5">
      <c r="C84" s="221" t="s">
        <v>310</v>
      </c>
      <c r="D84" s="221" t="s">
        <v>58</v>
      </c>
      <c r="E84" s="221" t="s">
        <v>421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  <row r="85" spans="3:12" ht="14.5">
      <c r="C85" s="221" t="s">
        <v>311</v>
      </c>
      <c r="D85" s="221" t="s">
        <v>62</v>
      </c>
      <c r="E85" s="221" t="s">
        <v>421</v>
      </c>
      <c r="F85" s="160">
        <v>1</v>
      </c>
      <c r="G85" s="160">
        <v>1</v>
      </c>
      <c r="H85" s="160">
        <v>1</v>
      </c>
      <c r="I85" s="160">
        <v>1</v>
      </c>
      <c r="J85" s="160">
        <v>1</v>
      </c>
      <c r="K85" s="160">
        <v>1</v>
      </c>
      <c r="L85" s="160">
        <v>1</v>
      </c>
    </row>
    <row r="86" spans="3:12" ht="14.5">
      <c r="C86" s="221" t="s">
        <v>312</v>
      </c>
      <c r="D86" s="221" t="s">
        <v>297</v>
      </c>
      <c r="E86" s="221" t="s">
        <v>421</v>
      </c>
      <c r="F86" s="160">
        <v>1</v>
      </c>
      <c r="G86" s="160">
        <v>1</v>
      </c>
      <c r="H86" s="160">
        <v>1</v>
      </c>
      <c r="I86" s="160">
        <v>1</v>
      </c>
      <c r="J86" s="160">
        <v>1</v>
      </c>
      <c r="K86" s="160">
        <v>1</v>
      </c>
      <c r="L86" s="160">
        <v>1</v>
      </c>
    </row>
    <row r="87" spans="3:12" ht="14.5">
      <c r="C87" s="221" t="s">
        <v>313</v>
      </c>
      <c r="D87" s="221" t="s">
        <v>220</v>
      </c>
      <c r="E87" s="221" t="s">
        <v>421</v>
      </c>
      <c r="F87" s="160">
        <v>1</v>
      </c>
      <c r="G87" s="160">
        <v>1</v>
      </c>
      <c r="H87" s="160">
        <v>1</v>
      </c>
      <c r="I87" s="160">
        <v>1</v>
      </c>
      <c r="J87" s="160">
        <v>1</v>
      </c>
      <c r="K87" s="160">
        <v>1</v>
      </c>
      <c r="L87" s="160">
        <v>1</v>
      </c>
    </row>
    <row r="88" spans="3:12" ht="14.5">
      <c r="C88" s="221" t="s">
        <v>314</v>
      </c>
      <c r="D88" s="221" t="s">
        <v>221</v>
      </c>
      <c r="E88" s="221" t="s">
        <v>421</v>
      </c>
      <c r="F88" s="160">
        <v>1</v>
      </c>
      <c r="G88" s="160">
        <v>1</v>
      </c>
      <c r="H88" s="160">
        <v>1</v>
      </c>
      <c r="I88" s="160">
        <v>1</v>
      </c>
      <c r="J88" s="160">
        <v>1</v>
      </c>
      <c r="K88" s="160">
        <v>1</v>
      </c>
      <c r="L88" s="160">
        <v>1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83"/>
  <sheetViews>
    <sheetView topLeftCell="A29" zoomScale="63" zoomScaleNormal="100" workbookViewId="0">
      <selection activeCell="E33" sqref="E33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5" width="8.7265625" style="3"/>
    <col min="16" max="16" width="21.1796875" style="3" bestFit="1" customWidth="1"/>
    <col min="17" max="17" width="8.7265625" style="3"/>
    <col min="18" max="18" width="66.81640625" style="3" bestFit="1" customWidth="1"/>
    <col min="19" max="16384" width="8.7265625" style="3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316</v>
      </c>
      <c r="D3" s="84" t="s">
        <v>55</v>
      </c>
      <c r="E3" s="84" t="s">
        <v>422</v>
      </c>
      <c r="F3" s="3">
        <f>attached_ApaMobWatStock!W15*2/1000</f>
        <v>0.35699999999999998</v>
      </c>
      <c r="G3" s="101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4" t="s">
        <v>318</v>
      </c>
      <c r="D4" s="84" t="s">
        <v>58</v>
      </c>
      <c r="E4" s="84" t="s">
        <v>422</v>
      </c>
      <c r="F4" s="3">
        <f>attached_ApaMobWatStock!W16*2/1000</f>
        <v>3.3999999999999998E-3</v>
      </c>
      <c r="G4" s="101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4" t="s">
        <v>319</v>
      </c>
      <c r="D5" s="84" t="s">
        <v>62</v>
      </c>
      <c r="E5" s="84" t="s">
        <v>422</v>
      </c>
      <c r="F5" s="3">
        <f>attached_ApaMobWatStock!W17*2/1000</f>
        <v>8.0799999999999997E-2</v>
      </c>
      <c r="G5" s="101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4" t="s">
        <v>320</v>
      </c>
      <c r="D6" s="84" t="s">
        <v>297</v>
      </c>
      <c r="E6" s="84" t="s">
        <v>422</v>
      </c>
      <c r="F6" s="3">
        <f>attached_ApaMobWatStock!W18*2/1000</f>
        <v>0</v>
      </c>
      <c r="G6" s="101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4" t="s">
        <v>321</v>
      </c>
      <c r="D7" s="84" t="s">
        <v>220</v>
      </c>
      <c r="E7" s="84" t="s">
        <v>422</v>
      </c>
      <c r="F7" s="3">
        <f>attached_ApaMobWatStock!W19*2/1000</f>
        <v>2.5999999999999999E-3</v>
      </c>
      <c r="G7" s="101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4" t="s">
        <v>322</v>
      </c>
      <c r="D8" s="84" t="s">
        <v>221</v>
      </c>
      <c r="E8" s="84" t="s">
        <v>422</v>
      </c>
      <c r="F8" s="3">
        <f>attached_ApaMobWatStock!W20*2/1000</f>
        <v>4.2000000000000006E-3</v>
      </c>
      <c r="G8" s="101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4.5">
      <c r="C10" s="155"/>
      <c r="D10" s="155"/>
      <c r="E10" s="153" t="s">
        <v>429</v>
      </c>
    </row>
    <row r="11" spans="3:12" ht="15" thickBot="1">
      <c r="C11" s="154" t="s">
        <v>1</v>
      </c>
      <c r="D11" s="154" t="s">
        <v>2</v>
      </c>
      <c r="E11" s="154" t="s">
        <v>3</v>
      </c>
    </row>
    <row r="12" spans="3:12">
      <c r="C12" s="156" t="s">
        <v>316</v>
      </c>
      <c r="D12" s="156" t="s">
        <v>55</v>
      </c>
      <c r="E12" s="156" t="s">
        <v>422</v>
      </c>
    </row>
    <row r="13" spans="3:12">
      <c r="C13" s="156" t="s">
        <v>318</v>
      </c>
      <c r="D13" s="156" t="s">
        <v>58</v>
      </c>
      <c r="E13" s="156" t="s">
        <v>422</v>
      </c>
    </row>
    <row r="14" spans="3:12">
      <c r="C14" s="156" t="s">
        <v>319</v>
      </c>
      <c r="D14" s="156" t="s">
        <v>62</v>
      </c>
      <c r="E14" s="156" t="s">
        <v>422</v>
      </c>
    </row>
    <row r="15" spans="3:12">
      <c r="C15" s="156" t="s">
        <v>320</v>
      </c>
      <c r="D15" s="156" t="s">
        <v>297</v>
      </c>
      <c r="E15" s="156" t="s">
        <v>422</v>
      </c>
    </row>
    <row r="16" spans="3:12">
      <c r="C16" s="156" t="s">
        <v>321</v>
      </c>
      <c r="D16" s="156" t="s">
        <v>220</v>
      </c>
      <c r="E16" s="156" t="s">
        <v>422</v>
      </c>
    </row>
    <row r="17" spans="1:13">
      <c r="C17" s="156" t="s">
        <v>322</v>
      </c>
      <c r="D17" s="156" t="s">
        <v>221</v>
      </c>
      <c r="E17" s="156" t="s">
        <v>422</v>
      </c>
    </row>
    <row r="21" spans="1:13" ht="14.5">
      <c r="C21" s="206"/>
      <c r="D21" s="206"/>
      <c r="E21" s="207" t="s">
        <v>212</v>
      </c>
      <c r="F21" s="208"/>
      <c r="G21" s="74"/>
      <c r="H21" s="74"/>
      <c r="I21" s="74"/>
      <c r="J21" s="74"/>
      <c r="K21" s="74"/>
      <c r="L21" s="74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212" t="s">
        <v>316</v>
      </c>
      <c r="D23" s="212" t="s">
        <v>55</v>
      </c>
      <c r="E23" s="212" t="s">
        <v>422</v>
      </c>
      <c r="F23" s="215">
        <v>0.65</v>
      </c>
      <c r="G23" s="77">
        <v>0.65</v>
      </c>
      <c r="H23" s="77">
        <v>0.65</v>
      </c>
      <c r="I23" s="77">
        <v>0.65</v>
      </c>
      <c r="J23" s="77">
        <v>0.65</v>
      </c>
      <c r="K23" s="77">
        <v>0.65</v>
      </c>
      <c r="L23" s="77">
        <v>0.65</v>
      </c>
      <c r="M23" s="78"/>
    </row>
    <row r="24" spans="1:13">
      <c r="C24" s="212" t="s">
        <v>318</v>
      </c>
      <c r="D24" s="212" t="s">
        <v>58</v>
      </c>
      <c r="E24" s="212" t="s">
        <v>422</v>
      </c>
      <c r="F24" s="215">
        <v>0.65</v>
      </c>
      <c r="G24" s="77">
        <v>0.65</v>
      </c>
      <c r="H24" s="77">
        <v>0.65</v>
      </c>
      <c r="I24" s="77">
        <v>0.65</v>
      </c>
      <c r="J24" s="77">
        <v>0.65</v>
      </c>
      <c r="K24" s="77">
        <v>0.65</v>
      </c>
      <c r="L24" s="77">
        <v>0.65</v>
      </c>
      <c r="M24" s="78"/>
    </row>
    <row r="25" spans="1:13">
      <c r="C25" s="212" t="s">
        <v>319</v>
      </c>
      <c r="D25" s="212" t="s">
        <v>62</v>
      </c>
      <c r="E25" s="212" t="s">
        <v>422</v>
      </c>
      <c r="F25" s="215">
        <v>0.65</v>
      </c>
      <c r="G25" s="77">
        <v>0.65</v>
      </c>
      <c r="H25" s="77">
        <v>0.65</v>
      </c>
      <c r="I25" s="77">
        <v>0.65</v>
      </c>
      <c r="J25" s="77">
        <v>0.65</v>
      </c>
      <c r="K25" s="77">
        <v>0.65</v>
      </c>
      <c r="L25" s="77">
        <v>0.65</v>
      </c>
      <c r="M25" s="78"/>
    </row>
    <row r="26" spans="1:13">
      <c r="C26" s="212" t="s">
        <v>320</v>
      </c>
      <c r="D26" s="212" t="s">
        <v>297</v>
      </c>
      <c r="E26" s="212" t="s">
        <v>422</v>
      </c>
      <c r="F26" s="215">
        <v>0.65</v>
      </c>
      <c r="G26" s="77">
        <v>0.65</v>
      </c>
      <c r="H26" s="77">
        <v>0.65</v>
      </c>
      <c r="I26" s="77">
        <v>0.65</v>
      </c>
      <c r="J26" s="77">
        <v>0.65</v>
      </c>
      <c r="K26" s="77">
        <v>0.65</v>
      </c>
      <c r="L26" s="77">
        <v>0.65</v>
      </c>
      <c r="M26" s="78"/>
    </row>
    <row r="27" spans="1:13">
      <c r="C27" s="212" t="s">
        <v>321</v>
      </c>
      <c r="D27" s="212" t="s">
        <v>220</v>
      </c>
      <c r="E27" s="212" t="s">
        <v>422</v>
      </c>
      <c r="F27" s="215">
        <v>0.65</v>
      </c>
      <c r="G27" s="77">
        <v>0.65</v>
      </c>
      <c r="H27" s="77">
        <v>0.65</v>
      </c>
      <c r="I27" s="77">
        <v>0.65</v>
      </c>
      <c r="J27" s="77">
        <v>0.65</v>
      </c>
      <c r="K27" s="77">
        <v>0.65</v>
      </c>
      <c r="L27" s="77">
        <v>0.65</v>
      </c>
      <c r="M27" s="78"/>
    </row>
    <row r="28" spans="1:13">
      <c r="C28" s="212" t="s">
        <v>322</v>
      </c>
      <c r="D28" s="212" t="s">
        <v>221</v>
      </c>
      <c r="E28" s="212" t="s">
        <v>422</v>
      </c>
      <c r="F28" s="215">
        <v>0.65</v>
      </c>
      <c r="G28" s="77">
        <v>0.65</v>
      </c>
      <c r="H28" s="77">
        <v>0.65</v>
      </c>
      <c r="I28" s="77">
        <v>0.65</v>
      </c>
      <c r="J28" s="77">
        <v>0.65</v>
      </c>
      <c r="K28" s="77">
        <v>0.65</v>
      </c>
      <c r="L28" s="77">
        <v>0.65</v>
      </c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316</v>
      </c>
      <c r="D41" s="84" t="s">
        <v>55</v>
      </c>
      <c r="E41" s="84" t="s">
        <v>422</v>
      </c>
      <c r="F41" s="76">
        <f>attached_WatHeaEnergyUse!W15/'TechWatHea-Appartment'!F3/31.54</f>
        <v>0.71992197005625336</v>
      </c>
      <c r="G41" s="76">
        <f>attached_WatHeaEnergyUse!AU15/'TechWatHea-Appartment'!G3/31.54</f>
        <v>0.36878182917400176</v>
      </c>
      <c r="H41" s="70">
        <f>attached_WatHeaEnergyUse!BS15/'TechWatHea-Appartment'!H3/31.54</f>
        <v>0.39627635126573912</v>
      </c>
      <c r="I41" s="70">
        <f>attached_WatHeaEnergyUse!CQ15/'TechWatHea-Appartment'!I3/31.54</f>
        <v>0.80447051363348132</v>
      </c>
      <c r="J41" s="70">
        <f>attached_WatHeaEnergyUse!DO15/'TechWatHea-Appartment'!J3/31.54</f>
        <v>0.19454440186374791</v>
      </c>
      <c r="K41" s="70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4" t="s">
        <v>316</v>
      </c>
      <c r="Q41" s="84" t="s">
        <v>55</v>
      </c>
      <c r="R41" s="84" t="s">
        <v>317</v>
      </c>
      <c r="S41" s="76">
        <f>attached_WatHeaSecEneUse!W23/100</f>
        <v>0.15614953000000001</v>
      </c>
      <c r="T41" s="76">
        <f>attached_WatHeaSecEneUse!AU23/100</f>
        <v>0.36065499000000001</v>
      </c>
      <c r="U41" s="70">
        <f>attached_WatHeaSecEneUse!BS23/100</f>
        <v>0.22629294999999999</v>
      </c>
      <c r="V41" s="70">
        <f>attached_WatHeaSecEneUse!CQ23/100</f>
        <v>0.17125514</v>
      </c>
      <c r="W41" s="70">
        <f>attached_WatHeaSecEneUse!DO23/100</f>
        <v>0.13126815</v>
      </c>
      <c r="X41" s="70">
        <f>attached_WatHeaSecEneUse!EM23/100</f>
        <v>0.14962997</v>
      </c>
      <c r="Y41" s="3">
        <f>attached_WatHeaSecEneUse!FK23/100</f>
        <v>0.29894000999999998</v>
      </c>
    </row>
    <row r="42" spans="1:25" ht="14.5">
      <c r="A42" s="80"/>
      <c r="B42" s="69"/>
      <c r="C42" s="84" t="s">
        <v>318</v>
      </c>
      <c r="D42" s="84" t="s">
        <v>58</v>
      </c>
      <c r="E42" s="84" t="s">
        <v>422</v>
      </c>
      <c r="F42" s="76">
        <f>attached_WatHeaEnergyUse!W16/'TechWatHea-Appartment'!F4/31.54</f>
        <v>0.95489387892125788</v>
      </c>
      <c r="G42" s="76">
        <f>attached_WatHeaEnergyUse!AU16/'TechWatHea-Appartment'!G4/31.54</f>
        <v>1.0931533800599273</v>
      </c>
      <c r="H42" s="70">
        <f>attached_WatHeaEnergyUse!BS16/'TechWatHea-Appartment'!H4/31.54</f>
        <v>1.0050171415168137</v>
      </c>
      <c r="I42" s="70">
        <f>attached_WatHeaEnergyUse!CQ16/'TechWatHea-Appartment'!I4/31.54</f>
        <v>1.4605693763946699</v>
      </c>
      <c r="J42" s="70">
        <f>attached_WatHeaEnergyUse!DO16/'TechWatHea-Appartment'!J4/31.54</f>
        <v>0.55306657762067313</v>
      </c>
      <c r="K42" s="70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4" t="s">
        <v>318</v>
      </c>
      <c r="Q42" s="84" t="s">
        <v>58</v>
      </c>
      <c r="R42" s="84" t="s">
        <v>317</v>
      </c>
      <c r="S42" s="76">
        <f>S41</f>
        <v>0.15614953000000001</v>
      </c>
      <c r="T42" s="76">
        <f t="shared" ref="T42:Y46" si="0">T41</f>
        <v>0.36065499000000001</v>
      </c>
      <c r="U42" s="76">
        <f t="shared" si="0"/>
        <v>0.22629294999999999</v>
      </c>
      <c r="V42" s="76">
        <f t="shared" si="0"/>
        <v>0.17125514</v>
      </c>
      <c r="W42" s="76">
        <f t="shared" si="0"/>
        <v>0.13126815</v>
      </c>
      <c r="X42" s="76">
        <f t="shared" si="0"/>
        <v>0.14962997</v>
      </c>
      <c r="Y42" s="76">
        <f t="shared" si="0"/>
        <v>0.29894000999999998</v>
      </c>
    </row>
    <row r="43" spans="1:25" ht="14.5">
      <c r="A43" s="80"/>
      <c r="B43" s="69"/>
      <c r="C43" s="84" t="s">
        <v>319</v>
      </c>
      <c r="D43" s="84" t="s">
        <v>62</v>
      </c>
      <c r="E43" s="84" t="s">
        <v>422</v>
      </c>
      <c r="F43" s="76">
        <f>attached_WatHeaEnergyUse!W17/'TechWatHea-Appartment'!F5/31.54</f>
        <v>1.9036529128499406</v>
      </c>
      <c r="G43" s="76">
        <f>attached_WatHeaEnergyUse!AU17/'TechWatHea-Appartment'!G5/31.54</f>
        <v>0.31013036233059532</v>
      </c>
      <c r="H43" s="70">
        <f>attached_WatHeaEnergyUse!BS17/'TechWatHea-Appartment'!H5/31.54</f>
        <v>0.4841667942186168</v>
      </c>
      <c r="I43" s="70">
        <f>attached_WatHeaEnergyUse!CQ17/'TechWatHea-Appartment'!I5/31.54</f>
        <v>0.27092580849714648</v>
      </c>
      <c r="J43" s="70">
        <f>attached_WatHeaEnergyUse!DO17/'TechWatHea-Appartment'!J5/31.54</f>
        <v>8.6035872814566539E-2</v>
      </c>
      <c r="K43" s="70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4" t="s">
        <v>319</v>
      </c>
      <c r="Q43" s="84" t="s">
        <v>62</v>
      </c>
      <c r="R43" s="84" t="s">
        <v>317</v>
      </c>
      <c r="S43" s="76">
        <f t="shared" ref="S43:S46" si="1">S42</f>
        <v>0.15614953000000001</v>
      </c>
      <c r="T43" s="76">
        <f t="shared" si="0"/>
        <v>0.36065499000000001</v>
      </c>
      <c r="U43" s="76">
        <f t="shared" si="0"/>
        <v>0.22629294999999999</v>
      </c>
      <c r="V43" s="76">
        <f t="shared" si="0"/>
        <v>0.17125514</v>
      </c>
      <c r="W43" s="76">
        <f t="shared" si="0"/>
        <v>0.13126815</v>
      </c>
      <c r="X43" s="76">
        <f t="shared" si="0"/>
        <v>0.14962997</v>
      </c>
      <c r="Y43" s="76">
        <f t="shared" si="0"/>
        <v>0.29894000999999998</v>
      </c>
    </row>
    <row r="44" spans="1:25" ht="14.5">
      <c r="A44" s="69"/>
      <c r="B44" s="69"/>
      <c r="C44" s="84" t="s">
        <v>320</v>
      </c>
      <c r="D44" s="84" t="s">
        <v>297</v>
      </c>
      <c r="E44" s="84" t="s">
        <v>422</v>
      </c>
      <c r="F44" s="103">
        <f>AVERAGE(F41:F43,F45:F46)</f>
        <v>1.6262907964121225</v>
      </c>
      <c r="G44" s="103">
        <f>AVERAGE(G41:G43,G45:G46)</f>
        <v>0.59287407891434474</v>
      </c>
      <c r="H44" s="103">
        <f t="shared" ref="H44" si="2">AVERAGE(H41:H43,H45:H46)</f>
        <v>0.39187615824172217</v>
      </c>
      <c r="I44" s="103">
        <f>AVERAGE(I41:I43,I46)</f>
        <v>0.63399142463132452</v>
      </c>
      <c r="J44" s="103">
        <f t="shared" ref="J44" si="3">AVERAGE(J41:J43,J45:J46)</f>
        <v>0.18517698738553745</v>
      </c>
      <c r="K44" s="103">
        <f t="shared" ref="K44" si="4">AVERAGE(K41:K43,K45:K46)</f>
        <v>1.3079549847334799</v>
      </c>
      <c r="L44" s="103">
        <f t="shared" ref="L44" si="5">AVERAGE(L41:L43,L45:L46)</f>
        <v>0.40952699551746807</v>
      </c>
      <c r="P44" s="84" t="s">
        <v>320</v>
      </c>
      <c r="Q44" s="84" t="s">
        <v>297</v>
      </c>
      <c r="R44" s="84" t="s">
        <v>317</v>
      </c>
      <c r="S44" s="76">
        <f t="shared" si="1"/>
        <v>0.15614953000000001</v>
      </c>
      <c r="T44" s="76">
        <f t="shared" si="0"/>
        <v>0.36065499000000001</v>
      </c>
      <c r="U44" s="76">
        <f t="shared" si="0"/>
        <v>0.22629294999999999</v>
      </c>
      <c r="V44" s="76">
        <f t="shared" si="0"/>
        <v>0.17125514</v>
      </c>
      <c r="W44" s="76">
        <f t="shared" si="0"/>
        <v>0.13126815</v>
      </c>
      <c r="X44" s="76">
        <f t="shared" si="0"/>
        <v>0.14962997</v>
      </c>
      <c r="Y44" s="76">
        <f t="shared" si="0"/>
        <v>0.29894000999999998</v>
      </c>
    </row>
    <row r="45" spans="1:25" ht="14.5">
      <c r="A45" s="69"/>
      <c r="B45" s="69"/>
      <c r="C45" s="84" t="s">
        <v>321</v>
      </c>
      <c r="D45" s="84" t="s">
        <v>220</v>
      </c>
      <c r="E45" s="84" t="s">
        <v>422</v>
      </c>
      <c r="F45" s="76">
        <f>attached_WatHeaEnergyUse!W19/'TechWatHea-Appartment'!F7/31.54</f>
        <v>4.5529852202331602</v>
      </c>
      <c r="G45" s="76">
        <f>attached_WatHeaEnergyUse!AU19/'TechWatHea-Appartment'!G7/31.54</f>
        <v>1.1923048230071993</v>
      </c>
      <c r="H45" s="70">
        <f>attached_WatHeaEnergyUse!BS19/'TechWatHea-Appartment'!H7/31.54</f>
        <v>7.3920504207441437E-2</v>
      </c>
      <c r="I45" s="70">
        <f>I44</f>
        <v>0.63399142463132452</v>
      </c>
      <c r="J45" s="70">
        <f>attached_WatHeaEnergyUse!DO19/'TechWatHea-Appartment'!J7/31.54</f>
        <v>9.2238084628699715E-2</v>
      </c>
      <c r="K45" s="70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4" t="s">
        <v>321</v>
      </c>
      <c r="Q45" s="84" t="s">
        <v>220</v>
      </c>
      <c r="R45" s="84" t="s">
        <v>317</v>
      </c>
      <c r="S45" s="76">
        <f t="shared" si="1"/>
        <v>0.15614953000000001</v>
      </c>
      <c r="T45" s="76">
        <f t="shared" si="0"/>
        <v>0.36065499000000001</v>
      </c>
      <c r="U45" s="76">
        <f t="shared" si="0"/>
        <v>0.22629294999999999</v>
      </c>
      <c r="V45" s="76">
        <f t="shared" si="0"/>
        <v>0.17125514</v>
      </c>
      <c r="W45" s="76">
        <f t="shared" si="0"/>
        <v>0.13126815</v>
      </c>
      <c r="X45" s="76">
        <f t="shared" si="0"/>
        <v>0.14962997</v>
      </c>
      <c r="Y45" s="76">
        <f t="shared" si="0"/>
        <v>0.29894000999999998</v>
      </c>
    </row>
    <row r="46" spans="1:25" ht="14.5">
      <c r="A46" s="69"/>
      <c r="B46" s="69"/>
      <c r="C46" s="84" t="s">
        <v>322</v>
      </c>
      <c r="D46" s="84" t="s">
        <v>221</v>
      </c>
      <c r="E46" s="84" t="s">
        <v>422</v>
      </c>
      <c r="F46" s="76">
        <f>attached_WatHeaEnergyUse!W20/'TechWatHea-Appartment'!F8/31.54</f>
        <v>0</v>
      </c>
      <c r="G46" s="76">
        <f>attached_WatHeaEnergyUse!AU20/'TechWatHea-Appartment'!G8/31.54</f>
        <v>0</v>
      </c>
      <c r="H46" s="70">
        <f>attached_WatHeaEnergyUse!BS20/'TechWatHea-Appartment'!H8/31.54</f>
        <v>0</v>
      </c>
      <c r="I46" s="70">
        <f>attached_WatHeaEnergyUse!CQ20/'TechWatHea-Appartment'!I8/31.54</f>
        <v>0</v>
      </c>
      <c r="J46" s="70">
        <f>attached_WatHeaEnergyUse!DO20/'TechWatHea-Appartment'!J8/31.54</f>
        <v>0</v>
      </c>
      <c r="K46" s="70">
        <f>attached_WatHeaEnergyUse!EM20/'TechWatHea-Appartment'!K8/31.54</f>
        <v>0</v>
      </c>
      <c r="L46" s="3">
        <f>attached_WatHeaEnergyUse!FK20/'TechWatHea-Appartment'!L8/31.54</f>
        <v>0</v>
      </c>
      <c r="P46" s="84" t="s">
        <v>322</v>
      </c>
      <c r="Q46" s="84" t="s">
        <v>221</v>
      </c>
      <c r="R46" s="84" t="s">
        <v>317</v>
      </c>
      <c r="S46" s="76">
        <f t="shared" si="1"/>
        <v>0.15614953000000001</v>
      </c>
      <c r="T46" s="76">
        <f t="shared" si="0"/>
        <v>0.36065499000000001</v>
      </c>
      <c r="U46" s="76">
        <f t="shared" si="0"/>
        <v>0.22629294999999999</v>
      </c>
      <c r="V46" s="76">
        <f t="shared" si="0"/>
        <v>0.17125514</v>
      </c>
      <c r="W46" s="76">
        <f t="shared" si="0"/>
        <v>0.13126815</v>
      </c>
      <c r="X46" s="76">
        <f t="shared" si="0"/>
        <v>0.14962997</v>
      </c>
      <c r="Y46" s="76">
        <f t="shared" si="0"/>
        <v>0.29894000999999998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316</v>
      </c>
      <c r="D54" s="84" t="s">
        <v>55</v>
      </c>
      <c r="E54" s="84" t="s">
        <v>422</v>
      </c>
      <c r="F54" s="77">
        <f>F41*S41</f>
        <v>0.11241547726095805</v>
      </c>
      <c r="G54" s="77">
        <f t="shared" ref="G54:L58" si="6">G41*T41</f>
        <v>0.13300300691293132</v>
      </c>
      <c r="H54" s="77">
        <f t="shared" si="6"/>
        <v>8.9674544543160331E-2</v>
      </c>
      <c r="I54" s="77">
        <f t="shared" si="6"/>
        <v>0.13776971043817376</v>
      </c>
      <c r="J54" s="77">
        <f t="shared" si="6"/>
        <v>2.5537483725510741E-2</v>
      </c>
      <c r="K54" s="77">
        <f t="shared" si="6"/>
        <v>8.6117775197966526E-2</v>
      </c>
      <c r="L54" s="77">
        <f t="shared" si="6"/>
        <v>0.12374042035154818</v>
      </c>
      <c r="N54" s="196">
        <f>AVERAGE(F54:L54)</f>
        <v>0.10117977406146414</v>
      </c>
    </row>
    <row r="55" spans="1:14">
      <c r="C55" s="84" t="s">
        <v>318</v>
      </c>
      <c r="D55" s="84" t="s">
        <v>58</v>
      </c>
      <c r="E55" s="84" t="s">
        <v>422</v>
      </c>
      <c r="F55" s="77">
        <f t="shared" ref="F55:F58" si="7">F42*S42</f>
        <v>0.14910623039343132</v>
      </c>
      <c r="G55" s="77">
        <f t="shared" si="6"/>
        <v>0.39425122135397933</v>
      </c>
      <c r="H55" s="77">
        <f t="shared" si="6"/>
        <v>0.22742829375440723</v>
      </c>
      <c r="I55" s="77">
        <f t="shared" si="6"/>
        <v>0.25013001303418186</v>
      </c>
      <c r="J55" s="77">
        <f t="shared" si="6"/>
        <v>7.2600026471097159E-2</v>
      </c>
      <c r="K55" s="77">
        <f t="shared" si="6"/>
        <v>0.29526225078824314</v>
      </c>
      <c r="L55" s="77">
        <f t="shared" si="6"/>
        <v>0.35146838812885151</v>
      </c>
      <c r="N55" s="196">
        <f t="shared" ref="N55:N59" si="8">AVERAGE(F55:L55)</f>
        <v>0.24860663198917024</v>
      </c>
    </row>
    <row r="56" spans="1:14">
      <c r="C56" s="84" t="s">
        <v>319</v>
      </c>
      <c r="D56" s="84" t="s">
        <v>62</v>
      </c>
      <c r="E56" s="84" t="s">
        <v>422</v>
      </c>
      <c r="F56" s="77">
        <f t="shared" si="7"/>
        <v>0.29725450762464922</v>
      </c>
      <c r="G56" s="77">
        <f t="shared" si="6"/>
        <v>0.11185006272503724</v>
      </c>
      <c r="H56" s="77">
        <f t="shared" si="6"/>
        <v>0.10956353215577373</v>
      </c>
      <c r="I56" s="77">
        <f t="shared" si="6"/>
        <v>4.6397437263792009E-2</v>
      </c>
      <c r="J56" s="77">
        <f t="shared" si="6"/>
        <v>1.1293769858003443E-2</v>
      </c>
      <c r="K56" s="77">
        <f t="shared" si="6"/>
        <v>3.7839208646797719E-3</v>
      </c>
      <c r="L56" s="77">
        <f t="shared" si="6"/>
        <v>3.9781332008146993E-2</v>
      </c>
      <c r="N56" s="196">
        <f t="shared" si="8"/>
        <v>8.8560651785726058E-2</v>
      </c>
    </row>
    <row r="57" spans="1:14">
      <c r="C57" s="84" t="s">
        <v>320</v>
      </c>
      <c r="D57" s="84" t="s">
        <v>297</v>
      </c>
      <c r="E57" s="84" t="s">
        <v>422</v>
      </c>
      <c r="F57" s="77">
        <f t="shared" si="7"/>
        <v>0.2539445435030786</v>
      </c>
      <c r="G57" s="77">
        <f t="shared" si="6"/>
        <v>0.21382299500211221</v>
      </c>
      <c r="H57" s="77">
        <f t="shared" si="6"/>
        <v>8.8678811883186118E-2</v>
      </c>
      <c r="I57" s="77">
        <f t="shared" si="6"/>
        <v>0.10857429018403693</v>
      </c>
      <c r="J57" s="77">
        <f t="shared" si="6"/>
        <v>2.4307840556672837E-2</v>
      </c>
      <c r="K57" s="77">
        <f t="shared" si="6"/>
        <v>0.19570926512702105</v>
      </c>
      <c r="L57" s="77">
        <f t="shared" si="6"/>
        <v>0.12242400413526185</v>
      </c>
      <c r="N57" s="196">
        <f t="shared" si="8"/>
        <v>0.14392310719876708</v>
      </c>
    </row>
    <row r="58" spans="1:14">
      <c r="C58" s="84" t="s">
        <v>321</v>
      </c>
      <c r="D58" s="84" t="s">
        <v>220</v>
      </c>
      <c r="E58" s="84" t="s">
        <v>422</v>
      </c>
      <c r="F58" s="77">
        <f t="shared" si="7"/>
        <v>0.71094650223635447</v>
      </c>
      <c r="G58" s="77">
        <f t="shared" si="6"/>
        <v>0.43001068401861325</v>
      </c>
      <c r="H58" s="77">
        <f t="shared" si="6"/>
        <v>1.6727688962589336E-2</v>
      </c>
      <c r="I58" s="77">
        <f t="shared" si="6"/>
        <v>0.10857429018403693</v>
      </c>
      <c r="J58" s="77">
        <f t="shared" si="6"/>
        <v>1.2107922728752848E-2</v>
      </c>
      <c r="K58" s="77">
        <f t="shared" si="6"/>
        <v>0.59338237878421585</v>
      </c>
      <c r="L58" s="77">
        <f t="shared" si="6"/>
        <v>9.7129880187762641E-2</v>
      </c>
      <c r="N58" s="196">
        <f t="shared" si="8"/>
        <v>0.28126847815747508</v>
      </c>
    </row>
    <row r="59" spans="1:14">
      <c r="C59" s="84" t="s">
        <v>322</v>
      </c>
      <c r="D59" s="84" t="s">
        <v>221</v>
      </c>
      <c r="E59" s="84" t="s">
        <v>422</v>
      </c>
      <c r="F59" s="77">
        <f>IF(F46*S46=0,0.1,F46*S46)</f>
        <v>0.1</v>
      </c>
      <c r="G59" s="77">
        <f t="shared" ref="G59:L59" si="9">IF(G46*T46=0,0.1,G46*T46)</f>
        <v>0.1</v>
      </c>
      <c r="H59" s="77">
        <f t="shared" si="9"/>
        <v>0.1</v>
      </c>
      <c r="I59" s="77">
        <f t="shared" si="9"/>
        <v>0.1</v>
      </c>
      <c r="J59" s="77">
        <f t="shared" si="9"/>
        <v>0.1</v>
      </c>
      <c r="K59" s="77">
        <f t="shared" si="9"/>
        <v>0.1</v>
      </c>
      <c r="L59" s="77">
        <f t="shared" si="9"/>
        <v>0.1</v>
      </c>
      <c r="N59" s="196">
        <f t="shared" si="8"/>
        <v>9.9999999999999992E-2</v>
      </c>
    </row>
    <row r="64" spans="1:14" ht="14.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50" t="s">
        <v>316</v>
      </c>
      <c r="D66" s="150" t="s">
        <v>55</v>
      </c>
      <c r="E66" s="150" t="s">
        <v>422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67" spans="3:12">
      <c r="C67" s="150" t="s">
        <v>318</v>
      </c>
      <c r="D67" s="150" t="s">
        <v>58</v>
      </c>
      <c r="E67" s="150" t="s">
        <v>422</v>
      </c>
      <c r="F67" s="77">
        <v>31.54</v>
      </c>
      <c r="G67" s="77">
        <v>31.54</v>
      </c>
      <c r="H67" s="77">
        <v>31.54</v>
      </c>
      <c r="I67" s="77">
        <v>31.54</v>
      </c>
      <c r="J67" s="77">
        <v>31.54</v>
      </c>
      <c r="K67" s="77">
        <v>31.54</v>
      </c>
      <c r="L67" s="77">
        <v>31.54</v>
      </c>
    </row>
    <row r="68" spans="3:12">
      <c r="C68" s="150" t="s">
        <v>319</v>
      </c>
      <c r="D68" s="150" t="s">
        <v>62</v>
      </c>
      <c r="E68" s="150" t="s">
        <v>422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320</v>
      </c>
      <c r="D69" s="150" t="s">
        <v>297</v>
      </c>
      <c r="E69" s="150" t="s">
        <v>422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321</v>
      </c>
      <c r="D70" s="150" t="s">
        <v>220</v>
      </c>
      <c r="E70" s="150" t="s">
        <v>422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322</v>
      </c>
      <c r="D71" s="150" t="s">
        <v>221</v>
      </c>
      <c r="E71" s="150" t="s">
        <v>422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6" spans="3:12" ht="14.5">
      <c r="E76" s="71" t="s">
        <v>430</v>
      </c>
    </row>
    <row r="77" spans="3:12" ht="1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4.5">
      <c r="C78" s="221" t="s">
        <v>316</v>
      </c>
      <c r="D78" s="221" t="s">
        <v>55</v>
      </c>
      <c r="E78" s="221" t="s">
        <v>422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4.5">
      <c r="C79" s="221" t="s">
        <v>318</v>
      </c>
      <c r="D79" s="221" t="s">
        <v>58</v>
      </c>
      <c r="E79" s="221" t="s">
        <v>422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4.5">
      <c r="C80" s="221" t="s">
        <v>319</v>
      </c>
      <c r="D80" s="221" t="s">
        <v>62</v>
      </c>
      <c r="E80" s="221" t="s">
        <v>422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4.5">
      <c r="C81" s="221" t="s">
        <v>320</v>
      </c>
      <c r="D81" s="221" t="s">
        <v>297</v>
      </c>
      <c r="E81" s="221" t="s">
        <v>422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321</v>
      </c>
      <c r="D82" s="221" t="s">
        <v>220</v>
      </c>
      <c r="E82" s="221" t="s">
        <v>422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322</v>
      </c>
      <c r="D83" s="221" t="s">
        <v>221</v>
      </c>
      <c r="E83" s="221" t="s">
        <v>422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86"/>
  <sheetViews>
    <sheetView tabSelected="1" zoomScaleNormal="100" workbookViewId="0">
      <selection activeCell="B21" sqref="B21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2.816406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5" width="8.7265625" style="3"/>
    <col min="16" max="16" width="21.1796875" style="3" bestFit="1" customWidth="1"/>
    <col min="17" max="17" width="8.7265625" style="3"/>
    <col min="18" max="18" width="66.81640625" style="3" bestFit="1" customWidth="1"/>
    <col min="19" max="16384" width="8.7265625" style="3"/>
  </cols>
  <sheetData>
    <row r="1" spans="3:12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</row>
    <row r="2" spans="3:12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2">
      <c r="C3" s="84" t="s">
        <v>356</v>
      </c>
      <c r="D3" s="84" t="s">
        <v>55</v>
      </c>
      <c r="E3" s="84" t="s">
        <v>423</v>
      </c>
      <c r="F3" s="3">
        <f>attached_ApaMobWatStock!W33*2/1000</f>
        <v>6.7000000000000004E-2</v>
      </c>
      <c r="G3" s="101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4" t="s">
        <v>358</v>
      </c>
      <c r="D4" s="84" t="s">
        <v>58</v>
      </c>
      <c r="E4" s="84" t="s">
        <v>423</v>
      </c>
      <c r="F4" s="3">
        <f>attached_ApaMobWatStock!W34*2/1000</f>
        <v>8.0000000000000004E-4</v>
      </c>
      <c r="G4" s="101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4" t="s">
        <v>359</v>
      </c>
      <c r="D5" s="84" t="s">
        <v>62</v>
      </c>
      <c r="E5" s="84" t="s">
        <v>423</v>
      </c>
      <c r="F5" s="3">
        <f>attached_ApaMobWatStock!W35*2/1000</f>
        <v>1.3800000000000002E-2</v>
      </c>
      <c r="G5" s="101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4" t="s">
        <v>360</v>
      </c>
      <c r="D6" s="84" t="s">
        <v>297</v>
      </c>
      <c r="E6" s="84" t="s">
        <v>423</v>
      </c>
      <c r="F6" s="3">
        <f>attached_ApaMobWatStock!W36*2/1000</f>
        <v>0</v>
      </c>
      <c r="G6" s="101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4" t="s">
        <v>361</v>
      </c>
      <c r="D7" s="84" t="s">
        <v>220</v>
      </c>
      <c r="E7" s="84" t="s">
        <v>423</v>
      </c>
      <c r="F7" s="3">
        <f>attached_ApaMobWatStock!W37*2/1000</f>
        <v>4.0000000000000002E-4</v>
      </c>
      <c r="G7" s="101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4" t="s">
        <v>362</v>
      </c>
      <c r="D8" s="84" t="s">
        <v>221</v>
      </c>
      <c r="E8" s="84" t="s">
        <v>423</v>
      </c>
      <c r="F8" s="3">
        <f>attached_ApaMobWatStock!W38*2/1000</f>
        <v>8.0000000000000004E-4</v>
      </c>
      <c r="G8" s="101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4.5">
      <c r="C11" s="152"/>
      <c r="D11" s="152"/>
      <c r="E11" s="153" t="s">
        <v>429</v>
      </c>
    </row>
    <row r="12" spans="3:12" ht="15" thickBot="1">
      <c r="C12" s="154" t="s">
        <v>1</v>
      </c>
      <c r="D12" s="154" t="s">
        <v>2</v>
      </c>
      <c r="E12" s="154" t="s">
        <v>3</v>
      </c>
    </row>
    <row r="13" spans="3:12">
      <c r="C13" s="156" t="s">
        <v>356</v>
      </c>
      <c r="D13" s="156" t="s">
        <v>55</v>
      </c>
      <c r="E13" s="156" t="s">
        <v>423</v>
      </c>
    </row>
    <row r="14" spans="3:12">
      <c r="C14" s="156" t="s">
        <v>358</v>
      </c>
      <c r="D14" s="156" t="s">
        <v>58</v>
      </c>
      <c r="E14" s="156" t="s">
        <v>423</v>
      </c>
    </row>
    <row r="15" spans="3:12">
      <c r="C15" s="156" t="s">
        <v>359</v>
      </c>
      <c r="D15" s="156" t="s">
        <v>62</v>
      </c>
      <c r="E15" s="156" t="s">
        <v>423</v>
      </c>
    </row>
    <row r="16" spans="3:12">
      <c r="C16" s="156" t="s">
        <v>360</v>
      </c>
      <c r="D16" s="156" t="s">
        <v>297</v>
      </c>
      <c r="E16" s="156" t="s">
        <v>423</v>
      </c>
    </row>
    <row r="17" spans="1:13">
      <c r="C17" s="156" t="s">
        <v>361</v>
      </c>
      <c r="D17" s="156" t="s">
        <v>220</v>
      </c>
      <c r="E17" s="156" t="s">
        <v>423</v>
      </c>
    </row>
    <row r="18" spans="1:13">
      <c r="C18" s="156" t="s">
        <v>362</v>
      </c>
      <c r="D18" s="156" t="s">
        <v>221</v>
      </c>
      <c r="E18" s="156" t="s">
        <v>423</v>
      </c>
    </row>
    <row r="21" spans="1:13" ht="14.5">
      <c r="C21" s="206"/>
      <c r="D21" s="206"/>
      <c r="E21" s="207" t="s">
        <v>212</v>
      </c>
      <c r="F21" s="74"/>
      <c r="G21" s="74"/>
      <c r="H21" s="74"/>
      <c r="I21" s="74"/>
      <c r="J21" s="74"/>
      <c r="K21" s="74"/>
      <c r="L21" s="74"/>
    </row>
    <row r="22" spans="1:13" ht="15" thickBot="1">
      <c r="C22" s="209" t="s">
        <v>1</v>
      </c>
      <c r="D22" s="209" t="s">
        <v>2</v>
      </c>
      <c r="E22" s="209" t="s">
        <v>3</v>
      </c>
      <c r="F22" s="3" t="s">
        <v>141</v>
      </c>
      <c r="G22" s="3" t="s">
        <v>142</v>
      </c>
      <c r="H22" s="3" t="s">
        <v>143</v>
      </c>
      <c r="I22" s="3" t="s">
        <v>144</v>
      </c>
      <c r="J22" s="3" t="s">
        <v>145</v>
      </c>
      <c r="K22" s="3" t="s">
        <v>146</v>
      </c>
      <c r="L22" s="3" t="s">
        <v>147</v>
      </c>
    </row>
    <row r="23" spans="1:13">
      <c r="C23" s="212" t="s">
        <v>356</v>
      </c>
      <c r="D23" s="212" t="s">
        <v>55</v>
      </c>
      <c r="E23" s="212" t="s">
        <v>423</v>
      </c>
      <c r="F23" s="77">
        <v>0.65</v>
      </c>
      <c r="G23" s="77">
        <v>0.65</v>
      </c>
      <c r="H23" s="77">
        <v>0.65</v>
      </c>
      <c r="I23" s="77">
        <v>0.65</v>
      </c>
      <c r="J23" s="77">
        <v>0.65</v>
      </c>
      <c r="K23" s="77">
        <v>0.65</v>
      </c>
      <c r="L23" s="77">
        <v>0.65</v>
      </c>
      <c r="M23" s="78"/>
    </row>
    <row r="24" spans="1:13">
      <c r="C24" s="212" t="s">
        <v>358</v>
      </c>
      <c r="D24" s="212" t="s">
        <v>58</v>
      </c>
      <c r="E24" s="212" t="s">
        <v>423</v>
      </c>
      <c r="F24" s="77">
        <v>0.65</v>
      </c>
      <c r="G24" s="77">
        <v>0.65</v>
      </c>
      <c r="H24" s="77">
        <v>0.65</v>
      </c>
      <c r="I24" s="77">
        <v>0.65</v>
      </c>
      <c r="J24" s="77">
        <v>0.65</v>
      </c>
      <c r="K24" s="77">
        <v>0.65</v>
      </c>
      <c r="L24" s="77">
        <v>0.65</v>
      </c>
      <c r="M24" s="78"/>
    </row>
    <row r="25" spans="1:13">
      <c r="C25" s="212" t="s">
        <v>359</v>
      </c>
      <c r="D25" s="212" t="s">
        <v>62</v>
      </c>
      <c r="E25" s="212" t="s">
        <v>423</v>
      </c>
      <c r="F25" s="77">
        <v>0.65</v>
      </c>
      <c r="G25" s="77">
        <v>0.65</v>
      </c>
      <c r="H25" s="77">
        <v>0.65</v>
      </c>
      <c r="I25" s="77">
        <v>0.65</v>
      </c>
      <c r="J25" s="77">
        <v>0.65</v>
      </c>
      <c r="K25" s="77">
        <v>0.65</v>
      </c>
      <c r="L25" s="77">
        <v>0.65</v>
      </c>
      <c r="M25" s="78"/>
    </row>
    <row r="26" spans="1:13">
      <c r="C26" s="212" t="s">
        <v>360</v>
      </c>
      <c r="D26" s="212" t="s">
        <v>297</v>
      </c>
      <c r="E26" s="212" t="s">
        <v>423</v>
      </c>
      <c r="F26" s="77">
        <v>0.65</v>
      </c>
      <c r="G26" s="77">
        <v>0.65</v>
      </c>
      <c r="H26" s="77">
        <v>0.65</v>
      </c>
      <c r="I26" s="77">
        <v>0.65</v>
      </c>
      <c r="J26" s="77">
        <v>0.65</v>
      </c>
      <c r="K26" s="77">
        <v>0.65</v>
      </c>
      <c r="L26" s="77">
        <v>0.65</v>
      </c>
      <c r="M26" s="78"/>
    </row>
    <row r="27" spans="1:13">
      <c r="C27" s="212" t="s">
        <v>361</v>
      </c>
      <c r="D27" s="212" t="s">
        <v>220</v>
      </c>
      <c r="E27" s="212" t="s">
        <v>423</v>
      </c>
      <c r="F27" s="77">
        <v>0.65</v>
      </c>
      <c r="G27" s="77">
        <v>0.65</v>
      </c>
      <c r="H27" s="77">
        <v>0.65</v>
      </c>
      <c r="I27" s="77">
        <v>0.65</v>
      </c>
      <c r="J27" s="77">
        <v>0.65</v>
      </c>
      <c r="K27" s="77">
        <v>0.65</v>
      </c>
      <c r="L27" s="77">
        <v>0.65</v>
      </c>
      <c r="M27" s="78"/>
    </row>
    <row r="28" spans="1:13">
      <c r="C28" s="212" t="s">
        <v>362</v>
      </c>
      <c r="D28" s="212" t="s">
        <v>221</v>
      </c>
      <c r="E28" s="212" t="s">
        <v>423</v>
      </c>
      <c r="F28" s="77">
        <v>0.65</v>
      </c>
      <c r="G28" s="77">
        <v>0.65</v>
      </c>
      <c r="H28" s="77">
        <v>0.65</v>
      </c>
      <c r="I28" s="77">
        <v>0.65</v>
      </c>
      <c r="J28" s="77">
        <v>0.65</v>
      </c>
      <c r="K28" s="77">
        <v>0.65</v>
      </c>
      <c r="L28" s="77">
        <v>0.65</v>
      </c>
      <c r="M28" s="78"/>
    </row>
    <row r="29" spans="1:13">
      <c r="C29" s="210"/>
      <c r="D29" s="210"/>
      <c r="E29" s="210"/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 t="s">
        <v>306</v>
      </c>
      <c r="F39" s="69"/>
      <c r="G39" s="69"/>
      <c r="H39" s="69"/>
      <c r="I39" s="69"/>
      <c r="J39" s="69"/>
      <c r="K39" s="69"/>
      <c r="P39" s="69"/>
      <c r="Q39" s="69"/>
      <c r="R39" s="71" t="s">
        <v>307</v>
      </c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 t="s">
        <v>1</v>
      </c>
      <c r="D40" s="72" t="s">
        <v>2</v>
      </c>
      <c r="E40" s="72" t="s">
        <v>3</v>
      </c>
      <c r="F40" s="3" t="s">
        <v>141</v>
      </c>
      <c r="G40" s="3" t="s">
        <v>142</v>
      </c>
      <c r="H40" s="3" t="s">
        <v>143</v>
      </c>
      <c r="I40" s="3" t="s">
        <v>144</v>
      </c>
      <c r="J40" s="3" t="s">
        <v>145</v>
      </c>
      <c r="K40" s="3" t="s">
        <v>146</v>
      </c>
      <c r="L40" s="3" t="s">
        <v>147</v>
      </c>
      <c r="P40" s="72" t="s">
        <v>1</v>
      </c>
      <c r="Q40" s="72" t="s">
        <v>4</v>
      </c>
      <c r="R40" s="72" t="s">
        <v>0</v>
      </c>
      <c r="S40" s="3" t="s">
        <v>141</v>
      </c>
      <c r="T40" s="3" t="s">
        <v>142</v>
      </c>
      <c r="U40" s="3" t="s">
        <v>143</v>
      </c>
      <c r="V40" s="3" t="s">
        <v>144</v>
      </c>
      <c r="W40" s="3" t="s">
        <v>145</v>
      </c>
      <c r="X40" s="3" t="s">
        <v>146</v>
      </c>
      <c r="Y40" s="3" t="s">
        <v>147</v>
      </c>
    </row>
    <row r="41" spans="1:25" ht="14.5">
      <c r="A41" s="69"/>
      <c r="B41" s="69"/>
      <c r="C41" s="84" t="s">
        <v>356</v>
      </c>
      <c r="D41" s="84" t="s">
        <v>55</v>
      </c>
      <c r="E41" s="84" t="s">
        <v>423</v>
      </c>
      <c r="F41" s="76">
        <f>attached_WatHeaEnergyUse!W15/'TechWatHea-MobileHome'!F3/31.54</f>
        <v>3.8360021389564545</v>
      </c>
      <c r="G41" s="76">
        <f>attached_WatHeaEnergyUse!AU15/'TechWatHea-MobileHome'!G3/31.54</f>
        <v>15.098762742717559</v>
      </c>
      <c r="H41" s="70">
        <f>attached_WatHeaEnergyUse!BS15/'TechWatHea-MobileHome'!H3/31.54</f>
        <v>25.285927766794735</v>
      </c>
      <c r="I41" s="70">
        <f>attached_WatHeaEnergyUse!CQ15/'TechWatHea-MobileHome'!I3/31.54</f>
        <v>9.4052067402737887</v>
      </c>
      <c r="J41" s="70">
        <f>attached_WatHeaEnergyUse!DO15/'TechWatHea-MobileHome'!J3/31.54</f>
        <v>1.7756036678040483</v>
      </c>
      <c r="K41" s="70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4" t="s">
        <v>356</v>
      </c>
      <c r="Q41" s="84" t="s">
        <v>55</v>
      </c>
      <c r="R41" s="84" t="s">
        <v>357</v>
      </c>
      <c r="S41" s="76">
        <f>attached_WatHeaSecEneUse!W24/100</f>
        <v>2.8234099999999998E-2</v>
      </c>
      <c r="T41" s="76">
        <f>attached_WatHeaSecEneUse!AU24/100</f>
        <v>6.0208499999999995E-3</v>
      </c>
      <c r="U41" s="70">
        <f>attached_WatHeaSecEneUse!BS24/100</f>
        <v>1.8102999999999999E-3</v>
      </c>
      <c r="V41" s="70">
        <f>attached_WatHeaSecEneUse!CQ24/100</f>
        <v>1.3882470000000001E-2</v>
      </c>
      <c r="W41" s="70">
        <f>attached_WatHeaSecEneUse!DO24/100</f>
        <v>2.483981E-2</v>
      </c>
      <c r="X41" s="70">
        <f>attached_WatHeaSecEneUse!EM24/100</f>
        <v>3.7965650000000004E-2</v>
      </c>
      <c r="Y41" s="3">
        <f>attached_WatHeaSecEneUse!FK24/100</f>
        <v>3.0714959999999999E-2</v>
      </c>
    </row>
    <row r="42" spans="1:25" ht="14.5">
      <c r="A42" s="80"/>
      <c r="B42" s="69"/>
      <c r="C42" s="84" t="s">
        <v>358</v>
      </c>
      <c r="D42" s="84" t="s">
        <v>58</v>
      </c>
      <c r="E42" s="84" t="s">
        <v>423</v>
      </c>
      <c r="F42" s="76">
        <f>attached_WatHeaEnergyUse!W16/'TechWatHea-MobileHome'!F4/31.54</f>
        <v>4.0582989854153455</v>
      </c>
      <c r="G42" s="76">
        <f>attached_WatHeaEnergyUse!AU16/'TechWatHea-MobileHome'!G4/31.54</f>
        <v>43.533225782386516</v>
      </c>
      <c r="H42" s="70">
        <f>attached_WatHeaEnergyUse!BS16/'TechWatHea-MobileHome'!H4/31.54</f>
        <v>64.420036568417103</v>
      </c>
      <c r="I42" s="70">
        <f>attached_WatHeaEnergyUse!CQ16/'TechWatHea-MobileHome'!I4/31.54</f>
        <v>16.884181991122386</v>
      </c>
      <c r="J42" s="70">
        <f>attached_WatHeaEnergyUse!DO16/'TechWatHea-MobileHome'!J4/31.54</f>
        <v>5.0802858270042286</v>
      </c>
      <c r="K42" s="70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4" t="s">
        <v>358</v>
      </c>
      <c r="Q42" s="84" t="s">
        <v>58</v>
      </c>
      <c r="R42" s="84" t="s">
        <v>357</v>
      </c>
      <c r="S42" s="76">
        <f>S41</f>
        <v>2.8234099999999998E-2</v>
      </c>
      <c r="T42" s="76">
        <f t="shared" ref="T42:Y46" si="0">T41</f>
        <v>6.0208499999999995E-3</v>
      </c>
      <c r="U42" s="76">
        <f t="shared" si="0"/>
        <v>1.8102999999999999E-3</v>
      </c>
      <c r="V42" s="76">
        <f t="shared" si="0"/>
        <v>1.3882470000000001E-2</v>
      </c>
      <c r="W42" s="76">
        <f t="shared" si="0"/>
        <v>2.483981E-2</v>
      </c>
      <c r="X42" s="76">
        <f t="shared" si="0"/>
        <v>3.7965650000000004E-2</v>
      </c>
      <c r="Y42" s="76">
        <f t="shared" si="0"/>
        <v>3.0714959999999999E-2</v>
      </c>
    </row>
    <row r="43" spans="1:25" ht="14.5">
      <c r="A43" s="80"/>
      <c r="B43" s="69"/>
      <c r="C43" s="84" t="s">
        <v>359</v>
      </c>
      <c r="D43" s="84" t="s">
        <v>62</v>
      </c>
      <c r="E43" s="84" t="s">
        <v>423</v>
      </c>
      <c r="F43" s="76">
        <f>attached_WatHeaEnergyUse!W17/'TechWatHea-MobileHome'!F5/31.54</f>
        <v>11.146025750599652</v>
      </c>
      <c r="G43" s="76">
        <f>attached_WatHeaEnergyUse!AU17/'TechWatHea-MobileHome'!G5/31.54</f>
        <v>13.335605580215601</v>
      </c>
      <c r="H43" s="70">
        <f>attached_WatHeaEnergyUse!BS17/'TechWatHea-MobileHome'!H5/31.54</f>
        <v>35.102092580849714</v>
      </c>
      <c r="I43" s="104">
        <f>I44</f>
        <v>13.144694365698086</v>
      </c>
      <c r="J43" s="70">
        <f>attached_WatHeaEnergyUse!DO17/'TechWatHea-MobileHome'!J5/31.54</f>
        <v>0.60225110970196571</v>
      </c>
      <c r="K43" s="70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4" t="s">
        <v>359</v>
      </c>
      <c r="Q43" s="84" t="s">
        <v>62</v>
      </c>
      <c r="R43" s="84" t="s">
        <v>357</v>
      </c>
      <c r="S43" s="76">
        <f t="shared" ref="S43:S46" si="1">S42</f>
        <v>2.8234099999999998E-2</v>
      </c>
      <c r="T43" s="76">
        <f t="shared" si="0"/>
        <v>6.0208499999999995E-3</v>
      </c>
      <c r="U43" s="76">
        <f t="shared" si="0"/>
        <v>1.8102999999999999E-3</v>
      </c>
      <c r="V43" s="76">
        <f t="shared" si="0"/>
        <v>1.3882470000000001E-2</v>
      </c>
      <c r="W43" s="76">
        <f t="shared" si="0"/>
        <v>2.483981E-2</v>
      </c>
      <c r="X43" s="76">
        <f t="shared" si="0"/>
        <v>3.7965650000000004E-2</v>
      </c>
      <c r="Y43" s="76">
        <f t="shared" si="0"/>
        <v>3.0714959999999999E-2</v>
      </c>
    </row>
    <row r="44" spans="1:25" ht="14.5">
      <c r="A44" s="69"/>
      <c r="B44" s="69"/>
      <c r="C44" s="84" t="s">
        <v>360</v>
      </c>
      <c r="D44" s="84" t="s">
        <v>297</v>
      </c>
      <c r="E44" s="84" t="s">
        <v>423</v>
      </c>
      <c r="F44" s="103">
        <f>AVERAGE(F41:F43,F45:F46)</f>
        <v>9.7269461612973966</v>
      </c>
      <c r="G44" s="103">
        <f>AVERAGE(G41:G43,G46)</f>
        <v>17.991898526329919</v>
      </c>
      <c r="H44" s="103">
        <f>AVERAGE(H41:H43,H45)</f>
        <v>32.29603769128552</v>
      </c>
      <c r="I44" s="103">
        <f>AVERAGE(I41:I42)</f>
        <v>13.144694365698086</v>
      </c>
      <c r="J44" s="103">
        <f>AVERAGE(J41:J43,J45)</f>
        <v>2.0778357218314287</v>
      </c>
      <c r="K44" s="103">
        <f t="shared" ref="K44:L44" si="2">AVERAGE(K41:K43,K45:K46)</f>
        <v>7.7722702915163548</v>
      </c>
      <c r="L44" s="103">
        <f t="shared" si="2"/>
        <v>4.0330114746913344</v>
      </c>
      <c r="P44" s="84" t="s">
        <v>360</v>
      </c>
      <c r="Q44" s="84" t="s">
        <v>297</v>
      </c>
      <c r="R44" s="84" t="s">
        <v>357</v>
      </c>
      <c r="S44" s="76">
        <f t="shared" si="1"/>
        <v>2.8234099999999998E-2</v>
      </c>
      <c r="T44" s="76">
        <f t="shared" si="0"/>
        <v>6.0208499999999995E-3</v>
      </c>
      <c r="U44" s="76">
        <f t="shared" si="0"/>
        <v>1.8102999999999999E-3</v>
      </c>
      <c r="V44" s="76">
        <f t="shared" si="0"/>
        <v>1.3882470000000001E-2</v>
      </c>
      <c r="W44" s="76">
        <f t="shared" si="0"/>
        <v>2.483981E-2</v>
      </c>
      <c r="X44" s="76">
        <f t="shared" si="0"/>
        <v>3.7965650000000004E-2</v>
      </c>
      <c r="Y44" s="76">
        <f t="shared" si="0"/>
        <v>3.0714959999999999E-2</v>
      </c>
    </row>
    <row r="45" spans="1:25" ht="14.5">
      <c r="A45" s="69"/>
      <c r="B45" s="69"/>
      <c r="C45" s="84" t="s">
        <v>361</v>
      </c>
      <c r="D45" s="84" t="s">
        <v>220</v>
      </c>
      <c r="E45" s="84" t="s">
        <v>423</v>
      </c>
      <c r="F45" s="76">
        <f>attached_WatHeaEnergyUse!W19/'TechWatHea-MobileHome'!F7/31.54</f>
        <v>29.594403931515533</v>
      </c>
      <c r="G45" s="102">
        <f>G44</f>
        <v>17.991898526329919</v>
      </c>
      <c r="H45" s="70">
        <f>attached_WatHeaEnergyUse!BS19/'TechWatHea-MobileHome'!H7/31.54</f>
        <v>4.3760938490805321</v>
      </c>
      <c r="I45" s="104">
        <f>I44</f>
        <v>13.144694365698086</v>
      </c>
      <c r="J45" s="70">
        <f>attached_WatHeaEnergyUse!DO19/'TechWatHea-MobileHome'!J7/31.54</f>
        <v>0.85320228281547228</v>
      </c>
      <c r="K45" s="70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4" t="s">
        <v>361</v>
      </c>
      <c r="Q45" s="84" t="s">
        <v>220</v>
      </c>
      <c r="R45" s="84" t="s">
        <v>357</v>
      </c>
      <c r="S45" s="76">
        <f t="shared" si="1"/>
        <v>2.8234099999999998E-2</v>
      </c>
      <c r="T45" s="76">
        <f t="shared" si="0"/>
        <v>6.0208499999999995E-3</v>
      </c>
      <c r="U45" s="76">
        <f t="shared" si="0"/>
        <v>1.8102999999999999E-3</v>
      </c>
      <c r="V45" s="76">
        <f t="shared" si="0"/>
        <v>1.3882470000000001E-2</v>
      </c>
      <c r="W45" s="76">
        <f t="shared" si="0"/>
        <v>2.483981E-2</v>
      </c>
      <c r="X45" s="76">
        <f t="shared" si="0"/>
        <v>3.7965650000000004E-2</v>
      </c>
      <c r="Y45" s="76">
        <f t="shared" si="0"/>
        <v>3.0714959999999999E-2</v>
      </c>
    </row>
    <row r="46" spans="1:25" ht="14.5">
      <c r="A46" s="69"/>
      <c r="B46" s="69"/>
      <c r="C46" s="84" t="s">
        <v>362</v>
      </c>
      <c r="D46" s="84" t="s">
        <v>221</v>
      </c>
      <c r="E46" s="84" t="s">
        <v>423</v>
      </c>
      <c r="F46" s="76">
        <f>attached_WatHeaEnergyUse!W20/'TechWatHea-MobileHome'!F8/31.54</f>
        <v>0</v>
      </c>
      <c r="G46" s="76">
        <f>attached_WatHeaEnergyUse!AU20/'TechWatHea-MobileHome'!G8/31.54</f>
        <v>0</v>
      </c>
      <c r="H46" s="104">
        <f>H44</f>
        <v>32.29603769128552</v>
      </c>
      <c r="I46" s="104">
        <f>I44</f>
        <v>13.144694365698086</v>
      </c>
      <c r="J46" s="104">
        <f>J44</f>
        <v>2.0778357218314287</v>
      </c>
      <c r="K46" s="70">
        <f>attached_WatHeaEnergyUse!EM20/'TechWatHea-MobileHome'!K8/31.54</f>
        <v>0</v>
      </c>
      <c r="L46" s="3">
        <f>attached_WatHeaEnergyUse!FK20/'TechWatHea-MobileHome'!L8/31.54</f>
        <v>0</v>
      </c>
      <c r="P46" s="84" t="s">
        <v>362</v>
      </c>
      <c r="Q46" s="84" t="s">
        <v>221</v>
      </c>
      <c r="R46" s="84" t="s">
        <v>357</v>
      </c>
      <c r="S46" s="76">
        <f t="shared" si="1"/>
        <v>2.8234099999999998E-2</v>
      </c>
      <c r="T46" s="76">
        <f t="shared" si="0"/>
        <v>6.0208499999999995E-3</v>
      </c>
      <c r="U46" s="76">
        <f t="shared" si="0"/>
        <v>1.8102999999999999E-3</v>
      </c>
      <c r="V46" s="76">
        <f t="shared" si="0"/>
        <v>1.3882470000000001E-2</v>
      </c>
      <c r="W46" s="76">
        <f t="shared" si="0"/>
        <v>2.483981E-2</v>
      </c>
      <c r="X46" s="76">
        <f t="shared" si="0"/>
        <v>3.7965650000000004E-2</v>
      </c>
      <c r="Y46" s="76">
        <f t="shared" si="0"/>
        <v>3.0714959999999999E-2</v>
      </c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356</v>
      </c>
      <c r="D54" s="84" t="s">
        <v>55</v>
      </c>
      <c r="E54" s="84" t="s">
        <v>423</v>
      </c>
      <c r="F54" s="77">
        <f>F41*S41</f>
        <v>0.10830606799151042</v>
      </c>
      <c r="G54" s="77">
        <f t="shared" ref="G54:L58" si="3">G41*T41</f>
        <v>9.0907385659491011E-2</v>
      </c>
      <c r="H54" s="77">
        <f t="shared" si="3"/>
        <v>4.5775115036228504E-2</v>
      </c>
      <c r="I54" s="77">
        <f t="shared" si="3"/>
        <v>0.13056750041564869</v>
      </c>
      <c r="J54" s="77">
        <f t="shared" si="3"/>
        <v>4.4105657743555675E-2</v>
      </c>
      <c r="K54" s="77">
        <f t="shared" si="3"/>
        <v>0.12819068419298249</v>
      </c>
      <c r="L54" s="77">
        <f t="shared" si="3"/>
        <v>0.12736298321097392</v>
      </c>
      <c r="N54" s="196">
        <f>AVERAGE(F54:L54)</f>
        <v>9.6459342035770113E-2</v>
      </c>
    </row>
    <row r="55" spans="1:14">
      <c r="C55" s="84" t="s">
        <v>358</v>
      </c>
      <c r="D55" s="84" t="s">
        <v>58</v>
      </c>
      <c r="E55" s="84" t="s">
        <v>423</v>
      </c>
      <c r="F55" s="77">
        <f t="shared" ref="F55:F58" si="4">F42*S42</f>
        <v>0.1145824193841154</v>
      </c>
      <c r="G55" s="77">
        <f t="shared" si="3"/>
        <v>0.26210702245188183</v>
      </c>
      <c r="H55" s="77">
        <f t="shared" si="3"/>
        <v>0.11661959219980547</v>
      </c>
      <c r="I55" s="77">
        <f t="shared" si="3"/>
        <v>0.23439414996629682</v>
      </c>
      <c r="J55" s="77">
        <f t="shared" si="3"/>
        <v>0.1261933346884779</v>
      </c>
      <c r="K55" s="77">
        <f t="shared" si="3"/>
        <v>0.43785082567569611</v>
      </c>
      <c r="L55" s="77">
        <f t="shared" si="3"/>
        <v>0.37624510741166028</v>
      </c>
      <c r="N55" s="196">
        <f t="shared" ref="N55:N59" si="5">AVERAGE(F55:L55)</f>
        <v>0.23828463596827629</v>
      </c>
    </row>
    <row r="56" spans="1:14">
      <c r="C56" s="84" t="s">
        <v>359</v>
      </c>
      <c r="D56" s="84" t="s">
        <v>62</v>
      </c>
      <c r="E56" s="84" t="s">
        <v>423</v>
      </c>
      <c r="F56" s="77">
        <f t="shared" si="4"/>
        <v>0.31469800564500561</v>
      </c>
      <c r="G56" s="77">
        <f t="shared" si="3"/>
        <v>8.0291680857641101E-2</v>
      </c>
      <c r="H56" s="77">
        <f t="shared" si="3"/>
        <v>6.354531819911223E-2</v>
      </c>
      <c r="I56" s="77">
        <f t="shared" si="3"/>
        <v>0.18248082519097272</v>
      </c>
      <c r="J56" s="77">
        <f t="shared" si="3"/>
        <v>1.4959803137285985E-2</v>
      </c>
      <c r="K56" s="77">
        <f t="shared" si="3"/>
        <v>6.0005949667089418E-3</v>
      </c>
      <c r="L56" s="77">
        <f t="shared" si="3"/>
        <v>1.7626834953233986E-2</v>
      </c>
      <c r="N56" s="196">
        <f t="shared" si="5"/>
        <v>9.7086151849994362E-2</v>
      </c>
    </row>
    <row r="57" spans="1:14">
      <c r="C57" s="84" t="s">
        <v>360</v>
      </c>
      <c r="D57" s="84" t="s">
        <v>297</v>
      </c>
      <c r="E57" s="84" t="s">
        <v>423</v>
      </c>
      <c r="F57" s="77">
        <f t="shared" si="4"/>
        <v>0.27463157061268678</v>
      </c>
      <c r="G57" s="77">
        <f t="shared" si="3"/>
        <v>0.10832652224225349</v>
      </c>
      <c r="H57" s="77">
        <f t="shared" si="3"/>
        <v>5.8465517032534171E-2</v>
      </c>
      <c r="I57" s="77">
        <f t="shared" si="3"/>
        <v>0.18248082519097272</v>
      </c>
      <c r="J57" s="77">
        <f t="shared" si="3"/>
        <v>5.1613044541505546E-2</v>
      </c>
      <c r="K57" s="77">
        <f t="shared" si="3"/>
        <v>0.29507929359310792</v>
      </c>
      <c r="L57" s="77">
        <f t="shared" si="3"/>
        <v>0.12387378612468535</v>
      </c>
      <c r="N57" s="196">
        <f t="shared" si="5"/>
        <v>0.15635293704824943</v>
      </c>
    </row>
    <row r="58" spans="1:14">
      <c r="C58" s="84" t="s">
        <v>361</v>
      </c>
      <c r="D58" s="84" t="s">
        <v>220</v>
      </c>
      <c r="E58" s="84" t="s">
        <v>423</v>
      </c>
      <c r="F58" s="77">
        <f t="shared" si="4"/>
        <v>0.83557136004280264</v>
      </c>
      <c r="G58" s="77">
        <f t="shared" si="3"/>
        <v>0.10832652224225349</v>
      </c>
      <c r="H58" s="77">
        <f t="shared" si="3"/>
        <v>7.9220426949904877E-3</v>
      </c>
      <c r="I58" s="77">
        <f t="shared" si="3"/>
        <v>0.18248082519097272</v>
      </c>
      <c r="J58" s="77">
        <f t="shared" si="3"/>
        <v>2.1193382596702597E-2</v>
      </c>
      <c r="K58" s="77">
        <f t="shared" si="3"/>
        <v>0.90335436313015216</v>
      </c>
      <c r="L58" s="77">
        <f t="shared" si="3"/>
        <v>9.8134005047558676E-2</v>
      </c>
      <c r="N58" s="196">
        <f t="shared" si="5"/>
        <v>0.308140357277919</v>
      </c>
    </row>
    <row r="59" spans="1:14">
      <c r="C59" s="84" t="s">
        <v>362</v>
      </c>
      <c r="D59" s="84" t="s">
        <v>221</v>
      </c>
      <c r="E59" s="84" t="s">
        <v>423</v>
      </c>
      <c r="F59" s="77">
        <f>IF(F46*S46=0,0.1,F46*S46)</f>
        <v>0.1</v>
      </c>
      <c r="G59" s="77">
        <f t="shared" ref="G59:L59" si="6">IF(G46*T46=0,0.1,G46*T46)</f>
        <v>0.1</v>
      </c>
      <c r="H59" s="77">
        <f t="shared" si="6"/>
        <v>5.8465517032534171E-2</v>
      </c>
      <c r="I59" s="77">
        <f t="shared" si="6"/>
        <v>0.18248082519097272</v>
      </c>
      <c r="J59" s="77">
        <f t="shared" si="6"/>
        <v>5.1613044541505546E-2</v>
      </c>
      <c r="K59" s="77">
        <f t="shared" si="6"/>
        <v>0.1</v>
      </c>
      <c r="L59" s="77">
        <f t="shared" si="6"/>
        <v>0.1</v>
      </c>
      <c r="N59" s="196">
        <f t="shared" si="5"/>
        <v>9.8937055252144648E-2</v>
      </c>
    </row>
    <row r="66" spans="3:12" ht="14.5">
      <c r="C66" s="115"/>
      <c r="D66" s="115"/>
      <c r="E66" s="71" t="s">
        <v>373</v>
      </c>
      <c r="F66" s="114"/>
      <c r="G66" s="114"/>
      <c r="H66" s="114"/>
      <c r="I66" s="114"/>
      <c r="J66" s="114"/>
      <c r="K66" s="114"/>
      <c r="L66" s="114"/>
    </row>
    <row r="67" spans="3:12" ht="15" thickBot="1">
      <c r="C67" s="72" t="s">
        <v>1</v>
      </c>
      <c r="D67" s="72" t="s">
        <v>2</v>
      </c>
      <c r="E67" s="72" t="s">
        <v>3</v>
      </c>
      <c r="F67" s="3" t="s">
        <v>141</v>
      </c>
      <c r="G67" s="3" t="s">
        <v>142</v>
      </c>
      <c r="H67" s="3" t="s">
        <v>143</v>
      </c>
      <c r="I67" s="3" t="s">
        <v>144</v>
      </c>
      <c r="J67" s="3" t="s">
        <v>145</v>
      </c>
      <c r="K67" s="3" t="s">
        <v>146</v>
      </c>
      <c r="L67" s="3" t="s">
        <v>147</v>
      </c>
    </row>
    <row r="68" spans="3:12">
      <c r="C68" s="150" t="s">
        <v>356</v>
      </c>
      <c r="D68" s="150" t="s">
        <v>55</v>
      </c>
      <c r="E68" s="150" t="s">
        <v>423</v>
      </c>
      <c r="F68" s="77">
        <v>31.54</v>
      </c>
      <c r="G68" s="77">
        <v>31.54</v>
      </c>
      <c r="H68" s="77">
        <v>31.54</v>
      </c>
      <c r="I68" s="77">
        <v>31.54</v>
      </c>
      <c r="J68" s="77">
        <v>31.54</v>
      </c>
      <c r="K68" s="77">
        <v>31.54</v>
      </c>
      <c r="L68" s="77">
        <v>31.54</v>
      </c>
    </row>
    <row r="69" spans="3:12">
      <c r="C69" s="150" t="s">
        <v>358</v>
      </c>
      <c r="D69" s="150" t="s">
        <v>58</v>
      </c>
      <c r="E69" s="150" t="s">
        <v>423</v>
      </c>
      <c r="F69" s="77">
        <v>31.54</v>
      </c>
      <c r="G69" s="77">
        <v>31.54</v>
      </c>
      <c r="H69" s="77">
        <v>31.54</v>
      </c>
      <c r="I69" s="77">
        <v>31.54</v>
      </c>
      <c r="J69" s="77">
        <v>31.54</v>
      </c>
      <c r="K69" s="77">
        <v>31.54</v>
      </c>
      <c r="L69" s="77">
        <v>31.54</v>
      </c>
    </row>
    <row r="70" spans="3:12">
      <c r="C70" s="150" t="s">
        <v>359</v>
      </c>
      <c r="D70" s="150" t="s">
        <v>62</v>
      </c>
      <c r="E70" s="150" t="s">
        <v>423</v>
      </c>
      <c r="F70" s="77">
        <v>31.54</v>
      </c>
      <c r="G70" s="77">
        <v>31.54</v>
      </c>
      <c r="H70" s="77">
        <v>31.54</v>
      </c>
      <c r="I70" s="77">
        <v>31.54</v>
      </c>
      <c r="J70" s="77">
        <v>31.54</v>
      </c>
      <c r="K70" s="77">
        <v>31.54</v>
      </c>
      <c r="L70" s="77">
        <v>31.54</v>
      </c>
    </row>
    <row r="71" spans="3:12">
      <c r="C71" s="150" t="s">
        <v>360</v>
      </c>
      <c r="D71" s="150" t="s">
        <v>297</v>
      </c>
      <c r="E71" s="150" t="s">
        <v>423</v>
      </c>
      <c r="F71" s="77">
        <v>31.54</v>
      </c>
      <c r="G71" s="77">
        <v>31.54</v>
      </c>
      <c r="H71" s="77">
        <v>31.54</v>
      </c>
      <c r="I71" s="77">
        <v>31.54</v>
      </c>
      <c r="J71" s="77">
        <v>31.54</v>
      </c>
      <c r="K71" s="77">
        <v>31.54</v>
      </c>
      <c r="L71" s="77">
        <v>31.54</v>
      </c>
    </row>
    <row r="72" spans="3:12">
      <c r="C72" s="150" t="s">
        <v>361</v>
      </c>
      <c r="D72" s="150" t="s">
        <v>220</v>
      </c>
      <c r="E72" s="150" t="s">
        <v>423</v>
      </c>
      <c r="F72" s="77">
        <v>31.54</v>
      </c>
      <c r="G72" s="77">
        <v>31.54</v>
      </c>
      <c r="H72" s="77">
        <v>31.54</v>
      </c>
      <c r="I72" s="77">
        <v>31.54</v>
      </c>
      <c r="J72" s="77">
        <v>31.54</v>
      </c>
      <c r="K72" s="77">
        <v>31.54</v>
      </c>
      <c r="L72" s="77">
        <v>31.54</v>
      </c>
    </row>
    <row r="73" spans="3:12">
      <c r="C73" s="150" t="s">
        <v>362</v>
      </c>
      <c r="D73" s="150" t="s">
        <v>221</v>
      </c>
      <c r="E73" s="150" t="s">
        <v>423</v>
      </c>
      <c r="F73" s="77">
        <v>31.54</v>
      </c>
      <c r="G73" s="77">
        <v>31.54</v>
      </c>
      <c r="H73" s="77">
        <v>31.54</v>
      </c>
      <c r="I73" s="77">
        <v>31.54</v>
      </c>
      <c r="J73" s="77">
        <v>31.54</v>
      </c>
      <c r="K73" s="77">
        <v>31.54</v>
      </c>
      <c r="L73" s="77">
        <v>31.54</v>
      </c>
    </row>
    <row r="79" spans="3:12" ht="14.5">
      <c r="E79" s="71" t="s">
        <v>430</v>
      </c>
    </row>
    <row r="80" spans="3:12" ht="15" thickBot="1">
      <c r="C80" s="72" t="s">
        <v>1</v>
      </c>
      <c r="D80" s="72" t="s">
        <v>2</v>
      </c>
      <c r="E80" s="72" t="s">
        <v>3</v>
      </c>
      <c r="F80" s="3" t="s">
        <v>141</v>
      </c>
      <c r="G80" s="3" t="s">
        <v>142</v>
      </c>
      <c r="H80" s="3" t="s">
        <v>143</v>
      </c>
      <c r="I80" s="3" t="s">
        <v>144</v>
      </c>
      <c r="J80" s="3" t="s">
        <v>145</v>
      </c>
      <c r="K80" s="3" t="s">
        <v>146</v>
      </c>
      <c r="L80" s="3" t="s">
        <v>147</v>
      </c>
    </row>
    <row r="81" spans="3:12" ht="14.5">
      <c r="C81" s="221" t="s">
        <v>356</v>
      </c>
      <c r="D81" s="221" t="s">
        <v>55</v>
      </c>
      <c r="E81" s="221" t="s">
        <v>423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358</v>
      </c>
      <c r="D82" s="221" t="s">
        <v>58</v>
      </c>
      <c r="E82" s="221" t="s">
        <v>423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359</v>
      </c>
      <c r="D83" s="221" t="s">
        <v>62</v>
      </c>
      <c r="E83" s="221" t="s">
        <v>423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4.5">
      <c r="C84" s="221" t="s">
        <v>360</v>
      </c>
      <c r="D84" s="221" t="s">
        <v>297</v>
      </c>
      <c r="E84" s="221" t="s">
        <v>423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  <row r="85" spans="3:12" ht="14.5">
      <c r="C85" s="221" t="s">
        <v>361</v>
      </c>
      <c r="D85" s="221" t="s">
        <v>220</v>
      </c>
      <c r="E85" s="221" t="s">
        <v>423</v>
      </c>
      <c r="F85" s="160">
        <v>1</v>
      </c>
      <c r="G85" s="160">
        <v>1</v>
      </c>
      <c r="H85" s="160">
        <v>1</v>
      </c>
      <c r="I85" s="160">
        <v>1</v>
      </c>
      <c r="J85" s="160">
        <v>1</v>
      </c>
      <c r="K85" s="160">
        <v>1</v>
      </c>
      <c r="L85" s="160">
        <v>1</v>
      </c>
    </row>
    <row r="86" spans="3:12" ht="14.5">
      <c r="C86" s="221" t="s">
        <v>362</v>
      </c>
      <c r="D86" s="221" t="s">
        <v>221</v>
      </c>
      <c r="E86" s="221" t="s">
        <v>423</v>
      </c>
      <c r="F86" s="160">
        <v>1</v>
      </c>
      <c r="G86" s="160">
        <v>1</v>
      </c>
      <c r="H86" s="160">
        <v>1</v>
      </c>
      <c r="I86" s="160">
        <v>1</v>
      </c>
      <c r="J86" s="160">
        <v>1</v>
      </c>
      <c r="K86" s="160">
        <v>1</v>
      </c>
      <c r="L86" s="160">
        <v>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5"/>
  <cols>
    <col min="2" max="2" width="30.453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188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188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188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188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188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188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188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189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189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189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189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189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189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17.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4.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4.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4.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.5">
      <c r="A19" s="37"/>
      <c r="B19" s="21" t="s">
        <v>163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163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163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163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4.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4.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4.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4.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.5">
      <c r="A27" s="37"/>
      <c r="B27" s="21" t="s">
        <v>163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4.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4.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4">
      <c r="A31" s="7"/>
      <c r="B31" s="14" t="s">
        <v>192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192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192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192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192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192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17.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4.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4.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4.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.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163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163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163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4.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4.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4.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4.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.5">
      <c r="A45" s="37"/>
      <c r="B45" s="21" t="s">
        <v>163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4.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EO111" s="223"/>
      <c r="EP111" s="223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4.5">
      <c r="EO112" s="223"/>
      <c r="EP112" s="223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4.5">
      <c r="EO113" s="223"/>
      <c r="EP113" s="223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4.5">
      <c r="EO114" s="223"/>
      <c r="EP114" s="223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4.5">
      <c r="EO115" s="223"/>
      <c r="EP115" s="223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5"/>
  <cols>
    <col min="2" max="2" width="13.816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193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193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193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193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188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193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193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194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189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17.5">
      <c r="A14" s="37"/>
      <c r="B14" s="48" t="s">
        <v>190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190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190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190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190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190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190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4.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4.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4.5">
      <c r="A18" s="37"/>
      <c r="B18" s="36" t="s">
        <v>191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191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191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191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191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191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.5">
      <c r="A19" s="37"/>
      <c r="B19" s="21" t="s">
        <v>163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163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163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163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163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163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163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4.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4.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4.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4.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4.5">
      <c r="A26" s="37"/>
      <c r="B26" s="36" t="s">
        <v>191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191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191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191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191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191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191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.5">
      <c r="A27" s="37"/>
      <c r="B27" s="21" t="s">
        <v>163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163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163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163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163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163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4.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4.5">
      <c r="A29" s="223"/>
      <c r="B29" s="223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223"/>
      <c r="Z29" s="223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223"/>
      <c r="AX29" s="223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223"/>
      <c r="BV29" s="223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223"/>
      <c r="CT29" s="223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223"/>
      <c r="DR29" s="223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223"/>
      <c r="EP29" s="223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4">
      <c r="A31" s="7"/>
      <c r="B31" s="14" t="s">
        <v>195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195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195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195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192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195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195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17.5">
      <c r="A32" s="37"/>
      <c r="B32" s="48" t="s">
        <v>190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190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190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190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190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190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190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4.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4.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4.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4.5">
      <c r="A36" s="37"/>
      <c r="B36" s="36" t="s">
        <v>191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191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191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191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191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191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191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.5">
      <c r="A37" s="37"/>
      <c r="B37" s="21" t="s">
        <v>163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163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163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163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163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163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163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4.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4.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4.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4.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4.5">
      <c r="A44" s="37"/>
      <c r="B44" s="36" t="s">
        <v>191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191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191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191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191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191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191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.5">
      <c r="A45" s="37"/>
      <c r="B45" s="21" t="s">
        <v>163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163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163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163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163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163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163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4.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4.5">
      <c r="A47" s="223"/>
      <c r="B47" s="223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223"/>
      <c r="Z47" s="223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223"/>
      <c r="AX47" s="223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223"/>
      <c r="BV47" s="223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223"/>
      <c r="CT47" s="223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223"/>
      <c r="DR47" s="223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223"/>
      <c r="EP47" s="223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4.5">
      <c r="A48" s="225" t="s">
        <v>169</v>
      </c>
      <c r="B48" s="22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225" t="s">
        <v>169</v>
      </c>
      <c r="Z48" s="22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5" t="s">
        <v>169</v>
      </c>
      <c r="AX48" s="22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5" t="s">
        <v>169</v>
      </c>
      <c r="BV48" s="22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5" t="s">
        <v>169</v>
      </c>
      <c r="CT48" s="22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5" t="s">
        <v>169</v>
      </c>
      <c r="DR48" s="22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5" t="s">
        <v>169</v>
      </c>
      <c r="EP48" s="22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4.5">
      <c r="A49" s="223"/>
      <c r="B49" s="223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223"/>
      <c r="Z49" s="223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223"/>
      <c r="AX49" s="223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223"/>
      <c r="BV49" s="223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223"/>
      <c r="CT49" s="223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223"/>
      <c r="DR49" s="223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223"/>
      <c r="EP49" s="223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4.5">
      <c r="A50" s="223"/>
      <c r="B50" s="223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223"/>
      <c r="Z50" s="223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223"/>
      <c r="AX50" s="223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223"/>
      <c r="BV50" s="223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223"/>
      <c r="CT50" s="223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223"/>
      <c r="DR50" s="223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223"/>
      <c r="EP50" s="223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223"/>
      <c r="B52" s="223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223"/>
      <c r="B53" s="223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223"/>
      <c r="Z53" s="223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223"/>
      <c r="AX53" s="223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223"/>
      <c r="BV53" s="223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223"/>
      <c r="CT53" s="223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223"/>
      <c r="DR53" s="223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223"/>
      <c r="EP53" s="223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4.5">
      <c r="A54" s="223"/>
      <c r="B54" s="223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223"/>
      <c r="Z54" s="223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223"/>
      <c r="AX54" s="223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223"/>
      <c r="BV54" s="223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223"/>
      <c r="CT54" s="223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223"/>
      <c r="DR54" s="223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223"/>
      <c r="EP54" s="223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4.5">
      <c r="A55" s="223"/>
      <c r="B55" s="223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223"/>
      <c r="Z55" s="223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223"/>
      <c r="AX55" s="223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223"/>
      <c r="BV55" s="223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223"/>
      <c r="CT55" s="223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223"/>
      <c r="DR55" s="223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223"/>
      <c r="EP55" s="223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3"/>
      <c r="B57" s="223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3"/>
      <c r="Z57" s="223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3"/>
      <c r="AX57" s="223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3"/>
      <c r="BV57" s="223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3"/>
      <c r="CT57" s="223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3"/>
      <c r="DR57" s="223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3"/>
      <c r="EP57" s="223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4.5">
      <c r="A58" s="223"/>
      <c r="B58" s="223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223"/>
      <c r="Z58" s="223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223"/>
      <c r="AX58" s="223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223"/>
      <c r="BV58" s="223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223"/>
      <c r="CT58" s="223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223"/>
      <c r="DR58" s="223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223"/>
      <c r="EP58" s="223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4.5">
      <c r="A59" s="223"/>
      <c r="B59" s="223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223"/>
      <c r="Z59" s="223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223"/>
      <c r="AX59" s="223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223"/>
      <c r="BV59" s="223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223"/>
      <c r="CT59" s="223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223"/>
      <c r="DR59" s="223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223"/>
      <c r="EP59" s="223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4.5">
      <c r="A60" s="223"/>
      <c r="B60" s="223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223"/>
      <c r="Z60" s="223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223"/>
      <c r="AX60" s="223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223"/>
      <c r="BV60" s="223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223"/>
      <c r="CT60" s="223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223"/>
      <c r="DR60" s="223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223"/>
      <c r="EP60" s="223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4.5">
      <c r="A61" s="223"/>
      <c r="B61" s="223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223"/>
      <c r="Z61" s="223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223"/>
      <c r="AX61" s="223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223"/>
      <c r="BV61" s="223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223"/>
      <c r="CT61" s="223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223"/>
      <c r="DR61" s="223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223"/>
      <c r="EP61" s="223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4.5">
      <c r="A62" s="223"/>
      <c r="B62" s="223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223"/>
      <c r="Z62" s="223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223"/>
      <c r="AX62" s="223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223"/>
      <c r="BV62" s="223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223"/>
      <c r="CT62" s="223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223"/>
      <c r="DR62" s="223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223"/>
      <c r="EP62" s="223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EO111" s="223"/>
      <c r="EP111" s="223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4.5">
      <c r="EO112" s="223"/>
      <c r="EP112" s="223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4.5">
      <c r="EO113" s="223"/>
      <c r="EP113" s="223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4.5">
      <c r="EO114" s="223"/>
      <c r="EP114" s="223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4.5">
      <c r="EO115" s="223"/>
      <c r="EP115" s="223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5"/>
  <cols>
    <col min="1" max="1" width="3" style="3" customWidth="1"/>
    <col min="2" max="2" width="49.54296875" style="81" customWidth="1"/>
    <col min="3" max="3" width="10.453125" style="3" customWidth="1"/>
    <col min="4" max="5" width="10.453125" style="5" hidden="1" customWidth="1"/>
    <col min="6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8.1796875" style="81" customWidth="1"/>
    <col min="27" max="27" width="10.453125" style="3" customWidth="1"/>
    <col min="28" max="29" width="10.453125" style="5" hidden="1" customWidth="1"/>
    <col min="30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1796875" style="81" customWidth="1"/>
    <col min="51" max="51" width="10.453125" style="3" customWidth="1"/>
    <col min="52" max="53" width="10.453125" style="5" hidden="1" customWidth="1"/>
    <col min="54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1796875" style="81" customWidth="1"/>
    <col min="75" max="75" width="10.453125" style="3" customWidth="1"/>
    <col min="76" max="77" width="10.453125" style="5" hidden="1" customWidth="1"/>
    <col min="78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1796875" style="81" customWidth="1"/>
    <col min="99" max="99" width="10.453125" style="3" customWidth="1"/>
    <col min="100" max="101" width="10.453125" style="5" hidden="1" customWidth="1"/>
    <col min="102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25" width="10.453125" style="5" hidden="1" customWidth="1"/>
    <col min="126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9.54296875" style="81" customWidth="1"/>
    <col min="147" max="147" width="10.453125" style="3" customWidth="1"/>
    <col min="148" max="149" width="10.453125" style="5" hidden="1" customWidth="1"/>
    <col min="150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Y7" s="82" t="s">
        <v>232</v>
      </c>
      <c r="AA7" s="5"/>
      <c r="AW7" s="82" t="s">
        <v>234</v>
      </c>
      <c r="AY7" s="5"/>
      <c r="BU7" s="82" t="s">
        <v>235</v>
      </c>
      <c r="BW7" s="5"/>
      <c r="CS7" s="82" t="s">
        <v>236</v>
      </c>
      <c r="CU7" s="5"/>
      <c r="DQ7" s="82" t="s">
        <v>237</v>
      </c>
      <c r="DS7" s="5"/>
      <c r="EO7" s="82" t="s">
        <v>140</v>
      </c>
      <c r="EQ7" s="5"/>
    </row>
    <row r="8" spans="1:167" ht="15.5">
      <c r="A8" s="82" t="s">
        <v>302</v>
      </c>
      <c r="C8" s="11"/>
      <c r="D8" s="90"/>
      <c r="E8" s="9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302</v>
      </c>
      <c r="AA8" s="11"/>
      <c r="AB8" s="90"/>
      <c r="AC8" s="90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302</v>
      </c>
      <c r="AY8" s="11"/>
      <c r="AZ8" s="90"/>
      <c r="BA8" s="90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302</v>
      </c>
      <c r="BW8" s="11"/>
      <c r="BX8" s="90"/>
      <c r="BY8" s="90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302</v>
      </c>
      <c r="CU8" s="11"/>
      <c r="CV8" s="90"/>
      <c r="CW8" s="90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302</v>
      </c>
      <c r="DS8" s="11"/>
      <c r="DT8" s="90"/>
      <c r="DU8" s="90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302</v>
      </c>
      <c r="EQ8" s="11"/>
      <c r="ER8" s="90"/>
      <c r="ES8" s="90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 ht="13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 ht="13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13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 ht="13">
      <c r="B28" s="16" t="s">
        <v>304</v>
      </c>
      <c r="D28" s="3"/>
      <c r="E28" s="3"/>
      <c r="Z28" s="16" t="s">
        <v>304</v>
      </c>
      <c r="AB28" s="3"/>
      <c r="AC28" s="3"/>
      <c r="AX28" s="16" t="s">
        <v>304</v>
      </c>
      <c r="AZ28" s="3"/>
      <c r="BA28" s="3"/>
      <c r="BV28" s="16" t="s">
        <v>304</v>
      </c>
      <c r="BX28" s="3"/>
      <c r="BY28" s="3"/>
      <c r="CT28" s="16" t="s">
        <v>304</v>
      </c>
      <c r="CV28" s="3"/>
      <c r="CW28" s="3"/>
      <c r="DR28" s="16" t="s">
        <v>304</v>
      </c>
      <c r="DT28" s="3"/>
      <c r="DU28" s="3"/>
      <c r="EP28" s="16" t="s">
        <v>304</v>
      </c>
      <c r="ER28" s="3"/>
      <c r="ES28" s="3"/>
    </row>
    <row r="29" spans="1:167">
      <c r="B29" s="91" t="s">
        <v>30</v>
      </c>
      <c r="C29" s="94">
        <v>885.75</v>
      </c>
      <c r="D29" s="94">
        <v>892.97</v>
      </c>
      <c r="E29" s="94">
        <v>902.7</v>
      </c>
      <c r="F29" s="94">
        <v>912.44</v>
      </c>
      <c r="G29" s="94">
        <v>921.18</v>
      </c>
      <c r="H29" s="94">
        <v>929</v>
      </c>
      <c r="I29" s="94">
        <v>934.37</v>
      </c>
      <c r="J29" s="94">
        <v>942.76</v>
      </c>
      <c r="K29" s="94">
        <v>955.19</v>
      </c>
      <c r="L29" s="94">
        <v>967.25</v>
      </c>
      <c r="M29" s="94">
        <v>963.25900000000001</v>
      </c>
      <c r="N29" s="94">
        <v>970.09</v>
      </c>
      <c r="O29" s="94">
        <v>975.08199999999999</v>
      </c>
      <c r="P29" s="94">
        <v>989.23800000000006</v>
      </c>
      <c r="Q29" s="94">
        <v>988</v>
      </c>
      <c r="R29" s="94">
        <v>995</v>
      </c>
      <c r="S29" s="94">
        <v>999</v>
      </c>
      <c r="T29" s="94">
        <v>1006</v>
      </c>
      <c r="U29" s="94">
        <v>1017</v>
      </c>
      <c r="V29" s="94">
        <v>1028</v>
      </c>
      <c r="W29" s="94">
        <v>1034.67</v>
      </c>
      <c r="Z29" s="91" t="s">
        <v>30</v>
      </c>
      <c r="AA29" s="94">
        <v>2991.17</v>
      </c>
      <c r="AB29" s="94">
        <v>3033.14</v>
      </c>
      <c r="AC29" s="94">
        <v>3075.94</v>
      </c>
      <c r="AD29" s="94">
        <v>3121.1</v>
      </c>
      <c r="AE29" s="94">
        <v>3169.7</v>
      </c>
      <c r="AF29" s="94">
        <v>3220.66</v>
      </c>
      <c r="AG29" s="94">
        <v>3267.66</v>
      </c>
      <c r="AH29" s="94">
        <v>3307.09</v>
      </c>
      <c r="AI29" s="94">
        <v>3351.04</v>
      </c>
      <c r="AJ29" s="94">
        <v>3398.34</v>
      </c>
      <c r="AK29" s="94">
        <v>3332.76</v>
      </c>
      <c r="AL29" s="94">
        <v>3365.5659999999998</v>
      </c>
      <c r="AM29" s="94">
        <v>3405</v>
      </c>
      <c r="AN29" s="94">
        <v>3477.0410000000002</v>
      </c>
      <c r="AO29" s="94">
        <v>3513</v>
      </c>
      <c r="AP29" s="94">
        <v>3547</v>
      </c>
      <c r="AQ29" s="94">
        <v>3580</v>
      </c>
      <c r="AR29" s="94">
        <v>3558</v>
      </c>
      <c r="AS29" s="94">
        <v>3594.5</v>
      </c>
      <c r="AT29" s="94">
        <v>3631</v>
      </c>
      <c r="AU29" s="94">
        <v>3656.12</v>
      </c>
      <c r="AX29" s="91" t="s">
        <v>30</v>
      </c>
      <c r="AY29" s="94">
        <v>4290.8999999999996</v>
      </c>
      <c r="AZ29" s="94">
        <v>4374.75</v>
      </c>
      <c r="BA29" s="94">
        <v>4450.24</v>
      </c>
      <c r="BB29" s="94">
        <v>4519.01</v>
      </c>
      <c r="BC29" s="94">
        <v>4590.99</v>
      </c>
      <c r="BD29" s="94">
        <v>4673.54</v>
      </c>
      <c r="BE29" s="94">
        <v>4736.82</v>
      </c>
      <c r="BF29" s="94">
        <v>4802.2700000000004</v>
      </c>
      <c r="BG29" s="94">
        <v>4878.3</v>
      </c>
      <c r="BH29" s="94">
        <v>4950.67</v>
      </c>
      <c r="BI29" s="94">
        <v>4962.134</v>
      </c>
      <c r="BJ29" s="94">
        <v>5023.8069999999998</v>
      </c>
      <c r="BK29" s="94">
        <v>5097</v>
      </c>
      <c r="BL29" s="94">
        <v>5136.7830000000004</v>
      </c>
      <c r="BM29" s="94">
        <v>5196</v>
      </c>
      <c r="BN29" s="94">
        <v>5250</v>
      </c>
      <c r="BO29" s="94">
        <v>5322</v>
      </c>
      <c r="BP29" s="94">
        <v>5360</v>
      </c>
      <c r="BQ29" s="94">
        <v>5445.5</v>
      </c>
      <c r="BR29" s="94">
        <v>5531</v>
      </c>
      <c r="BS29" s="94">
        <v>5596.2179999999998</v>
      </c>
      <c r="BV29" s="91" t="s">
        <v>30</v>
      </c>
      <c r="BW29" s="94">
        <v>426.5</v>
      </c>
      <c r="BX29" s="94">
        <v>429.71</v>
      </c>
      <c r="BY29" s="94">
        <v>434.06</v>
      </c>
      <c r="BZ29" s="94">
        <v>438.84</v>
      </c>
      <c r="CA29" s="94">
        <v>443.47</v>
      </c>
      <c r="CB29" s="94">
        <v>446.61</v>
      </c>
      <c r="CC29" s="94">
        <v>450.09</v>
      </c>
      <c r="CD29" s="94">
        <v>455.58</v>
      </c>
      <c r="CE29" s="94">
        <v>462.55</v>
      </c>
      <c r="CF29" s="94">
        <v>471.09</v>
      </c>
      <c r="CG29" s="94">
        <v>465.95400000000001</v>
      </c>
      <c r="CH29" s="94">
        <v>471.24599999999998</v>
      </c>
      <c r="CI29" s="94">
        <v>474</v>
      </c>
      <c r="CJ29" s="94">
        <v>479.23399999999998</v>
      </c>
      <c r="CK29" s="94">
        <v>473</v>
      </c>
      <c r="CL29" s="94">
        <v>477</v>
      </c>
      <c r="CM29" s="94">
        <v>484.5</v>
      </c>
      <c r="CN29" s="94">
        <v>482</v>
      </c>
      <c r="CO29" s="94">
        <v>486</v>
      </c>
      <c r="CP29" s="94">
        <v>490</v>
      </c>
      <c r="CQ29" s="94">
        <v>492.01100000000002</v>
      </c>
      <c r="CT29" s="91" t="s">
        <v>30</v>
      </c>
      <c r="CU29" s="94">
        <v>373.26</v>
      </c>
      <c r="CV29" s="94">
        <v>372.73</v>
      </c>
      <c r="CW29" s="94">
        <v>373.09</v>
      </c>
      <c r="CX29" s="94">
        <v>374.67</v>
      </c>
      <c r="CY29" s="94">
        <v>376.68</v>
      </c>
      <c r="CZ29" s="94">
        <v>377.82</v>
      </c>
      <c r="DA29" s="94">
        <v>378.19</v>
      </c>
      <c r="DB29" s="94">
        <v>384.78</v>
      </c>
      <c r="DC29" s="94">
        <v>393.67</v>
      </c>
      <c r="DD29" s="94">
        <v>401.34</v>
      </c>
      <c r="DE29" s="94">
        <v>407.29399999999998</v>
      </c>
      <c r="DF29" s="94">
        <v>413.12</v>
      </c>
      <c r="DG29" s="94">
        <v>418</v>
      </c>
      <c r="DH29" s="94">
        <v>418.32100000000003</v>
      </c>
      <c r="DI29" s="94">
        <v>423</v>
      </c>
      <c r="DJ29" s="94">
        <v>427</v>
      </c>
      <c r="DK29" s="94">
        <v>431</v>
      </c>
      <c r="DL29" s="94">
        <v>429</v>
      </c>
      <c r="DM29" s="94">
        <v>431.5</v>
      </c>
      <c r="DN29" s="94">
        <v>434</v>
      </c>
      <c r="DO29" s="94">
        <v>437.52499999999998</v>
      </c>
      <c r="DR29" s="91" t="s">
        <v>30</v>
      </c>
      <c r="DS29" s="94">
        <v>1103.53</v>
      </c>
      <c r="DT29" s="94">
        <v>1130.48</v>
      </c>
      <c r="DU29" s="94">
        <v>1153.56</v>
      </c>
      <c r="DV29" s="94">
        <v>1175.68</v>
      </c>
      <c r="DW29" s="94">
        <v>1198.68</v>
      </c>
      <c r="DX29" s="94">
        <v>1231.3499999999999</v>
      </c>
      <c r="DY29" s="94">
        <v>1280.8399999999999</v>
      </c>
      <c r="DZ29" s="94">
        <v>1317.33</v>
      </c>
      <c r="EA29" s="94">
        <v>1346.58</v>
      </c>
      <c r="EB29" s="94">
        <v>1381.95</v>
      </c>
      <c r="EC29" s="94">
        <v>1417.93</v>
      </c>
      <c r="ED29" s="94">
        <v>1450.0509999999999</v>
      </c>
      <c r="EE29" s="94">
        <v>1459</v>
      </c>
      <c r="EF29" s="94">
        <v>1494.759</v>
      </c>
      <c r="EG29" s="94">
        <v>1514</v>
      </c>
      <c r="EH29" s="94">
        <v>1534</v>
      </c>
      <c r="EI29" s="94">
        <v>1543</v>
      </c>
      <c r="EJ29" s="94">
        <v>1543</v>
      </c>
      <c r="EK29" s="94">
        <v>1570</v>
      </c>
      <c r="EL29" s="94">
        <v>1597</v>
      </c>
      <c r="EM29" s="94">
        <v>1622.848</v>
      </c>
      <c r="EP29" s="91" t="s">
        <v>30</v>
      </c>
      <c r="EQ29" s="94">
        <v>1580.51</v>
      </c>
      <c r="ER29" s="94">
        <v>1603.34</v>
      </c>
      <c r="ES29" s="94">
        <v>1624.0650000000001</v>
      </c>
      <c r="ET29" s="94">
        <v>1647.55</v>
      </c>
      <c r="EU29" s="94">
        <v>1674.62</v>
      </c>
      <c r="EV29" s="94">
        <v>1707.8</v>
      </c>
      <c r="EW29" s="94">
        <v>1707.6</v>
      </c>
      <c r="EX29" s="94">
        <v>1775.31</v>
      </c>
      <c r="EY29" s="94">
        <v>1777.04</v>
      </c>
      <c r="EZ29" s="94">
        <v>1846.35</v>
      </c>
      <c r="FA29" s="94">
        <v>1828.21</v>
      </c>
      <c r="FB29" s="94">
        <v>1857.604</v>
      </c>
      <c r="FC29" s="94">
        <v>1878.15</v>
      </c>
      <c r="FD29" s="94">
        <v>1880.836</v>
      </c>
      <c r="FE29" s="94">
        <v>1883.5350000000001</v>
      </c>
      <c r="FF29" s="94">
        <v>1906.508</v>
      </c>
      <c r="FG29" s="94">
        <v>1936.0150000000001</v>
      </c>
      <c r="FH29" s="94">
        <v>1989.3</v>
      </c>
      <c r="FI29" s="94">
        <v>2024.1</v>
      </c>
      <c r="FJ29" s="94">
        <v>2059.4699999999998</v>
      </c>
      <c r="FK29" s="94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4"/>
      <c r="ER30" s="94"/>
      <c r="ES30" s="94"/>
      <c r="ET30" s="94"/>
      <c r="EU30" s="94"/>
      <c r="EV30" s="94"/>
      <c r="EW30" s="94"/>
      <c r="EX30" s="94"/>
      <c r="EY30" s="94"/>
      <c r="EZ30" s="94"/>
      <c r="FA30" s="94"/>
      <c r="FB30" s="94"/>
      <c r="FC30" s="94"/>
      <c r="FD30" s="94"/>
      <c r="FE30" s="94"/>
      <c r="FF30" s="94"/>
      <c r="FG30" s="94"/>
      <c r="FH30" s="94"/>
      <c r="FI30" s="94"/>
      <c r="FJ30" s="94"/>
      <c r="FK30" s="94"/>
    </row>
    <row r="31" spans="1:167" ht="13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41">
      <c r="A34" s="7"/>
      <c r="B34" s="14" t="s">
        <v>305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305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305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305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305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305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305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 ht="13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 ht="13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 ht="13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 ht="13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1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1" t="s">
        <v>26</v>
      </c>
      <c r="Z47" s="3"/>
      <c r="AB47" s="3"/>
      <c r="AC47" s="3"/>
      <c r="AW47" s="81" t="s">
        <v>26</v>
      </c>
      <c r="AX47" s="3"/>
      <c r="AZ47" s="3"/>
      <c r="BA47" s="3"/>
      <c r="BU47" s="81" t="s">
        <v>26</v>
      </c>
      <c r="BV47" s="3"/>
      <c r="BX47" s="3"/>
      <c r="BY47" s="3"/>
      <c r="CS47" s="81" t="s">
        <v>26</v>
      </c>
      <c r="CT47" s="3"/>
      <c r="CV47" s="3"/>
      <c r="CW47" s="3"/>
      <c r="DQ47" s="81" t="s">
        <v>26</v>
      </c>
      <c r="DR47" s="3"/>
      <c r="DT47" s="3"/>
      <c r="DU47" s="3"/>
      <c r="EO47" s="81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1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1" t="s">
        <v>27</v>
      </c>
      <c r="Z48" s="3"/>
      <c r="AB48" s="3"/>
      <c r="AC48" s="3"/>
      <c r="AW48" s="81" t="s">
        <v>27</v>
      </c>
      <c r="AX48" s="3"/>
      <c r="AZ48" s="3"/>
      <c r="BA48" s="3"/>
      <c r="BU48" s="81" t="s">
        <v>27</v>
      </c>
      <c r="BV48" s="3"/>
      <c r="BX48" s="3"/>
      <c r="BY48" s="3"/>
      <c r="CS48" s="81" t="s">
        <v>27</v>
      </c>
      <c r="CT48" s="3"/>
      <c r="CV48" s="3"/>
      <c r="CW48" s="3"/>
      <c r="DQ48" s="81" t="s">
        <v>27</v>
      </c>
      <c r="DR48" s="3"/>
      <c r="DT48" s="3"/>
      <c r="DU48" s="3"/>
      <c r="EO48" s="81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5"/>
  <cols>
    <col min="1" max="1" width="3" style="3" customWidth="1"/>
    <col min="2" max="2" width="46.7265625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7.2695312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7.2695312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7.2695312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.2695312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6.726562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308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308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308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308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308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308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308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303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303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303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303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303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303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303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 ht="13">
      <c r="B14" s="19" t="s">
        <v>239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239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239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239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239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239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239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222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222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222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222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222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222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222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240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240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240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240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240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240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240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241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241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241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241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241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241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241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242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242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242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242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242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242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242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3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222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222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222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222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222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222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222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240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240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240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240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240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240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240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241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241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241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241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241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241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241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242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242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242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242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242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242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242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 ht="13">
      <c r="B26" s="16" t="s">
        <v>304</v>
      </c>
      <c r="Z26" s="16" t="s">
        <v>304</v>
      </c>
      <c r="AX26" s="16" t="s">
        <v>304</v>
      </c>
      <c r="BV26" s="16" t="s">
        <v>304</v>
      </c>
      <c r="CT26" s="16" t="s">
        <v>304</v>
      </c>
      <c r="DR26" s="16" t="s">
        <v>304</v>
      </c>
      <c r="EP26" s="16" t="s">
        <v>304</v>
      </c>
    </row>
    <row r="27" spans="1:167">
      <c r="B27" s="91" t="s">
        <v>30</v>
      </c>
      <c r="C27" s="94">
        <v>885.75</v>
      </c>
      <c r="D27" s="94">
        <v>892.97</v>
      </c>
      <c r="E27" s="94">
        <v>902.7</v>
      </c>
      <c r="F27" s="94">
        <v>912.44</v>
      </c>
      <c r="G27" s="94">
        <v>921.18</v>
      </c>
      <c r="H27" s="94">
        <v>929</v>
      </c>
      <c r="I27" s="94">
        <v>934.37</v>
      </c>
      <c r="J27" s="94">
        <v>942.76</v>
      </c>
      <c r="K27" s="94">
        <v>955.19</v>
      </c>
      <c r="L27" s="94">
        <v>967.25</v>
      </c>
      <c r="M27" s="94">
        <v>963.25900000000001</v>
      </c>
      <c r="N27" s="94">
        <v>970.09</v>
      </c>
      <c r="O27" s="94">
        <v>975.08199999999999</v>
      </c>
      <c r="P27" s="94">
        <v>989.23800000000006</v>
      </c>
      <c r="Q27" s="94">
        <v>988</v>
      </c>
      <c r="R27" s="94">
        <v>995</v>
      </c>
      <c r="S27" s="94">
        <v>999</v>
      </c>
      <c r="T27" s="94">
        <v>1006</v>
      </c>
      <c r="U27" s="94">
        <v>1017</v>
      </c>
      <c r="V27" s="94">
        <v>1028</v>
      </c>
      <c r="W27" s="94">
        <v>1034.67</v>
      </c>
      <c r="Z27" s="91" t="s">
        <v>30</v>
      </c>
      <c r="AA27" s="94">
        <v>2991.17</v>
      </c>
      <c r="AB27" s="94">
        <v>3033.14</v>
      </c>
      <c r="AC27" s="94">
        <v>3075.94</v>
      </c>
      <c r="AD27" s="94">
        <v>3121.1</v>
      </c>
      <c r="AE27" s="94">
        <v>3169.7</v>
      </c>
      <c r="AF27" s="94">
        <v>3220.66</v>
      </c>
      <c r="AG27" s="94">
        <v>3267.66</v>
      </c>
      <c r="AH27" s="94">
        <v>3307.09</v>
      </c>
      <c r="AI27" s="94">
        <v>3351.04</v>
      </c>
      <c r="AJ27" s="94">
        <v>3398.34</v>
      </c>
      <c r="AK27" s="94">
        <v>3332.76</v>
      </c>
      <c r="AL27" s="94">
        <v>3365.5659999999998</v>
      </c>
      <c r="AM27" s="94">
        <v>3405</v>
      </c>
      <c r="AN27" s="94">
        <v>3477.0410000000002</v>
      </c>
      <c r="AO27" s="94">
        <v>3513</v>
      </c>
      <c r="AP27" s="94">
        <v>3547</v>
      </c>
      <c r="AQ27" s="94">
        <v>3580</v>
      </c>
      <c r="AR27" s="94">
        <v>3558</v>
      </c>
      <c r="AS27" s="94">
        <v>3594.5</v>
      </c>
      <c r="AT27" s="94">
        <v>3631</v>
      </c>
      <c r="AU27" s="94">
        <v>3656.12</v>
      </c>
      <c r="AX27" s="91" t="s">
        <v>30</v>
      </c>
      <c r="AY27" s="94">
        <v>4290.8999999999996</v>
      </c>
      <c r="AZ27" s="94">
        <v>4374.75</v>
      </c>
      <c r="BA27" s="94">
        <v>4450.24</v>
      </c>
      <c r="BB27" s="94">
        <v>4519.01</v>
      </c>
      <c r="BC27" s="94">
        <v>4590.99</v>
      </c>
      <c r="BD27" s="94">
        <v>4673.54</v>
      </c>
      <c r="BE27" s="94">
        <v>4736.82</v>
      </c>
      <c r="BF27" s="94">
        <v>4802.2700000000004</v>
      </c>
      <c r="BG27" s="94">
        <v>4878.3</v>
      </c>
      <c r="BH27" s="94">
        <v>4950.67</v>
      </c>
      <c r="BI27" s="94">
        <v>4962.134</v>
      </c>
      <c r="BJ27" s="94">
        <v>5023.8069999999998</v>
      </c>
      <c r="BK27" s="94">
        <v>5097</v>
      </c>
      <c r="BL27" s="94">
        <v>5136.7830000000004</v>
      </c>
      <c r="BM27" s="94">
        <v>5196</v>
      </c>
      <c r="BN27" s="94">
        <v>5250</v>
      </c>
      <c r="BO27" s="94">
        <v>5322</v>
      </c>
      <c r="BP27" s="94">
        <v>5360</v>
      </c>
      <c r="BQ27" s="94">
        <v>5445.5</v>
      </c>
      <c r="BR27" s="94">
        <v>5531</v>
      </c>
      <c r="BS27" s="94">
        <v>5596.2179999999998</v>
      </c>
      <c r="BV27" s="91" t="s">
        <v>30</v>
      </c>
      <c r="BW27" s="94">
        <v>426.5</v>
      </c>
      <c r="BX27" s="94">
        <v>429.71</v>
      </c>
      <c r="BY27" s="94">
        <v>434.06</v>
      </c>
      <c r="BZ27" s="94">
        <v>438.84</v>
      </c>
      <c r="CA27" s="94">
        <v>443.47</v>
      </c>
      <c r="CB27" s="94">
        <v>446.61</v>
      </c>
      <c r="CC27" s="94">
        <v>450.09</v>
      </c>
      <c r="CD27" s="94">
        <v>455.58</v>
      </c>
      <c r="CE27" s="94">
        <v>462.55</v>
      </c>
      <c r="CF27" s="94">
        <v>471.09</v>
      </c>
      <c r="CG27" s="94">
        <v>465.95400000000001</v>
      </c>
      <c r="CH27" s="94">
        <v>471.24599999999998</v>
      </c>
      <c r="CI27" s="94">
        <v>474</v>
      </c>
      <c r="CJ27" s="94">
        <v>479.23399999999998</v>
      </c>
      <c r="CK27" s="94">
        <v>473</v>
      </c>
      <c r="CL27" s="94">
        <v>477</v>
      </c>
      <c r="CM27" s="94">
        <v>484.5</v>
      </c>
      <c r="CN27" s="94">
        <v>482</v>
      </c>
      <c r="CO27" s="94">
        <v>486</v>
      </c>
      <c r="CP27" s="94">
        <v>490</v>
      </c>
      <c r="CQ27" s="94">
        <v>492.01100000000002</v>
      </c>
      <c r="CT27" s="91" t="s">
        <v>30</v>
      </c>
      <c r="CU27" s="94">
        <v>373.26</v>
      </c>
      <c r="CV27" s="94">
        <v>372.73</v>
      </c>
      <c r="CW27" s="94">
        <v>373.09</v>
      </c>
      <c r="CX27" s="94">
        <v>374.67</v>
      </c>
      <c r="CY27" s="94">
        <v>376.68</v>
      </c>
      <c r="CZ27" s="94">
        <v>377.82</v>
      </c>
      <c r="DA27" s="94">
        <v>378.19</v>
      </c>
      <c r="DB27" s="94">
        <v>384.78</v>
      </c>
      <c r="DC27" s="94">
        <v>393.67</v>
      </c>
      <c r="DD27" s="94">
        <v>401.34</v>
      </c>
      <c r="DE27" s="94">
        <v>407.29399999999998</v>
      </c>
      <c r="DF27" s="94">
        <v>413.12</v>
      </c>
      <c r="DG27" s="94">
        <v>418</v>
      </c>
      <c r="DH27" s="94">
        <v>418.32100000000003</v>
      </c>
      <c r="DI27" s="94">
        <v>423</v>
      </c>
      <c r="DJ27" s="94">
        <v>427</v>
      </c>
      <c r="DK27" s="94">
        <v>431</v>
      </c>
      <c r="DL27" s="94">
        <v>429</v>
      </c>
      <c r="DM27" s="94">
        <v>431.5</v>
      </c>
      <c r="DN27" s="94">
        <v>434</v>
      </c>
      <c r="DO27" s="94">
        <v>437.52499999999998</v>
      </c>
      <c r="DR27" s="91" t="s">
        <v>30</v>
      </c>
      <c r="DS27" s="94">
        <v>1103.53</v>
      </c>
      <c r="DT27" s="94">
        <v>1130.48</v>
      </c>
      <c r="DU27" s="94">
        <v>1153.56</v>
      </c>
      <c r="DV27" s="94">
        <v>1175.68</v>
      </c>
      <c r="DW27" s="94">
        <v>1198.68</v>
      </c>
      <c r="DX27" s="94">
        <v>1231.3499999999999</v>
      </c>
      <c r="DY27" s="94">
        <v>1280.8399999999999</v>
      </c>
      <c r="DZ27" s="94">
        <v>1317.33</v>
      </c>
      <c r="EA27" s="94">
        <v>1346.58</v>
      </c>
      <c r="EB27" s="94">
        <v>1381.95</v>
      </c>
      <c r="EC27" s="94">
        <v>1417.93</v>
      </c>
      <c r="ED27" s="94">
        <v>1450.0509999999999</v>
      </c>
      <c r="EE27" s="94">
        <v>1459</v>
      </c>
      <c r="EF27" s="94">
        <v>1494.759</v>
      </c>
      <c r="EG27" s="94">
        <v>1514</v>
      </c>
      <c r="EH27" s="94">
        <v>1534</v>
      </c>
      <c r="EI27" s="94">
        <v>1543</v>
      </c>
      <c r="EJ27" s="94">
        <v>1543</v>
      </c>
      <c r="EK27" s="94">
        <v>1570</v>
      </c>
      <c r="EL27" s="94">
        <v>1597</v>
      </c>
      <c r="EM27" s="94">
        <v>1622.848</v>
      </c>
      <c r="EP27" s="91" t="s">
        <v>30</v>
      </c>
      <c r="EQ27" s="94">
        <v>1580.51</v>
      </c>
      <c r="ER27" s="94">
        <v>1603.34</v>
      </c>
      <c r="ES27" s="94">
        <v>1624.0650000000001</v>
      </c>
      <c r="ET27" s="94">
        <v>1647.55</v>
      </c>
      <c r="EU27" s="94">
        <v>1674.62</v>
      </c>
      <c r="EV27" s="94">
        <v>1707.8</v>
      </c>
      <c r="EW27" s="94">
        <v>1707.6</v>
      </c>
      <c r="EX27" s="94">
        <v>1775.31</v>
      </c>
      <c r="EY27" s="94">
        <v>1777.04</v>
      </c>
      <c r="EZ27" s="94">
        <v>1846.35</v>
      </c>
      <c r="FA27" s="94">
        <v>1828.21</v>
      </c>
      <c r="FB27" s="94">
        <v>1857.604</v>
      </c>
      <c r="FC27" s="94">
        <v>1878.15</v>
      </c>
      <c r="FD27" s="94">
        <v>1880.836</v>
      </c>
      <c r="FE27" s="94">
        <v>1883.5350000000001</v>
      </c>
      <c r="FF27" s="94">
        <v>1906.508</v>
      </c>
      <c r="FG27" s="94">
        <v>1936.0150000000001</v>
      </c>
      <c r="FH27" s="94">
        <v>1989.3</v>
      </c>
      <c r="FI27" s="94">
        <v>2024.1</v>
      </c>
      <c r="FJ27" s="94">
        <v>2059.4699999999998</v>
      </c>
      <c r="FK27" s="94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4"/>
      <c r="ER28" s="94"/>
      <c r="ES28" s="94"/>
      <c r="ET28" s="94"/>
      <c r="EU28" s="94"/>
      <c r="EV28" s="94"/>
      <c r="EW28" s="94"/>
      <c r="EX28" s="94"/>
      <c r="EY28" s="94"/>
      <c r="EZ28" s="94"/>
      <c r="FA28" s="94"/>
      <c r="FB28" s="94"/>
      <c r="FC28" s="94"/>
      <c r="FD28" s="94"/>
      <c r="FE28" s="94"/>
      <c r="FF28" s="94"/>
      <c r="FG28" s="94"/>
      <c r="FH28" s="94"/>
      <c r="FI28" s="94"/>
      <c r="FJ28" s="94"/>
      <c r="FK28" s="94"/>
    </row>
    <row r="29" spans="1:167" ht="13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41">
      <c r="A32" s="7"/>
      <c r="B32" s="14" t="s">
        <v>305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305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305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305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305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305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305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5">
      <c r="B33" s="19" t="s">
        <v>243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243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243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243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243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243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243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222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222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222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222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222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222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222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240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240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240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240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240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240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240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241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241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241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241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241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241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241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242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242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242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242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242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242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242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 ht="13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1" t="s">
        <v>26</v>
      </c>
      <c r="B41" s="3"/>
      <c r="Y41" s="81" t="s">
        <v>26</v>
      </c>
      <c r="Z41" s="3"/>
      <c r="AW41" s="81" t="s">
        <v>26</v>
      </c>
      <c r="AX41" s="3"/>
      <c r="BU41" s="81" t="s">
        <v>26</v>
      </c>
      <c r="BV41" s="3"/>
      <c r="CS41" s="81" t="s">
        <v>26</v>
      </c>
      <c r="CT41" s="3"/>
      <c r="DQ41" s="81" t="s">
        <v>26</v>
      </c>
      <c r="DR41" s="3"/>
      <c r="EO41" s="81" t="s">
        <v>26</v>
      </c>
      <c r="EP41" s="3"/>
    </row>
    <row r="50" spans="2:146" ht="13">
      <c r="B50" s="13"/>
      <c r="Z50" s="13"/>
      <c r="AX50" s="13"/>
      <c r="BV50" s="13"/>
      <c r="CT50" s="13"/>
      <c r="DR50" s="13"/>
      <c r="EP50" s="13"/>
    </row>
    <row r="63" spans="2:146" ht="13">
      <c r="B63" s="13"/>
      <c r="Z63" s="13"/>
      <c r="AX63" s="13"/>
      <c r="BV63" s="13"/>
      <c r="CT63" s="13"/>
      <c r="DR63" s="13"/>
      <c r="EP63" s="13"/>
    </row>
    <row r="65" spans="2:146" ht="13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84"/>
  <sheetViews>
    <sheetView topLeftCell="E1" zoomScaleNormal="100" workbookViewId="0">
      <selection activeCell="G17" sqref="G17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21.179687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2" width="12" style="3" bestFit="1" customWidth="1"/>
    <col min="13" max="17" width="8.7265625" style="3"/>
    <col min="18" max="18" width="66.81640625" style="3" bestFit="1" customWidth="1"/>
    <col min="19" max="16384" width="8.7265625" style="3"/>
  </cols>
  <sheetData>
    <row r="1" spans="3:18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  <c r="R1" s="84" t="s">
        <v>353</v>
      </c>
    </row>
    <row r="2" spans="3:18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N2" s="84" t="s">
        <v>344</v>
      </c>
    </row>
    <row r="3" spans="3:18">
      <c r="C3" s="84" t="s">
        <v>325</v>
      </c>
      <c r="D3" s="84" t="s">
        <v>55</v>
      </c>
      <c r="E3" s="84" t="s">
        <v>331</v>
      </c>
      <c r="F3" s="105">
        <f>attached_ApplianceStock!W14*N3</f>
        <v>0.60699999999999998</v>
      </c>
      <c r="G3" s="101">
        <f>attached_ApplianceStock!AU14*N3</f>
        <v>2.2725</v>
      </c>
      <c r="H3" s="105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5">
        <f>attached_ApplianceStock!EM14*N3</f>
        <v>1.032</v>
      </c>
      <c r="L3" s="105">
        <f>attached_ApplianceStock!FK14*N3</f>
        <v>1.3245</v>
      </c>
      <c r="N3" s="3">
        <f>0.5/1000</f>
        <v>5.0000000000000001E-4</v>
      </c>
      <c r="O3" s="106" t="s">
        <v>341</v>
      </c>
    </row>
    <row r="4" spans="3:18">
      <c r="C4" s="84" t="s">
        <v>324</v>
      </c>
      <c r="D4" s="84" t="s">
        <v>55</v>
      </c>
      <c r="E4" s="84" t="s">
        <v>323</v>
      </c>
      <c r="F4" s="105">
        <f>attached_ApplianceStock!W15*N4</f>
        <v>0.25374999999999998</v>
      </c>
      <c r="G4" s="101">
        <f>attached_ApplianceStock!AU15*N4</f>
        <v>0.62580000000000002</v>
      </c>
      <c r="H4" s="105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5">
        <f>attached_ApplianceStock!EM15*N4</f>
        <v>0.36575000000000002</v>
      </c>
      <c r="L4" s="105">
        <f>attached_ApplianceStock!FK15*N4</f>
        <v>0.36225000000000002</v>
      </c>
      <c r="N4" s="3">
        <f>0.35/1000</f>
        <v>3.5E-4</v>
      </c>
      <c r="O4" s="106" t="s">
        <v>337</v>
      </c>
    </row>
    <row r="5" spans="3:18">
      <c r="C5" s="84" t="s">
        <v>326</v>
      </c>
      <c r="D5" s="84" t="s">
        <v>55</v>
      </c>
      <c r="E5" s="84" t="s">
        <v>332</v>
      </c>
      <c r="F5" s="105">
        <f>attached_ApplianceStock!W16*N5</f>
        <v>0.98459999999999992</v>
      </c>
      <c r="G5" s="101">
        <f>attached_ApplianceStock!AU16*N5</f>
        <v>3.7782</v>
      </c>
      <c r="H5" s="105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5">
        <f>attached_ApplianceStock!EM16*N5</f>
        <v>2.2464</v>
      </c>
      <c r="L5" s="105">
        <f>attached_ApplianceStock!FK16*N5</f>
        <v>2.4569999999999999</v>
      </c>
      <c r="N5" s="3">
        <f>1.8/1000</f>
        <v>1.8E-3</v>
      </c>
      <c r="O5" s="106" t="s">
        <v>342</v>
      </c>
    </row>
    <row r="6" spans="3:18">
      <c r="C6" s="84" t="s">
        <v>327</v>
      </c>
      <c r="D6" s="84" t="s">
        <v>55</v>
      </c>
      <c r="E6" s="84" t="s">
        <v>333</v>
      </c>
      <c r="F6" s="105">
        <f>attached_ApplianceStock!W17*N6</f>
        <v>0.3644</v>
      </c>
      <c r="G6" s="101">
        <f>attached_ApplianceStock!AU17*N6</f>
        <v>1.278</v>
      </c>
      <c r="H6" s="105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5">
        <f>attached_ApplianceStock!EM17*N6</f>
        <v>0.57320000000000004</v>
      </c>
      <c r="L6" s="105">
        <f>attached_ApplianceStock!FK17*N6</f>
        <v>0.63280000000000003</v>
      </c>
      <c r="N6" s="3">
        <f>0.4/1000</f>
        <v>4.0000000000000002E-4</v>
      </c>
      <c r="O6" s="106" t="s">
        <v>340</v>
      </c>
    </row>
    <row r="7" spans="3:18">
      <c r="C7" s="84" t="s">
        <v>328</v>
      </c>
      <c r="D7" s="84" t="s">
        <v>55</v>
      </c>
      <c r="E7" s="84" t="s">
        <v>334</v>
      </c>
      <c r="F7" s="105">
        <f>attached_ApplianceStock!W18*N7</f>
        <v>2.8832</v>
      </c>
      <c r="G7" s="101">
        <f>attached_ApplianceStock!AU18*N7</f>
        <v>9.8848000000000003</v>
      </c>
      <c r="H7" s="105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5">
        <f>attached_ApplianceStock!EM18*N7</f>
        <v>5.1104000000000003</v>
      </c>
      <c r="L7" s="105">
        <f>attached_ApplianceStock!FK18*N7</f>
        <v>5.1680000000000001</v>
      </c>
      <c r="N7" s="3">
        <f>3.2/1000</f>
        <v>3.2000000000000002E-3</v>
      </c>
      <c r="O7" s="106" t="s">
        <v>339</v>
      </c>
    </row>
    <row r="8" spans="3:18">
      <c r="C8" s="84" t="s">
        <v>329</v>
      </c>
      <c r="D8" s="84" t="s">
        <v>55</v>
      </c>
      <c r="E8" s="84" t="s">
        <v>335</v>
      </c>
      <c r="F8" s="105">
        <f>attached_ApplianceStock!W19*N8</f>
        <v>2.0699999999999998</v>
      </c>
      <c r="G8" s="101">
        <f>attached_ApplianceStock!AU19*N8</f>
        <v>7.3120000000000003</v>
      </c>
      <c r="H8" s="105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5">
        <f>attached_ApplianceStock!EM19*N8</f>
        <v>3.246</v>
      </c>
      <c r="L8" s="105">
        <f>attached_ApplianceStock!FK19*N8</f>
        <v>4.1719999999999997</v>
      </c>
      <c r="N8" s="3">
        <f>2/1000</f>
        <v>2E-3</v>
      </c>
      <c r="O8" s="106" t="s">
        <v>343</v>
      </c>
    </row>
    <row r="9" spans="3:18">
      <c r="C9" s="84" t="s">
        <v>330</v>
      </c>
      <c r="D9" s="84" t="s">
        <v>55</v>
      </c>
      <c r="E9" s="84" t="s">
        <v>336</v>
      </c>
      <c r="F9" s="105">
        <f>attached_ApplianceStock!W20*N9</f>
        <v>3.1153499999999998</v>
      </c>
      <c r="G9" s="101">
        <f>attached_ApplianceStock!AU20*N9</f>
        <v>10.075049999999999</v>
      </c>
      <c r="H9" s="105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5">
        <f>attached_ApplianceStock!EM20*N9</f>
        <v>4.9384499999999996</v>
      </c>
      <c r="L9" s="105">
        <f>attached_ApplianceStock!FK20*N9</f>
        <v>6.2273999999999994</v>
      </c>
      <c r="N9" s="3">
        <f>0.15/1000</f>
        <v>1.4999999999999999E-4</v>
      </c>
      <c r="O9" s="106" t="s">
        <v>338</v>
      </c>
    </row>
    <row r="12" spans="3:18" ht="14.5">
      <c r="C12" s="152"/>
      <c r="D12" s="152"/>
      <c r="E12" s="153" t="s">
        <v>429</v>
      </c>
    </row>
    <row r="13" spans="3:18" ht="15" thickBot="1">
      <c r="C13" s="154" t="s">
        <v>1</v>
      </c>
      <c r="D13" s="154" t="s">
        <v>2</v>
      </c>
      <c r="E13" s="154" t="s">
        <v>3</v>
      </c>
    </row>
    <row r="14" spans="3:18">
      <c r="C14" s="156" t="s">
        <v>325</v>
      </c>
      <c r="D14" s="156" t="s">
        <v>55</v>
      </c>
      <c r="E14" s="156" t="s">
        <v>331</v>
      </c>
    </row>
    <row r="15" spans="3:18">
      <c r="C15" s="156" t="s">
        <v>324</v>
      </c>
      <c r="D15" s="156" t="s">
        <v>55</v>
      </c>
      <c r="E15" s="156" t="s">
        <v>323</v>
      </c>
    </row>
    <row r="16" spans="3:18">
      <c r="C16" s="156" t="s">
        <v>326</v>
      </c>
      <c r="D16" s="156" t="s">
        <v>55</v>
      </c>
      <c r="E16" s="156" t="s">
        <v>332</v>
      </c>
    </row>
    <row r="17" spans="1:13">
      <c r="C17" s="156" t="s">
        <v>327</v>
      </c>
      <c r="D17" s="156" t="s">
        <v>55</v>
      </c>
      <c r="E17" s="156" t="s">
        <v>333</v>
      </c>
    </row>
    <row r="18" spans="1:13">
      <c r="C18" s="156" t="s">
        <v>328</v>
      </c>
      <c r="D18" s="156" t="s">
        <v>55</v>
      </c>
      <c r="E18" s="156" t="s">
        <v>334</v>
      </c>
    </row>
    <row r="19" spans="1:13">
      <c r="C19" s="156" t="s">
        <v>329</v>
      </c>
      <c r="D19" s="156" t="s">
        <v>55</v>
      </c>
      <c r="E19" s="156" t="s">
        <v>335</v>
      </c>
    </row>
    <row r="20" spans="1:13">
      <c r="C20" s="156" t="s">
        <v>330</v>
      </c>
      <c r="D20" s="156" t="s">
        <v>55</v>
      </c>
      <c r="E20" s="156" t="s">
        <v>336</v>
      </c>
    </row>
    <row r="21" spans="1:13">
      <c r="C21" s="148"/>
      <c r="D21" s="148"/>
      <c r="E21" s="148"/>
    </row>
    <row r="22" spans="1:13" ht="14.5">
      <c r="C22" s="206"/>
      <c r="D22" s="206"/>
      <c r="E22" s="207" t="s">
        <v>212</v>
      </c>
      <c r="F22" s="74"/>
      <c r="G22" s="74"/>
      <c r="H22" s="74"/>
      <c r="I22" s="74"/>
      <c r="J22" s="74"/>
      <c r="K22" s="74"/>
      <c r="L22" s="74"/>
    </row>
    <row r="23" spans="1:13" ht="15" thickBot="1">
      <c r="C23" s="209" t="s">
        <v>1</v>
      </c>
      <c r="D23" s="209" t="s">
        <v>2</v>
      </c>
      <c r="E23" s="209" t="s">
        <v>3</v>
      </c>
      <c r="F23" s="3" t="s">
        <v>141</v>
      </c>
      <c r="G23" s="3" t="s">
        <v>142</v>
      </c>
      <c r="H23" s="3" t="s">
        <v>143</v>
      </c>
      <c r="I23" s="3" t="s">
        <v>144</v>
      </c>
      <c r="J23" s="3" t="s">
        <v>145</v>
      </c>
      <c r="K23" s="3" t="s">
        <v>146</v>
      </c>
      <c r="L23" s="3" t="s">
        <v>147</v>
      </c>
    </row>
    <row r="24" spans="1:13">
      <c r="C24" s="212" t="s">
        <v>325</v>
      </c>
      <c r="D24" s="212" t="s">
        <v>55</v>
      </c>
      <c r="E24" s="212" t="s">
        <v>331</v>
      </c>
      <c r="F24" s="77">
        <v>0.8</v>
      </c>
      <c r="G24" s="77">
        <v>0.8</v>
      </c>
      <c r="H24" s="77">
        <v>0.8</v>
      </c>
      <c r="I24" s="77">
        <v>0.8</v>
      </c>
      <c r="J24" s="77">
        <v>0.8</v>
      </c>
      <c r="K24" s="77">
        <v>0.8</v>
      </c>
      <c r="L24" s="77">
        <v>0.8</v>
      </c>
      <c r="M24" s="78"/>
    </row>
    <row r="25" spans="1:13">
      <c r="C25" s="212" t="s">
        <v>324</v>
      </c>
      <c r="D25" s="212" t="s">
        <v>55</v>
      </c>
      <c r="E25" s="212" t="s">
        <v>323</v>
      </c>
      <c r="F25" s="77">
        <v>0.8</v>
      </c>
      <c r="G25" s="77">
        <v>0.8</v>
      </c>
      <c r="H25" s="77">
        <v>0.8</v>
      </c>
      <c r="I25" s="77">
        <v>0.8</v>
      </c>
      <c r="J25" s="77">
        <v>0.8</v>
      </c>
      <c r="K25" s="77">
        <v>0.8</v>
      </c>
      <c r="L25" s="77">
        <v>0.8</v>
      </c>
      <c r="M25" s="78"/>
    </row>
    <row r="26" spans="1:13">
      <c r="C26" s="212" t="s">
        <v>326</v>
      </c>
      <c r="D26" s="212" t="s">
        <v>55</v>
      </c>
      <c r="E26" s="212" t="s">
        <v>332</v>
      </c>
      <c r="F26" s="77">
        <v>0.8</v>
      </c>
      <c r="G26" s="77">
        <v>0.8</v>
      </c>
      <c r="H26" s="77">
        <v>0.8</v>
      </c>
      <c r="I26" s="77">
        <v>0.8</v>
      </c>
      <c r="J26" s="77">
        <v>0.8</v>
      </c>
      <c r="K26" s="77">
        <v>0.8</v>
      </c>
      <c r="L26" s="77">
        <v>0.8</v>
      </c>
      <c r="M26" s="78"/>
    </row>
    <row r="27" spans="1:13">
      <c r="C27" s="212" t="s">
        <v>327</v>
      </c>
      <c r="D27" s="212" t="s">
        <v>55</v>
      </c>
      <c r="E27" s="212" t="s">
        <v>333</v>
      </c>
      <c r="F27" s="77">
        <v>0.8</v>
      </c>
      <c r="G27" s="77">
        <v>0.8</v>
      </c>
      <c r="H27" s="77">
        <v>0.8</v>
      </c>
      <c r="I27" s="77">
        <v>0.8</v>
      </c>
      <c r="J27" s="77">
        <v>0.8</v>
      </c>
      <c r="K27" s="77">
        <v>0.8</v>
      </c>
      <c r="L27" s="77">
        <v>0.8</v>
      </c>
      <c r="M27" s="78"/>
    </row>
    <row r="28" spans="1:13">
      <c r="C28" s="212" t="s">
        <v>328</v>
      </c>
      <c r="D28" s="212" t="s">
        <v>55</v>
      </c>
      <c r="E28" s="212" t="s">
        <v>334</v>
      </c>
      <c r="F28" s="77">
        <v>0.8</v>
      </c>
      <c r="G28" s="77">
        <v>0.8</v>
      </c>
      <c r="H28" s="77">
        <v>0.8</v>
      </c>
      <c r="I28" s="77">
        <v>0.8</v>
      </c>
      <c r="J28" s="77">
        <v>0.8</v>
      </c>
      <c r="K28" s="77">
        <v>0.8</v>
      </c>
      <c r="L28" s="77">
        <v>0.8</v>
      </c>
      <c r="M28" s="78"/>
    </row>
    <row r="29" spans="1:13">
      <c r="C29" s="212" t="s">
        <v>329</v>
      </c>
      <c r="D29" s="212" t="s">
        <v>55</v>
      </c>
      <c r="E29" s="212" t="s">
        <v>335</v>
      </c>
      <c r="F29" s="77">
        <v>0.8</v>
      </c>
      <c r="G29" s="77">
        <v>0.8</v>
      </c>
      <c r="H29" s="77">
        <v>0.8</v>
      </c>
      <c r="I29" s="77">
        <v>0.8</v>
      </c>
      <c r="J29" s="77">
        <v>0.8</v>
      </c>
      <c r="K29" s="77">
        <v>0.8</v>
      </c>
      <c r="L29" s="77">
        <v>0.8</v>
      </c>
      <c r="M29" s="78"/>
    </row>
    <row r="30" spans="1:13">
      <c r="C30" s="212" t="s">
        <v>330</v>
      </c>
      <c r="D30" s="212" t="s">
        <v>55</v>
      </c>
      <c r="E30" s="212" t="s">
        <v>336</v>
      </c>
      <c r="F30" s="77">
        <v>0.8</v>
      </c>
      <c r="G30" s="77">
        <v>0.8</v>
      </c>
      <c r="H30" s="77">
        <v>0.8</v>
      </c>
      <c r="I30" s="77">
        <v>0.8</v>
      </c>
      <c r="J30" s="77">
        <v>0.8</v>
      </c>
      <c r="K30" s="77">
        <v>0.8</v>
      </c>
      <c r="L30" s="77">
        <v>0.8</v>
      </c>
      <c r="M30" s="78"/>
    </row>
    <row r="31" spans="1:13">
      <c r="F31" s="77"/>
      <c r="G31" s="78"/>
      <c r="H31" s="78"/>
      <c r="I31" s="78"/>
      <c r="J31" s="78"/>
      <c r="K31" s="78"/>
      <c r="L31" s="78"/>
      <c r="M31" s="78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14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14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14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6" spans="1:14" ht="14.5">
      <c r="A36" s="69"/>
      <c r="B36" s="69"/>
      <c r="C36" s="69"/>
      <c r="D36" s="69"/>
      <c r="E36" s="69"/>
      <c r="F36" s="70"/>
      <c r="G36" s="70"/>
      <c r="H36" s="70"/>
      <c r="I36" s="70"/>
      <c r="J36" s="70"/>
      <c r="K36" s="70"/>
    </row>
    <row r="40" spans="1:14" ht="14.5">
      <c r="A40" s="69"/>
      <c r="B40" s="69"/>
      <c r="C40" s="69"/>
      <c r="D40" s="69"/>
      <c r="E40" s="69"/>
      <c r="F40" s="76"/>
      <c r="G40" s="70"/>
      <c r="H40" s="70"/>
      <c r="I40" s="70"/>
      <c r="J40" s="70"/>
      <c r="K40" s="70"/>
    </row>
    <row r="43" spans="1:14" ht="14.5">
      <c r="C43" s="75"/>
      <c r="D43" s="75"/>
      <c r="E43" s="71" t="s">
        <v>376</v>
      </c>
      <c r="F43" s="74"/>
      <c r="G43" s="74"/>
      <c r="H43" s="74"/>
      <c r="I43" s="74"/>
      <c r="J43" s="74"/>
      <c r="K43" s="74"/>
      <c r="L43" s="74"/>
    </row>
    <row r="44" spans="1:14" ht="15" thickBot="1">
      <c r="C44" s="72" t="s">
        <v>1</v>
      </c>
      <c r="D44" s="72" t="s">
        <v>2</v>
      </c>
      <c r="E44" s="72" t="s">
        <v>3</v>
      </c>
      <c r="F44" s="3" t="s">
        <v>141</v>
      </c>
      <c r="G44" s="3" t="s">
        <v>142</v>
      </c>
      <c r="H44" s="3" t="s">
        <v>143</v>
      </c>
      <c r="I44" s="3" t="s">
        <v>144</v>
      </c>
      <c r="J44" s="3" t="s">
        <v>145</v>
      </c>
      <c r="K44" s="3" t="s">
        <v>146</v>
      </c>
      <c r="L44" s="3" t="s">
        <v>147</v>
      </c>
    </row>
    <row r="45" spans="1:14">
      <c r="C45" s="84" t="s">
        <v>325</v>
      </c>
      <c r="D45" s="84" t="s">
        <v>55</v>
      </c>
      <c r="E45" s="84" t="s">
        <v>331</v>
      </c>
      <c r="F45" s="77">
        <f>attached_ApplianceConsume!W15/SUM(F3:F9)/31.54</f>
        <v>4.3525933881510659E-2</v>
      </c>
      <c r="G45" s="77">
        <f>attached_ApplianceConsume!AU15/SUM(G3:G9)/31.54</f>
        <v>5.525056243318692E-2</v>
      </c>
      <c r="H45" s="77">
        <f>attached_ApplianceConsume!BS15/SUM(H3:H9)/31.54</f>
        <v>3.5429026082700377E-2</v>
      </c>
      <c r="I45" s="77">
        <f>attached_ApplianceConsume!CQ15/SUM(I3:I9)/31.54</f>
        <v>6.4168960838233396E-2</v>
      </c>
      <c r="J45" s="77">
        <f>attached_ApplianceConsume!DO15/SUM(J3:J9)/31.54</f>
        <v>3.9378583587436712E-2</v>
      </c>
      <c r="K45" s="77">
        <f>attached_ApplianceConsume!EM15/SUM(K3:K9)/31.54</f>
        <v>3.6896745312373844E-2</v>
      </c>
      <c r="L45" s="77">
        <f>attached_ApplianceConsume!FK15/SUM(L3:L9)/31.54</f>
        <v>4.3559811654605748E-2</v>
      </c>
      <c r="N45" s="3">
        <f>AVERAGE(F45:L45)</f>
        <v>4.5458517684292529E-2</v>
      </c>
    </row>
    <row r="46" spans="1:14">
      <c r="C46" s="84" t="s">
        <v>324</v>
      </c>
      <c r="D46" s="84" t="s">
        <v>55</v>
      </c>
      <c r="E46" s="84" t="s">
        <v>323</v>
      </c>
      <c r="F46" s="77">
        <f>F45</f>
        <v>4.3525933881510659E-2</v>
      </c>
      <c r="G46" s="77">
        <f t="shared" ref="G46:L46" si="0">G45</f>
        <v>5.525056243318692E-2</v>
      </c>
      <c r="H46" s="77">
        <f t="shared" si="0"/>
        <v>3.5429026082700377E-2</v>
      </c>
      <c r="I46" s="77">
        <f t="shared" si="0"/>
        <v>6.4168960838233396E-2</v>
      </c>
      <c r="J46" s="77">
        <f t="shared" si="0"/>
        <v>3.9378583587436712E-2</v>
      </c>
      <c r="K46" s="77">
        <f t="shared" si="0"/>
        <v>3.6896745312373844E-2</v>
      </c>
      <c r="L46" s="77">
        <f t="shared" si="0"/>
        <v>4.3559811654605748E-2</v>
      </c>
      <c r="N46" s="3">
        <f t="shared" ref="N46:N51" si="1">AVERAGE(F46:L46)</f>
        <v>4.5458517684292529E-2</v>
      </c>
    </row>
    <row r="47" spans="1:14">
      <c r="C47" s="84" t="s">
        <v>326</v>
      </c>
      <c r="D47" s="84" t="s">
        <v>55</v>
      </c>
      <c r="E47" s="84" t="s">
        <v>332</v>
      </c>
      <c r="F47" s="77">
        <f t="shared" ref="F47:F51" si="2">F46</f>
        <v>4.3525933881510659E-2</v>
      </c>
      <c r="G47" s="77">
        <f t="shared" ref="G47:G51" si="3">G46</f>
        <v>5.525056243318692E-2</v>
      </c>
      <c r="H47" s="77">
        <f t="shared" ref="H47:H51" si="4">H46</f>
        <v>3.5429026082700377E-2</v>
      </c>
      <c r="I47" s="77">
        <f t="shared" ref="I47:I51" si="5">I46</f>
        <v>6.4168960838233396E-2</v>
      </c>
      <c r="J47" s="77">
        <f t="shared" ref="J47:J51" si="6">J46</f>
        <v>3.9378583587436712E-2</v>
      </c>
      <c r="K47" s="77">
        <f t="shared" ref="K47:K51" si="7">K46</f>
        <v>3.6896745312373844E-2</v>
      </c>
      <c r="L47" s="77">
        <f t="shared" ref="L47:L51" si="8">L46</f>
        <v>4.3559811654605748E-2</v>
      </c>
      <c r="N47" s="3">
        <f t="shared" si="1"/>
        <v>4.5458517684292529E-2</v>
      </c>
    </row>
    <row r="48" spans="1:14">
      <c r="C48" s="84" t="s">
        <v>327</v>
      </c>
      <c r="D48" s="84" t="s">
        <v>55</v>
      </c>
      <c r="E48" s="84" t="s">
        <v>333</v>
      </c>
      <c r="F48" s="77">
        <f t="shared" si="2"/>
        <v>4.3525933881510659E-2</v>
      </c>
      <c r="G48" s="77">
        <f t="shared" si="3"/>
        <v>5.525056243318692E-2</v>
      </c>
      <c r="H48" s="77">
        <f t="shared" si="4"/>
        <v>3.5429026082700377E-2</v>
      </c>
      <c r="I48" s="77">
        <f t="shared" si="5"/>
        <v>6.4168960838233396E-2</v>
      </c>
      <c r="J48" s="77">
        <f t="shared" si="6"/>
        <v>3.9378583587436712E-2</v>
      </c>
      <c r="K48" s="77">
        <f t="shared" si="7"/>
        <v>3.6896745312373844E-2</v>
      </c>
      <c r="L48" s="77">
        <f t="shared" si="8"/>
        <v>4.3559811654605748E-2</v>
      </c>
      <c r="N48" s="3">
        <f t="shared" si="1"/>
        <v>4.5458517684292529E-2</v>
      </c>
    </row>
    <row r="49" spans="3:14">
      <c r="C49" s="84" t="s">
        <v>328</v>
      </c>
      <c r="D49" s="84" t="s">
        <v>55</v>
      </c>
      <c r="E49" s="84" t="s">
        <v>334</v>
      </c>
      <c r="F49" s="77">
        <f t="shared" si="2"/>
        <v>4.3525933881510659E-2</v>
      </c>
      <c r="G49" s="77">
        <f t="shared" si="3"/>
        <v>5.525056243318692E-2</v>
      </c>
      <c r="H49" s="77">
        <f t="shared" si="4"/>
        <v>3.5429026082700377E-2</v>
      </c>
      <c r="I49" s="77">
        <f t="shared" si="5"/>
        <v>6.4168960838233396E-2</v>
      </c>
      <c r="J49" s="77">
        <f t="shared" si="6"/>
        <v>3.9378583587436712E-2</v>
      </c>
      <c r="K49" s="77">
        <f t="shared" si="7"/>
        <v>3.6896745312373844E-2</v>
      </c>
      <c r="L49" s="77">
        <f t="shared" si="8"/>
        <v>4.3559811654605748E-2</v>
      </c>
      <c r="N49" s="3">
        <f t="shared" si="1"/>
        <v>4.5458517684292529E-2</v>
      </c>
    </row>
    <row r="50" spans="3:14">
      <c r="C50" s="84" t="s">
        <v>329</v>
      </c>
      <c r="D50" s="84" t="s">
        <v>55</v>
      </c>
      <c r="E50" s="84" t="s">
        <v>335</v>
      </c>
      <c r="F50" s="77">
        <f t="shared" si="2"/>
        <v>4.3525933881510659E-2</v>
      </c>
      <c r="G50" s="77">
        <f t="shared" si="3"/>
        <v>5.525056243318692E-2</v>
      </c>
      <c r="H50" s="77">
        <f t="shared" si="4"/>
        <v>3.5429026082700377E-2</v>
      </c>
      <c r="I50" s="77">
        <f t="shared" si="5"/>
        <v>6.4168960838233396E-2</v>
      </c>
      <c r="J50" s="77">
        <f t="shared" si="6"/>
        <v>3.9378583587436712E-2</v>
      </c>
      <c r="K50" s="77">
        <f t="shared" si="7"/>
        <v>3.6896745312373844E-2</v>
      </c>
      <c r="L50" s="77">
        <f t="shared" si="8"/>
        <v>4.3559811654605748E-2</v>
      </c>
      <c r="N50" s="3">
        <f t="shared" si="1"/>
        <v>4.5458517684292529E-2</v>
      </c>
    </row>
    <row r="51" spans="3:14">
      <c r="C51" s="84" t="s">
        <v>330</v>
      </c>
      <c r="D51" s="84" t="s">
        <v>55</v>
      </c>
      <c r="E51" s="84" t="s">
        <v>336</v>
      </c>
      <c r="F51" s="77">
        <f t="shared" si="2"/>
        <v>4.3525933881510659E-2</v>
      </c>
      <c r="G51" s="77">
        <f t="shared" si="3"/>
        <v>5.525056243318692E-2</v>
      </c>
      <c r="H51" s="77">
        <f t="shared" si="4"/>
        <v>3.5429026082700377E-2</v>
      </c>
      <c r="I51" s="77">
        <f t="shared" si="5"/>
        <v>6.4168960838233396E-2</v>
      </c>
      <c r="J51" s="77">
        <f t="shared" si="6"/>
        <v>3.9378583587436712E-2</v>
      </c>
      <c r="K51" s="77">
        <f t="shared" si="7"/>
        <v>3.6896745312373844E-2</v>
      </c>
      <c r="L51" s="77">
        <f t="shared" si="8"/>
        <v>4.3559811654605748E-2</v>
      </c>
      <c r="N51" s="3">
        <f t="shared" si="1"/>
        <v>4.5458517684292529E-2</v>
      </c>
    </row>
    <row r="57" spans="3:14">
      <c r="C57" s="150" t="s">
        <v>437</v>
      </c>
    </row>
    <row r="62" spans="3:14" ht="14.5">
      <c r="C62" s="115"/>
      <c r="D62" s="115"/>
      <c r="E62" s="71" t="s">
        <v>373</v>
      </c>
      <c r="F62" s="114"/>
      <c r="G62" s="114"/>
      <c r="H62" s="114"/>
      <c r="I62" s="114"/>
      <c r="J62" s="114"/>
      <c r="K62" s="114"/>
      <c r="L62" s="114"/>
    </row>
    <row r="63" spans="3:14" ht="15" thickBot="1">
      <c r="C63" s="72" t="s">
        <v>1</v>
      </c>
      <c r="D63" s="72" t="s">
        <v>2</v>
      </c>
      <c r="E63" s="72" t="s">
        <v>3</v>
      </c>
      <c r="F63" s="3" t="s">
        <v>141</v>
      </c>
      <c r="G63" s="3" t="s">
        <v>142</v>
      </c>
      <c r="H63" s="3" t="s">
        <v>143</v>
      </c>
      <c r="I63" s="3" t="s">
        <v>144</v>
      </c>
      <c r="J63" s="3" t="s">
        <v>145</v>
      </c>
      <c r="K63" s="3" t="s">
        <v>146</v>
      </c>
      <c r="L63" s="3" t="s">
        <v>147</v>
      </c>
    </row>
    <row r="64" spans="3:14">
      <c r="C64" s="190" t="s">
        <v>325</v>
      </c>
      <c r="D64" s="190" t="s">
        <v>55</v>
      </c>
      <c r="E64" s="190" t="s">
        <v>331</v>
      </c>
      <c r="F64" s="77">
        <v>31.54</v>
      </c>
      <c r="G64" s="77">
        <v>31.54</v>
      </c>
      <c r="H64" s="77">
        <v>31.54</v>
      </c>
      <c r="I64" s="77">
        <v>31.54</v>
      </c>
      <c r="J64" s="77">
        <v>31.54</v>
      </c>
      <c r="K64" s="77">
        <v>31.54</v>
      </c>
      <c r="L64" s="77">
        <v>31.54</v>
      </c>
    </row>
    <row r="65" spans="3:12">
      <c r="C65" s="190" t="s">
        <v>324</v>
      </c>
      <c r="D65" s="190" t="s">
        <v>55</v>
      </c>
      <c r="E65" s="190" t="s">
        <v>323</v>
      </c>
      <c r="F65" s="77">
        <f>F64</f>
        <v>31.54</v>
      </c>
      <c r="G65" s="77">
        <f t="shared" ref="G65:L70" si="9">G64</f>
        <v>31.54</v>
      </c>
      <c r="H65" s="77">
        <f t="shared" si="9"/>
        <v>31.54</v>
      </c>
      <c r="I65" s="77">
        <f t="shared" si="9"/>
        <v>31.54</v>
      </c>
      <c r="J65" s="77">
        <f t="shared" si="9"/>
        <v>31.54</v>
      </c>
      <c r="K65" s="77">
        <f t="shared" si="9"/>
        <v>31.54</v>
      </c>
      <c r="L65" s="77">
        <f t="shared" si="9"/>
        <v>31.54</v>
      </c>
    </row>
    <row r="66" spans="3:12">
      <c r="C66" s="190" t="s">
        <v>326</v>
      </c>
      <c r="D66" s="190" t="s">
        <v>55</v>
      </c>
      <c r="E66" s="190" t="s">
        <v>332</v>
      </c>
      <c r="F66" s="77">
        <f t="shared" ref="F66:F70" si="10">F65</f>
        <v>31.54</v>
      </c>
      <c r="G66" s="77">
        <f t="shared" si="9"/>
        <v>31.54</v>
      </c>
      <c r="H66" s="77">
        <f t="shared" si="9"/>
        <v>31.54</v>
      </c>
      <c r="I66" s="77">
        <f t="shared" si="9"/>
        <v>31.54</v>
      </c>
      <c r="J66" s="77">
        <f t="shared" si="9"/>
        <v>31.54</v>
      </c>
      <c r="K66" s="77">
        <f t="shared" si="9"/>
        <v>31.54</v>
      </c>
      <c r="L66" s="77">
        <f t="shared" si="9"/>
        <v>31.54</v>
      </c>
    </row>
    <row r="67" spans="3:12">
      <c r="C67" s="190" t="s">
        <v>327</v>
      </c>
      <c r="D67" s="190" t="s">
        <v>55</v>
      </c>
      <c r="E67" s="190" t="s">
        <v>333</v>
      </c>
      <c r="F67" s="77">
        <f t="shared" si="10"/>
        <v>31.54</v>
      </c>
      <c r="G67" s="77">
        <f t="shared" si="9"/>
        <v>31.54</v>
      </c>
      <c r="H67" s="77">
        <f t="shared" si="9"/>
        <v>31.54</v>
      </c>
      <c r="I67" s="77">
        <f t="shared" si="9"/>
        <v>31.54</v>
      </c>
      <c r="J67" s="77">
        <f t="shared" si="9"/>
        <v>31.54</v>
      </c>
      <c r="K67" s="77">
        <f t="shared" si="9"/>
        <v>31.54</v>
      </c>
      <c r="L67" s="77">
        <f t="shared" si="9"/>
        <v>31.54</v>
      </c>
    </row>
    <row r="68" spans="3:12">
      <c r="C68" s="190" t="s">
        <v>328</v>
      </c>
      <c r="D68" s="190" t="s">
        <v>55</v>
      </c>
      <c r="E68" s="190" t="s">
        <v>334</v>
      </c>
      <c r="F68" s="77">
        <f t="shared" si="10"/>
        <v>31.54</v>
      </c>
      <c r="G68" s="77">
        <f t="shared" si="9"/>
        <v>31.54</v>
      </c>
      <c r="H68" s="77">
        <f t="shared" si="9"/>
        <v>31.54</v>
      </c>
      <c r="I68" s="77">
        <f t="shared" si="9"/>
        <v>31.54</v>
      </c>
      <c r="J68" s="77">
        <f t="shared" si="9"/>
        <v>31.54</v>
      </c>
      <c r="K68" s="77">
        <f t="shared" si="9"/>
        <v>31.54</v>
      </c>
      <c r="L68" s="77">
        <f t="shared" si="9"/>
        <v>31.54</v>
      </c>
    </row>
    <row r="69" spans="3:12">
      <c r="C69" s="190" t="s">
        <v>329</v>
      </c>
      <c r="D69" s="190" t="s">
        <v>55</v>
      </c>
      <c r="E69" s="190" t="s">
        <v>335</v>
      </c>
      <c r="F69" s="77">
        <f t="shared" si="10"/>
        <v>31.54</v>
      </c>
      <c r="G69" s="77">
        <f t="shared" si="9"/>
        <v>31.54</v>
      </c>
      <c r="H69" s="77">
        <f t="shared" si="9"/>
        <v>31.54</v>
      </c>
      <c r="I69" s="77">
        <f t="shared" si="9"/>
        <v>31.54</v>
      </c>
      <c r="J69" s="77">
        <f t="shared" si="9"/>
        <v>31.54</v>
      </c>
      <c r="K69" s="77">
        <f t="shared" si="9"/>
        <v>31.54</v>
      </c>
      <c r="L69" s="77">
        <f t="shared" si="9"/>
        <v>31.54</v>
      </c>
    </row>
    <row r="70" spans="3:12">
      <c r="C70" s="190" t="s">
        <v>330</v>
      </c>
      <c r="D70" s="190" t="s">
        <v>55</v>
      </c>
      <c r="E70" s="190" t="s">
        <v>336</v>
      </c>
      <c r="F70" s="77">
        <f t="shared" si="10"/>
        <v>31.54</v>
      </c>
      <c r="G70" s="77">
        <f t="shared" si="9"/>
        <v>31.54</v>
      </c>
      <c r="H70" s="77">
        <f t="shared" si="9"/>
        <v>31.54</v>
      </c>
      <c r="I70" s="77">
        <f t="shared" si="9"/>
        <v>31.54</v>
      </c>
      <c r="J70" s="77">
        <f t="shared" si="9"/>
        <v>31.54</v>
      </c>
      <c r="K70" s="77">
        <f t="shared" si="9"/>
        <v>31.54</v>
      </c>
      <c r="L70" s="77">
        <f t="shared" si="9"/>
        <v>31.54</v>
      </c>
    </row>
    <row r="76" spans="3:12" ht="14.5">
      <c r="E76" s="71" t="s">
        <v>430</v>
      </c>
    </row>
    <row r="77" spans="3:12" ht="15" thickBot="1">
      <c r="C77" s="72" t="s">
        <v>1</v>
      </c>
      <c r="D77" s="72" t="s">
        <v>2</v>
      </c>
      <c r="E77" s="72" t="s">
        <v>3</v>
      </c>
      <c r="F77" s="3" t="s">
        <v>141</v>
      </c>
      <c r="G77" s="3" t="s">
        <v>142</v>
      </c>
      <c r="H77" s="3" t="s">
        <v>143</v>
      </c>
      <c r="I77" s="3" t="s">
        <v>144</v>
      </c>
      <c r="J77" s="3" t="s">
        <v>145</v>
      </c>
      <c r="K77" s="3" t="s">
        <v>146</v>
      </c>
      <c r="L77" s="3" t="s">
        <v>147</v>
      </c>
    </row>
    <row r="78" spans="3:12" ht="14.5">
      <c r="C78" s="221" t="s">
        <v>325</v>
      </c>
      <c r="D78" s="221" t="s">
        <v>55</v>
      </c>
      <c r="E78" s="221" t="s">
        <v>331</v>
      </c>
      <c r="F78" s="160">
        <v>1</v>
      </c>
      <c r="G78" s="160">
        <v>1</v>
      </c>
      <c r="H78" s="160">
        <v>1</v>
      </c>
      <c r="I78" s="160">
        <v>1</v>
      </c>
      <c r="J78" s="160">
        <v>1</v>
      </c>
      <c r="K78" s="160">
        <v>1</v>
      </c>
      <c r="L78" s="160">
        <v>1</v>
      </c>
    </row>
    <row r="79" spans="3:12" ht="14.5">
      <c r="C79" s="221" t="s">
        <v>324</v>
      </c>
      <c r="D79" s="221" t="s">
        <v>55</v>
      </c>
      <c r="E79" s="221" t="s">
        <v>323</v>
      </c>
      <c r="F79" s="160">
        <v>1</v>
      </c>
      <c r="G79" s="160">
        <v>1</v>
      </c>
      <c r="H79" s="160">
        <v>1</v>
      </c>
      <c r="I79" s="160">
        <v>1</v>
      </c>
      <c r="J79" s="160">
        <v>1</v>
      </c>
      <c r="K79" s="160">
        <v>1</v>
      </c>
      <c r="L79" s="160">
        <v>1</v>
      </c>
    </row>
    <row r="80" spans="3:12" ht="14.5">
      <c r="C80" s="221" t="s">
        <v>326</v>
      </c>
      <c r="D80" s="221" t="s">
        <v>55</v>
      </c>
      <c r="E80" s="221" t="s">
        <v>332</v>
      </c>
      <c r="F80" s="160">
        <v>1</v>
      </c>
      <c r="G80" s="160">
        <v>1</v>
      </c>
      <c r="H80" s="160">
        <v>1</v>
      </c>
      <c r="I80" s="160">
        <v>1</v>
      </c>
      <c r="J80" s="160">
        <v>1</v>
      </c>
      <c r="K80" s="160">
        <v>1</v>
      </c>
      <c r="L80" s="160">
        <v>1</v>
      </c>
    </row>
    <row r="81" spans="3:12" ht="14.5">
      <c r="C81" s="221" t="s">
        <v>327</v>
      </c>
      <c r="D81" s="221" t="s">
        <v>55</v>
      </c>
      <c r="E81" s="221" t="s">
        <v>333</v>
      </c>
      <c r="F81" s="160">
        <v>1</v>
      </c>
      <c r="G81" s="160">
        <v>1</v>
      </c>
      <c r="H81" s="160">
        <v>1</v>
      </c>
      <c r="I81" s="160">
        <v>1</v>
      </c>
      <c r="J81" s="160">
        <v>1</v>
      </c>
      <c r="K81" s="160">
        <v>1</v>
      </c>
      <c r="L81" s="160">
        <v>1</v>
      </c>
    </row>
    <row r="82" spans="3:12" ht="14.5">
      <c r="C82" s="221" t="s">
        <v>328</v>
      </c>
      <c r="D82" s="221" t="s">
        <v>55</v>
      </c>
      <c r="E82" s="221" t="s">
        <v>334</v>
      </c>
      <c r="F82" s="160">
        <v>1</v>
      </c>
      <c r="G82" s="160">
        <v>1</v>
      </c>
      <c r="H82" s="160">
        <v>1</v>
      </c>
      <c r="I82" s="160">
        <v>1</v>
      </c>
      <c r="J82" s="160">
        <v>1</v>
      </c>
      <c r="K82" s="160">
        <v>1</v>
      </c>
      <c r="L82" s="160">
        <v>1</v>
      </c>
    </row>
    <row r="83" spans="3:12" ht="14.5">
      <c r="C83" s="221" t="s">
        <v>329</v>
      </c>
      <c r="D83" s="221" t="s">
        <v>55</v>
      </c>
      <c r="E83" s="221" t="s">
        <v>335</v>
      </c>
      <c r="F83" s="160">
        <v>1</v>
      </c>
      <c r="G83" s="160">
        <v>1</v>
      </c>
      <c r="H83" s="160">
        <v>1</v>
      </c>
      <c r="I83" s="160">
        <v>1</v>
      </c>
      <c r="J83" s="160">
        <v>1</v>
      </c>
      <c r="K83" s="160">
        <v>1</v>
      </c>
      <c r="L83" s="160">
        <v>1</v>
      </c>
    </row>
    <row r="84" spans="3:12" ht="14.5">
      <c r="C84" s="221" t="s">
        <v>330</v>
      </c>
      <c r="D84" s="221" t="s">
        <v>55</v>
      </c>
      <c r="E84" s="221" t="s">
        <v>336</v>
      </c>
      <c r="F84" s="160">
        <v>1</v>
      </c>
      <c r="G84" s="160">
        <v>1</v>
      </c>
      <c r="H84" s="160">
        <v>1</v>
      </c>
      <c r="I84" s="160">
        <v>1</v>
      </c>
      <c r="J84" s="160">
        <v>1</v>
      </c>
      <c r="K84" s="160">
        <v>1</v>
      </c>
      <c r="L84" s="160">
        <v>1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5"/>
  <cols>
    <col min="1" max="1" width="3" style="3" customWidth="1"/>
    <col min="2" max="2" width="47.1796875" style="81" customWidth="1"/>
    <col min="3" max="3" width="10.453125" style="3" customWidth="1"/>
    <col min="4" max="15" width="10.453125" style="3" hidden="1" customWidth="1"/>
    <col min="16" max="22" width="0" style="3" hidden="1" customWidth="1"/>
    <col min="23" max="23" width="8.7265625" style="3"/>
    <col min="25" max="25" width="3" style="3" customWidth="1"/>
    <col min="26" max="26" width="47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7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7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7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3" style="3" customWidth="1"/>
    <col min="146" max="146" width="47.179687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2" spans="1:167" ht="18">
      <c r="A2" s="88" t="s">
        <v>5</v>
      </c>
      <c r="B2" s="88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8"/>
    </row>
    <row r="5" spans="1:167" ht="18">
      <c r="A5" s="83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82" t="s">
        <v>7</v>
      </c>
      <c r="C7" s="5"/>
      <c r="D7" s="5"/>
      <c r="E7" s="5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82" t="s">
        <v>345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2" t="s">
        <v>345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2" t="s">
        <v>345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2" t="s">
        <v>345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2" t="s">
        <v>345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2" t="s">
        <v>345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2" t="s">
        <v>345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3">
      <c r="A13" s="7"/>
      <c r="B13" s="13" t="s">
        <v>346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346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346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346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346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346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346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 ht="13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 ht="13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 ht="13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1" t="s">
        <v>30</v>
      </c>
      <c r="C23" s="94">
        <v>885.75</v>
      </c>
      <c r="D23" s="94">
        <v>892.97</v>
      </c>
      <c r="E23" s="94">
        <v>902.7</v>
      </c>
      <c r="F23" s="94">
        <v>912.44</v>
      </c>
      <c r="G23" s="94">
        <v>921.18</v>
      </c>
      <c r="H23" s="94">
        <v>929</v>
      </c>
      <c r="I23" s="94">
        <v>934.37</v>
      </c>
      <c r="J23" s="94">
        <v>942.76</v>
      </c>
      <c r="K23" s="94">
        <v>955.19</v>
      </c>
      <c r="L23" s="94">
        <v>967.25</v>
      </c>
      <c r="M23" s="94">
        <v>963.25900000000001</v>
      </c>
      <c r="N23" s="94">
        <v>970.09</v>
      </c>
      <c r="O23" s="94">
        <v>975.08199999999999</v>
      </c>
      <c r="P23" s="94">
        <v>989.23800000000006</v>
      </c>
      <c r="Q23" s="94">
        <v>988</v>
      </c>
      <c r="R23" s="94">
        <v>995</v>
      </c>
      <c r="S23" s="94">
        <v>999</v>
      </c>
      <c r="T23" s="94">
        <v>1006</v>
      </c>
      <c r="U23" s="94">
        <v>1017</v>
      </c>
      <c r="V23" s="94">
        <v>1028</v>
      </c>
      <c r="W23" s="94">
        <v>1034.67</v>
      </c>
      <c r="Z23" s="91" t="s">
        <v>30</v>
      </c>
      <c r="AA23" s="94">
        <v>2991.17</v>
      </c>
      <c r="AB23" s="94">
        <v>3033.14</v>
      </c>
      <c r="AC23" s="94">
        <v>3075.94</v>
      </c>
      <c r="AD23" s="94">
        <v>3121.1</v>
      </c>
      <c r="AE23" s="94">
        <v>3169.7</v>
      </c>
      <c r="AF23" s="94">
        <v>3220.66</v>
      </c>
      <c r="AG23" s="94">
        <v>3267.66</v>
      </c>
      <c r="AH23" s="94">
        <v>3307.09</v>
      </c>
      <c r="AI23" s="94">
        <v>3351.04</v>
      </c>
      <c r="AJ23" s="94">
        <v>3398.34</v>
      </c>
      <c r="AK23" s="94">
        <v>3332.76</v>
      </c>
      <c r="AL23" s="94">
        <v>3365.5659999999998</v>
      </c>
      <c r="AM23" s="94">
        <v>3405</v>
      </c>
      <c r="AN23" s="94">
        <v>3477.0410000000002</v>
      </c>
      <c r="AO23" s="94">
        <v>3513</v>
      </c>
      <c r="AP23" s="94">
        <v>3547</v>
      </c>
      <c r="AQ23" s="94">
        <v>3580</v>
      </c>
      <c r="AR23" s="94">
        <v>3558</v>
      </c>
      <c r="AS23" s="94">
        <v>3594.5</v>
      </c>
      <c r="AT23" s="94">
        <v>3631</v>
      </c>
      <c r="AU23" s="94">
        <v>3656.12</v>
      </c>
      <c r="AX23" s="91" t="s">
        <v>30</v>
      </c>
      <c r="AY23" s="94">
        <v>4290.8999999999996</v>
      </c>
      <c r="AZ23" s="94">
        <v>4374.75</v>
      </c>
      <c r="BA23" s="94">
        <v>4450.24</v>
      </c>
      <c r="BB23" s="94">
        <v>4519.01</v>
      </c>
      <c r="BC23" s="94">
        <v>4590.99</v>
      </c>
      <c r="BD23" s="94">
        <v>4673.54</v>
      </c>
      <c r="BE23" s="94">
        <v>4736.82</v>
      </c>
      <c r="BF23" s="94">
        <v>4802.2700000000004</v>
      </c>
      <c r="BG23" s="94">
        <v>4878.3</v>
      </c>
      <c r="BH23" s="94">
        <v>4950.67</v>
      </c>
      <c r="BI23" s="94">
        <v>4962.134</v>
      </c>
      <c r="BJ23" s="94">
        <v>5023.8069999999998</v>
      </c>
      <c r="BK23" s="94">
        <v>5097</v>
      </c>
      <c r="BL23" s="94">
        <v>5136.7830000000004</v>
      </c>
      <c r="BM23" s="94">
        <v>5196</v>
      </c>
      <c r="BN23" s="94">
        <v>5250</v>
      </c>
      <c r="BO23" s="94">
        <v>5322</v>
      </c>
      <c r="BP23" s="94">
        <v>5360</v>
      </c>
      <c r="BQ23" s="94">
        <v>5445.5</v>
      </c>
      <c r="BR23" s="94">
        <v>5531</v>
      </c>
      <c r="BS23" s="94">
        <v>5596.2179999999998</v>
      </c>
      <c r="BV23" s="91" t="s">
        <v>30</v>
      </c>
      <c r="BW23" s="94">
        <v>426.5</v>
      </c>
      <c r="BX23" s="94">
        <v>429.71</v>
      </c>
      <c r="BY23" s="94">
        <v>434.06</v>
      </c>
      <c r="BZ23" s="94">
        <v>438.84</v>
      </c>
      <c r="CA23" s="94">
        <v>443.47</v>
      </c>
      <c r="CB23" s="94">
        <v>446.61</v>
      </c>
      <c r="CC23" s="94">
        <v>450.09</v>
      </c>
      <c r="CD23" s="94">
        <v>455.58</v>
      </c>
      <c r="CE23" s="94">
        <v>462.55</v>
      </c>
      <c r="CF23" s="94">
        <v>471.09</v>
      </c>
      <c r="CG23" s="94">
        <v>465.95400000000001</v>
      </c>
      <c r="CH23" s="94">
        <v>471.24599999999998</v>
      </c>
      <c r="CI23" s="94">
        <v>474</v>
      </c>
      <c r="CJ23" s="94">
        <v>479.23399999999998</v>
      </c>
      <c r="CK23" s="94">
        <v>473</v>
      </c>
      <c r="CL23" s="94">
        <v>477</v>
      </c>
      <c r="CM23" s="94">
        <v>484.5</v>
      </c>
      <c r="CN23" s="94">
        <v>482</v>
      </c>
      <c r="CO23" s="94">
        <v>486</v>
      </c>
      <c r="CP23" s="94">
        <v>490</v>
      </c>
      <c r="CQ23" s="94">
        <v>492.01100000000002</v>
      </c>
      <c r="CT23" s="91" t="s">
        <v>30</v>
      </c>
      <c r="CU23" s="94">
        <v>373.26</v>
      </c>
      <c r="CV23" s="94">
        <v>372.73</v>
      </c>
      <c r="CW23" s="94">
        <v>373.09</v>
      </c>
      <c r="CX23" s="94">
        <v>374.67</v>
      </c>
      <c r="CY23" s="94">
        <v>376.68</v>
      </c>
      <c r="CZ23" s="94">
        <v>377.82</v>
      </c>
      <c r="DA23" s="94">
        <v>378.19</v>
      </c>
      <c r="DB23" s="94">
        <v>384.78</v>
      </c>
      <c r="DC23" s="94">
        <v>393.67</v>
      </c>
      <c r="DD23" s="94">
        <v>401.34</v>
      </c>
      <c r="DE23" s="94">
        <v>407.29399999999998</v>
      </c>
      <c r="DF23" s="94">
        <v>413.12</v>
      </c>
      <c r="DG23" s="94">
        <v>418</v>
      </c>
      <c r="DH23" s="94">
        <v>418.32100000000003</v>
      </c>
      <c r="DI23" s="94">
        <v>423</v>
      </c>
      <c r="DJ23" s="94">
        <v>427</v>
      </c>
      <c r="DK23" s="94">
        <v>431</v>
      </c>
      <c r="DL23" s="94">
        <v>429</v>
      </c>
      <c r="DM23" s="94">
        <v>431.5</v>
      </c>
      <c r="DN23" s="94">
        <v>434</v>
      </c>
      <c r="DO23" s="94">
        <v>437.52499999999998</v>
      </c>
      <c r="DR23" s="91" t="s">
        <v>30</v>
      </c>
      <c r="DS23" s="94">
        <v>1103.53</v>
      </c>
      <c r="DT23" s="94">
        <v>1130.48</v>
      </c>
      <c r="DU23" s="94">
        <v>1153.56</v>
      </c>
      <c r="DV23" s="94">
        <v>1175.68</v>
      </c>
      <c r="DW23" s="94">
        <v>1198.68</v>
      </c>
      <c r="DX23" s="94">
        <v>1231.3499999999999</v>
      </c>
      <c r="DY23" s="94">
        <v>1280.8399999999999</v>
      </c>
      <c r="DZ23" s="94">
        <v>1317.33</v>
      </c>
      <c r="EA23" s="94">
        <v>1346.58</v>
      </c>
      <c r="EB23" s="94">
        <v>1381.95</v>
      </c>
      <c r="EC23" s="94">
        <v>1417.93</v>
      </c>
      <c r="ED23" s="94">
        <v>1450.0509999999999</v>
      </c>
      <c r="EE23" s="94">
        <v>1459</v>
      </c>
      <c r="EF23" s="94">
        <v>1494.759</v>
      </c>
      <c r="EG23" s="94">
        <v>1514</v>
      </c>
      <c r="EH23" s="94">
        <v>1534</v>
      </c>
      <c r="EI23" s="94">
        <v>1543</v>
      </c>
      <c r="EJ23" s="94">
        <v>1543</v>
      </c>
      <c r="EK23" s="94">
        <v>1570</v>
      </c>
      <c r="EL23" s="94">
        <v>1597</v>
      </c>
      <c r="EM23" s="94">
        <v>1622.848</v>
      </c>
      <c r="EP23" s="91" t="s">
        <v>30</v>
      </c>
      <c r="EQ23" s="94">
        <v>1580.51</v>
      </c>
      <c r="ER23" s="94">
        <v>1603.34</v>
      </c>
      <c r="ES23" s="94">
        <v>1624.0650000000001</v>
      </c>
      <c r="ET23" s="94">
        <v>1647.55</v>
      </c>
      <c r="EU23" s="94">
        <v>1674.62</v>
      </c>
      <c r="EV23" s="94">
        <v>1707.8</v>
      </c>
      <c r="EW23" s="94">
        <v>1707.6</v>
      </c>
      <c r="EX23" s="94">
        <v>1775.31</v>
      </c>
      <c r="EY23" s="94">
        <v>1777.04</v>
      </c>
      <c r="EZ23" s="94">
        <v>1846.35</v>
      </c>
      <c r="FA23" s="94">
        <v>1828.21</v>
      </c>
      <c r="FB23" s="94">
        <v>1857.604</v>
      </c>
      <c r="FC23" s="94">
        <v>1878.15</v>
      </c>
      <c r="FD23" s="94">
        <v>1880.836</v>
      </c>
      <c r="FE23" s="94">
        <v>1883.5350000000001</v>
      </c>
      <c r="FF23" s="94">
        <v>1906.508</v>
      </c>
      <c r="FG23" s="94">
        <v>1936.0150000000001</v>
      </c>
      <c r="FH23" s="94">
        <v>1989.3</v>
      </c>
      <c r="FI23" s="94">
        <v>2024.1</v>
      </c>
      <c r="FJ23" s="94">
        <v>2059.4699999999998</v>
      </c>
      <c r="FK23" s="94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4"/>
      <c r="ER24" s="94"/>
      <c r="ES24" s="94"/>
      <c r="ET24" s="94"/>
      <c r="EU24" s="94"/>
      <c r="EV24" s="94"/>
      <c r="EW24" s="94"/>
      <c r="EX24" s="94"/>
      <c r="EY24" s="94"/>
      <c r="EZ24" s="94"/>
      <c r="FA24" s="94"/>
      <c r="FB24" s="94"/>
      <c r="FC24" s="94"/>
      <c r="FD24" s="94"/>
      <c r="FE24" s="94"/>
      <c r="FF24" s="94"/>
      <c r="FG24" s="94"/>
      <c r="FH24" s="94"/>
      <c r="FI24" s="94"/>
      <c r="FJ24" s="94"/>
      <c r="FK24" s="94"/>
    </row>
    <row r="25" spans="1:167" ht="13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28">
      <c r="A28" s="7"/>
      <c r="B28" s="14" t="s">
        <v>347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347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347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347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347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347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347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 ht="13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1" t="s">
        <v>26</v>
      </c>
      <c r="B35" s="3"/>
      <c r="Y35" s="81" t="s">
        <v>26</v>
      </c>
      <c r="Z35" s="3"/>
      <c r="AW35" s="81" t="s">
        <v>26</v>
      </c>
      <c r="AX35" s="3"/>
      <c r="BU35" s="81" t="s">
        <v>26</v>
      </c>
      <c r="BV35" s="3"/>
      <c r="CS35" s="81" t="s">
        <v>26</v>
      </c>
      <c r="CT35" s="3"/>
      <c r="DQ35" s="81" t="s">
        <v>26</v>
      </c>
      <c r="DR35" s="3"/>
      <c r="EO35" s="81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5"/>
  <cols>
    <col min="1" max="1" width="60.26953125" customWidth="1"/>
    <col min="2" max="2" width="40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196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196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196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196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196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196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196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.5">
      <c r="A13" s="37"/>
      <c r="B13" s="14" t="s">
        <v>197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197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197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197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197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197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197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4.5">
      <c r="A14" s="37"/>
      <c r="B14" s="21" t="s">
        <v>198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198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198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198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198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198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198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4.5">
      <c r="A15" s="37"/>
      <c r="B15" s="21" t="s">
        <v>199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199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199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199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199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199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199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4.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4.5">
      <c r="A17" s="37"/>
      <c r="B17" s="21" t="s">
        <v>200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200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200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200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200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200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200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4.5">
      <c r="A18" s="37"/>
      <c r="B18" s="21" t="s">
        <v>201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201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201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201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201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201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201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4.5">
      <c r="A19" s="37"/>
      <c r="B19" s="21" t="s">
        <v>202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202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202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202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202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202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202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.5">
      <c r="A20" s="37"/>
      <c r="B20" s="21" t="s">
        <v>203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203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203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203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203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203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203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4.5">
      <c r="A21" s="223"/>
      <c r="B21" s="223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223"/>
      <c r="Z21" s="223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223"/>
      <c r="AX21" s="223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223"/>
      <c r="BV21" s="223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223"/>
      <c r="CT21" s="223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223"/>
      <c r="DR21" s="223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223"/>
      <c r="EP21" s="223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8.5">
      <c r="A22" s="37"/>
      <c r="B22" s="14" t="s">
        <v>204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204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204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204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204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204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204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4.5">
      <c r="A23" s="37"/>
      <c r="B23" s="21" t="s">
        <v>198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198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198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198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198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198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198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4.5">
      <c r="A24" s="37"/>
      <c r="B24" s="21" t="s">
        <v>199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199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199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199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199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199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199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4.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4.5">
      <c r="A26" s="37"/>
      <c r="B26" s="21" t="s">
        <v>200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200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200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200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200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200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200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4.5">
      <c r="A27" s="37"/>
      <c r="B27" s="21" t="s">
        <v>201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201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201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201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201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201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201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4.5">
      <c r="A28" s="37"/>
      <c r="B28" s="21" t="s">
        <v>202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202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202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202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202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202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202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.5">
      <c r="A29" s="37"/>
      <c r="B29" s="21" t="s">
        <v>203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203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203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203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203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203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203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4.5">
      <c r="A30" s="223"/>
      <c r="B30" s="223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223"/>
      <c r="Z30" s="223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223"/>
      <c r="AX30" s="223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223"/>
      <c r="BV30" s="223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223"/>
      <c r="CT30" s="223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223"/>
      <c r="DR30" s="223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223"/>
      <c r="EP30" s="223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4.5">
      <c r="A31" s="37"/>
      <c r="B31" s="13" t="s">
        <v>205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205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205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205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205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205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4.5">
      <c r="A32" s="37"/>
      <c r="B32" s="36" t="s">
        <v>198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198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198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198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198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198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198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4.5">
      <c r="A33" s="37"/>
      <c r="B33" s="36" t="s">
        <v>199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199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199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199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199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199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199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4.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4.5">
      <c r="A35" s="37"/>
      <c r="B35" s="36" t="s">
        <v>200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200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200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200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200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200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200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4.5">
      <c r="A36" s="37"/>
      <c r="B36" s="36" t="s">
        <v>201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201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201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201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201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201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201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4.5">
      <c r="A37" s="37"/>
      <c r="B37" s="36" t="s">
        <v>202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202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202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202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202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202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202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.5">
      <c r="A38" s="37"/>
      <c r="B38" s="21" t="s">
        <v>203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203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203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203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203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203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203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4.5">
      <c r="A39" s="223"/>
      <c r="B39" s="223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223"/>
      <c r="Z39" s="223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223"/>
      <c r="AX39" s="223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223"/>
      <c r="BV39" s="223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223"/>
      <c r="CT39" s="223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223"/>
      <c r="DR39" s="223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223"/>
      <c r="EP39" s="223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1.5">
      <c r="A40" s="37"/>
      <c r="B40" s="14" t="s">
        <v>206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198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198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198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198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198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198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198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4.5">
      <c r="A42" s="37"/>
      <c r="B42" s="36" t="s">
        <v>199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199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199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199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199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199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199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4.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4.5">
      <c r="A44" s="37"/>
      <c r="B44" s="36" t="s">
        <v>200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200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200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200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200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200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200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4.5">
      <c r="A45" s="37"/>
      <c r="B45" s="36" t="s">
        <v>201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201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201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201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201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201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201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4.5">
      <c r="A46" s="37"/>
      <c r="B46" s="36" t="s">
        <v>202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202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202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202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202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202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202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.5">
      <c r="A47" s="37"/>
      <c r="B47" s="21" t="s">
        <v>203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203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203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203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203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203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203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4.5">
      <c r="A48" s="223"/>
      <c r="B48" s="22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223"/>
      <c r="Z48" s="223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223"/>
      <c r="AX48" s="223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223"/>
      <c r="BV48" s="223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223"/>
      <c r="CT48" s="223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223"/>
      <c r="DR48" s="223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223"/>
      <c r="EP48" s="223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4.5">
      <c r="A49" s="37"/>
      <c r="B49" s="13" t="s">
        <v>207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207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207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207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207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207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207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4.5">
      <c r="A50" s="37"/>
      <c r="B50" s="36" t="s">
        <v>201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201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201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201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201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201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201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4.5">
      <c r="A51" s="37"/>
      <c r="B51" s="36" t="s">
        <v>202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202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202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202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202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202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202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4.5">
      <c r="A52" s="223"/>
      <c r="B52" s="22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223"/>
      <c r="Z52" s="223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223"/>
      <c r="AX52" s="223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223"/>
      <c r="BV52" s="223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223"/>
      <c r="CT52" s="223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223"/>
      <c r="DR52" s="223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223"/>
      <c r="EP52" s="223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4.5">
      <c r="A53" s="37"/>
      <c r="B53" s="14" t="s">
        <v>208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208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208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208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208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208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208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4.5">
      <c r="A54" s="37"/>
      <c r="B54" s="36" t="s">
        <v>201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201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201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201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201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201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201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4.5">
      <c r="A55" s="37"/>
      <c r="B55" s="36" t="s">
        <v>202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202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202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202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202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202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202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4.5">
      <c r="A56" s="223"/>
      <c r="B56" s="223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223"/>
      <c r="Z56" s="223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223"/>
      <c r="AX56" s="223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223"/>
      <c r="BV56" s="223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223"/>
      <c r="CT56" s="223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223"/>
      <c r="DR56" s="223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223"/>
      <c r="EP56" s="223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4.5">
      <c r="A57" s="227" t="s">
        <v>209</v>
      </c>
      <c r="B57" s="22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27" t="s">
        <v>209</v>
      </c>
      <c r="Z57" s="22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27" t="s">
        <v>209</v>
      </c>
      <c r="AX57" s="22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27" t="s">
        <v>209</v>
      </c>
      <c r="BV57" s="22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27" t="s">
        <v>209</v>
      </c>
      <c r="CT57" s="227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27" t="s">
        <v>209</v>
      </c>
      <c r="DR57" s="227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27" t="s">
        <v>209</v>
      </c>
      <c r="EP57" s="227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82"/>
  <sheetViews>
    <sheetView zoomScale="85" zoomScaleNormal="85" workbookViewId="0">
      <selection activeCell="P1" sqref="P1"/>
    </sheetView>
  </sheetViews>
  <sheetFormatPr defaultColWidth="8.7265625" defaultRowHeight="12.5"/>
  <cols>
    <col min="1" max="1" width="20.54296875" style="3" bestFit="1" customWidth="1"/>
    <col min="2" max="2" width="8.7265625" style="3"/>
    <col min="3" max="3" width="16.453125" style="3" bestFit="1" customWidth="1"/>
    <col min="4" max="4" width="17.453125" style="3" bestFit="1" customWidth="1"/>
    <col min="5" max="5" width="66.81640625" style="3" bestFit="1" customWidth="1"/>
    <col min="6" max="6" width="27.26953125" style="3" bestFit="1" customWidth="1"/>
    <col min="7" max="7" width="17" style="3" bestFit="1" customWidth="1"/>
    <col min="8" max="12" width="12" style="3" bestFit="1" customWidth="1"/>
    <col min="13" max="17" width="8.7265625" style="3"/>
    <col min="18" max="18" width="66.81640625" style="3" bestFit="1" customWidth="1"/>
    <col min="19" max="16384" width="8.7265625" style="3"/>
  </cols>
  <sheetData>
    <row r="1" spans="3:16" ht="14.5">
      <c r="C1" s="69"/>
      <c r="D1" s="69"/>
      <c r="E1" s="71" t="s">
        <v>219</v>
      </c>
      <c r="F1" s="69"/>
      <c r="G1" s="69"/>
      <c r="H1" s="69"/>
      <c r="I1" s="69"/>
      <c r="J1" s="69"/>
      <c r="K1" s="69"/>
      <c r="L1" s="69"/>
      <c r="N1" s="84" t="s">
        <v>350</v>
      </c>
      <c r="P1" s="95" t="s">
        <v>351</v>
      </c>
    </row>
    <row r="2" spans="3:16" ht="15" thickBot="1">
      <c r="C2" s="72" t="s">
        <v>1</v>
      </c>
      <c r="D2" s="72" t="s">
        <v>2</v>
      </c>
      <c r="E2" s="72" t="s">
        <v>3</v>
      </c>
      <c r="F2" s="3" t="s">
        <v>141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</row>
    <row r="3" spans="3:16">
      <c r="C3" s="84" t="s">
        <v>348</v>
      </c>
      <c r="D3" s="84" t="s">
        <v>55</v>
      </c>
      <c r="E3" s="84" t="s">
        <v>349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4"/>
      <c r="D4" s="84"/>
      <c r="E4" s="84"/>
      <c r="G4" s="101"/>
    </row>
    <row r="5" spans="3:16">
      <c r="C5" s="84"/>
      <c r="D5" s="84"/>
      <c r="E5" s="84"/>
      <c r="G5" s="101"/>
    </row>
    <row r="6" spans="3:16">
      <c r="C6" s="84"/>
      <c r="D6" s="84"/>
      <c r="E6" s="84"/>
      <c r="G6" s="101"/>
    </row>
    <row r="7" spans="3:16">
      <c r="C7" s="84"/>
      <c r="D7" s="84"/>
      <c r="E7" s="84"/>
      <c r="G7" s="101"/>
    </row>
    <row r="8" spans="3:16">
      <c r="C8" s="84"/>
      <c r="D8" s="84"/>
      <c r="E8" s="84"/>
      <c r="G8" s="101"/>
    </row>
    <row r="9" spans="3:16" ht="14.5">
      <c r="C9" s="152"/>
      <c r="D9" s="152"/>
      <c r="E9" s="153" t="s">
        <v>429</v>
      </c>
    </row>
    <row r="10" spans="3:16" ht="15" thickBot="1">
      <c r="C10" s="154" t="s">
        <v>1</v>
      </c>
      <c r="D10" s="154" t="s">
        <v>2</v>
      </c>
      <c r="E10" s="154" t="s">
        <v>3</v>
      </c>
    </row>
    <row r="11" spans="3:16">
      <c r="C11" s="156" t="s">
        <v>348</v>
      </c>
      <c r="D11" s="156" t="s">
        <v>55</v>
      </c>
      <c r="E11" s="156" t="s">
        <v>349</v>
      </c>
    </row>
    <row r="21" spans="1:13" ht="14.5">
      <c r="C21" s="206"/>
      <c r="D21" s="206"/>
      <c r="E21" s="207" t="s">
        <v>212</v>
      </c>
      <c r="F21" s="208"/>
      <c r="G21" s="208"/>
      <c r="H21" s="208"/>
      <c r="I21" s="208"/>
      <c r="J21" s="208"/>
      <c r="K21" s="208"/>
      <c r="L21" s="208"/>
    </row>
    <row r="22" spans="1:13" ht="15" thickBot="1">
      <c r="C22" s="209" t="s">
        <v>1</v>
      </c>
      <c r="D22" s="209" t="s">
        <v>2</v>
      </c>
      <c r="E22" s="209" t="s">
        <v>3</v>
      </c>
      <c r="F22" s="210" t="s">
        <v>141</v>
      </c>
      <c r="G22" s="210" t="s">
        <v>142</v>
      </c>
      <c r="H22" s="210" t="s">
        <v>143</v>
      </c>
      <c r="I22" s="210" t="s">
        <v>144</v>
      </c>
      <c r="J22" s="210" t="s">
        <v>145</v>
      </c>
      <c r="K22" s="210" t="s">
        <v>146</v>
      </c>
      <c r="L22" s="210" t="s">
        <v>147</v>
      </c>
    </row>
    <row r="23" spans="1:13">
      <c r="C23" s="212" t="s">
        <v>348</v>
      </c>
      <c r="D23" s="212" t="s">
        <v>55</v>
      </c>
      <c r="E23" s="212" t="s">
        <v>349</v>
      </c>
      <c r="F23" s="215">
        <v>0.8</v>
      </c>
      <c r="G23" s="215">
        <v>0.8</v>
      </c>
      <c r="H23" s="215">
        <v>0.8</v>
      </c>
      <c r="I23" s="215">
        <v>0.8</v>
      </c>
      <c r="J23" s="215">
        <v>0.8</v>
      </c>
      <c r="K23" s="215">
        <v>0.8</v>
      </c>
      <c r="L23" s="215">
        <v>0.8</v>
      </c>
      <c r="M23" s="78"/>
    </row>
    <row r="24" spans="1:13">
      <c r="C24" s="212"/>
      <c r="D24" s="212"/>
      <c r="E24" s="212"/>
      <c r="F24" s="215"/>
      <c r="G24" s="215"/>
      <c r="H24" s="215"/>
      <c r="I24" s="215"/>
      <c r="J24" s="215"/>
      <c r="K24" s="215"/>
      <c r="L24" s="215"/>
      <c r="M24" s="78"/>
    </row>
    <row r="25" spans="1:13">
      <c r="C25" s="84"/>
      <c r="D25" s="84"/>
      <c r="E25" s="84"/>
      <c r="F25" s="77"/>
      <c r="G25" s="77"/>
      <c r="H25" s="77"/>
      <c r="I25" s="77"/>
      <c r="J25" s="77"/>
      <c r="K25" s="77"/>
      <c r="L25" s="77"/>
      <c r="M25" s="78"/>
    </row>
    <row r="26" spans="1:13">
      <c r="C26" s="84"/>
      <c r="D26" s="84"/>
      <c r="E26" s="84"/>
      <c r="F26" s="77"/>
      <c r="G26" s="77"/>
      <c r="H26" s="77"/>
      <c r="I26" s="77"/>
      <c r="J26" s="77"/>
      <c r="K26" s="77"/>
      <c r="L26" s="77"/>
      <c r="M26" s="78"/>
    </row>
    <row r="27" spans="1:13">
      <c r="C27" s="84"/>
      <c r="D27" s="84"/>
      <c r="E27" s="84"/>
      <c r="F27" s="77"/>
      <c r="G27" s="77"/>
      <c r="H27" s="77"/>
      <c r="I27" s="77"/>
      <c r="J27" s="77"/>
      <c r="K27" s="77"/>
      <c r="L27" s="77"/>
      <c r="M27" s="78"/>
    </row>
    <row r="28" spans="1:13">
      <c r="C28" s="84"/>
      <c r="D28" s="84"/>
      <c r="E28" s="84"/>
      <c r="F28" s="77"/>
      <c r="G28" s="77"/>
      <c r="H28" s="77"/>
      <c r="I28" s="77"/>
      <c r="J28" s="77"/>
      <c r="K28" s="77"/>
      <c r="L28" s="77"/>
      <c r="M28" s="78"/>
    </row>
    <row r="29" spans="1:13">
      <c r="F29" s="77"/>
      <c r="G29" s="78"/>
      <c r="H29" s="78"/>
      <c r="I29" s="78"/>
      <c r="J29" s="78"/>
      <c r="K29" s="78"/>
      <c r="L29" s="78"/>
      <c r="M29" s="78"/>
    </row>
    <row r="30" spans="1:13">
      <c r="F30" s="77"/>
      <c r="G30" s="78"/>
      <c r="H30" s="78"/>
      <c r="I30" s="78"/>
      <c r="J30" s="78"/>
      <c r="K30" s="78"/>
      <c r="L30" s="78"/>
      <c r="M30" s="78"/>
    </row>
    <row r="31" spans="1:13" ht="14.5">
      <c r="A31" s="69"/>
      <c r="B31" s="69"/>
      <c r="C31" s="69"/>
      <c r="D31" s="69"/>
      <c r="E31" s="69"/>
      <c r="F31" s="70"/>
      <c r="G31" s="70"/>
      <c r="H31" s="70"/>
      <c r="I31" s="70"/>
      <c r="J31" s="70"/>
      <c r="K31" s="70"/>
    </row>
    <row r="32" spans="1:13" ht="14.5">
      <c r="A32" s="69"/>
      <c r="B32" s="69"/>
      <c r="C32" s="69"/>
      <c r="D32" s="69"/>
      <c r="E32" s="69"/>
      <c r="F32" s="70"/>
      <c r="G32" s="70"/>
      <c r="H32" s="70"/>
      <c r="I32" s="70"/>
      <c r="J32" s="70"/>
      <c r="K32" s="70"/>
    </row>
    <row r="33" spans="1:25" ht="14.5">
      <c r="A33" s="69"/>
      <c r="B33" s="69"/>
      <c r="C33" s="69"/>
      <c r="D33" s="69"/>
      <c r="E33" s="69"/>
      <c r="F33" s="70"/>
      <c r="G33" s="70"/>
      <c r="H33" s="70"/>
      <c r="I33" s="70"/>
      <c r="J33" s="70"/>
      <c r="K33" s="70"/>
    </row>
    <row r="34" spans="1:25" ht="14.5">
      <c r="A34" s="69"/>
      <c r="B34" s="69"/>
      <c r="C34" s="69"/>
      <c r="D34" s="69"/>
      <c r="E34" s="69"/>
      <c r="F34" s="70"/>
      <c r="G34" s="70"/>
      <c r="H34" s="70"/>
      <c r="I34" s="70"/>
      <c r="J34" s="70"/>
      <c r="K34" s="70"/>
    </row>
    <row r="35" spans="1:25" ht="14.5">
      <c r="A35" s="69"/>
      <c r="B35" s="69"/>
      <c r="C35" s="69"/>
      <c r="D35" s="69"/>
      <c r="E35" s="69"/>
      <c r="F35" s="70"/>
      <c r="G35" s="70"/>
      <c r="H35" s="70"/>
      <c r="I35" s="70"/>
      <c r="J35" s="70"/>
      <c r="K35" s="70"/>
    </row>
    <row r="39" spans="1:25" ht="14.5">
      <c r="A39" s="69"/>
      <c r="B39" s="69"/>
      <c r="C39" s="69"/>
      <c r="D39" s="69"/>
      <c r="E39" s="71"/>
      <c r="F39" s="69"/>
      <c r="G39" s="69"/>
      <c r="H39" s="69"/>
      <c r="I39" s="69"/>
      <c r="J39" s="69"/>
      <c r="K39" s="69"/>
      <c r="P39" s="69"/>
      <c r="Q39" s="69"/>
      <c r="R39" s="71"/>
      <c r="S39" s="69"/>
      <c r="T39" s="69"/>
      <c r="U39" s="69"/>
      <c r="V39" s="69"/>
      <c r="W39" s="69"/>
      <c r="X39" s="69"/>
    </row>
    <row r="40" spans="1:25" ht="15" thickBot="1">
      <c r="A40" s="69"/>
      <c r="B40" s="69"/>
      <c r="C40" s="72"/>
      <c r="D40" s="72"/>
      <c r="E40" s="72"/>
      <c r="P40" s="72"/>
      <c r="Q40" s="72"/>
      <c r="R40" s="72"/>
    </row>
    <row r="41" spans="1:25" ht="14.5">
      <c r="A41" s="69"/>
      <c r="B41" s="69"/>
      <c r="C41" s="84"/>
      <c r="D41" s="84"/>
      <c r="E41" s="84"/>
      <c r="F41" s="76"/>
      <c r="G41" s="76"/>
      <c r="H41" s="70"/>
      <c r="I41" s="70"/>
      <c r="J41" s="70"/>
      <c r="K41" s="70"/>
      <c r="P41" s="84"/>
      <c r="Q41" s="84"/>
      <c r="R41" s="84"/>
      <c r="S41" s="76"/>
      <c r="T41" s="76"/>
      <c r="U41" s="70"/>
      <c r="V41" s="70"/>
      <c r="W41" s="70"/>
      <c r="X41" s="70"/>
    </row>
    <row r="42" spans="1:25" ht="14.5">
      <c r="A42" s="80"/>
      <c r="B42" s="69"/>
      <c r="C42" s="84"/>
      <c r="D42" s="84"/>
      <c r="E42" s="84"/>
      <c r="F42" s="76"/>
      <c r="G42" s="76"/>
      <c r="H42" s="70"/>
      <c r="I42" s="70"/>
      <c r="J42" s="70"/>
      <c r="K42" s="70"/>
      <c r="P42" s="84"/>
      <c r="Q42" s="84"/>
      <c r="R42" s="84"/>
      <c r="S42" s="76"/>
      <c r="T42" s="76"/>
      <c r="U42" s="76"/>
      <c r="V42" s="76"/>
      <c r="W42" s="76"/>
      <c r="X42" s="76"/>
      <c r="Y42" s="76"/>
    </row>
    <row r="43" spans="1:25" ht="14.5">
      <c r="A43" s="80"/>
      <c r="B43" s="69"/>
      <c r="C43" s="84"/>
      <c r="D43" s="84"/>
      <c r="E43" s="84"/>
      <c r="F43" s="76"/>
      <c r="G43" s="76"/>
      <c r="H43" s="70"/>
      <c r="I43" s="104"/>
      <c r="J43" s="70"/>
      <c r="K43" s="70"/>
      <c r="P43" s="84"/>
      <c r="Q43" s="84"/>
      <c r="R43" s="84"/>
      <c r="S43" s="76"/>
      <c r="T43" s="76"/>
      <c r="U43" s="76"/>
      <c r="V43" s="76"/>
      <c r="W43" s="76"/>
      <c r="X43" s="76"/>
      <c r="Y43" s="76"/>
    </row>
    <row r="44" spans="1:25" ht="14.5">
      <c r="A44" s="69"/>
      <c r="B44" s="69"/>
      <c r="C44" s="84"/>
      <c r="D44" s="84"/>
      <c r="E44" s="84"/>
      <c r="F44" s="103"/>
      <c r="G44" s="103"/>
      <c r="H44" s="103"/>
      <c r="I44" s="103"/>
      <c r="J44" s="103"/>
      <c r="K44" s="103"/>
      <c r="L44" s="103"/>
      <c r="P44" s="84"/>
      <c r="Q44" s="84"/>
      <c r="R44" s="84"/>
      <c r="S44" s="76"/>
      <c r="T44" s="76"/>
      <c r="U44" s="76"/>
      <c r="V44" s="76"/>
      <c r="W44" s="76"/>
      <c r="X44" s="76"/>
      <c r="Y44" s="76"/>
    </row>
    <row r="45" spans="1:25" ht="14.5">
      <c r="A45" s="69"/>
      <c r="B45" s="69"/>
      <c r="C45" s="84"/>
      <c r="D45" s="84"/>
      <c r="E45" s="84"/>
      <c r="F45" s="76"/>
      <c r="G45" s="102"/>
      <c r="H45" s="70"/>
      <c r="I45" s="104"/>
      <c r="J45" s="70"/>
      <c r="K45" s="70"/>
      <c r="P45" s="84"/>
      <c r="Q45" s="84"/>
      <c r="R45" s="84"/>
      <c r="S45" s="76"/>
      <c r="T45" s="76"/>
      <c r="U45" s="76"/>
      <c r="V45" s="76"/>
      <c r="W45" s="76"/>
      <c r="X45" s="76"/>
      <c r="Y45" s="76"/>
    </row>
    <row r="46" spans="1:25" ht="14.5">
      <c r="A46" s="69"/>
      <c r="B46" s="69"/>
      <c r="C46" s="84"/>
      <c r="D46" s="84"/>
      <c r="E46" s="84"/>
      <c r="F46" s="76"/>
      <c r="G46" s="76"/>
      <c r="H46" s="104"/>
      <c r="I46" s="104"/>
      <c r="J46" s="104"/>
      <c r="K46" s="70"/>
      <c r="P46" s="84"/>
      <c r="Q46" s="84"/>
      <c r="R46" s="84"/>
      <c r="S46" s="76"/>
      <c r="T46" s="76"/>
      <c r="U46" s="76"/>
      <c r="V46" s="76"/>
      <c r="W46" s="76"/>
      <c r="X46" s="76"/>
      <c r="Y46" s="76"/>
    </row>
    <row r="47" spans="1:25" ht="14.5">
      <c r="A47" s="69"/>
      <c r="B47" s="69"/>
      <c r="C47" s="69"/>
      <c r="D47" s="69"/>
      <c r="E47" s="69"/>
      <c r="F47" s="76"/>
      <c r="G47" s="70"/>
      <c r="H47" s="70"/>
      <c r="I47" s="70"/>
      <c r="J47" s="70"/>
      <c r="K47" s="70"/>
    </row>
    <row r="48" spans="1:25" ht="14.5">
      <c r="A48" s="69"/>
      <c r="B48" s="69"/>
      <c r="C48" s="69"/>
      <c r="D48" s="69"/>
      <c r="E48" s="69"/>
      <c r="F48" s="76"/>
      <c r="G48" s="70"/>
      <c r="H48" s="70"/>
      <c r="I48" s="70"/>
      <c r="J48" s="70"/>
      <c r="K48" s="70"/>
    </row>
    <row r="49" spans="1:14" ht="14.5">
      <c r="A49" s="69"/>
      <c r="B49" s="69"/>
      <c r="C49" s="69"/>
      <c r="D49" s="69"/>
      <c r="E49" s="69"/>
      <c r="F49" s="76"/>
      <c r="G49" s="70"/>
      <c r="H49" s="70"/>
      <c r="I49" s="70"/>
      <c r="J49" s="70"/>
      <c r="K49" s="70"/>
    </row>
    <row r="52" spans="1:14" ht="14.5">
      <c r="C52" s="75"/>
      <c r="D52" s="75"/>
      <c r="E52" s="71" t="s">
        <v>376</v>
      </c>
      <c r="F52" s="74"/>
      <c r="G52" s="74"/>
      <c r="H52" s="74"/>
      <c r="I52" s="74"/>
      <c r="J52" s="74"/>
      <c r="K52" s="74"/>
      <c r="L52" s="74"/>
      <c r="N52" s="95" t="s">
        <v>352</v>
      </c>
    </row>
    <row r="53" spans="1:14" ht="15" thickBot="1">
      <c r="C53" s="72" t="s">
        <v>1</v>
      </c>
      <c r="D53" s="72" t="s">
        <v>2</v>
      </c>
      <c r="E53" s="72" t="s">
        <v>3</v>
      </c>
      <c r="F53" s="3" t="s">
        <v>141</v>
      </c>
      <c r="G53" s="3" t="s">
        <v>142</v>
      </c>
      <c r="H53" s="3" t="s">
        <v>143</v>
      </c>
      <c r="I53" s="3" t="s">
        <v>144</v>
      </c>
      <c r="J53" s="3" t="s">
        <v>145</v>
      </c>
      <c r="K53" s="3" t="s">
        <v>146</v>
      </c>
      <c r="L53" s="3" t="s">
        <v>147</v>
      </c>
    </row>
    <row r="54" spans="1:14">
      <c r="C54" s="84" t="s">
        <v>348</v>
      </c>
      <c r="D54" s="84" t="s">
        <v>55</v>
      </c>
      <c r="E54" s="84" t="s">
        <v>349</v>
      </c>
      <c r="F54" s="77">
        <f>attached_lighting!W13/TechLighting!F3/31.54</f>
        <v>1.8385485909087815E-2</v>
      </c>
      <c r="G54" s="77">
        <f>attached_lighting!AU13/TechLighting!G3/31.54</f>
        <v>2.61957260206566E-2</v>
      </c>
      <c r="H54" s="77">
        <f>attached_lighting!BS13/TechLighting!H3/31.54</f>
        <v>1.9666407131617911E-2</v>
      </c>
      <c r="I54" s="77">
        <f>attached_lighting!CQ13/TechLighting!I3/31.54</f>
        <v>2.8354300562903906E-2</v>
      </c>
      <c r="J54" s="77">
        <f>attached_lighting!DO13/TechLighting!J3/31.54</f>
        <v>2.5558188050998951E-2</v>
      </c>
      <c r="K54" s="77">
        <f>attached_lighting!EM13/TechLighting!K3/31.54</f>
        <v>2.3134685048803026E-2</v>
      </c>
      <c r="L54" s="77">
        <f>attached_lighting!FK13/TechLighting!L3/31.54</f>
        <v>2.2687505161778861E-2</v>
      </c>
      <c r="N54" s="3">
        <f>AVERAGE(F54:L54)</f>
        <v>2.3426042555121009E-2</v>
      </c>
    </row>
    <row r="55" spans="1:14">
      <c r="C55" s="84"/>
      <c r="D55" s="84"/>
      <c r="E55" s="84"/>
      <c r="F55" s="77"/>
      <c r="G55" s="77"/>
      <c r="H55" s="77"/>
      <c r="I55" s="77"/>
      <c r="J55" s="77"/>
      <c r="K55" s="77"/>
      <c r="L55" s="77"/>
    </row>
    <row r="56" spans="1:14">
      <c r="C56" s="84"/>
      <c r="D56" s="84"/>
      <c r="E56" s="84"/>
      <c r="F56" s="77"/>
      <c r="G56" s="77"/>
      <c r="H56" s="77"/>
      <c r="I56" s="77"/>
      <c r="J56" s="77"/>
      <c r="K56" s="77"/>
      <c r="L56" s="77"/>
    </row>
    <row r="57" spans="1:14">
      <c r="C57" s="84"/>
      <c r="D57" s="84"/>
      <c r="E57" s="84"/>
      <c r="F57" s="77"/>
      <c r="G57" s="77"/>
      <c r="H57" s="77"/>
      <c r="I57" s="77"/>
      <c r="J57" s="77"/>
      <c r="K57" s="77"/>
      <c r="L57" s="77"/>
    </row>
    <row r="58" spans="1:14">
      <c r="C58" s="84"/>
      <c r="D58" s="84"/>
      <c r="E58" s="84"/>
      <c r="F58" s="77"/>
      <c r="G58" s="77"/>
      <c r="H58" s="77"/>
      <c r="I58" s="77"/>
      <c r="J58" s="77"/>
      <c r="K58" s="77"/>
      <c r="L58" s="77"/>
    </row>
    <row r="59" spans="1:14">
      <c r="C59" s="84"/>
      <c r="D59" s="84"/>
      <c r="E59" s="84"/>
      <c r="F59" s="77"/>
      <c r="G59" s="77"/>
      <c r="H59" s="77"/>
      <c r="I59" s="77"/>
      <c r="J59" s="77"/>
      <c r="K59" s="77"/>
      <c r="L59" s="77"/>
    </row>
    <row r="64" spans="1:14" ht="14.5">
      <c r="C64" s="115"/>
      <c r="D64" s="115"/>
      <c r="E64" s="71" t="s">
        <v>373</v>
      </c>
      <c r="F64" s="114"/>
      <c r="G64" s="114"/>
      <c r="H64" s="114"/>
      <c r="I64" s="114"/>
      <c r="J64" s="114"/>
      <c r="K64" s="114"/>
      <c r="L64" s="114"/>
    </row>
    <row r="65" spans="3:12" ht="15" thickBot="1">
      <c r="C65" s="72" t="s">
        <v>1</v>
      </c>
      <c r="D65" s="72" t="s">
        <v>2</v>
      </c>
      <c r="E65" s="72" t="s">
        <v>3</v>
      </c>
      <c r="F65" s="3" t="s">
        <v>141</v>
      </c>
      <c r="G65" s="3" t="s">
        <v>142</v>
      </c>
      <c r="H65" s="3" t="s">
        <v>143</v>
      </c>
      <c r="I65" s="3" t="s">
        <v>144</v>
      </c>
      <c r="J65" s="3" t="s">
        <v>145</v>
      </c>
      <c r="K65" s="3" t="s">
        <v>146</v>
      </c>
      <c r="L65" s="3" t="s">
        <v>147</v>
      </c>
    </row>
    <row r="66" spans="3:12">
      <c r="C66" s="190" t="s">
        <v>348</v>
      </c>
      <c r="D66" s="190" t="s">
        <v>55</v>
      </c>
      <c r="E66" s="190" t="s">
        <v>349</v>
      </c>
      <c r="F66" s="77">
        <v>31.54</v>
      </c>
      <c r="G66" s="77">
        <v>31.54</v>
      </c>
      <c r="H66" s="77">
        <v>31.54</v>
      </c>
      <c r="I66" s="77">
        <v>31.54</v>
      </c>
      <c r="J66" s="77">
        <v>31.54</v>
      </c>
      <c r="K66" s="77">
        <v>31.54</v>
      </c>
      <c r="L66" s="77">
        <v>31.54</v>
      </c>
    </row>
    <row r="74" spans="3:12" ht="14.5">
      <c r="E74" s="71" t="s">
        <v>430</v>
      </c>
    </row>
    <row r="75" spans="3:12" ht="15" thickBot="1">
      <c r="C75" s="72" t="s">
        <v>1</v>
      </c>
      <c r="D75" s="72" t="s">
        <v>2</v>
      </c>
      <c r="E75" s="72" t="s">
        <v>3</v>
      </c>
      <c r="F75" s="3" t="s">
        <v>141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</row>
    <row r="76" spans="3:12" ht="14.5">
      <c r="C76" s="221" t="s">
        <v>348</v>
      </c>
      <c r="D76" s="221" t="s">
        <v>55</v>
      </c>
      <c r="E76" s="221" t="s">
        <v>349</v>
      </c>
      <c r="F76" s="160">
        <v>1</v>
      </c>
      <c r="G76" s="160">
        <v>1</v>
      </c>
      <c r="H76" s="160">
        <v>1</v>
      </c>
      <c r="I76" s="160">
        <v>1</v>
      </c>
      <c r="J76" s="160">
        <v>1</v>
      </c>
      <c r="K76" s="160">
        <v>1</v>
      </c>
      <c r="L76" s="160">
        <v>1</v>
      </c>
    </row>
    <row r="77" spans="3:12" ht="14.5">
      <c r="C77" s="221"/>
      <c r="D77" s="221"/>
      <c r="E77" s="221"/>
      <c r="F77" s="160"/>
      <c r="G77" s="160"/>
      <c r="H77" s="160"/>
      <c r="I77" s="160"/>
      <c r="J77" s="160"/>
      <c r="K77" s="160"/>
      <c r="L77" s="160"/>
    </row>
    <row r="78" spans="3:12" ht="14.5">
      <c r="C78" s="221"/>
      <c r="D78" s="221"/>
      <c r="E78" s="221"/>
      <c r="F78" s="160"/>
      <c r="G78" s="160"/>
      <c r="H78" s="160"/>
      <c r="I78" s="160"/>
      <c r="J78" s="160"/>
      <c r="K78" s="160"/>
      <c r="L78" s="160"/>
    </row>
    <row r="79" spans="3:12" ht="14.5">
      <c r="C79" s="221"/>
      <c r="D79" s="221"/>
      <c r="E79" s="221"/>
      <c r="F79" s="160"/>
      <c r="G79" s="160"/>
      <c r="H79" s="160"/>
      <c r="I79" s="160"/>
      <c r="J79" s="160"/>
      <c r="K79" s="160"/>
      <c r="L79" s="160"/>
    </row>
    <row r="80" spans="3:12" ht="14.5">
      <c r="C80" s="221"/>
      <c r="D80" s="221"/>
      <c r="E80" s="221"/>
      <c r="F80" s="160"/>
      <c r="G80" s="160"/>
      <c r="H80" s="160"/>
      <c r="I80" s="160"/>
      <c r="J80" s="160"/>
      <c r="K80" s="160"/>
      <c r="L80" s="160"/>
    </row>
    <row r="81" spans="3:12" ht="14.5">
      <c r="C81" s="221"/>
      <c r="D81" s="221"/>
      <c r="E81" s="221"/>
      <c r="F81" s="160"/>
      <c r="G81" s="160"/>
      <c r="H81" s="160"/>
      <c r="I81" s="160"/>
      <c r="J81" s="160"/>
      <c r="K81" s="160"/>
      <c r="L81" s="160"/>
    </row>
    <row r="82" spans="3:12" ht="14.5">
      <c r="C82" s="221"/>
      <c r="D82" s="221"/>
      <c r="E82" s="221"/>
      <c r="F82" s="160"/>
      <c r="G82" s="160"/>
      <c r="H82" s="160"/>
      <c r="I82" s="160"/>
      <c r="J82" s="160"/>
      <c r="K82" s="160"/>
      <c r="L82" s="16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topLeftCell="AU1" workbookViewId="0">
      <selection activeCell="A3" sqref="A3:B3"/>
    </sheetView>
  </sheetViews>
  <sheetFormatPr defaultRowHeight="12.5"/>
  <cols>
    <col min="2" max="2" width="29" bestFit="1" customWidth="1"/>
    <col min="4" max="22" width="0" hidden="1" customWidth="1"/>
    <col min="25" max="25" width="3" style="3" customWidth="1"/>
    <col min="26" max="26" width="48.453125" style="81" customWidth="1"/>
    <col min="27" max="27" width="10.453125" style="3" customWidth="1"/>
    <col min="28" max="39" width="10.453125" style="3" hidden="1" customWidth="1"/>
    <col min="40" max="41" width="0" style="3" hidden="1" customWidth="1"/>
    <col min="42" max="43" width="9.54296875" style="3" hidden="1" customWidth="1"/>
    <col min="44" max="46" width="0" style="3" hidden="1" customWidth="1"/>
    <col min="47" max="47" width="8.7265625" style="3"/>
    <col min="49" max="49" width="3" style="3" customWidth="1"/>
    <col min="50" max="50" width="48.453125" style="81" customWidth="1"/>
    <col min="51" max="51" width="10.453125" style="3" customWidth="1"/>
    <col min="52" max="63" width="10.453125" style="3" hidden="1" customWidth="1"/>
    <col min="64" max="64" width="9.7265625" style="3" hidden="1" customWidth="1"/>
    <col min="65" max="65" width="10.26953125" style="3" hidden="1" customWidth="1"/>
    <col min="66" max="67" width="9.54296875" style="3" hidden="1" customWidth="1"/>
    <col min="68" max="68" width="11" style="3" hidden="1" customWidth="1"/>
    <col min="69" max="70" width="10.81640625" style="3" hidden="1" customWidth="1"/>
    <col min="71" max="71" width="10.81640625" style="3" customWidth="1"/>
    <col min="73" max="73" width="3" style="3" customWidth="1"/>
    <col min="74" max="74" width="48.453125" style="81" customWidth="1"/>
    <col min="75" max="75" width="10.453125" style="3" customWidth="1"/>
    <col min="76" max="87" width="10.453125" style="3" hidden="1" customWidth="1"/>
    <col min="88" max="89" width="0" style="3" hidden="1" customWidth="1"/>
    <col min="90" max="91" width="9.54296875" style="3" hidden="1" customWidth="1"/>
    <col min="92" max="94" width="0" style="3" hidden="1" customWidth="1"/>
    <col min="95" max="95" width="8.7265625" style="3"/>
    <col min="97" max="97" width="3" style="3" customWidth="1"/>
    <col min="98" max="98" width="48.453125" style="81" customWidth="1"/>
    <col min="99" max="99" width="10.453125" style="3" customWidth="1"/>
    <col min="100" max="111" width="10.453125" style="3" hidden="1" customWidth="1"/>
    <col min="112" max="113" width="0" style="3" hidden="1" customWidth="1"/>
    <col min="114" max="115" width="9.54296875" style="3" hidden="1" customWidth="1"/>
    <col min="116" max="118" width="0" style="3" hidden="1" customWidth="1"/>
    <col min="119" max="119" width="8.7265625" style="3"/>
    <col min="121" max="121" width="3" style="3" customWidth="1"/>
    <col min="122" max="122" width="30" style="81" customWidth="1"/>
    <col min="123" max="123" width="10.453125" style="3" customWidth="1"/>
    <col min="124" max="135" width="10.453125" style="3" hidden="1" customWidth="1"/>
    <col min="136" max="137" width="0" style="3" hidden="1" customWidth="1"/>
    <col min="138" max="139" width="9.54296875" style="3" hidden="1" customWidth="1"/>
    <col min="140" max="142" width="0" style="3" hidden="1" customWidth="1"/>
    <col min="143" max="143" width="8.7265625" style="3"/>
    <col min="145" max="145" width="1.81640625" style="3" customWidth="1"/>
    <col min="146" max="146" width="45.81640625" style="81" customWidth="1"/>
    <col min="147" max="147" width="10.453125" style="3" customWidth="1"/>
    <col min="148" max="159" width="10.453125" style="3" hidden="1" customWidth="1"/>
    <col min="160" max="166" width="0" style="3" hidden="1" customWidth="1"/>
    <col min="167" max="167" width="8.7265625" style="3"/>
  </cols>
  <sheetData>
    <row r="1" spans="1:167" ht="14.5">
      <c r="A1" s="223"/>
      <c r="B1" s="22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223"/>
      <c r="B2" s="22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88" t="s">
        <v>231</v>
      </c>
      <c r="Z2" s="89"/>
      <c r="AW2" s="88" t="s">
        <v>231</v>
      </c>
      <c r="AX2" s="89"/>
      <c r="BU2" s="88" t="s">
        <v>231</v>
      </c>
      <c r="BV2" s="89"/>
      <c r="CS2" s="88" t="s">
        <v>231</v>
      </c>
      <c r="CT2" s="89"/>
      <c r="DQ2" s="88" t="s">
        <v>231</v>
      </c>
      <c r="DR2" s="89"/>
      <c r="EO2" s="88" t="s">
        <v>5</v>
      </c>
      <c r="EP2" s="89"/>
    </row>
    <row r="3" spans="1:167" ht="14.5">
      <c r="A3" s="223"/>
      <c r="B3" s="22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4.5">
      <c r="A4" s="223"/>
      <c r="B4" s="22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224" t="s">
        <v>6</v>
      </c>
      <c r="B5" s="22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3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3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3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3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3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3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223"/>
      <c r="B6" s="22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3"/>
      <c r="AD6" s="5"/>
      <c r="AE6" s="5"/>
      <c r="AF6" s="5"/>
      <c r="AG6" s="5"/>
      <c r="AH6" s="5"/>
      <c r="AI6" s="5"/>
      <c r="AJ6" s="5"/>
      <c r="AK6" s="5"/>
      <c r="AL6" s="5"/>
      <c r="AM6" s="5"/>
      <c r="AW6" s="83"/>
      <c r="BB6" s="5"/>
      <c r="BC6" s="5"/>
      <c r="BD6" s="5"/>
      <c r="BE6" s="5"/>
      <c r="BF6" s="5"/>
      <c r="BG6" s="5"/>
      <c r="BH6" s="5"/>
      <c r="BI6" s="5"/>
      <c r="BJ6" s="5"/>
      <c r="BK6" s="5"/>
      <c r="BU6" s="83"/>
      <c r="BZ6" s="5"/>
      <c r="CA6" s="5"/>
      <c r="CB6" s="5"/>
      <c r="CC6" s="5"/>
      <c r="CD6" s="5"/>
      <c r="CE6" s="5"/>
      <c r="CF6" s="5"/>
      <c r="CG6" s="5"/>
      <c r="CH6" s="5"/>
      <c r="CI6" s="5"/>
      <c r="CS6" s="83"/>
      <c r="CX6" s="5"/>
      <c r="CY6" s="5"/>
      <c r="CZ6" s="5"/>
      <c r="DA6" s="5"/>
      <c r="DB6" s="5"/>
      <c r="DC6" s="5"/>
      <c r="DD6" s="5"/>
      <c r="DE6" s="5"/>
      <c r="DF6" s="5"/>
      <c r="DG6" s="5"/>
      <c r="DQ6" s="83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7.5">
      <c r="A7" s="226" t="s">
        <v>7</v>
      </c>
      <c r="B7" s="226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2" t="s">
        <v>232</v>
      </c>
      <c r="AA7" s="5"/>
      <c r="AB7" s="5"/>
      <c r="AC7" s="5"/>
      <c r="AW7" s="82" t="s">
        <v>234</v>
      </c>
      <c r="AY7" s="5"/>
      <c r="AZ7" s="5"/>
      <c r="BA7" s="5"/>
      <c r="BU7" s="82" t="s">
        <v>235</v>
      </c>
      <c r="BW7" s="5"/>
      <c r="BX7" s="5"/>
      <c r="BY7" s="5"/>
      <c r="CS7" s="82" t="s">
        <v>236</v>
      </c>
      <c r="CU7" s="5"/>
      <c r="CV7" s="5"/>
      <c r="CW7" s="5"/>
      <c r="DQ7" s="82" t="s">
        <v>237</v>
      </c>
      <c r="DS7" s="5"/>
      <c r="DT7" s="5"/>
      <c r="DU7" s="5"/>
      <c r="EO7" s="82" t="s">
        <v>140</v>
      </c>
      <c r="EQ7" s="5"/>
      <c r="ER7" s="5"/>
      <c r="ES7" s="5"/>
    </row>
    <row r="8" spans="1:167" ht="15.5">
      <c r="A8" s="226" t="s">
        <v>28</v>
      </c>
      <c r="B8" s="226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2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2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2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2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2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2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Y9" s="50"/>
      <c r="AZ9" s="50"/>
      <c r="BA9" s="10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W9" s="50"/>
      <c r="BX9" s="50"/>
      <c r="BY9" s="10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U9" s="50"/>
      <c r="CV9" s="50"/>
      <c r="CW9" s="10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S9" s="50"/>
      <c r="DT9" s="50"/>
      <c r="DU9" s="10"/>
      <c r="DV9" s="107"/>
      <c r="DW9" s="107"/>
      <c r="DX9" s="107"/>
      <c r="DY9" s="107"/>
      <c r="DZ9" s="107"/>
      <c r="EA9" s="107"/>
      <c r="EB9" s="107"/>
      <c r="EC9" s="107"/>
      <c r="ED9" s="107"/>
      <c r="EE9" s="107"/>
    </row>
    <row r="10" spans="1:167" ht="14.5">
      <c r="A10" s="223"/>
      <c r="B10" s="22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4.5">
      <c r="A14" s="223"/>
      <c r="B14" s="223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4.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4.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1" t="s">
        <v>30</v>
      </c>
      <c r="AA16" s="94">
        <v>2991.17</v>
      </c>
      <c r="AB16" s="94">
        <v>3033.14</v>
      </c>
      <c r="AC16" s="94">
        <v>3075.94</v>
      </c>
      <c r="AD16" s="94">
        <v>3121.1</v>
      </c>
      <c r="AE16" s="94">
        <v>3169.7</v>
      </c>
      <c r="AF16" s="94">
        <v>3220.66</v>
      </c>
      <c r="AG16" s="94">
        <v>3267.66</v>
      </c>
      <c r="AH16" s="94">
        <v>3307.09</v>
      </c>
      <c r="AI16" s="94">
        <v>3351.04</v>
      </c>
      <c r="AJ16" s="94">
        <v>3398.34</v>
      </c>
      <c r="AK16" s="94">
        <v>3332.76</v>
      </c>
      <c r="AL16" s="94">
        <v>3365.5659999999998</v>
      </c>
      <c r="AM16" s="94">
        <v>3405</v>
      </c>
      <c r="AN16" s="94">
        <v>3477.0410000000002</v>
      </c>
      <c r="AO16" s="94">
        <v>3513</v>
      </c>
      <c r="AP16" s="94">
        <v>3547</v>
      </c>
      <c r="AQ16" s="94">
        <v>3580</v>
      </c>
      <c r="AR16" s="94">
        <v>3558</v>
      </c>
      <c r="AS16" s="94">
        <v>3594.5</v>
      </c>
      <c r="AT16" s="94">
        <v>3631</v>
      </c>
      <c r="AU16" s="94">
        <v>3656.12</v>
      </c>
      <c r="AX16" s="91" t="s">
        <v>30</v>
      </c>
      <c r="AY16" s="94">
        <v>4290.8999999999996</v>
      </c>
      <c r="AZ16" s="94">
        <v>4374.75</v>
      </c>
      <c r="BA16" s="94">
        <v>4450.24</v>
      </c>
      <c r="BB16" s="94">
        <v>4519.01</v>
      </c>
      <c r="BC16" s="94">
        <v>4590.99</v>
      </c>
      <c r="BD16" s="94">
        <v>4673.54</v>
      </c>
      <c r="BE16" s="94">
        <v>4736.82</v>
      </c>
      <c r="BF16" s="94">
        <v>4802.2700000000004</v>
      </c>
      <c r="BG16" s="94">
        <v>4878.3</v>
      </c>
      <c r="BH16" s="94">
        <v>4950.67</v>
      </c>
      <c r="BI16" s="94">
        <v>4962.134</v>
      </c>
      <c r="BJ16" s="94">
        <v>5023.8069999999998</v>
      </c>
      <c r="BK16" s="94">
        <v>5097</v>
      </c>
      <c r="BL16" s="94">
        <v>5136.7830000000004</v>
      </c>
      <c r="BM16" s="94">
        <v>5196</v>
      </c>
      <c r="BN16" s="94">
        <v>5250</v>
      </c>
      <c r="BO16" s="94">
        <v>5322</v>
      </c>
      <c r="BP16" s="94">
        <v>5360</v>
      </c>
      <c r="BQ16" s="94">
        <v>5445.5</v>
      </c>
      <c r="BR16" s="94">
        <v>5531</v>
      </c>
      <c r="BS16" s="94">
        <v>5596.2179999999998</v>
      </c>
      <c r="BV16" s="91" t="s">
        <v>30</v>
      </c>
      <c r="BW16" s="94">
        <v>426.5</v>
      </c>
      <c r="BX16" s="94">
        <v>429.71</v>
      </c>
      <c r="BY16" s="94">
        <v>434.06</v>
      </c>
      <c r="BZ16" s="94">
        <v>438.84</v>
      </c>
      <c r="CA16" s="94">
        <v>443.47</v>
      </c>
      <c r="CB16" s="94">
        <v>446.61</v>
      </c>
      <c r="CC16" s="94">
        <v>450.09</v>
      </c>
      <c r="CD16" s="94">
        <v>455.58</v>
      </c>
      <c r="CE16" s="94">
        <v>462.55</v>
      </c>
      <c r="CF16" s="94">
        <v>471.09</v>
      </c>
      <c r="CG16" s="94">
        <v>465.95400000000001</v>
      </c>
      <c r="CH16" s="94">
        <v>471.24599999999998</v>
      </c>
      <c r="CI16" s="94">
        <v>474</v>
      </c>
      <c r="CJ16" s="94">
        <v>479.23399999999998</v>
      </c>
      <c r="CK16" s="94">
        <v>473</v>
      </c>
      <c r="CL16" s="94">
        <v>477</v>
      </c>
      <c r="CM16" s="94">
        <v>484.5</v>
      </c>
      <c r="CN16" s="94">
        <v>482</v>
      </c>
      <c r="CO16" s="94">
        <v>486</v>
      </c>
      <c r="CP16" s="94">
        <v>490</v>
      </c>
      <c r="CQ16" s="94">
        <v>492.01100000000002</v>
      </c>
      <c r="CT16" s="91" t="s">
        <v>30</v>
      </c>
      <c r="CU16" s="94">
        <v>373.26</v>
      </c>
      <c r="CV16" s="94">
        <v>372.73</v>
      </c>
      <c r="CW16" s="94">
        <v>373.09</v>
      </c>
      <c r="CX16" s="94">
        <v>374.67</v>
      </c>
      <c r="CY16" s="94">
        <v>376.68</v>
      </c>
      <c r="CZ16" s="94">
        <v>377.82</v>
      </c>
      <c r="DA16" s="94">
        <v>378.19</v>
      </c>
      <c r="DB16" s="94">
        <v>384.78</v>
      </c>
      <c r="DC16" s="94">
        <v>393.67</v>
      </c>
      <c r="DD16" s="94">
        <v>401.34</v>
      </c>
      <c r="DE16" s="94">
        <v>407.29399999999998</v>
      </c>
      <c r="DF16" s="94">
        <v>413.12</v>
      </c>
      <c r="DG16" s="94">
        <v>418</v>
      </c>
      <c r="DH16" s="94">
        <v>418.32100000000003</v>
      </c>
      <c r="DI16" s="94">
        <v>423</v>
      </c>
      <c r="DJ16" s="94">
        <v>427</v>
      </c>
      <c r="DK16" s="94">
        <v>431</v>
      </c>
      <c r="DL16" s="94">
        <v>429</v>
      </c>
      <c r="DM16" s="94">
        <v>431.5</v>
      </c>
      <c r="DN16" s="94">
        <v>434</v>
      </c>
      <c r="DO16" s="94">
        <v>437.52499999999998</v>
      </c>
      <c r="DR16" s="91" t="s">
        <v>30</v>
      </c>
      <c r="DS16" s="94">
        <v>1103.53</v>
      </c>
      <c r="DT16" s="94">
        <v>1130.48</v>
      </c>
      <c r="DU16" s="94">
        <v>1153.56</v>
      </c>
      <c r="DV16" s="94">
        <v>1175.68</v>
      </c>
      <c r="DW16" s="94">
        <v>1198.68</v>
      </c>
      <c r="DX16" s="94">
        <v>1231.3499999999999</v>
      </c>
      <c r="DY16" s="94">
        <v>1280.8399999999999</v>
      </c>
      <c r="DZ16" s="94">
        <v>1317.33</v>
      </c>
      <c r="EA16" s="94">
        <v>1346.58</v>
      </c>
      <c r="EB16" s="94">
        <v>1381.95</v>
      </c>
      <c r="EC16" s="94">
        <v>1417.93</v>
      </c>
      <c r="ED16" s="94">
        <v>1450.0509999999999</v>
      </c>
      <c r="EE16" s="94">
        <v>1459</v>
      </c>
      <c r="EF16" s="94">
        <v>1494.759</v>
      </c>
      <c r="EG16" s="94">
        <v>1514</v>
      </c>
      <c r="EH16" s="94">
        <v>1534</v>
      </c>
      <c r="EI16" s="94">
        <v>1543</v>
      </c>
      <c r="EJ16" s="94">
        <v>1543</v>
      </c>
      <c r="EK16" s="94">
        <v>1570</v>
      </c>
      <c r="EL16" s="94">
        <v>1597</v>
      </c>
      <c r="EM16" s="94">
        <v>1622.848</v>
      </c>
      <c r="EP16" s="91" t="s">
        <v>30</v>
      </c>
      <c r="EQ16" s="94">
        <v>1580.51</v>
      </c>
      <c r="ER16" s="94">
        <v>1603.34</v>
      </c>
      <c r="ES16" s="94">
        <v>1624.0650000000001</v>
      </c>
      <c r="ET16" s="94">
        <v>1647.55</v>
      </c>
      <c r="EU16" s="94">
        <v>1674.62</v>
      </c>
      <c r="EV16" s="94">
        <v>1707.8</v>
      </c>
      <c r="EW16" s="94">
        <v>1707.6</v>
      </c>
      <c r="EX16" s="94">
        <v>1775.31</v>
      </c>
      <c r="EY16" s="94">
        <v>1777.04</v>
      </c>
      <c r="EZ16" s="94">
        <v>1846.35</v>
      </c>
      <c r="FA16" s="94">
        <v>1828.21</v>
      </c>
      <c r="FB16" s="94">
        <v>1857.604</v>
      </c>
      <c r="FC16" s="94">
        <v>1878.15</v>
      </c>
      <c r="FD16" s="94">
        <v>1880.836</v>
      </c>
      <c r="FE16" s="94">
        <v>1883.5350000000001</v>
      </c>
      <c r="FF16" s="94">
        <v>1906.508</v>
      </c>
      <c r="FG16" s="94">
        <v>1936.0150000000001</v>
      </c>
      <c r="FH16" s="94">
        <v>1989.3</v>
      </c>
      <c r="FI16" s="94">
        <v>2024.1</v>
      </c>
      <c r="FJ16" s="94">
        <v>2059.4699999999998</v>
      </c>
      <c r="FK16" s="94">
        <v>2085.748</v>
      </c>
    </row>
    <row r="17" spans="1:167" ht="14.5">
      <c r="A17" s="223"/>
      <c r="B17" s="223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4"/>
      <c r="ER17" s="94"/>
      <c r="ES17" s="94"/>
      <c r="ET17" s="94"/>
      <c r="EU17" s="94"/>
      <c r="EV17" s="94"/>
      <c r="EW17" s="94"/>
      <c r="EX17" s="94"/>
      <c r="EY17" s="94"/>
      <c r="EZ17" s="94"/>
      <c r="FA17" s="94"/>
      <c r="FB17" s="94"/>
      <c r="FC17" s="94"/>
      <c r="FD17" s="94"/>
      <c r="FE17" s="94"/>
      <c r="FF17" s="94"/>
      <c r="FG17" s="94"/>
      <c r="FH17" s="94"/>
      <c r="FI17" s="94"/>
      <c r="FJ17" s="94"/>
      <c r="FK17" s="94"/>
    </row>
    <row r="18" spans="1:167" ht="13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4.5">
      <c r="A19" s="223"/>
      <c r="B19" s="223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4.5">
      <c r="A20" s="223"/>
      <c r="B20" s="223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3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99" t="s">
        <v>22</v>
      </c>
      <c r="AB21" s="99" t="s">
        <v>22</v>
      </c>
      <c r="AC21" s="99" t="s">
        <v>22</v>
      </c>
      <c r="AD21" s="99" t="s">
        <v>22</v>
      </c>
      <c r="AE21" s="99" t="s">
        <v>22</v>
      </c>
      <c r="AF21" s="99" t="s">
        <v>22</v>
      </c>
      <c r="AG21" s="99" t="s">
        <v>22</v>
      </c>
      <c r="AH21" s="99" t="s">
        <v>22</v>
      </c>
      <c r="AI21" s="99" t="s">
        <v>22</v>
      </c>
      <c r="AJ21" s="99" t="s">
        <v>22</v>
      </c>
      <c r="AK21" s="99" t="s">
        <v>22</v>
      </c>
      <c r="AL21" s="99" t="s">
        <v>22</v>
      </c>
      <c r="AM21" s="99" t="s">
        <v>22</v>
      </c>
      <c r="AN21" s="99" t="s">
        <v>22</v>
      </c>
      <c r="AO21" s="99" t="s">
        <v>22</v>
      </c>
      <c r="AP21" s="99" t="s">
        <v>22</v>
      </c>
      <c r="AQ21" s="99" t="s">
        <v>22</v>
      </c>
      <c r="AR21" s="99" t="s">
        <v>22</v>
      </c>
      <c r="AS21" s="99" t="s">
        <v>22</v>
      </c>
      <c r="AT21" s="99" t="s">
        <v>22</v>
      </c>
      <c r="AU21" s="99" t="s">
        <v>22</v>
      </c>
      <c r="AW21" s="7"/>
      <c r="AX21" s="14" t="s">
        <v>32</v>
      </c>
      <c r="AY21" s="99" t="s">
        <v>22</v>
      </c>
      <c r="AZ21" s="99" t="s">
        <v>22</v>
      </c>
      <c r="BA21" s="99" t="s">
        <v>22</v>
      </c>
      <c r="BB21" s="99" t="s">
        <v>22</v>
      </c>
      <c r="BC21" s="99" t="s">
        <v>22</v>
      </c>
      <c r="BD21" s="99" t="s">
        <v>22</v>
      </c>
      <c r="BE21" s="99" t="s">
        <v>22</v>
      </c>
      <c r="BF21" s="99" t="s">
        <v>22</v>
      </c>
      <c r="BG21" s="99" t="s">
        <v>22</v>
      </c>
      <c r="BH21" s="99" t="s">
        <v>22</v>
      </c>
      <c r="BI21" s="99" t="s">
        <v>22</v>
      </c>
      <c r="BJ21" s="99" t="s">
        <v>22</v>
      </c>
      <c r="BK21" s="99" t="s">
        <v>22</v>
      </c>
      <c r="BL21" s="99" t="s">
        <v>22</v>
      </c>
      <c r="BM21" s="99" t="s">
        <v>22</v>
      </c>
      <c r="BN21" s="99" t="s">
        <v>22</v>
      </c>
      <c r="BO21" s="99" t="s">
        <v>22</v>
      </c>
      <c r="BP21" s="99" t="s">
        <v>22</v>
      </c>
      <c r="BQ21" s="99" t="s">
        <v>22</v>
      </c>
      <c r="BR21" s="99" t="s">
        <v>22</v>
      </c>
      <c r="BS21" s="99" t="s">
        <v>22</v>
      </c>
      <c r="BU21" s="7"/>
      <c r="BV21" s="14" t="s">
        <v>32</v>
      </c>
      <c r="BW21" s="99" t="s">
        <v>22</v>
      </c>
      <c r="BX21" s="99" t="s">
        <v>22</v>
      </c>
      <c r="BY21" s="99" t="s">
        <v>22</v>
      </c>
      <c r="BZ21" s="99" t="s">
        <v>22</v>
      </c>
      <c r="CA21" s="99" t="s">
        <v>22</v>
      </c>
      <c r="CB21" s="99" t="s">
        <v>22</v>
      </c>
      <c r="CC21" s="99" t="s">
        <v>22</v>
      </c>
      <c r="CD21" s="99" t="s">
        <v>22</v>
      </c>
      <c r="CE21" s="99" t="s">
        <v>22</v>
      </c>
      <c r="CF21" s="99" t="s">
        <v>22</v>
      </c>
      <c r="CG21" s="99" t="s">
        <v>22</v>
      </c>
      <c r="CH21" s="99" t="s">
        <v>22</v>
      </c>
      <c r="CI21" s="99" t="s">
        <v>22</v>
      </c>
      <c r="CJ21" s="99" t="s">
        <v>22</v>
      </c>
      <c r="CK21" s="99" t="s">
        <v>22</v>
      </c>
      <c r="CL21" s="99" t="s">
        <v>22</v>
      </c>
      <c r="CM21" s="99" t="s">
        <v>22</v>
      </c>
      <c r="CN21" s="99" t="s">
        <v>22</v>
      </c>
      <c r="CO21" s="99" t="s">
        <v>22</v>
      </c>
      <c r="CP21" s="99" t="s">
        <v>22</v>
      </c>
      <c r="CQ21" s="99" t="s">
        <v>22</v>
      </c>
      <c r="CS21" s="7"/>
      <c r="CT21" s="14" t="s">
        <v>32</v>
      </c>
      <c r="CU21" s="99" t="s">
        <v>22</v>
      </c>
      <c r="CV21" s="99" t="s">
        <v>22</v>
      </c>
      <c r="CW21" s="99" t="s">
        <v>22</v>
      </c>
      <c r="CX21" s="99" t="s">
        <v>22</v>
      </c>
      <c r="CY21" s="99" t="s">
        <v>22</v>
      </c>
      <c r="CZ21" s="99" t="s">
        <v>22</v>
      </c>
      <c r="DA21" s="99" t="s">
        <v>22</v>
      </c>
      <c r="DB21" s="99" t="s">
        <v>22</v>
      </c>
      <c r="DC21" s="99" t="s">
        <v>22</v>
      </c>
      <c r="DD21" s="99" t="s">
        <v>22</v>
      </c>
      <c r="DE21" s="99" t="s">
        <v>22</v>
      </c>
      <c r="DF21" s="99" t="s">
        <v>22</v>
      </c>
      <c r="DG21" s="99" t="s">
        <v>22</v>
      </c>
      <c r="DH21" s="99" t="s">
        <v>22</v>
      </c>
      <c r="DI21" s="99" t="s">
        <v>22</v>
      </c>
      <c r="DJ21" s="99" t="s">
        <v>22</v>
      </c>
      <c r="DK21" s="99" t="s">
        <v>22</v>
      </c>
      <c r="DL21" s="99" t="s">
        <v>22</v>
      </c>
      <c r="DM21" s="99" t="s">
        <v>22</v>
      </c>
      <c r="DN21" s="99" t="s">
        <v>22</v>
      </c>
      <c r="DO21" s="99" t="s">
        <v>22</v>
      </c>
      <c r="DQ21" s="7"/>
      <c r="DR21" s="14" t="s">
        <v>32</v>
      </c>
      <c r="DS21" s="99" t="s">
        <v>22</v>
      </c>
      <c r="DT21" s="99" t="s">
        <v>22</v>
      </c>
      <c r="DU21" s="99" t="s">
        <v>22</v>
      </c>
      <c r="DV21" s="99" t="s">
        <v>22</v>
      </c>
      <c r="DW21" s="99" t="s">
        <v>22</v>
      </c>
      <c r="DX21" s="99" t="s">
        <v>22</v>
      </c>
      <c r="DY21" s="99" t="s">
        <v>22</v>
      </c>
      <c r="DZ21" s="99" t="s">
        <v>22</v>
      </c>
      <c r="EA21" s="99" t="s">
        <v>22</v>
      </c>
      <c r="EB21" s="99" t="s">
        <v>22</v>
      </c>
      <c r="EC21" s="99" t="s">
        <v>22</v>
      </c>
      <c r="ED21" s="99" t="s">
        <v>22</v>
      </c>
      <c r="EE21" s="99" t="s">
        <v>22</v>
      </c>
      <c r="EF21" s="99" t="s">
        <v>22</v>
      </c>
      <c r="EG21" s="99" t="s">
        <v>22</v>
      </c>
      <c r="EH21" s="99" t="s">
        <v>22</v>
      </c>
      <c r="EI21" s="99" t="s">
        <v>22</v>
      </c>
      <c r="EJ21" s="99" t="s">
        <v>22</v>
      </c>
      <c r="EK21" s="99" t="s">
        <v>22</v>
      </c>
      <c r="EL21" s="99" t="s">
        <v>22</v>
      </c>
      <c r="EM21" s="99" t="s">
        <v>22</v>
      </c>
      <c r="EO21" s="7"/>
      <c r="EP21" s="14" t="s">
        <v>32</v>
      </c>
      <c r="EQ21" s="99" t="s">
        <v>22</v>
      </c>
      <c r="ER21" s="99" t="s">
        <v>22</v>
      </c>
      <c r="ES21" s="99" t="s">
        <v>22</v>
      </c>
      <c r="ET21" s="99" t="s">
        <v>22</v>
      </c>
      <c r="EU21" s="99" t="s">
        <v>22</v>
      </c>
      <c r="EV21" s="99" t="s">
        <v>22</v>
      </c>
      <c r="EW21" s="99" t="s">
        <v>22</v>
      </c>
      <c r="EX21" s="99" t="s">
        <v>22</v>
      </c>
      <c r="EY21" s="99" t="s">
        <v>22</v>
      </c>
      <c r="EZ21" s="99" t="s">
        <v>22</v>
      </c>
      <c r="FA21" s="99" t="s">
        <v>22</v>
      </c>
      <c r="FB21" s="99" t="s">
        <v>22</v>
      </c>
      <c r="FC21" s="99" t="s">
        <v>22</v>
      </c>
      <c r="FD21" s="99" t="s">
        <v>22</v>
      </c>
      <c r="FE21" s="99" t="s">
        <v>22</v>
      </c>
      <c r="FF21" s="99" t="s">
        <v>22</v>
      </c>
      <c r="FG21" s="99" t="s">
        <v>22</v>
      </c>
      <c r="FH21" s="99" t="s">
        <v>22</v>
      </c>
      <c r="FI21" s="99" t="s">
        <v>22</v>
      </c>
      <c r="FJ21" s="99" t="s">
        <v>22</v>
      </c>
      <c r="FK21" s="99" t="s">
        <v>22</v>
      </c>
    </row>
    <row r="22" spans="1:167" ht="14.5">
      <c r="A22" s="223"/>
      <c r="B22" s="223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5">
      <c r="A23" s="223"/>
      <c r="B23" s="22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 ht="13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4.5">
      <c r="A25" s="223"/>
      <c r="B25" s="22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4.5">
      <c r="A26" s="225" t="s">
        <v>26</v>
      </c>
      <c r="B26" s="225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1" t="s">
        <v>26</v>
      </c>
      <c r="Z26" s="3"/>
      <c r="AW26" s="81" t="s">
        <v>26</v>
      </c>
      <c r="AX26" s="3"/>
      <c r="BU26" s="81" t="s">
        <v>26</v>
      </c>
      <c r="BV26" s="3"/>
      <c r="CS26" s="81" t="s">
        <v>26</v>
      </c>
      <c r="CT26" s="3"/>
      <c r="DQ26" s="81" t="s">
        <v>26</v>
      </c>
      <c r="DR26" s="3"/>
      <c r="EO26" s="81" t="s">
        <v>26</v>
      </c>
      <c r="EP26" s="3"/>
    </row>
    <row r="27" spans="1:167" ht="14.5">
      <c r="A27" s="225" t="s">
        <v>34</v>
      </c>
      <c r="B27" s="225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1" t="s">
        <v>34</v>
      </c>
      <c r="AW27" s="81" t="s">
        <v>34</v>
      </c>
      <c r="BU27" s="81" t="s">
        <v>34</v>
      </c>
      <c r="CS27" s="81" t="s">
        <v>34</v>
      </c>
      <c r="DQ27" s="81" t="s">
        <v>34</v>
      </c>
      <c r="EO27" s="81" t="s">
        <v>34</v>
      </c>
      <c r="EP27" s="3"/>
    </row>
  </sheetData>
  <mergeCells count="21"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5"/>
  <cols>
    <col min="1" max="1" width="16.453125" style="3" bestFit="1" customWidth="1"/>
    <col min="2" max="2" width="10.7265625" bestFit="1" customWidth="1"/>
  </cols>
  <sheetData>
    <row r="2" spans="1:9">
      <c r="C2" t="s">
        <v>141</v>
      </c>
      <c r="D2" t="s">
        <v>142</v>
      </c>
      <c r="E2" t="s">
        <v>143</v>
      </c>
      <c r="F2" t="s">
        <v>144</v>
      </c>
      <c r="G2" t="s">
        <v>145</v>
      </c>
      <c r="H2" t="s">
        <v>146</v>
      </c>
      <c r="I2" t="s">
        <v>147</v>
      </c>
    </row>
    <row r="3" spans="1:9">
      <c r="A3" s="3" t="s">
        <v>148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148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148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148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148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148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148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148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148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148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149</v>
      </c>
      <c r="B13" s="3" t="s">
        <v>119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149</v>
      </c>
      <c r="B14" s="3" t="s">
        <v>120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149</v>
      </c>
      <c r="B15" s="3" t="s">
        <v>121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149</v>
      </c>
      <c r="B16" s="3" t="s">
        <v>122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149</v>
      </c>
      <c r="B17" s="3" t="s">
        <v>123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149</v>
      </c>
      <c r="B18" s="3" t="s">
        <v>124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149</v>
      </c>
      <c r="B19" s="3" t="s">
        <v>125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149</v>
      </c>
      <c r="B20" s="3" t="s">
        <v>126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149</v>
      </c>
      <c r="B21" s="3" t="s">
        <v>127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149</v>
      </c>
      <c r="B22" s="3" t="s">
        <v>128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150</v>
      </c>
      <c r="B23" s="3" t="s">
        <v>119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150</v>
      </c>
      <c r="B24" s="3" t="s">
        <v>120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150</v>
      </c>
      <c r="B25" s="3" t="s">
        <v>121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150</v>
      </c>
      <c r="B26" s="3" t="s">
        <v>122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150</v>
      </c>
      <c r="B27" s="3" t="s">
        <v>123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150</v>
      </c>
      <c r="B28" s="3" t="s">
        <v>124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150</v>
      </c>
      <c r="B29" s="3" t="s">
        <v>125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150</v>
      </c>
      <c r="B30" s="3" t="s">
        <v>126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150</v>
      </c>
      <c r="B31" s="3" t="s">
        <v>127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150</v>
      </c>
      <c r="B32" s="3" t="s">
        <v>128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151</v>
      </c>
      <c r="B33" s="3" t="s">
        <v>119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151</v>
      </c>
      <c r="B34" s="3" t="s">
        <v>120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151</v>
      </c>
      <c r="B35" s="3" t="s">
        <v>121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151</v>
      </c>
      <c r="B36" s="3" t="s">
        <v>122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151</v>
      </c>
      <c r="B37" s="3" t="s">
        <v>123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151</v>
      </c>
      <c r="B38" s="3" t="s">
        <v>124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151</v>
      </c>
      <c r="B39" s="3" t="s">
        <v>125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151</v>
      </c>
      <c r="B40" s="3" t="s">
        <v>126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151</v>
      </c>
      <c r="B41" s="3" t="s">
        <v>127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151</v>
      </c>
      <c r="B42" s="3" t="s">
        <v>128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5"/>
  <cols>
    <col min="2" max="2" width="28.7265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116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116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116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116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116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116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116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223"/>
      <c r="AX12" s="223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223"/>
      <c r="BV12" s="223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223"/>
      <c r="CT12" s="223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223"/>
      <c r="DR12" s="223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4">
      <c r="A13" s="7"/>
      <c r="B13" s="14" t="s">
        <v>117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117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117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117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117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117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117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4.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119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119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119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119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119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119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119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4.5">
      <c r="A16" s="37"/>
      <c r="B16" s="36" t="s">
        <v>120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120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120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120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120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120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120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4.5">
      <c r="A17" s="37"/>
      <c r="B17" s="36" t="s">
        <v>121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121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121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121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121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121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121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4.5">
      <c r="A18" s="37"/>
      <c r="B18" s="36" t="s">
        <v>122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122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122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122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122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122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122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4.5">
      <c r="A19" s="37"/>
      <c r="B19" s="36" t="s">
        <v>123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123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123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123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123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123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123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4.5">
      <c r="A20" s="37"/>
      <c r="B20" s="21" t="s">
        <v>124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124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124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124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124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124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124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4.5">
      <c r="A21" s="37"/>
      <c r="B21" s="21" t="s">
        <v>125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125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125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125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125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125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125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4.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4.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4.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4.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4.5">
      <c r="A27" s="37"/>
      <c r="B27" s="36" t="s">
        <v>119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119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119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119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119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119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119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4.5">
      <c r="A28" s="37"/>
      <c r="B28" s="36" t="s">
        <v>120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120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120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120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120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120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120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4.5">
      <c r="A29" s="37"/>
      <c r="B29" s="36" t="s">
        <v>121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121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121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121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121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121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121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4.5">
      <c r="A30" s="37"/>
      <c r="B30" s="36" t="s">
        <v>122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122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122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122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122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122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122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4.5">
      <c r="A31" s="37"/>
      <c r="B31" s="36" t="s">
        <v>123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123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123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123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123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123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123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4.5">
      <c r="A32" s="37"/>
      <c r="B32" s="21" t="s">
        <v>124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124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124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124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124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124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124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4.5">
      <c r="A33" s="37"/>
      <c r="B33" s="21" t="s">
        <v>125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125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125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125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125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125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125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4.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4.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4.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4.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1.5">
      <c r="A39" s="37"/>
      <c r="B39" s="14" t="s">
        <v>129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129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129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129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129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129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129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4.5">
      <c r="A40" s="7"/>
      <c r="B40" s="19" t="s">
        <v>118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4.5">
      <c r="A41" s="37"/>
      <c r="B41" s="36" t="s">
        <v>119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119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119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119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119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119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119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4.5">
      <c r="A42" s="37"/>
      <c r="B42" s="36" t="s">
        <v>120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120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120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120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120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120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120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4.5">
      <c r="A43" s="37"/>
      <c r="B43" s="36" t="s">
        <v>121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121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121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121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121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121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121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4.5">
      <c r="A44" s="37"/>
      <c r="B44" s="36" t="s">
        <v>122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122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122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122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122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122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122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4.5">
      <c r="A45" s="37"/>
      <c r="B45" s="36" t="s">
        <v>123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123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123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123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123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123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123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4.5">
      <c r="A46" s="37"/>
      <c r="B46" s="21" t="s">
        <v>124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124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124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124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124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124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124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4.5">
      <c r="A47" s="37"/>
      <c r="B47" s="21" t="s">
        <v>125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125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125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125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125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125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125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4.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4.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4.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37"/>
      <c r="B53" s="36" t="s">
        <v>119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119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119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119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119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119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119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4.5">
      <c r="A54" s="37"/>
      <c r="B54" s="36" t="s">
        <v>120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120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120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120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120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120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120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4.5">
      <c r="A55" s="37"/>
      <c r="B55" s="36" t="s">
        <v>121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121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121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121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121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121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121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4.5">
      <c r="A56" s="37"/>
      <c r="B56" s="36" t="s">
        <v>122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122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122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122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122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122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122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4.5">
      <c r="A57" s="37"/>
      <c r="B57" s="36" t="s">
        <v>123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123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123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123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123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123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123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4.5">
      <c r="A58" s="37"/>
      <c r="B58" s="21" t="s">
        <v>124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124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124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124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124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124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124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4.5">
      <c r="A59" s="37"/>
      <c r="B59" s="21" t="s">
        <v>125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125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125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125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125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125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125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4.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4.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4.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23"/>
      <c r="Z75" s="223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23"/>
      <c r="AX75" s="223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23"/>
      <c r="BV75" s="223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23"/>
      <c r="CT75" s="223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23"/>
      <c r="DR75" s="223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23"/>
      <c r="Z76" s="223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23"/>
      <c r="AX76" s="223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23"/>
      <c r="BV76" s="223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23"/>
      <c r="CT76" s="223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23"/>
      <c r="DR76" s="223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23"/>
      <c r="Z77" s="223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23"/>
      <c r="AX77" s="223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23"/>
      <c r="BV77" s="223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23"/>
      <c r="CT77" s="223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23"/>
      <c r="DR77" s="223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23"/>
      <c r="Z78" s="223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23"/>
      <c r="AX78" s="223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23"/>
      <c r="BV78" s="223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23"/>
      <c r="CT78" s="223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23"/>
      <c r="DR78" s="223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23"/>
      <c r="Z79" s="223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23"/>
      <c r="AX79" s="223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23"/>
      <c r="BV79" s="223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23"/>
      <c r="CT79" s="223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23"/>
      <c r="DR79" s="223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23"/>
      <c r="Z80" s="223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23"/>
      <c r="AX80" s="223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23"/>
      <c r="BV80" s="223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23"/>
      <c r="CT80" s="223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23"/>
      <c r="DR80" s="223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23"/>
      <c r="Z81" s="223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23"/>
      <c r="AX81" s="223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23"/>
      <c r="BV81" s="223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23"/>
      <c r="CT81" s="223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23"/>
      <c r="DR81" s="223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4.5">
      <c r="A163" s="223"/>
      <c r="B163" s="223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4.5">
      <c r="A164" s="223"/>
      <c r="B164" s="223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4.5">
      <c r="A165" s="223"/>
      <c r="B165" s="223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4.5">
      <c r="A166" s="223"/>
      <c r="B166" s="223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4.5">
      <c r="A167" s="223"/>
      <c r="B167" s="223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4.5">
      <c r="A168" s="223"/>
      <c r="B168" s="223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223"/>
      <c r="B1" s="223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223"/>
      <c r="Z1" s="223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223"/>
      <c r="AX1" s="223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223"/>
      <c r="BV1" s="223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223"/>
      <c r="CT1" s="223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223"/>
      <c r="DR1" s="223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223"/>
      <c r="EP1" s="223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4.5">
      <c r="A2" s="223"/>
      <c r="B2" s="223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223"/>
      <c r="Z2" s="223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223"/>
      <c r="AX2" s="223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223"/>
      <c r="BV2" s="223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223"/>
      <c r="CT2" s="223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223"/>
      <c r="DR2" s="223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223"/>
      <c r="EP2" s="223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4.5">
      <c r="A3" s="223"/>
      <c r="B3" s="223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223"/>
      <c r="Z3" s="223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223"/>
      <c r="AX3" s="223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223"/>
      <c r="BV3" s="223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223"/>
      <c r="CT3" s="223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223"/>
      <c r="DR3" s="223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223"/>
      <c r="EP3" s="223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4.5">
      <c r="A4" s="223"/>
      <c r="B4" s="22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223"/>
      <c r="Z4" s="223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223"/>
      <c r="AX4" s="223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223"/>
      <c r="BV4" s="223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223"/>
      <c r="CT4" s="223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223"/>
      <c r="DR4" s="223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223"/>
      <c r="EP4" s="223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224" t="s">
        <v>6</v>
      </c>
      <c r="B5" s="224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224" t="s">
        <v>6</v>
      </c>
      <c r="Z5" s="224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224" t="s">
        <v>6</v>
      </c>
      <c r="AX5" s="224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224" t="s">
        <v>6</v>
      </c>
      <c r="BV5" s="224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224" t="s">
        <v>6</v>
      </c>
      <c r="CT5" s="224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224" t="s">
        <v>6</v>
      </c>
      <c r="DR5" s="224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224" t="s">
        <v>6</v>
      </c>
      <c r="EP5" s="224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223"/>
      <c r="B6" s="22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224"/>
      <c r="Z6" s="224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224"/>
      <c r="AX6" s="224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224"/>
      <c r="BV6" s="224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224"/>
      <c r="CT6" s="224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224"/>
      <c r="DR6" s="224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223"/>
      <c r="EP6" s="223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7.5">
      <c r="A7" s="226" t="s">
        <v>115</v>
      </c>
      <c r="B7" s="22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226" t="s">
        <v>133</v>
      </c>
      <c r="Z7" s="22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226" t="s">
        <v>136</v>
      </c>
      <c r="AX7" s="22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226" t="s">
        <v>137</v>
      </c>
      <c r="BV7" s="22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226" t="s">
        <v>138</v>
      </c>
      <c r="CT7" s="22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226" t="s">
        <v>139</v>
      </c>
      <c r="DR7" s="22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226" t="s">
        <v>140</v>
      </c>
      <c r="EP7" s="22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5">
      <c r="A8" s="226" t="s">
        <v>130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226" t="s">
        <v>130</v>
      </c>
      <c r="Z8" s="22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226" t="s">
        <v>130</v>
      </c>
      <c r="AX8" s="22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226" t="s">
        <v>130</v>
      </c>
      <c r="BV8" s="22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226" t="s">
        <v>130</v>
      </c>
      <c r="CT8" s="22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226" t="s">
        <v>130</v>
      </c>
      <c r="DR8" s="22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226" t="s">
        <v>130</v>
      </c>
      <c r="EP8" s="22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5">
      <c r="A9" s="223"/>
      <c r="B9" s="223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223"/>
      <c r="Z9" s="223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223"/>
      <c r="AX9" s="223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223"/>
      <c r="BV9" s="223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223"/>
      <c r="CT9" s="223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223"/>
      <c r="DR9" s="223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223"/>
      <c r="EP9" s="223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4.5">
      <c r="A10" s="223"/>
      <c r="B10" s="223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223"/>
      <c r="Z10" s="223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223"/>
      <c r="AX10" s="223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223"/>
      <c r="BV10" s="223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223"/>
      <c r="CT10" s="223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223"/>
      <c r="DR10" s="223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223"/>
      <c r="EP10" s="223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223"/>
      <c r="Z11" s="223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223"/>
      <c r="AX11" s="223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223"/>
      <c r="BV11" s="223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223"/>
      <c r="CT11" s="223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223"/>
      <c r="DR11" s="223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223"/>
      <c r="EP11" s="223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4.5">
      <c r="A12" s="223"/>
      <c r="B12" s="223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223"/>
      <c r="Z12" s="2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223"/>
      <c r="AX12" s="223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223"/>
      <c r="BV12" s="223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223"/>
      <c r="CT12" s="223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223"/>
      <c r="DR12" s="223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223"/>
      <c r="EP12" s="223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1">
      <c r="A13" s="7"/>
      <c r="B13" s="14" t="s">
        <v>131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134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134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134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134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134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131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4.5">
      <c r="A14" s="37"/>
      <c r="B14" s="19" t="s">
        <v>118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118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118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118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118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118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118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4.5">
      <c r="A15" s="37"/>
      <c r="B15" s="36" t="s">
        <v>119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119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119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119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119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119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119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4.5">
      <c r="A16" s="37"/>
      <c r="B16" s="36" t="s">
        <v>120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120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120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120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120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120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120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4.5">
      <c r="A17" s="37"/>
      <c r="B17" s="36" t="s">
        <v>121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121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121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121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121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121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121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4.5">
      <c r="A18" s="37"/>
      <c r="B18" s="36" t="s">
        <v>122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122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122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122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122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122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122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4.5">
      <c r="A19" s="37"/>
      <c r="B19" s="36" t="s">
        <v>123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123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123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123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123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123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123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4.5">
      <c r="A20" s="37"/>
      <c r="B20" s="21" t="s">
        <v>124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124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124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124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124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124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124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4.5">
      <c r="A21" s="37"/>
      <c r="B21" s="21" t="s">
        <v>125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125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125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125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125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125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125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4.5">
      <c r="A22" s="37"/>
      <c r="B22" s="21" t="s">
        <v>126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126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126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126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126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126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126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4.5">
      <c r="A23" s="37"/>
      <c r="B23" s="21" t="s">
        <v>127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127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127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127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127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127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127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4.5">
      <c r="A24" s="37"/>
      <c r="B24" s="21" t="s">
        <v>128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128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128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128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128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128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128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4.5">
      <c r="A25" s="223"/>
      <c r="B25" s="223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223"/>
      <c r="Z25" s="223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223"/>
      <c r="AX25" s="223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223"/>
      <c r="BV25" s="223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223"/>
      <c r="CT25" s="223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223"/>
      <c r="DR25" s="223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223"/>
      <c r="EP25" s="223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4.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4.5">
      <c r="A27" s="37"/>
      <c r="B27" s="36" t="s">
        <v>119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119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119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119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119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119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119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4.5">
      <c r="A28" s="37"/>
      <c r="B28" s="36" t="s">
        <v>120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120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120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120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120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120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120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4.5">
      <c r="A29" s="37"/>
      <c r="B29" s="36" t="s">
        <v>121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121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121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121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121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121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121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4.5">
      <c r="A30" s="37"/>
      <c r="B30" s="36" t="s">
        <v>122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122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122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122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122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122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122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4.5">
      <c r="A31" s="37"/>
      <c r="B31" s="36" t="s">
        <v>123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123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123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123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123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123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123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4.5">
      <c r="A32" s="37"/>
      <c r="B32" s="21" t="s">
        <v>124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124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124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124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124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124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124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4.5">
      <c r="A33" s="37"/>
      <c r="B33" s="21" t="s">
        <v>125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125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125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125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125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125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125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4.5">
      <c r="A34" s="37"/>
      <c r="B34" s="21" t="s">
        <v>126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126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126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126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126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126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126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4.5">
      <c r="A35" s="37"/>
      <c r="B35" s="21" t="s">
        <v>127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127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127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127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127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127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127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4.5">
      <c r="A36" s="37"/>
      <c r="B36" s="21" t="s">
        <v>128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128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128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128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128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128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128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4.5">
      <c r="A37" s="223"/>
      <c r="B37" s="223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223"/>
      <c r="Z37" s="223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223"/>
      <c r="AX37" s="223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223"/>
      <c r="BV37" s="223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223"/>
      <c r="CT37" s="223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223"/>
      <c r="DR37" s="223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223"/>
      <c r="EP37" s="223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4.5">
      <c r="A38" s="223"/>
      <c r="B38" s="223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223"/>
      <c r="Z38" s="223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223"/>
      <c r="AX38" s="223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223"/>
      <c r="BV38" s="223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223"/>
      <c r="CT38" s="223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223"/>
      <c r="DR38" s="223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223"/>
      <c r="EP38" s="223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1.5">
      <c r="A39" s="37"/>
      <c r="B39" s="14" t="s">
        <v>132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135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135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135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135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135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132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4.5">
      <c r="A40" s="7"/>
      <c r="B40" s="19" t="s">
        <v>118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118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118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118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118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118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118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4.5">
      <c r="A41" s="37"/>
      <c r="B41" s="36" t="s">
        <v>119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119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119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119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119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119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119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4.5">
      <c r="A42" s="37"/>
      <c r="B42" s="36" t="s">
        <v>120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120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120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120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120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120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120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4.5">
      <c r="A43" s="37"/>
      <c r="B43" s="36" t="s">
        <v>121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121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121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121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121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121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121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4.5">
      <c r="A44" s="37"/>
      <c r="B44" s="36" t="s">
        <v>122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122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122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122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122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122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122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4.5">
      <c r="A45" s="37"/>
      <c r="B45" s="36" t="s">
        <v>123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123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123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123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123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123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123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4.5">
      <c r="A46" s="37"/>
      <c r="B46" s="21" t="s">
        <v>124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124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124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124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124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124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124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4.5">
      <c r="A47" s="37"/>
      <c r="B47" s="21" t="s">
        <v>125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125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125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125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125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125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125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4.5">
      <c r="A48" s="37"/>
      <c r="B48" s="21" t="s">
        <v>126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126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126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126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126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126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126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4.5">
      <c r="A49" s="37"/>
      <c r="B49" s="21" t="s">
        <v>127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127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127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127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127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127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127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4.5">
      <c r="A50" s="37"/>
      <c r="B50" s="21" t="s">
        <v>128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128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128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128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128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128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128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4.5">
      <c r="A51" s="223"/>
      <c r="B51" s="223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223"/>
      <c r="Z51" s="223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223"/>
      <c r="AX51" s="223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223"/>
      <c r="BV51" s="223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223"/>
      <c r="CT51" s="223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223"/>
      <c r="DR51" s="223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223"/>
      <c r="EP51" s="223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4.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4.5">
      <c r="A53" s="37"/>
      <c r="B53" s="36" t="s">
        <v>119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119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119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119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119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119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119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4.5">
      <c r="A54" s="37"/>
      <c r="B54" s="36" t="s">
        <v>120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120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120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120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120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120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120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4.5">
      <c r="A55" s="37"/>
      <c r="B55" s="36" t="s">
        <v>121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121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121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121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121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121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121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4.5">
      <c r="A56" s="37"/>
      <c r="B56" s="36" t="s">
        <v>122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122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122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122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122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122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122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4.5">
      <c r="A57" s="37"/>
      <c r="B57" s="36" t="s">
        <v>123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123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123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123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123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123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123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4.5">
      <c r="A58" s="37"/>
      <c r="B58" s="21" t="s">
        <v>124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124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124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124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124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124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124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4.5">
      <c r="A59" s="37"/>
      <c r="B59" s="21" t="s">
        <v>125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125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125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125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125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125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125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4.5">
      <c r="A60" s="37"/>
      <c r="B60" s="21" t="s">
        <v>126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126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126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126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126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126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126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4.5">
      <c r="A61" s="37"/>
      <c r="B61" s="21" t="s">
        <v>127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127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127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127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127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127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127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4.5">
      <c r="A62" s="37"/>
      <c r="B62" s="21" t="s">
        <v>128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128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128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128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128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128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128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4.5">
      <c r="A63" s="223"/>
      <c r="B63" s="223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223"/>
      <c r="Z63" s="223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223"/>
      <c r="AX63" s="223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223"/>
      <c r="BV63" s="223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223"/>
      <c r="CT63" s="223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223"/>
      <c r="DR63" s="223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223"/>
      <c r="EP63" s="223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4.5">
      <c r="A64" s="223"/>
      <c r="B64" s="223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223"/>
      <c r="Z64" s="223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223"/>
      <c r="AX64" s="223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223"/>
      <c r="BV64" s="223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223"/>
      <c r="CT64" s="223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223"/>
      <c r="DR64" s="223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223"/>
      <c r="EP64" s="223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4.5">
      <c r="A65" s="223"/>
      <c r="B65" s="223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223"/>
      <c r="Z65" s="223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223"/>
      <c r="AX65" s="223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223"/>
      <c r="BV65" s="223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223"/>
      <c r="CT65" s="223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223"/>
      <c r="DR65" s="223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223"/>
      <c r="EP65" s="223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4.5">
      <c r="A66" s="223"/>
      <c r="B66" s="223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223"/>
      <c r="Z66" s="223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223"/>
      <c r="AX66" s="223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223"/>
      <c r="BV66" s="223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223"/>
      <c r="CT66" s="223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223"/>
      <c r="DR66" s="223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223"/>
      <c r="EP66" s="223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4.5">
      <c r="A67" s="223"/>
      <c r="B67" s="223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223"/>
      <c r="Z67" s="223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223"/>
      <c r="AX67" s="223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223"/>
      <c r="BV67" s="223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223"/>
      <c r="CT67" s="223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223"/>
      <c r="DR67" s="223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223"/>
      <c r="EP67" s="223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4.5">
      <c r="A68" s="223"/>
      <c r="B68" s="223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223"/>
      <c r="Z68" s="223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223"/>
      <c r="AX68" s="223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223"/>
      <c r="BV68" s="223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223"/>
      <c r="CT68" s="223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223"/>
      <c r="DR68" s="223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223"/>
      <c r="EP68" s="223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4.5">
      <c r="A69" s="223"/>
      <c r="B69" s="223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223"/>
      <c r="Z69" s="223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223"/>
      <c r="AX69" s="223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223"/>
      <c r="BV69" s="223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223"/>
      <c r="CT69" s="223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223"/>
      <c r="DR69" s="223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223"/>
      <c r="EP69" s="223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4.5">
      <c r="A70" s="223"/>
      <c r="B70" s="223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223"/>
      <c r="Z70" s="223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223"/>
      <c r="AX70" s="223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223"/>
      <c r="BV70" s="223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223"/>
      <c r="CT70" s="223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223"/>
      <c r="DR70" s="223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223"/>
      <c r="EP70" s="223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4.5">
      <c r="A71" s="223"/>
      <c r="B71" s="223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223"/>
      <c r="Z71" s="223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223"/>
      <c r="AX71" s="223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223"/>
      <c r="BV71" s="223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223"/>
      <c r="CT71" s="223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223"/>
      <c r="DR71" s="223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223"/>
      <c r="EP71" s="223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4.5">
      <c r="A72" s="223"/>
      <c r="B72" s="223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223"/>
      <c r="Z72" s="223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223"/>
      <c r="AX72" s="223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223"/>
      <c r="BV72" s="223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223"/>
      <c r="CT72" s="223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223"/>
      <c r="DR72" s="223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223"/>
      <c r="EP72" s="223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4.5">
      <c r="A73" s="223"/>
      <c r="B73" s="223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223"/>
      <c r="Z73" s="223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223"/>
      <c r="AX73" s="223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223"/>
      <c r="BV73" s="223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223"/>
      <c r="CT73" s="223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223"/>
      <c r="DR73" s="223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223"/>
      <c r="EP73" s="223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4.5">
      <c r="A74" s="223"/>
      <c r="B74" s="223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223"/>
      <c r="Z74" s="223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223"/>
      <c r="AX74" s="223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223"/>
      <c r="BV74" s="223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223"/>
      <c r="CT74" s="223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223"/>
      <c r="DR74" s="223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223"/>
      <c r="EP74" s="223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4.5">
      <c r="A75" s="223"/>
      <c r="B75" s="223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223"/>
      <c r="Z75" s="223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223"/>
      <c r="AX75" s="223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223"/>
      <c r="BV75" s="223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223"/>
      <c r="CT75" s="223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223"/>
      <c r="DR75" s="223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223"/>
      <c r="EP75" s="223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4.5">
      <c r="A76" s="223"/>
      <c r="B76" s="223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223"/>
      <c r="Z76" s="223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223"/>
      <c r="AX76" s="223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223"/>
      <c r="BV76" s="223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223"/>
      <c r="CT76" s="223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223"/>
      <c r="DR76" s="223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223"/>
      <c r="EP76" s="223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4.5">
      <c r="A77" s="223"/>
      <c r="B77" s="223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223"/>
      <c r="Z77" s="223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223"/>
      <c r="AX77" s="223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223"/>
      <c r="BV77" s="223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223"/>
      <c r="CT77" s="223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223"/>
      <c r="DR77" s="223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223"/>
      <c r="EP77" s="223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4.5">
      <c r="A78" s="223"/>
      <c r="B78" s="223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223"/>
      <c r="Z78" s="223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223"/>
      <c r="AX78" s="223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223"/>
      <c r="BV78" s="223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223"/>
      <c r="CT78" s="223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223"/>
      <c r="DR78" s="223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223"/>
      <c r="EP78" s="223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4.5">
      <c r="A79" s="223"/>
      <c r="B79" s="223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223"/>
      <c r="Z79" s="223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223"/>
      <c r="AX79" s="223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223"/>
      <c r="BV79" s="223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223"/>
      <c r="CT79" s="223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223"/>
      <c r="DR79" s="223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223"/>
      <c r="EP79" s="223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4.5">
      <c r="A80" s="223"/>
      <c r="B80" s="223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223"/>
      <c r="Z80" s="223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223"/>
      <c r="AX80" s="223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223"/>
      <c r="BV80" s="223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223"/>
      <c r="CT80" s="223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223"/>
      <c r="DR80" s="223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223"/>
      <c r="EP80" s="223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4.5">
      <c r="A81" s="223"/>
      <c r="B81" s="223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223"/>
      <c r="Z81" s="223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223"/>
      <c r="AX81" s="223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223"/>
      <c r="BV81" s="223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223"/>
      <c r="CT81" s="223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223"/>
      <c r="DR81" s="223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223"/>
      <c r="EP81" s="223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4.5">
      <c r="A82" s="223"/>
      <c r="B82" s="223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223"/>
      <c r="Z82" s="223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223"/>
      <c r="AX82" s="223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223"/>
      <c r="BV82" s="223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223"/>
      <c r="CT82" s="223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223"/>
      <c r="DR82" s="223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223"/>
      <c r="EP82" s="223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4.5">
      <c r="A83" s="223"/>
      <c r="B83" s="223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223"/>
      <c r="Z83" s="223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223"/>
      <c r="AX83" s="223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223"/>
      <c r="BV83" s="223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223"/>
      <c r="CT83" s="223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223"/>
      <c r="DR83" s="223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223"/>
      <c r="EP83" s="223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4.5">
      <c r="A84" s="223"/>
      <c r="B84" s="223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223"/>
      <c r="Z84" s="223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223"/>
      <c r="AX84" s="223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223"/>
      <c r="BV84" s="223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223"/>
      <c r="CT84" s="223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223"/>
      <c r="DR84" s="223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223"/>
      <c r="EP84" s="223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4.5">
      <c r="A85" s="223"/>
      <c r="B85" s="223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223"/>
      <c r="EP85" s="223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4.5">
      <c r="A86" s="223"/>
      <c r="B86" s="223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223"/>
      <c r="EP86" s="223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4.5">
      <c r="A87" s="223"/>
      <c r="B87" s="223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223"/>
      <c r="EP87" s="223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4.5">
      <c r="A88" s="223"/>
      <c r="B88" s="223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223"/>
      <c r="EP88" s="223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4.5">
      <c r="A89" s="223"/>
      <c r="B89" s="223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223"/>
      <c r="EP89" s="223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4.5">
      <c r="A90" s="223"/>
      <c r="B90" s="223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223"/>
      <c r="EP90" s="223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4.5">
      <c r="A91" s="223"/>
      <c r="B91" s="223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223"/>
      <c r="EP91" s="223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4.5">
      <c r="A92" s="223"/>
      <c r="B92" s="223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223"/>
      <c r="EP92" s="223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4.5">
      <c r="A93" s="223"/>
      <c r="B93" s="223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223"/>
      <c r="EP93" s="223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4.5">
      <c r="A94" s="223"/>
      <c r="B94" s="223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223"/>
      <c r="EP94" s="223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4.5">
      <c r="A95" s="223"/>
      <c r="B95" s="223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223"/>
      <c r="EP95" s="223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4.5">
      <c r="A96" s="223"/>
      <c r="B96" s="223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223"/>
      <c r="EP96" s="223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4.5">
      <c r="A97" s="223"/>
      <c r="B97" s="223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223"/>
      <c r="EP97" s="223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4.5">
      <c r="A98" s="223"/>
      <c r="B98" s="223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223"/>
      <c r="EP98" s="223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4.5">
      <c r="A99" s="223"/>
      <c r="B99" s="223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223"/>
      <c r="EP99" s="223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4.5">
      <c r="A100" s="223"/>
      <c r="B100" s="223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223"/>
      <c r="EP100" s="223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4.5">
      <c r="A101" s="223"/>
      <c r="B101" s="223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223"/>
      <c r="EP101" s="223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4.5">
      <c r="A102" s="223"/>
      <c r="B102" s="223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223"/>
      <c r="EP102" s="223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4.5">
      <c r="A103" s="223"/>
      <c r="B103" s="223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223"/>
      <c r="EP103" s="223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4.5">
      <c r="A104" s="223"/>
      <c r="B104" s="223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223"/>
      <c r="EP104" s="223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4.5">
      <c r="A105" s="223"/>
      <c r="B105" s="223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223"/>
      <c r="EP105" s="223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4.5">
      <c r="A106" s="223"/>
      <c r="B106" s="223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223"/>
      <c r="EP106" s="223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4.5">
      <c r="A107" s="223"/>
      <c r="B107" s="223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223"/>
      <c r="EP107" s="223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4.5">
      <c r="A108" s="223"/>
      <c r="B108" s="223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223"/>
      <c r="EP108" s="223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4.5">
      <c r="A109" s="223"/>
      <c r="B109" s="223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223"/>
      <c r="EP109" s="223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4.5">
      <c r="A110" s="223"/>
      <c r="B110" s="223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223"/>
      <c r="EP110" s="223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4.5">
      <c r="A111" s="223"/>
      <c r="B111" s="223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4.5">
      <c r="A112" s="223"/>
      <c r="B112" s="223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4.5">
      <c r="A113" s="223"/>
      <c r="B113" s="223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4.5">
      <c r="A114" s="223"/>
      <c r="B114" s="223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4.5">
      <c r="A115" s="223"/>
      <c r="B115" s="223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4.5">
      <c r="A116" s="223"/>
      <c r="B116" s="223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4.5">
      <c r="A117" s="223"/>
      <c r="B117" s="223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4.5">
      <c r="A118" s="223"/>
      <c r="B118" s="223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4.5">
      <c r="A119" s="223"/>
      <c r="B119" s="223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4.5">
      <c r="A120" s="223"/>
      <c r="B120" s="223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4.5">
      <c r="A121" s="223"/>
      <c r="B121" s="223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4.5">
      <c r="A122" s="223"/>
      <c r="B122" s="223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4.5">
      <c r="A123" s="223"/>
      <c r="B123" s="223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4.5">
      <c r="A124" s="223"/>
      <c r="B124" s="223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4.5">
      <c r="A125" s="223"/>
      <c r="B125" s="223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4.5">
      <c r="A126" s="223"/>
      <c r="B126" s="223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4.5">
      <c r="A127" s="223"/>
      <c r="B127" s="223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4.5">
      <c r="A128" s="223"/>
      <c r="B128" s="223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4.5">
      <c r="A129" s="223"/>
      <c r="B129" s="223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4.5">
      <c r="A130" s="223"/>
      <c r="B130" s="223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4.5">
      <c r="A131" s="223"/>
      <c r="B131" s="223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4.5">
      <c r="A132" s="223"/>
      <c r="B132" s="223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4.5">
      <c r="A133" s="223"/>
      <c r="B133" s="223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4.5">
      <c r="A134" s="223"/>
      <c r="B134" s="223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4.5">
      <c r="A135" s="223"/>
      <c r="B135" s="223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4.5">
      <c r="A136" s="223"/>
      <c r="B136" s="223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4.5">
      <c r="A137" s="223"/>
      <c r="B137" s="223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4.5">
      <c r="A138" s="223"/>
      <c r="B138" s="223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4.5">
      <c r="A139" s="223"/>
      <c r="B139" s="223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4.5">
      <c r="A140" s="223"/>
      <c r="B140" s="223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4.5">
      <c r="A141" s="223"/>
      <c r="B141" s="223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4.5">
      <c r="A142" s="223"/>
      <c r="B142" s="223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4.5">
      <c r="A143" s="223"/>
      <c r="B143" s="223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4.5">
      <c r="A144" s="223"/>
      <c r="B144" s="223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4.5">
      <c r="A145" s="223"/>
      <c r="B145" s="223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4.5">
      <c r="A146" s="223"/>
      <c r="B146" s="223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4.5">
      <c r="A147" s="223"/>
      <c r="B147" s="223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4.5">
      <c r="A148" s="223"/>
      <c r="B148" s="223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4.5">
      <c r="A149" s="223"/>
      <c r="B149" s="223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4.5">
      <c r="A150" s="223"/>
      <c r="B150" s="223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4.5">
      <c r="A151" s="223"/>
      <c r="B151" s="223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4.5">
      <c r="A152" s="223"/>
      <c r="B152" s="223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4.5">
      <c r="A153" s="223"/>
      <c r="B153" s="223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4.5">
      <c r="A154" s="223"/>
      <c r="B154" s="223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4.5">
      <c r="A155" s="223"/>
      <c r="B155" s="223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4.5">
      <c r="A156" s="223"/>
      <c r="B156" s="223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4.5">
      <c r="A157" s="223"/>
      <c r="B157" s="223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4.5">
      <c r="A158" s="223"/>
      <c r="B158" s="223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4.5">
      <c r="A159" s="223"/>
      <c r="B159" s="223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4.5">
      <c r="A160" s="223"/>
      <c r="B160" s="223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4.5">
      <c r="A161" s="223"/>
      <c r="B161" s="223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4.5">
      <c r="A162" s="223"/>
      <c r="B162" s="223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4.5">
      <c r="A163" s="223"/>
      <c r="B163" s="223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4.5">
      <c r="A164" s="223"/>
      <c r="B164" s="223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4.5">
      <c r="A165" s="223"/>
      <c r="B165" s="223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4.5">
      <c r="A166" s="223"/>
      <c r="B166" s="223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4.5">
      <c r="A167" s="223"/>
      <c r="B167" s="223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4.5">
      <c r="A168" s="223"/>
      <c r="B168" s="223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5"/>
  <cols>
    <col min="4" max="22" width="0" hidden="1" customWidth="1"/>
  </cols>
  <sheetData>
    <row r="1" spans="1:23" ht="14.5">
      <c r="A1" s="223"/>
      <c r="B1" s="22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4.5">
      <c r="A2" s="223"/>
      <c r="B2" s="22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4.5">
      <c r="A3" s="223"/>
      <c r="B3" s="22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4.5">
      <c r="A4" s="223"/>
      <c r="B4" s="22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224" t="s">
        <v>6</v>
      </c>
      <c r="B5" s="224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4.5">
      <c r="A6" s="223"/>
      <c r="B6" s="22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7.5">
      <c r="A7" s="226" t="s">
        <v>7</v>
      </c>
      <c r="B7" s="226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5">
      <c r="A8" s="226" t="s">
        <v>35</v>
      </c>
      <c r="B8" s="22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4.5">
      <c r="A9" s="223"/>
      <c r="B9" s="22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4.5">
      <c r="A10" s="223"/>
      <c r="B10" s="22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" thickBot="1">
      <c r="A11" s="223"/>
      <c r="B11" s="223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4.5">
      <c r="A12" s="223"/>
      <c r="B12" s="22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4.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4.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4.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4.5">
      <c r="A17" s="223"/>
      <c r="B17" s="223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4.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4.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4.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4.5">
      <c r="A21" s="223"/>
      <c r="B21" s="223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4.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.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4.5">
      <c r="A24" s="223"/>
      <c r="B24" s="22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4.5">
      <c r="A26" s="223"/>
      <c r="B26" s="22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4.5">
      <c r="A27" s="223"/>
      <c r="B27" s="22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7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4.5">
      <c r="A29" s="223"/>
      <c r="B29" s="22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4.5">
      <c r="A30" s="223"/>
      <c r="B30" s="22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4.5">
      <c r="A32" s="223"/>
      <c r="B32" s="22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4.5">
      <c r="A33" s="225" t="s">
        <v>26</v>
      </c>
      <c r="B33" s="225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4.5">
      <c r="A34" s="225" t="s">
        <v>45</v>
      </c>
      <c r="B34" s="225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2024-04-16T21:17:29Z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