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14EBA35F-AB21-4CB8-B128-33186F611477}" xr6:coauthVersionLast="47" xr6:coauthVersionMax="47" xr10:uidLastSave="{00000000-0000-0000-0000-000000000000}"/>
  <bookViews>
    <workbookView xWindow="-120" yWindow="-120" windowWidth="29040" windowHeight="17640" xr2:uid="{2CAB5348-3A5C-453D-8E79-FBBD2C206FCF}"/>
  </bookViews>
  <sheets>
    <sheet name="INVCOST" sheetId="13" r:id="rId1"/>
    <sheet name="FIXOM" sheetId="28" r:id="rId2"/>
    <sheet name="EV_HEV_CostProjns" sheetId="26" r:id="rId3"/>
    <sheet name="IEAWEO2023 cost data" sheetId="21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2" hidden="1">EV_HEV_CostProjns!$B$8:$S$15</definedName>
    <definedName name="_xlnm._FilterDatabase" localSheetId="1" hidden="1">FIXOM!$A$6:$M$14</definedName>
    <definedName name="_xlnm._FilterDatabase" localSheetId="0" hidden="1">INVCOST!$A$6:$M$14</definedName>
    <definedName name="base.year">[1]NT_TRP!$A$2</definedName>
    <definedName name="ComTechs">#REF!</definedName>
    <definedName name="cv.diesel.hhv.MJL">[1]Units.CV!$C$9</definedName>
    <definedName name="cv.diesel.lhv.MJL">[1]Units.CV!$B$9</definedName>
    <definedName name="CV.LHV.E85">[1]Units.CV!$F$50</definedName>
    <definedName name="cv.petrol.hhv.MJL">[1]Units.CV!$C$13</definedName>
    <definedName name="CVV_DIESEL">'[2]Constants Tables'!$F$48</definedName>
    <definedName name="CVV_Petrol">'[2]Constants Tables'!$K$8</definedName>
    <definedName name="DieselLHV">[1]Units.CV!$F$46</definedName>
    <definedName name="EB.year">[1]NT_TRP!$A$2</definedName>
    <definedName name="emissions_data">[3]NameConv!$V$4:$AL$38</definedName>
    <definedName name="emissions_data_parameters">[3]NameConv!$V$3:$AL$3</definedName>
    <definedName name="emissions_start">[3]NameConv!$W$3</definedName>
    <definedName name="emissions_types">[3]NameConv!$V$2</definedName>
    <definedName name="eMode">[1]Scenarios!$B$21</definedName>
    <definedName name="eps">[1]NameConv!$F$1</definedName>
    <definedName name="ERC.Efficiency">[1]Scenarios!$B$16</definedName>
    <definedName name="EV.Battery">[1]Scenarios!$B$28</definedName>
    <definedName name="flagPenetrationOnly">[1]Scenarios!$B$3</definedName>
    <definedName name="fuel_types" localSheetId="2">#REF!</definedName>
    <definedName name="fuel_types">#REF!</definedName>
    <definedName name="FuelNames">[1]NameConv!$D$3:$E$39</definedName>
    <definedName name="GasolineLHV">[1]Units.CV!$F$43</definedName>
    <definedName name="NTECH_ROW1" localSheetId="1">FIXOM!#REF!</definedName>
    <definedName name="NTECH_ROW1">INVCOST!#REF!</definedName>
    <definedName name="Pal_Workbook_GUID" hidden="1">"VPJDZVPESBNLN75EMHY6J774"</definedName>
    <definedName name="reftrofits">[4]TRP_Retrofit!$AL$67</definedName>
    <definedName name="retrofits">[1]Scenarios!$B$24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ctor_prefix">[3]UPS!$B$6</definedName>
    <definedName name="TRA.freight.capex">[1]Scenarios!$B$18</definedName>
    <definedName name="XLSIMSIM" localSheetId="2" hidden="1">{"Sim",3,"Output 1","'Reworked data'!$AI$84","Output 2","'Reworked data'!$AJ$84","Output 3","'Reworked data'!$AK$84","1","2","100","0"}</definedName>
    <definedName name="XLSIMSIM" hidden="1">{"Sim",3,"Output 1","'Reworked data'!$AI$84","Output 2","'Reworked data'!$AJ$84","Output 3","'Reworked data'!$AK$84","1","2","100","0"}</definedName>
    <definedName name="zar.2010">[5]Deflator!$P$4</definedName>
    <definedName name="zar.2012">[5]Deflator!$R$4</definedName>
    <definedName name="zar.2015">[5]Deflator!$U$4</definedName>
    <definedName name="zar.base">[5]Deflator!$B$12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1" l="1"/>
  <c r="D5" i="21"/>
  <c r="E5" i="21"/>
  <c r="F5" i="21"/>
  <c r="G5" i="21"/>
  <c r="H5" i="21"/>
  <c r="I5" i="21"/>
  <c r="C6" i="21"/>
  <c r="D6" i="21"/>
  <c r="E6" i="21"/>
  <c r="F6" i="21"/>
  <c r="G6" i="21"/>
  <c r="H6" i="21"/>
  <c r="I6" i="21"/>
  <c r="C7" i="21"/>
  <c r="D7" i="21"/>
  <c r="E7" i="21"/>
  <c r="F7" i="21"/>
  <c r="G7" i="21"/>
  <c r="H7" i="21"/>
  <c r="I7" i="21"/>
  <c r="C2" i="21"/>
  <c r="D2" i="21"/>
  <c r="E2" i="21"/>
  <c r="F2" i="21"/>
  <c r="G2" i="21"/>
  <c r="H2" i="21"/>
  <c r="I2" i="21"/>
  <c r="C3" i="21"/>
  <c r="D3" i="21"/>
  <c r="E3" i="21"/>
  <c r="F3" i="21"/>
  <c r="G3" i="21"/>
  <c r="H3" i="21"/>
  <c r="I3" i="21"/>
  <c r="C4" i="21"/>
  <c r="D4" i="21"/>
  <c r="E4" i="21"/>
  <c r="F4" i="21"/>
  <c r="G4" i="21"/>
  <c r="H4" i="21"/>
  <c r="I4" i="21"/>
  <c r="E2" i="28" l="1"/>
  <c r="E3" i="28"/>
  <c r="C4" i="26"/>
  <c r="C3" i="26"/>
  <c r="J4" i="26"/>
  <c r="I4" i="26"/>
  <c r="H4" i="26"/>
  <c r="G4" i="26"/>
  <c r="F4" i="26"/>
  <c r="E4" i="26"/>
  <c r="D4" i="26"/>
  <c r="J3" i="26"/>
  <c r="I3" i="26"/>
  <c r="H3" i="26"/>
  <c r="G3" i="26"/>
  <c r="F3" i="26"/>
  <c r="E3" i="26"/>
  <c r="D3" i="26"/>
  <c r="K15" i="26"/>
  <c r="K14" i="26"/>
  <c r="K13" i="26"/>
  <c r="K12" i="26"/>
  <c r="K11" i="26"/>
  <c r="K10" i="26"/>
  <c r="K9" i="26"/>
  <c r="S8" i="26"/>
  <c r="R8" i="26"/>
  <c r="Q8" i="26"/>
  <c r="P8" i="26"/>
  <c r="O8" i="26"/>
  <c r="N8" i="26"/>
  <c r="M8" i="26"/>
  <c r="J2" i="26"/>
  <c r="I2" i="26"/>
  <c r="H2" i="26"/>
  <c r="G2" i="26"/>
  <c r="F2" i="26"/>
  <c r="E2" i="26"/>
  <c r="D2" i="26"/>
  <c r="F15" i="26" l="1"/>
  <c r="E15" i="26"/>
  <c r="D15" i="26"/>
  <c r="D14" i="13" s="1"/>
  <c r="F14" i="26"/>
  <c r="E14" i="26"/>
  <c r="D14" i="26"/>
  <c r="D13" i="13" s="1"/>
  <c r="F13" i="26"/>
  <c r="E13" i="26"/>
  <c r="D13" i="26"/>
  <c r="D12" i="13" s="1"/>
  <c r="F12" i="26"/>
  <c r="E12" i="26"/>
  <c r="D12" i="26"/>
  <c r="D9" i="13" s="1"/>
  <c r="F11" i="26"/>
  <c r="E11" i="26"/>
  <c r="F10" i="26"/>
  <c r="E10" i="26"/>
  <c r="D10" i="26"/>
  <c r="D11" i="13" s="1"/>
  <c r="F9" i="26"/>
  <c r="E9" i="26"/>
  <c r="D9" i="26"/>
  <c r="D10" i="13" s="1"/>
  <c r="N9" i="26" l="1"/>
  <c r="E10" i="28" s="1"/>
  <c r="E10" i="13"/>
  <c r="O9" i="26"/>
  <c r="F10" i="28" s="1"/>
  <c r="F10" i="13"/>
  <c r="N10" i="26"/>
  <c r="E11" i="28" s="1"/>
  <c r="E11" i="13"/>
  <c r="O10" i="26"/>
  <c r="F11" i="28" s="1"/>
  <c r="F11" i="13"/>
  <c r="N11" i="26"/>
  <c r="E8" i="28" s="1"/>
  <c r="E8" i="13"/>
  <c r="O11" i="26"/>
  <c r="F8" i="28" s="1"/>
  <c r="F8" i="13"/>
  <c r="N12" i="26"/>
  <c r="E9" i="28" s="1"/>
  <c r="E9" i="13"/>
  <c r="O12" i="26"/>
  <c r="F9" i="28" s="1"/>
  <c r="F9" i="13"/>
  <c r="N13" i="26"/>
  <c r="E12" i="28" s="1"/>
  <c r="E12" i="13"/>
  <c r="O13" i="26"/>
  <c r="F12" i="28" s="1"/>
  <c r="F12" i="13"/>
  <c r="N14" i="26"/>
  <c r="E13" i="28" s="1"/>
  <c r="E13" i="13"/>
  <c r="O14" i="26"/>
  <c r="F13" i="28" s="1"/>
  <c r="F13" i="13"/>
  <c r="N15" i="26"/>
  <c r="E14" i="28" s="1"/>
  <c r="E14" i="13"/>
  <c r="O15" i="26"/>
  <c r="F14" i="28" s="1"/>
  <c r="F14" i="13"/>
  <c r="M9" i="26"/>
  <c r="D10" i="28" s="1"/>
  <c r="J9" i="26"/>
  <c r="I9" i="26"/>
  <c r="R9" i="26" s="1"/>
  <c r="H9" i="26"/>
  <c r="G9" i="26"/>
  <c r="M10" i="26"/>
  <c r="D11" i="28" s="1"/>
  <c r="J10" i="26"/>
  <c r="I10" i="26"/>
  <c r="R10" i="26" s="1"/>
  <c r="H10" i="26"/>
  <c r="G10" i="26"/>
  <c r="D11" i="26"/>
  <c r="D8" i="13" s="1"/>
  <c r="M12" i="26"/>
  <c r="D9" i="28" s="1"/>
  <c r="J12" i="26"/>
  <c r="I12" i="26"/>
  <c r="R12" i="26" s="1"/>
  <c r="H12" i="26"/>
  <c r="G12" i="26"/>
  <c r="M13" i="26"/>
  <c r="D12" i="28" s="1"/>
  <c r="J13" i="26"/>
  <c r="I13" i="26"/>
  <c r="R13" i="26" s="1"/>
  <c r="H13" i="26"/>
  <c r="G13" i="26"/>
  <c r="M14" i="26"/>
  <c r="D13" i="28" s="1"/>
  <c r="J14" i="26"/>
  <c r="I14" i="26"/>
  <c r="R14" i="26" s="1"/>
  <c r="H14" i="26"/>
  <c r="G14" i="26"/>
  <c r="M15" i="26"/>
  <c r="D14" i="28" s="1"/>
  <c r="J15" i="26"/>
  <c r="I15" i="26"/>
  <c r="R15" i="26" s="1"/>
  <c r="H15" i="26"/>
  <c r="G15" i="26"/>
  <c r="P15" i="26" l="1"/>
  <c r="G14" i="28" s="1"/>
  <c r="G14" i="13"/>
  <c r="Q15" i="26"/>
  <c r="H14" i="28" s="1"/>
  <c r="H14" i="13"/>
  <c r="S15" i="26"/>
  <c r="I14" i="28" s="1"/>
  <c r="I14" i="13"/>
  <c r="P13" i="26"/>
  <c r="G12" i="28" s="1"/>
  <c r="G12" i="13"/>
  <c r="Q13" i="26"/>
  <c r="H12" i="28" s="1"/>
  <c r="H12" i="13"/>
  <c r="S13" i="26"/>
  <c r="I12" i="28" s="1"/>
  <c r="I12" i="13"/>
  <c r="P12" i="26"/>
  <c r="G9" i="28" s="1"/>
  <c r="G9" i="13"/>
  <c r="Q12" i="26"/>
  <c r="H9" i="28" s="1"/>
  <c r="H9" i="13"/>
  <c r="S12" i="26"/>
  <c r="I9" i="28" s="1"/>
  <c r="I9" i="13"/>
  <c r="P10" i="26"/>
  <c r="G11" i="28" s="1"/>
  <c r="G11" i="13"/>
  <c r="Q10" i="26"/>
  <c r="H11" i="28" s="1"/>
  <c r="H11" i="13"/>
  <c r="S10" i="26"/>
  <c r="I11" i="28" s="1"/>
  <c r="I11" i="13"/>
  <c r="P14" i="26"/>
  <c r="G13" i="28" s="1"/>
  <c r="G13" i="13"/>
  <c r="Q14" i="26"/>
  <c r="H13" i="28" s="1"/>
  <c r="H13" i="13"/>
  <c r="S14" i="26"/>
  <c r="I13" i="28" s="1"/>
  <c r="I13" i="13"/>
  <c r="P9" i="26"/>
  <c r="G10" i="28" s="1"/>
  <c r="G10" i="13"/>
  <c r="Q9" i="26"/>
  <c r="H10" i="28" s="1"/>
  <c r="H10" i="13"/>
  <c r="S9" i="26"/>
  <c r="I10" i="28" s="1"/>
  <c r="I10" i="13"/>
  <c r="M11" i="26"/>
  <c r="D8" i="28" s="1"/>
  <c r="J11" i="26"/>
  <c r="I11" i="26"/>
  <c r="R11" i="26" s="1"/>
  <c r="H11" i="26"/>
  <c r="G11" i="26"/>
  <c r="P11" i="26" l="1"/>
  <c r="G8" i="28" s="1"/>
  <c r="G8" i="13"/>
  <c r="Q11" i="26"/>
  <c r="H8" i="28" s="1"/>
  <c r="H8" i="13"/>
  <c r="S11" i="26"/>
  <c r="I8" i="28" s="1"/>
  <c r="I8" i="13"/>
</calcChain>
</file>

<file path=xl/sharedStrings.xml><?xml version="1.0" encoding="utf-8"?>
<sst xmlns="http://schemas.openxmlformats.org/spreadsheetml/2006/main" count="144" uniqueCount="48">
  <si>
    <t>mR/'000 veh</t>
  </si>
  <si>
    <t>FOM</t>
  </si>
  <si>
    <t>CAPEX</t>
  </si>
  <si>
    <t>BEV</t>
  </si>
  <si>
    <t>\I: Units</t>
  </si>
  <si>
    <t>Technology Name</t>
  </si>
  <si>
    <t xml:space="preserve"> \I:Technology Description</t>
  </si>
  <si>
    <t>TechDesc</t>
  </si>
  <si>
    <t>New Transport Technologies</t>
  </si>
  <si>
    <t>Transport Passenger SUV Priv.Veh. Oil Gasoline Hybrid-N</t>
  </si>
  <si>
    <t>Transport Passenger SUV Priv.Veh. Electricity-N</t>
  </si>
  <si>
    <t>Transport Passenger Car Priv.Veh. Oil Gasoline Hybrid-N</t>
  </si>
  <si>
    <t>Transport Passenger Car Priv.Veh. Electricity-N</t>
  </si>
  <si>
    <t>Transport Passenger Minibus Electricity-N</t>
  </si>
  <si>
    <t>Transport Freight - LCV Oil GasolineHybrid-N</t>
  </si>
  <si>
    <t>Transport Freight - LCV Electricity-N</t>
  </si>
  <si>
    <t>STEPS</t>
  </si>
  <si>
    <t>APS</t>
  </si>
  <si>
    <t>NZE</t>
  </si>
  <si>
    <t>IEA scen</t>
  </si>
  <si>
    <t>Assumption</t>
  </si>
  <si>
    <t>HEV</t>
  </si>
  <si>
    <t>Type</t>
  </si>
  <si>
    <t>Description</t>
  </si>
  <si>
    <t>Cost Projections [2022 ZAR]</t>
  </si>
  <si>
    <t>BEV  COSTS:</t>
  </si>
  <si>
    <t>HEV COSTS:</t>
  </si>
  <si>
    <t>FOM COST%</t>
  </si>
  <si>
    <t>TPPRSUVOGSH-N</t>
  </si>
  <si>
    <t>TPPRSUVELC-N</t>
  </si>
  <si>
    <t>TPPRCAROGSH-N</t>
  </si>
  <si>
    <t>TPPRCARELC-N</t>
  </si>
  <si>
    <t>TPPUMBTELC-N</t>
  </si>
  <si>
    <t>TFLCVOGSH-N</t>
  </si>
  <si>
    <t>TFLCVELC-N</t>
  </si>
  <si>
    <t>~TFM_INS-TS</t>
  </si>
  <si>
    <t>PSET_PN</t>
  </si>
  <si>
    <t>Attribute</t>
  </si>
  <si>
    <t>INVCOST</t>
  </si>
  <si>
    <t>FIXOM</t>
  </si>
  <si>
    <t>Cost ratios per tech relative to 2022 for BEVs and HEVs (IEA 2023 WEO projection)</t>
  </si>
  <si>
    <t>IEA Scen</t>
  </si>
  <si>
    <t>IEA forecast</t>
  </si>
  <si>
    <t>Data source / Assumption</t>
  </si>
  <si>
    <t>Source</t>
  </si>
  <si>
    <t>IEA TCO 2022</t>
  </si>
  <si>
    <t>IEA TCO BY22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</si>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</sst>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[$£-809]#,##0.00;[Red]&quot;-&quot;[$£-809]#,##0.00"/>
    <numFmt numFmtId="167" formatCode="0.000"/>
    <numFmt numFmtId="168" formatCode="0.0"/>
    <numFmt numFmtId="170" formatCode="_ * #,##0.00_ ;_ * \-#,##0.00_ ;_ * &quot;-&quot;??_ ;_ @_ "/>
    <numFmt numFmtId="171" formatCode="_-&quot;öS&quot;\ * #,##0.00_-;\-&quot;öS&quot;\ * #,##0.00_-;_-&quot;öS&quot;\ * &quot;-&quot;??_-;_-@_-"/>
    <numFmt numFmtId="172" formatCode="#,##0_);\(#,##0\);&quot;-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3"/>
      <name val="Arial"/>
      <family val="2"/>
    </font>
    <font>
      <sz val="9"/>
      <color theme="1"/>
      <name val="Arial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1"/>
      <color rgb="FF006100"/>
      <name val="Calibri"/>
      <family val="2"/>
      <scheme val="minor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sz val="10"/>
      <color theme="9" tint="-0.24994659260841701"/>
      <name val="Arial"/>
      <family val="2"/>
    </font>
    <font>
      <b/>
      <sz val="10"/>
      <color theme="3"/>
      <name val="Arial"/>
      <family val="2"/>
    </font>
    <font>
      <sz val="10"/>
      <color indexed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theme="3"/>
      <name val="Arial"/>
      <family val="2"/>
      <charset val="238"/>
    </font>
    <font>
      <sz val="11"/>
      <color rgb="FF000000"/>
      <name val="Calibri"/>
      <family val="2"/>
    </font>
    <font>
      <sz val="10"/>
      <color theme="6" tint="-0.24994659260841701"/>
      <name val="Arial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FF0066"/>
      <name val="Arial"/>
      <family val="2"/>
    </font>
    <font>
      <sz val="11"/>
      <color rgb="FFFF0066"/>
      <name val="Calibri"/>
      <family val="2"/>
      <scheme val="minor"/>
    </font>
    <font>
      <sz val="10"/>
      <color rgb="FF7030A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1DA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auto="1"/>
      </top>
      <bottom/>
      <diagonal/>
    </border>
  </borders>
  <cellStyleXfs count="84">
    <xf numFmtId="165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4" fillId="0" borderId="1" applyNumberFormat="0" applyFill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165" fontId="5" fillId="2" borderId="2" applyNumberFormat="0" applyAlignment="0" applyProtection="0"/>
    <xf numFmtId="165" fontId="3" fillId="0" borderId="0"/>
    <xf numFmtId="170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  <xf numFmtId="165" fontId="7" fillId="0" borderId="0"/>
    <xf numFmtId="0" fontId="3" fillId="0" borderId="0"/>
    <xf numFmtId="9" fontId="10" fillId="0" borderId="0" applyFon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3" fillId="0" borderId="0"/>
    <xf numFmtId="171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4" fillId="0" borderId="0" applyNumberFormat="0" applyFill="0" applyBorder="0" applyAlignment="0" applyProtection="0"/>
    <xf numFmtId="9" fontId="7" fillId="0" borderId="0" applyFont="0" applyFill="0" applyBorder="0" applyAlignment="0" applyProtection="0"/>
    <xf numFmtId="165" fontId="16" fillId="0" borderId="0" applyNumberFormat="0" applyFill="0" applyBorder="0" applyAlignment="0" applyProtection="0"/>
    <xf numFmtId="0" fontId="22" fillId="0" borderId="0"/>
    <xf numFmtId="0" fontId="22" fillId="0" borderId="0"/>
    <xf numFmtId="164" fontId="7" fillId="0" borderId="0" applyFont="0" applyFill="0" applyBorder="0" applyAlignment="0" applyProtection="0"/>
    <xf numFmtId="4" fontId="23" fillId="0" borderId="0" applyNumberFormat="0" applyFill="0" applyBorder="0" applyAlignment="0" applyProtection="0">
      <alignment horizontal="center"/>
    </xf>
    <xf numFmtId="165" fontId="13" fillId="6" borderId="0" applyNumberFormat="0" applyBorder="0" applyAlignment="0" applyProtection="0"/>
    <xf numFmtId="172" fontId="7" fillId="7" borderId="0" applyNumberFormat="0" applyFont="0" applyBorder="0" applyAlignment="0" applyProtection="0"/>
    <xf numFmtId="0" fontId="24" fillId="0" borderId="11" applyNumberFormat="0" applyFill="0" applyAlignment="0" applyProtection="0"/>
    <xf numFmtId="0" fontId="3" fillId="0" borderId="0"/>
    <xf numFmtId="0" fontId="2" fillId="0" borderId="0"/>
    <xf numFmtId="0" fontId="25" fillId="0" borderId="0" applyNumberFormat="0" applyFill="0" applyBorder="0" applyAlignment="0" applyProtection="0"/>
    <xf numFmtId="0" fontId="1" fillId="0" borderId="0"/>
  </cellStyleXfs>
  <cellXfs count="49">
    <xf numFmtId="165" fontId="0" fillId="0" borderId="0" xfId="0"/>
    <xf numFmtId="0" fontId="7" fillId="0" borderId="0" xfId="4"/>
    <xf numFmtId="0" fontId="6" fillId="0" borderId="0" xfId="0" applyNumberFormat="1" applyFont="1"/>
    <xf numFmtId="165" fontId="6" fillId="0" borderId="0" xfId="0" applyFont="1"/>
    <xf numFmtId="0" fontId="9" fillId="0" borderId="0" xfId="4" applyFont="1" applyAlignment="1" applyProtection="1">
      <alignment horizontal="left"/>
      <protection locked="0"/>
    </xf>
    <xf numFmtId="0" fontId="7" fillId="0" borderId="0" xfId="4" applyAlignment="1" applyProtection="1">
      <alignment horizontal="left"/>
      <protection locked="0"/>
    </xf>
    <xf numFmtId="165" fontId="7" fillId="0" borderId="0" xfId="4" applyNumberFormat="1"/>
    <xf numFmtId="165" fontId="8" fillId="5" borderId="10" xfId="4" applyNumberFormat="1" applyFont="1" applyFill="1" applyBorder="1" applyAlignment="1">
      <alignment horizontal="center" wrapText="1"/>
    </xf>
    <xf numFmtId="0" fontId="8" fillId="5" borderId="10" xfId="4" applyFont="1" applyFill="1" applyBorder="1" applyAlignment="1">
      <alignment horizontal="center" wrapText="1"/>
    </xf>
    <xf numFmtId="165" fontId="19" fillId="5" borderId="10" xfId="4" applyNumberFormat="1" applyFont="1" applyFill="1" applyBorder="1"/>
    <xf numFmtId="0" fontId="20" fillId="0" borderId="0" xfId="4" applyFont="1"/>
    <xf numFmtId="0" fontId="7" fillId="0" borderId="0" xfId="4" applyAlignment="1" applyProtection="1">
      <alignment horizontal="center"/>
      <protection locked="0"/>
    </xf>
    <xf numFmtId="43" fontId="15" fillId="0" borderId="0" xfId="1" applyFont="1" applyAlignment="1">
      <alignment horizontal="center"/>
    </xf>
    <xf numFmtId="165" fontId="21" fillId="0" borderId="0" xfId="0" applyFont="1" applyAlignment="1" applyProtection="1">
      <alignment horizontal="center"/>
      <protection locked="0"/>
    </xf>
    <xf numFmtId="165" fontId="17" fillId="0" borderId="0" xfId="0" applyFont="1" applyAlignment="1" applyProtection="1">
      <alignment horizontal="left"/>
      <protection locked="0"/>
    </xf>
    <xf numFmtId="0" fontId="7" fillId="0" borderId="0" xfId="4" applyAlignment="1">
      <alignment horizontal="right"/>
    </xf>
    <xf numFmtId="165" fontId="7" fillId="0" borderId="8" xfId="4" applyNumberFormat="1" applyBorder="1"/>
    <xf numFmtId="2" fontId="14" fillId="0" borderId="0" xfId="70" applyNumberFormat="1" applyFill="1" applyAlignment="1">
      <alignment horizontal="center"/>
    </xf>
    <xf numFmtId="165" fontId="17" fillId="0" borderId="0" xfId="4" applyNumberFormat="1" applyFont="1" applyAlignment="1">
      <alignment horizontal="center" wrapText="1"/>
    </xf>
    <xf numFmtId="0" fontId="18" fillId="0" borderId="8" xfId="4" applyFont="1" applyBorder="1" applyAlignment="1">
      <alignment horizontal="center"/>
    </xf>
    <xf numFmtId="165" fontId="6" fillId="0" borderId="5" xfId="0" applyFont="1" applyBorder="1"/>
    <xf numFmtId="165" fontId="0" fillId="0" borderId="5" xfId="0" applyBorder="1"/>
    <xf numFmtId="0" fontId="7" fillId="9" borderId="7" xfId="4" applyFill="1" applyBorder="1" applyAlignment="1">
      <alignment horizontal="center"/>
    </xf>
    <xf numFmtId="0" fontId="7" fillId="9" borderId="4" xfId="4" applyFill="1" applyBorder="1" applyAlignment="1">
      <alignment horizontal="center"/>
    </xf>
    <xf numFmtId="0" fontId="26" fillId="0" borderId="0" xfId="4" applyFont="1"/>
    <xf numFmtId="0" fontId="24" fillId="0" borderId="11" xfId="79" applyNumberFormat="1"/>
    <xf numFmtId="0" fontId="4" fillId="0" borderId="1" xfId="3" applyNumberFormat="1" applyFill="1" applyAlignment="1">
      <alignment horizontal="center" wrapText="1"/>
    </xf>
    <xf numFmtId="168" fontId="7" fillId="0" borderId="0" xfId="72" applyNumberFormat="1" applyFont="1" applyFill="1" applyAlignment="1">
      <alignment horizontal="center"/>
    </xf>
    <xf numFmtId="0" fontId="28" fillId="0" borderId="0" xfId="4" applyFont="1" applyAlignment="1" applyProtection="1">
      <alignment horizontal="left"/>
      <protection locked="0"/>
    </xf>
    <xf numFmtId="0" fontId="18" fillId="0" borderId="0" xfId="4" applyFont="1" applyAlignment="1">
      <alignment horizontal="center"/>
    </xf>
    <xf numFmtId="165" fontId="29" fillId="0" borderId="0" xfId="0" applyFont="1"/>
    <xf numFmtId="0" fontId="0" fillId="10" borderId="5" xfId="0" applyNumberFormat="1" applyFill="1" applyBorder="1"/>
    <xf numFmtId="167" fontId="0" fillId="10" borderId="5" xfId="0" applyNumberFormat="1" applyFill="1" applyBorder="1"/>
    <xf numFmtId="165" fontId="29" fillId="0" borderId="5" xfId="0" applyFont="1" applyBorder="1"/>
    <xf numFmtId="165" fontId="0" fillId="10" borderId="5" xfId="0" applyFill="1" applyBorder="1"/>
    <xf numFmtId="165" fontId="6" fillId="0" borderId="12" xfId="0" applyFont="1" applyBorder="1"/>
    <xf numFmtId="0" fontId="6" fillId="0" borderId="9" xfId="0" applyNumberFormat="1" applyFont="1" applyBorder="1" applyAlignment="1">
      <alignment horizontal="left"/>
    </xf>
    <xf numFmtId="165" fontId="30" fillId="0" borderId="5" xfId="0" applyFont="1" applyBorder="1" applyAlignment="1">
      <alignment horizontal="left"/>
    </xf>
    <xf numFmtId="0" fontId="0" fillId="0" borderId="5" xfId="0" applyNumberFormat="1" applyBorder="1" applyAlignment="1">
      <alignment horizontal="left"/>
    </xf>
    <xf numFmtId="165" fontId="29" fillId="11" borderId="5" xfId="0" applyFont="1" applyFill="1" applyBorder="1"/>
    <xf numFmtId="3" fontId="29" fillId="0" borderId="5" xfId="0" applyNumberFormat="1" applyFont="1" applyBorder="1"/>
    <xf numFmtId="10" fontId="29" fillId="4" borderId="5" xfId="2" applyNumberFormat="1" applyFont="1" applyFill="1" applyBorder="1"/>
    <xf numFmtId="3" fontId="29" fillId="10" borderId="5" xfId="0" applyNumberFormat="1" applyFont="1" applyFill="1" applyBorder="1"/>
    <xf numFmtId="167" fontId="0" fillId="12" borderId="0" xfId="0" applyNumberFormat="1" applyFill="1"/>
    <xf numFmtId="0" fontId="27" fillId="3" borderId="6" xfId="0" applyNumberFormat="1" applyFont="1" applyFill="1" applyBorder="1" applyAlignment="1">
      <alignment horizontal="center"/>
    </xf>
    <xf numFmtId="0" fontId="27" fillId="8" borderId="5" xfId="0" applyNumberFormat="1" applyFont="1" applyFill="1" applyBorder="1"/>
    <xf numFmtId="0" fontId="27" fillId="8" borderId="6" xfId="0" applyNumberFormat="1" applyFont="1" applyFill="1" applyBorder="1" applyAlignment="1">
      <alignment horizontal="center"/>
    </xf>
    <xf numFmtId="0" fontId="27" fillId="3" borderId="3" xfId="0" applyNumberFormat="1" applyFont="1" applyFill="1" applyBorder="1" applyAlignment="1">
      <alignment horizontal="center"/>
    </xf>
    <xf numFmtId="0" fontId="27" fillId="8" borderId="3" xfId="0" applyNumberFormat="1" applyFont="1" applyFill="1" applyBorder="1" applyAlignment="1">
      <alignment horizontal="center"/>
    </xf>
  </cellXfs>
  <cellStyles count="84">
    <cellStyle name="Calc" xfId="70" xr:uid="{41AB2454-0065-41FE-8ACF-05737930420F}"/>
    <cellStyle name="Comma" xfId="1" builtinId="3"/>
    <cellStyle name="Comma 2" xfId="5" xr:uid="{6C98CB56-0678-4D39-B408-4483B42D43FB}"/>
    <cellStyle name="Comma 2 6" xfId="9" xr:uid="{06C0AADC-4FFF-42AA-9532-E1B00BB086F4}"/>
    <cellStyle name="Comma 4" xfId="75" xr:uid="{AC324801-846F-40DF-A4AD-18B8AEBC52DB}"/>
    <cellStyle name="External" xfId="76" xr:uid="{46C56B26-63CD-4110-848F-3C592895B21B}"/>
    <cellStyle name="Good 2" xfId="77" xr:uid="{890CC1F2-D673-416C-A752-CB242E944E67}"/>
    <cellStyle name="Heading 2" xfId="79" builtinId="17"/>
    <cellStyle name="Heading 3" xfId="3" builtinId="18"/>
    <cellStyle name="Hyperlink 2" xfId="82" xr:uid="{BC726B35-3933-41A1-B654-6070DB211F83}"/>
    <cellStyle name="Input 2" xfId="7" xr:uid="{6E02D86C-DD89-4507-AB91-14945A96F1DE}"/>
    <cellStyle name="L_Green" xfId="78" xr:uid="{49695EFE-06FF-496B-8E98-D3CB7B1EED1D}"/>
    <cellStyle name="Linked" xfId="72" xr:uid="{C82EC415-E0FB-482B-A84D-496F9F8B1B9F}"/>
    <cellStyle name="Normal" xfId="0" builtinId="0"/>
    <cellStyle name="Normal 13 2" xfId="12" xr:uid="{760CAD85-C70E-4F2C-87AE-AC0CF07BA74E}"/>
    <cellStyle name="Normal 136" xfId="16" xr:uid="{3F8AD051-E9BA-42DE-86EE-9538DB056827}"/>
    <cellStyle name="Normal 2" xfId="4" xr:uid="{A0538C16-544A-4180-885E-58BA34319283}"/>
    <cellStyle name="Normal 2 2" xfId="13" xr:uid="{587C57AA-679F-481E-9ECF-14F3DB174DCE}"/>
    <cellStyle name="Normal 20" xfId="17" xr:uid="{6570D584-F6C3-4683-A96B-38AE8DD03925}"/>
    <cellStyle name="Normal 3" xfId="80" xr:uid="{1D4EE773-5CA1-43CE-877A-7C5264C61FBE}"/>
    <cellStyle name="Normal 3 2" xfId="8" xr:uid="{03BE96ED-7F62-4BE4-95EC-D23EEB8C8EBC}"/>
    <cellStyle name="Normal 3 6" xfId="6" xr:uid="{A4204F6A-F7AB-4C2E-A81F-1585E2F41D6B}"/>
    <cellStyle name="Normal 32" xfId="56" xr:uid="{6A42445C-82F2-4EF1-BA63-BAF56FF7CFDC}"/>
    <cellStyle name="Normal 33" xfId="55" xr:uid="{B349F3BD-0D25-40D7-978D-072A262644D5}"/>
    <cellStyle name="Normal 35" xfId="51" xr:uid="{0D25CD37-42DD-4649-AE9F-FBCCEA912182}"/>
    <cellStyle name="Normal 36" xfId="50" xr:uid="{B568B144-41FE-4E30-8C65-1F5DC39F97EB}"/>
    <cellStyle name="Normal 37" xfId="54" xr:uid="{7E985E89-2893-4B7A-A0FC-624E292BBFE4}"/>
    <cellStyle name="Normal 38" xfId="53" xr:uid="{BC121CAC-4DF4-4031-84CC-1E28F7465BAA}"/>
    <cellStyle name="Normal 39" xfId="47" xr:uid="{828B81CE-320B-4D65-B911-BD0BC8864365}"/>
    <cellStyle name="Normal 4" xfId="81" xr:uid="{EBCC3EA0-FE44-4D11-BD33-479114196E7D}"/>
    <cellStyle name="Normal 4 2" xfId="83" xr:uid="{A97B14F1-276A-4611-8FCB-0907BF78009F}"/>
    <cellStyle name="Normal 40" xfId="52" xr:uid="{85FC9300-7C5F-46C4-8DA2-BFBCB86E5D3F}"/>
    <cellStyle name="Normal 42" xfId="46" xr:uid="{E57C88DF-EE7C-4A45-AFE3-B574DF847BC2}"/>
    <cellStyle name="Normal 43" xfId="45" xr:uid="{F70143A5-A34D-40F8-8B77-A66B5BCE0CAB}"/>
    <cellStyle name="Normal 44" xfId="44" xr:uid="{EA0B03C3-51BD-460C-BB8C-72CDF31167CE}"/>
    <cellStyle name="Normal 45" xfId="48" xr:uid="{259C676F-395E-48B6-ACC8-3B6F95332A9C}"/>
    <cellStyle name="Normal 47" xfId="49" xr:uid="{9C728057-B713-4B5F-9F38-0792EB89E4C3}"/>
    <cellStyle name="Normal 48" xfId="43" xr:uid="{A1949523-A7D3-40E9-9AC5-C243BEE072B8}"/>
    <cellStyle name="Normal 50" xfId="38" xr:uid="{DB2947BE-C297-46F3-B2B7-576647842C50}"/>
    <cellStyle name="Normal 51" xfId="69" xr:uid="{F09C3065-825A-4EA0-9459-954EC63CE1C7}"/>
    <cellStyle name="Normal 52" xfId="33" xr:uid="{E5FC59E5-C999-4E4F-B987-25CF53039F66}"/>
    <cellStyle name="Normal 53" xfId="31" xr:uid="{8BDC0D8F-C253-4CD3-9C46-62DFF297B7D7}"/>
    <cellStyle name="Normal 54" xfId="32" xr:uid="{0BCB7273-C9AC-449E-A614-88D1C36B408F}"/>
    <cellStyle name="Normal 55" xfId="39" xr:uid="{C71C68E3-18AA-4BD9-8705-3B18CB9B8B2A}"/>
    <cellStyle name="Normal 56" xfId="68" xr:uid="{E3547C75-05D3-440C-AC4F-C357098ABE82}"/>
    <cellStyle name="Normal 57" xfId="34" xr:uid="{0D780BC7-4FC5-4029-B7FF-F0BE9BCC4C61}"/>
    <cellStyle name="Normal 58" xfId="40" xr:uid="{154BE739-7919-45DD-A33F-997A0E4B81DE}"/>
    <cellStyle name="Normal 59" xfId="35" xr:uid="{C4E9A341-653A-4961-AFC5-5CDCC3C95A07}"/>
    <cellStyle name="Normal 60" xfId="63" xr:uid="{7384158B-1B12-48F3-AF17-8FCD76C368C2}"/>
    <cellStyle name="Normal 61" xfId="41" xr:uid="{DA60DFF5-AC19-43D6-947A-61060AA3FBB2}"/>
    <cellStyle name="Normal 62" xfId="36" xr:uid="{DB3CFEA3-4B40-42D5-B563-08C4811AEB72}"/>
    <cellStyle name="Normal 63" xfId="42" xr:uid="{799AA9BE-F8B7-4EA2-86D9-2613B62851F9}"/>
    <cellStyle name="Normal 64" xfId="67" xr:uid="{2DED34A6-AF4D-450F-AA95-E4451ADAD682}"/>
    <cellStyle name="Normal 65" xfId="37" xr:uid="{70EDEDD1-66E3-4647-B6FC-DC624DD51B98}"/>
    <cellStyle name="Normal 66" xfId="30" xr:uid="{7A8E33D1-C7DA-4544-973F-64D45B3A8B29}"/>
    <cellStyle name="Normal 67" xfId="61" xr:uid="{25BFF747-92C5-4AC6-8943-7E28E8DB5EFB}"/>
    <cellStyle name="Normal 68" xfId="25" xr:uid="{A0EEF356-04B2-458D-8D98-AE8E3C0F3D01}"/>
    <cellStyle name="Normal 69" xfId="18" xr:uid="{E2D4CE41-76C5-4222-BE19-20EFBBDF125B}"/>
    <cellStyle name="Normal 70" xfId="23" xr:uid="{2941BC21-8871-4E85-8B24-62DE11FCCC10}"/>
    <cellStyle name="Normal 71" xfId="26" xr:uid="{88058A2E-142D-4367-B4EE-04C30FB7DE07}"/>
    <cellStyle name="Normal 72" xfId="19" xr:uid="{EF547D8B-2F8B-482B-8D6D-17EF438260CC}"/>
    <cellStyle name="Normal 73" xfId="27" xr:uid="{C6CA110A-CCD2-495D-B237-EBA727CA4D1A}"/>
    <cellStyle name="Normal 74" xfId="20" xr:uid="{4925354D-39F0-44B8-8E54-3C8DA10776B6}"/>
    <cellStyle name="Normal 75" xfId="28" xr:uid="{735F6184-DEB0-4922-A1CC-51D451FBEAF6}"/>
    <cellStyle name="Normal 76" xfId="21" xr:uid="{858E4FCF-4AAF-4ACD-B813-9036C1D87A7F}"/>
    <cellStyle name="Normal 77" xfId="29" xr:uid="{B5B2F3DB-8FDC-4631-BC2B-B297C649C7B3}"/>
    <cellStyle name="Normal 78" xfId="22" xr:uid="{6E2DB7AD-9685-443E-9B8C-43C29CE853DF}"/>
    <cellStyle name="Normal 79" xfId="62" xr:uid="{CBF2E14D-570E-4F70-BCB4-C65A16315E3F}"/>
    <cellStyle name="Normal 80" xfId="66" xr:uid="{8F7BFE6A-F52F-4391-8F70-7F83036A6668}"/>
    <cellStyle name="Normal 81" xfId="60" xr:uid="{BE775854-E8E3-4DB6-9C38-CB873BC43F3A}"/>
    <cellStyle name="Normal 82" xfId="65" xr:uid="{1B1D88B5-46D2-45CF-AF9B-1EA861B84748}"/>
    <cellStyle name="Normal 83" xfId="59" xr:uid="{A95DF871-037B-4A69-97EE-22EC40EED7C7}"/>
    <cellStyle name="Normal 84" xfId="64" xr:uid="{6EE3144A-26FE-401E-841A-889C6087F108}"/>
    <cellStyle name="Normal 85" xfId="58" xr:uid="{09857C4D-82AE-4728-9B0D-CF236A0EE03E}"/>
    <cellStyle name="Normal 86" xfId="74" xr:uid="{EBA81DD7-01D1-4008-80B4-D330B61169A4}"/>
    <cellStyle name="Normal 87" xfId="73" xr:uid="{18CBEC75-39F4-44B6-AFC1-FBD0C5DB133C}"/>
    <cellStyle name="Normal 88" xfId="10" xr:uid="{50EB602A-4B6B-420D-971C-AD32A8004FB3}"/>
    <cellStyle name="Normal 89" xfId="11" xr:uid="{8C014C72-EF34-4CB3-9FA5-F9A1BD5EAC14}"/>
    <cellStyle name="Normal 90" xfId="14" xr:uid="{A69C3F21-E110-471E-A5F6-6B3C8805334B}"/>
    <cellStyle name="Percent" xfId="2" builtinId="5"/>
    <cellStyle name="Percent 10" xfId="15" xr:uid="{89367D7B-04BE-49B2-A53A-F5889A37E087}"/>
    <cellStyle name="Percent 11" xfId="24" xr:uid="{86186881-3D54-49E6-84F5-AA21E54F126A}"/>
    <cellStyle name="Percent 2" xfId="71" xr:uid="{035BF0CF-7219-469A-B7CE-DA974B61013B}"/>
    <cellStyle name="Währung_Excel2" xfId="57" xr:uid="{78A0101A-221E-43CC-8A5E-27AF7CEA13B7}"/>
  </cellStyles>
  <dxfs count="4">
    <dxf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C9D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s\SATIMGE\SATIM\DataSpreadsheets\TCH_TRA.xlsm" TargetMode="External"/><Relationship Id="rId1" Type="http://schemas.openxmlformats.org/officeDocument/2006/relationships/externalLinkPath" Target="/Models/SATIMGE/SATIM/DataSpreadsheets/TCH_TR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Google%20Drive/SATIM/SANEDI%20Projects/Transport%20Project/Reports%20and%20Papers/Working%20Paper%201/Paper%201%20Working%20Spreadsheets/tkm%20scenarios_v3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C%20Fileserver\Staff%20shared%20folders\Modelling%20Group\SATIM\Workbooks\TCH_SUP_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ydata/D/Modelling%20Group/_03_SECTORS/_TRA/adrian/TCH_TRA_TM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ATIMGE_02/SATM/Deflato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s\SATIMGE_Veda\VT_REGION1_TRA.xlsx" TargetMode="External"/><Relationship Id="rId1" Type="http://schemas.openxmlformats.org/officeDocument/2006/relationships/externalLinkPath" Target="/Models/SATIMGE_Veda/VT_REGION1_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TMS_old"/>
      <sheetName val="EB_2006"/>
      <sheetName val="EB_2012"/>
      <sheetName val="DME_EB_TS"/>
      <sheetName val="SAPIADiesel"/>
      <sheetName val="SAPIAGasoline"/>
      <sheetName val="NAAMSANational"/>
      <sheetName val="NAAMSAProvincial81"/>
      <sheetName val="NAAMSAProvincial95"/>
      <sheetName val="NAAMSAdefs"/>
      <sheetName val="SOL"/>
      <sheetName val="ScrappingModels"/>
      <sheetName val="ENATIS2020"/>
      <sheetName val="ENATIS"/>
      <sheetName val="NAAMSA_SAPIA_WG"/>
      <sheetName val="HistoricalSales"/>
      <sheetName val="Comp Assumptions"/>
      <sheetName val="FuelCell"/>
      <sheetName val="EV misc"/>
      <sheetName val="EV Charging Capex"/>
      <sheetName val="EV battery "/>
      <sheetName val="AEA2012 summary"/>
      <sheetName val="Vehicle data "/>
      <sheetName val="Vehicle data-NDC2020"/>
      <sheetName val="mileagedegrad"/>
      <sheetName val="Calib_1011"/>
      <sheetName val="Calib_1011_2"/>
      <sheetName val="REGIONS"/>
      <sheetName val="TRP"/>
      <sheetName val="ITEMS_Tech"/>
      <sheetName val="TS DTech"/>
      <sheetName val="TID DTech"/>
      <sheetName val="TRP_Retrofit"/>
      <sheetName val="ITEMS_DrTech"/>
      <sheetName val="ITEMS_UCrTech"/>
      <sheetName val="TS DrTech"/>
      <sheetName val="TS UCrTech"/>
      <sheetName val="Analytica"/>
      <sheetName val="TID DrTech"/>
      <sheetName val="TID UCrTech"/>
      <sheetName val="Scenarios"/>
      <sheetName val="NT_TRP"/>
      <sheetName val="ITEMS_nTech"/>
      <sheetName val="ITEMS_UCnTech"/>
      <sheetName val="TS DnTech"/>
      <sheetName val="TS UCnTech"/>
      <sheetName val="TID DnTech"/>
      <sheetName val="TID UCnTech"/>
      <sheetName val="TID SHAPE"/>
      <sheetName val="ITEMS_Comm"/>
      <sheetName val="TS BYDem"/>
      <sheetName val="TS COMFR"/>
      <sheetName val="TS FTech"/>
      <sheetName val="TID FTech"/>
      <sheetName val="TS Emiss"/>
      <sheetName val="TID Emiss"/>
      <sheetName val="NameConv"/>
      <sheetName val="AFA"/>
      <sheetName val="Deflator"/>
      <sheetName val="LogofChanges"/>
      <sheetName val="Units.C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3">
          <cell r="B3">
            <v>0</v>
          </cell>
        </row>
        <row r="16">
          <cell r="B16" t="b">
            <v>1</v>
          </cell>
        </row>
        <row r="18">
          <cell r="B18">
            <v>1</v>
          </cell>
        </row>
        <row r="21">
          <cell r="B21">
            <v>1</v>
          </cell>
        </row>
        <row r="24">
          <cell r="B24">
            <v>0</v>
          </cell>
        </row>
        <row r="28">
          <cell r="B28" t="b">
            <v>0</v>
          </cell>
        </row>
      </sheetData>
      <sheetData sheetId="41">
        <row r="2">
          <cell r="A2">
            <v>2012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1">
          <cell r="F1">
            <v>1E-8</v>
          </cell>
        </row>
        <row r="3">
          <cell r="D3" t="str">
            <v>Biogas</v>
          </cell>
          <cell r="E3" t="str">
            <v>BIG</v>
          </cell>
        </row>
        <row r="4">
          <cell r="D4" t="str">
            <v>Biomass bagasse</v>
          </cell>
          <cell r="E4" t="str">
            <v>BIB</v>
          </cell>
        </row>
        <row r="5">
          <cell r="D5" t="str">
            <v>Biomass Other</v>
          </cell>
          <cell r="E5" t="str">
            <v>BIO</v>
          </cell>
        </row>
        <row r="6">
          <cell r="D6" t="str">
            <v>Biomass Wood</v>
          </cell>
          <cell r="E6" t="str">
            <v>BIW</v>
          </cell>
        </row>
        <row r="7">
          <cell r="D7" t="str">
            <v>Coal</v>
          </cell>
          <cell r="E7" t="str">
            <v>COA</v>
          </cell>
        </row>
        <row r="8">
          <cell r="D8" t="str">
            <v>Coal Coking</v>
          </cell>
          <cell r="E8" t="str">
            <v>COK</v>
          </cell>
        </row>
        <row r="9">
          <cell r="D9" t="str">
            <v>Coal Discard</v>
          </cell>
          <cell r="E9" t="str">
            <v>CLD</v>
          </cell>
        </row>
        <row r="10">
          <cell r="D10" t="str">
            <v>Coal existing</v>
          </cell>
          <cell r="E10" t="str">
            <v>CLE</v>
          </cell>
        </row>
        <row r="11">
          <cell r="D11" t="str">
            <v>Coal for plants in Region</v>
          </cell>
          <cell r="E11" t="str">
            <v>CLR</v>
          </cell>
        </row>
        <row r="12">
          <cell r="D12" t="str">
            <v>Coal new</v>
          </cell>
          <cell r="E12" t="str">
            <v>CLN</v>
          </cell>
        </row>
        <row r="13">
          <cell r="D13" t="str">
            <v>Coal Sasol</v>
          </cell>
          <cell r="E13" t="str">
            <v>CLS</v>
          </cell>
        </row>
        <row r="14">
          <cell r="D14" t="str">
            <v>Electricity</v>
          </cell>
          <cell r="E14" t="str">
            <v>ELC</v>
          </cell>
        </row>
        <row r="15">
          <cell r="D15" t="str">
            <v>Gas</v>
          </cell>
          <cell r="E15" t="str">
            <v>GAS</v>
          </cell>
        </row>
        <row r="16">
          <cell r="D16" t="str">
            <v>Gas LNG</v>
          </cell>
          <cell r="E16" t="str">
            <v>GAL</v>
          </cell>
        </row>
        <row r="17">
          <cell r="D17" t="str">
            <v>Gas Region</v>
          </cell>
          <cell r="E17" t="str">
            <v>GAR</v>
          </cell>
        </row>
        <row r="18">
          <cell r="D18" t="str">
            <v>Hydro</v>
          </cell>
          <cell r="E18" t="str">
            <v>HYD</v>
          </cell>
        </row>
        <row r="19">
          <cell r="D19" t="str">
            <v>Hydrogen</v>
          </cell>
          <cell r="E19" t="str">
            <v>HGN</v>
          </cell>
        </row>
        <row r="20">
          <cell r="D20" t="str">
            <v>Hydrogen</v>
          </cell>
          <cell r="E20" t="str">
            <v>HFC</v>
          </cell>
        </row>
        <row r="21">
          <cell r="D21" t="str">
            <v>Nuclear</v>
          </cell>
          <cell r="E21" t="str">
            <v>NUC</v>
          </cell>
        </row>
        <row r="22">
          <cell r="D22" t="str">
            <v>Oil Av Gasoline</v>
          </cell>
          <cell r="E22" t="str">
            <v>OAG</v>
          </cell>
        </row>
        <row r="23">
          <cell r="D23" t="str">
            <v>Oil Crude</v>
          </cell>
          <cell r="E23" t="str">
            <v>OCR</v>
          </cell>
        </row>
        <row r="24">
          <cell r="D24" t="str">
            <v>Oil Diesel</v>
          </cell>
          <cell r="E24" t="str">
            <v>ODS</v>
          </cell>
        </row>
        <row r="25">
          <cell r="D25" t="str">
            <v>Oil Gasoline</v>
          </cell>
          <cell r="E25" t="str">
            <v>OGS</v>
          </cell>
        </row>
        <row r="26">
          <cell r="D26" t="str">
            <v>Oil HFO</v>
          </cell>
          <cell r="E26" t="str">
            <v>OHF</v>
          </cell>
        </row>
        <row r="27">
          <cell r="D27" t="str">
            <v>Oil Jet Fuel</v>
          </cell>
          <cell r="E27" t="str">
            <v>OKE</v>
          </cell>
        </row>
        <row r="28">
          <cell r="D28" t="str">
            <v>Oil LPG</v>
          </cell>
          <cell r="E28" t="str">
            <v>OLP</v>
          </cell>
        </row>
        <row r="29">
          <cell r="D29" t="str">
            <v>Oil Paraffin</v>
          </cell>
          <cell r="E29" t="str">
            <v>OPA</v>
          </cell>
        </row>
        <row r="30">
          <cell r="D30" t="str">
            <v>Oil Blended Gasoline-Ethanol-E85</v>
          </cell>
          <cell r="E30" t="str">
            <v>BGS</v>
          </cell>
        </row>
        <row r="31">
          <cell r="D31" t="str">
            <v>Solar</v>
          </cell>
          <cell r="E31" t="str">
            <v>SOL</v>
          </cell>
        </row>
        <row r="32">
          <cell r="D32" t="str">
            <v>Wind</v>
          </cell>
          <cell r="E32" t="str">
            <v>WND</v>
          </cell>
        </row>
        <row r="36">
          <cell r="D36" t="str">
            <v>SUV</v>
          </cell>
          <cell r="E36" t="str">
            <v>LCV</v>
          </cell>
        </row>
        <row r="37">
          <cell r="D37" t="str">
            <v>Car</v>
          </cell>
          <cell r="E37" t="str">
            <v>SUV</v>
          </cell>
        </row>
        <row r="38">
          <cell r="D38" t="str">
            <v>Car</v>
          </cell>
          <cell r="E38" t="str">
            <v>CAR</v>
          </cell>
        </row>
        <row r="39">
          <cell r="D39" t="str">
            <v>MBT</v>
          </cell>
          <cell r="E39" t="str">
            <v>MBT</v>
          </cell>
        </row>
      </sheetData>
      <sheetData sheetId="57"/>
      <sheetData sheetId="58"/>
      <sheetData sheetId="59"/>
      <sheetData sheetId="60">
        <row r="9">
          <cell r="B9">
            <v>36.607594936708864</v>
          </cell>
          <cell r="C9">
            <v>38.1</v>
          </cell>
        </row>
        <row r="13">
          <cell r="C13">
            <v>34.200000000000003</v>
          </cell>
        </row>
        <row r="43">
          <cell r="F43">
            <v>33.148148148148152</v>
          </cell>
        </row>
        <row r="46">
          <cell r="F46">
            <v>36.607594936708864</v>
          </cell>
        </row>
        <row r="50">
          <cell r="F50">
            <v>23.000259429209784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ault Dataset (7)"/>
      <sheetName val="Sheet6"/>
      <sheetName val="Load Factors"/>
      <sheetName val="Sector Diesel"/>
      <sheetName val="Sheet1"/>
      <sheetName val="Diesel 199_2012"/>
      <sheetName val="SOL"/>
      <sheetName val="GVM vs GCM"/>
      <sheetName val="Load and FC"/>
      <sheetName val="Classes &amp; Configs"/>
      <sheetName val="Constants 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8">
          <cell r="K8">
            <v>34.200000000000003</v>
          </cell>
        </row>
        <row r="48">
          <cell r="F48">
            <v>36.607594936708864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"/>
      <sheetName val="2006"/>
      <sheetName val="FuelPrices"/>
      <sheetName val="SUP"/>
      <sheetName val="ITEMS_STech"/>
      <sheetName val="TS STech"/>
      <sheetName val="TID STech"/>
      <sheetName val="ITEMS_Comm"/>
      <sheetName val="TS Emiss"/>
      <sheetName val="TID Emiss"/>
      <sheetName val="TS ZTech"/>
      <sheetName val="TID ZTech"/>
      <sheetName val="SasolRES"/>
      <sheetName val="Crude refineries"/>
      <sheetName val="GTL and CTL"/>
      <sheetName val="SummaryRef"/>
      <sheetName val="RefineriesData"/>
      <sheetName val="UPS"/>
      <sheetName val="ITEMS_UPS"/>
      <sheetName val="ITEMS_GRP"/>
      <sheetName val="TS_TTech"/>
      <sheetName val="TID_TTech"/>
      <sheetName val="NameConv"/>
      <sheetName val="ITEMS_XTech"/>
      <sheetName val="ITEMS_CommX"/>
      <sheetName val="TS_XTech"/>
      <sheetName val="TID_XTech"/>
      <sheetName val="ITEMS_XEmiss"/>
      <sheetName val="TS XEmiss"/>
      <sheetName val="TID XEmiss"/>
      <sheetName val="Deflator"/>
      <sheetName val="SUP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6">
          <cell r="B6" t="str">
            <v>UPS</v>
          </cell>
        </row>
      </sheetData>
      <sheetData sheetId="18"/>
      <sheetData sheetId="19"/>
      <sheetData sheetId="20"/>
      <sheetData sheetId="21"/>
      <sheetData sheetId="22">
        <row r="2">
          <cell r="V2">
            <v>16</v>
          </cell>
        </row>
        <row r="3">
          <cell r="W3" t="str">
            <v>CO2S</v>
          </cell>
          <cell r="X3" t="str">
            <v>CH4S</v>
          </cell>
          <cell r="Y3" t="str">
            <v>N2OS</v>
          </cell>
          <cell r="Z3" t="str">
            <v>SOXS</v>
          </cell>
          <cell r="AA3" t="str">
            <v>NOXS</v>
          </cell>
          <cell r="AB3" t="str">
            <v>CMOX</v>
          </cell>
          <cell r="AC3" t="str">
            <v>NMVS</v>
          </cell>
          <cell r="AD3" t="str">
            <v>P10S</v>
          </cell>
          <cell r="AE3" t="str">
            <v>CO2R</v>
          </cell>
          <cell r="AF3" t="str">
            <v>CH4R</v>
          </cell>
          <cell r="AG3" t="str">
            <v>N2OR</v>
          </cell>
          <cell r="AH3" t="str">
            <v>SOXR</v>
          </cell>
          <cell r="AI3" t="str">
            <v>NOXR</v>
          </cell>
          <cell r="AJ3" t="str">
            <v>CMOR</v>
          </cell>
          <cell r="AK3" t="str">
            <v>NMVR</v>
          </cell>
          <cell r="AL3" t="str">
            <v>P10R</v>
          </cell>
        </row>
        <row r="4">
          <cell r="V4" t="str">
            <v>BIG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</row>
        <row r="5">
          <cell r="V5" t="str">
            <v>BIB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</row>
        <row r="6">
          <cell r="V6" t="str">
            <v>BIO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</row>
        <row r="7">
          <cell r="V7" t="str">
            <v>BIW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V8" t="str">
            <v>COA</v>
          </cell>
          <cell r="W8">
            <v>96.25</v>
          </cell>
          <cell r="X8">
            <v>1E-3</v>
          </cell>
          <cell r="Y8">
            <v>1.4E-3</v>
          </cell>
          <cell r="Z8">
            <v>0.62619999999999998</v>
          </cell>
          <cell r="AA8">
            <v>0.3</v>
          </cell>
          <cell r="AB8">
            <v>0.02</v>
          </cell>
          <cell r="AC8">
            <v>5.0000000000000001E-3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V9" t="str">
            <v>COK</v>
          </cell>
          <cell r="W9">
            <v>94.6</v>
          </cell>
          <cell r="X9">
            <v>1E-3</v>
          </cell>
          <cell r="Y9">
            <v>1.5E-3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V10" t="str">
            <v>CLD</v>
          </cell>
          <cell r="W10">
            <v>96.25</v>
          </cell>
          <cell r="X10">
            <v>1E-3</v>
          </cell>
          <cell r="Y10">
            <v>1.4E-3</v>
          </cell>
          <cell r="Z10">
            <v>0.62619999999999998</v>
          </cell>
          <cell r="AA10">
            <v>0.3</v>
          </cell>
          <cell r="AB10">
            <v>0.02</v>
          </cell>
          <cell r="AC10">
            <v>5.0000000000000001E-3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V11" t="str">
            <v>CLE</v>
          </cell>
          <cell r="W11">
            <v>96.25</v>
          </cell>
          <cell r="X11">
            <v>1E-3</v>
          </cell>
          <cell r="Y11">
            <v>1.4E-3</v>
          </cell>
          <cell r="Z11">
            <v>0.62619999999999998</v>
          </cell>
          <cell r="AA11">
            <v>0.3</v>
          </cell>
          <cell r="AB11">
            <v>0.02</v>
          </cell>
          <cell r="AC11">
            <v>5.0000000000000001E-3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V12" t="str">
            <v>CLR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96.25</v>
          </cell>
          <cell r="AF12">
            <v>1E-3</v>
          </cell>
          <cell r="AG12">
            <v>1.4E-3</v>
          </cell>
          <cell r="AH12">
            <v>0.62619999999999998</v>
          </cell>
          <cell r="AI12">
            <v>0.3</v>
          </cell>
          <cell r="AJ12">
            <v>0.02</v>
          </cell>
          <cell r="AK12">
            <v>5.0000000000000001E-3</v>
          </cell>
          <cell r="AL12">
            <v>0</v>
          </cell>
        </row>
        <row r="13">
          <cell r="V13" t="str">
            <v>CLN</v>
          </cell>
          <cell r="W13">
            <v>96.25</v>
          </cell>
          <cell r="X13">
            <v>1E-3</v>
          </cell>
          <cell r="Y13">
            <v>1.4E-3</v>
          </cell>
          <cell r="Z13">
            <v>0.62619999999999998</v>
          </cell>
          <cell r="AA13">
            <v>0.3</v>
          </cell>
          <cell r="AB13">
            <v>0.02</v>
          </cell>
          <cell r="AC13">
            <v>5.0000000000000001E-3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V14" t="str">
            <v>CME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V15" t="str">
            <v>CMN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V16" t="str">
            <v>ELC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V17" t="str">
            <v>ELCC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V18" t="str">
            <v>GAL</v>
          </cell>
          <cell r="W18">
            <v>56.1</v>
          </cell>
          <cell r="X18">
            <v>1E-3</v>
          </cell>
          <cell r="Y18">
            <v>1E-4</v>
          </cell>
          <cell r="Z18">
            <v>0</v>
          </cell>
          <cell r="AA18">
            <v>0.15</v>
          </cell>
          <cell r="AB18">
            <v>0.02</v>
          </cell>
          <cell r="AC18">
            <v>5.0000000000000001E-3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V19" t="str">
            <v>GAM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V20" t="str">
            <v>GAR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56.1</v>
          </cell>
          <cell r="AF20">
            <v>1E-3</v>
          </cell>
          <cell r="AG20">
            <v>1E-4</v>
          </cell>
          <cell r="AH20">
            <v>0</v>
          </cell>
          <cell r="AI20">
            <v>0.15</v>
          </cell>
          <cell r="AJ20">
            <v>0.02</v>
          </cell>
          <cell r="AK20">
            <v>5.0000000000000001E-3</v>
          </cell>
          <cell r="AL20">
            <v>0</v>
          </cell>
        </row>
        <row r="21">
          <cell r="V21" t="str">
            <v>GAS</v>
          </cell>
          <cell r="W21">
            <v>56.1</v>
          </cell>
          <cell r="X21">
            <v>1E-3</v>
          </cell>
          <cell r="Y21">
            <v>1E-4</v>
          </cell>
          <cell r="Z21">
            <v>0</v>
          </cell>
          <cell r="AA21">
            <v>0.15</v>
          </cell>
          <cell r="AB21">
            <v>0.02</v>
          </cell>
          <cell r="AC21">
            <v>5.0000000000000001E-3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V22" t="str">
            <v>GMR</v>
          </cell>
          <cell r="W22">
            <v>56.1</v>
          </cell>
          <cell r="X22">
            <v>1E-3</v>
          </cell>
          <cell r="Y22">
            <v>1E-4</v>
          </cell>
          <cell r="Z22">
            <v>0</v>
          </cell>
          <cell r="AA22">
            <v>0.15</v>
          </cell>
          <cell r="AB22">
            <v>0.02</v>
          </cell>
          <cell r="AC22">
            <v>5.0000000000000001E-3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V23" t="str">
            <v>HET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V24" t="str">
            <v>HEE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V25" t="str">
            <v>HEN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V26" t="str">
            <v>HYD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V27" t="str">
            <v>NUC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V28" t="str">
            <v>OAG</v>
          </cell>
          <cell r="W28">
            <v>70</v>
          </cell>
          <cell r="X28">
            <v>3.0000000000000001E-3</v>
          </cell>
          <cell r="Y28">
            <v>5.9999999999999995E-4</v>
          </cell>
          <cell r="Z28">
            <v>4.6699999999999998E-2</v>
          </cell>
          <cell r="AA28">
            <v>0.3</v>
          </cell>
          <cell r="AB28">
            <v>0.1</v>
          </cell>
          <cell r="AC28">
            <v>0.05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V29" t="str">
            <v>OCR</v>
          </cell>
          <cell r="W29">
            <v>73.3</v>
          </cell>
          <cell r="X29">
            <v>3.0000000000000001E-3</v>
          </cell>
          <cell r="Y29">
            <v>5.9999999999999995E-4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V30" t="str">
            <v>ODS</v>
          </cell>
          <cell r="W30">
            <v>74.066699999999997</v>
          </cell>
          <cell r="X30">
            <v>3.0000000000000001E-3</v>
          </cell>
          <cell r="Y30">
            <v>5.9999999999999995E-4</v>
          </cell>
          <cell r="Z30">
            <v>0.25290000000000001</v>
          </cell>
          <cell r="AA30">
            <v>0.2</v>
          </cell>
          <cell r="AB30">
            <v>1.4999999999999999E-2</v>
          </cell>
          <cell r="AC30">
            <v>5.0000000000000001E-3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V31" t="str">
            <v>OGS</v>
          </cell>
          <cell r="W31">
            <v>69.3</v>
          </cell>
          <cell r="X31">
            <v>3.0000000000000001E-3</v>
          </cell>
          <cell r="Y31">
            <v>5.9999999999999995E-4</v>
          </cell>
          <cell r="Z31">
            <v>4.6699999999999998E-2</v>
          </cell>
          <cell r="AA31">
            <v>0.6</v>
          </cell>
          <cell r="AB31">
            <v>8</v>
          </cell>
          <cell r="AC31">
            <v>1.5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V32" t="str">
            <v>OHF</v>
          </cell>
          <cell r="W32">
            <v>77.400000000000006</v>
          </cell>
          <cell r="X32">
            <v>3.0000000000000001E-3</v>
          </cell>
          <cell r="Y32">
            <v>5.9999999999999995E-4</v>
          </cell>
          <cell r="Z32">
            <v>1.5290999999999999</v>
          </cell>
          <cell r="AA32">
            <v>0.2</v>
          </cell>
          <cell r="AB32">
            <v>0.01</v>
          </cell>
          <cell r="AC32">
            <v>5.0000000000000001E-3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V33" t="str">
            <v>OKE</v>
          </cell>
          <cell r="W33">
            <v>72.900000000000006</v>
          </cell>
          <cell r="X33">
            <v>3.0000000000000001E-3</v>
          </cell>
          <cell r="Y33">
            <v>5.9999999999999995E-4</v>
          </cell>
          <cell r="Z33">
            <v>4.5900000000000003E-2</v>
          </cell>
          <cell r="AA33">
            <v>0.2</v>
          </cell>
          <cell r="AB33">
            <v>0.01</v>
          </cell>
          <cell r="AC33">
            <v>5.0000000000000001E-3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V34" t="str">
            <v>OLP</v>
          </cell>
          <cell r="W34">
            <v>63.1</v>
          </cell>
          <cell r="X34">
            <v>3.0000000000000001E-3</v>
          </cell>
          <cell r="Y34">
            <v>1E-4</v>
          </cell>
          <cell r="Z34">
            <v>5.4089999999999998</v>
          </cell>
          <cell r="AA34">
            <v>1.2460000000000001E-2</v>
          </cell>
          <cell r="AB34">
            <v>0.182</v>
          </cell>
          <cell r="AC34">
            <v>2.3699999999999999E-2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V35" t="str">
            <v>OTH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V36" t="str">
            <v>OPA</v>
          </cell>
          <cell r="W36">
            <v>72.900000000000006</v>
          </cell>
          <cell r="X36">
            <v>3.0000000000000001E-3</v>
          </cell>
          <cell r="Y36">
            <v>5.9999999999999995E-4</v>
          </cell>
          <cell r="Z36">
            <v>5.4089999999999998</v>
          </cell>
          <cell r="AA36">
            <v>1.2460000000000001E-2</v>
          </cell>
          <cell r="AB36">
            <v>0.182</v>
          </cell>
          <cell r="AC36">
            <v>2.3699999999999999E-2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V37" t="str">
            <v>SOL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V38" t="str">
            <v>WND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TMS_old"/>
      <sheetName val="EB_2006"/>
      <sheetName val="DME_EB_TS"/>
      <sheetName val="SAPIADiesel"/>
      <sheetName val="SAPIAGasoline"/>
      <sheetName val="NAAMSANational"/>
      <sheetName val="NAAMSAProvincial81"/>
      <sheetName val="NAAMSAProvincial95"/>
      <sheetName val="NAAMSAdefs"/>
      <sheetName val="SOL"/>
      <sheetName val="ScrappingModels"/>
      <sheetName val="ENATIS"/>
      <sheetName val="NAAMSA_SAPIA_WG"/>
      <sheetName val="Comp Assumptions"/>
      <sheetName val="Analytica"/>
      <sheetName val="FuelCell"/>
      <sheetName val="mileagedegrad"/>
      <sheetName val="HistoricalSales"/>
      <sheetName val="Calib_1011"/>
      <sheetName val="REGIONS"/>
      <sheetName val="TRP"/>
      <sheetName val="ITEMS_Tech"/>
      <sheetName val="TS DTech"/>
      <sheetName val="TID DTech"/>
      <sheetName val="TRP_Retrofit"/>
      <sheetName val="ITEMS_DrTech"/>
      <sheetName val="ITEMS_UCrTech"/>
      <sheetName val="TS DrTech"/>
      <sheetName val="TS UCrTech"/>
      <sheetName val="TID DrTech"/>
      <sheetName val="TID UCrTech"/>
      <sheetName val="NT_TRP"/>
      <sheetName val="ITEMS_nTech"/>
      <sheetName val="ITEMS_UCnTech"/>
      <sheetName val="TS DnTech"/>
      <sheetName val="TS UCnTech"/>
      <sheetName val="TID DnTech"/>
      <sheetName val="TID UCnTech"/>
      <sheetName val="TID SHAPE"/>
      <sheetName val="ITEMS_Comm"/>
      <sheetName val="TS BYDem"/>
      <sheetName val="TS COMFR"/>
      <sheetName val="TS FTech"/>
      <sheetName val="TID FTech"/>
      <sheetName val="TS Emiss"/>
      <sheetName val="TID Emiss"/>
      <sheetName val="NameConv"/>
      <sheetName val="AFA"/>
      <sheetName val="Deflator"/>
      <sheetName val="LogofChan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39">
          <cell r="B39">
            <v>1.9269406392694064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67">
          <cell r="AL67">
            <v>1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03">
          <cell r="B103" t="str">
            <v>TPPRCARHGNF-N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>
        <row r="1">
          <cell r="F1">
            <v>1E-8</v>
          </cell>
        </row>
      </sheetData>
      <sheetData sheetId="47" refreshError="1"/>
      <sheetData sheetId="48">
        <row r="4">
          <cell r="N4">
            <v>0.84477724913494801</v>
          </cell>
        </row>
      </sheetData>
      <sheetData sheetId="4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lator"/>
    </sheetNames>
    <sheetDataSet>
      <sheetData sheetId="0" refreshError="1">
        <row r="4">
          <cell r="P4">
            <v>1.3094103081137336</v>
          </cell>
          <cell r="R4">
            <v>1.1636030437253695</v>
          </cell>
          <cell r="U4">
            <v>1</v>
          </cell>
        </row>
        <row r="12">
          <cell r="B12">
            <v>2015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P"/>
      <sheetName val="ITEMS_Tech"/>
      <sheetName val="NT_TRP"/>
      <sheetName val="ITEMS_nTech"/>
      <sheetName val="Demand"/>
      <sheetName val="Calib_2017"/>
      <sheetName val="EB_2017"/>
      <sheetName val="SOL"/>
      <sheetName val="Analytica"/>
      <sheetName val="Vehicle eff data 2023"/>
      <sheetName val="CostProjections"/>
      <sheetName val="IEACostData_passengervehs"/>
      <sheetName val="IEAWEO2023 cost data"/>
      <sheetName val="NREL_HCVs"/>
      <sheetName val="NREL_LCVs"/>
      <sheetName val="AEA2012_ZAR2022"/>
      <sheetName val="Vehicle data "/>
      <sheetName val="AEA2012 summary"/>
      <sheetName val="FuelCell"/>
      <sheetName val="Vehicle data-NDC2020"/>
      <sheetName val="old_guy_stuff"/>
      <sheetName val="Calib_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">
          <cell r="Q12">
            <v>210570.34666666665</v>
          </cell>
          <cell r="R12">
            <v>192063.18729166663</v>
          </cell>
          <cell r="S12">
            <v>173556.02791666664</v>
          </cell>
        </row>
        <row r="16">
          <cell r="Q16">
            <v>219782.7993333333</v>
          </cell>
          <cell r="R16">
            <v>188526.26349999997</v>
          </cell>
          <cell r="S16">
            <v>157269.72766666664</v>
          </cell>
        </row>
        <row r="20">
          <cell r="Q20">
            <v>523464.7211666666</v>
          </cell>
          <cell r="R20">
            <v>497965.96824999992</v>
          </cell>
          <cell r="S20">
            <v>472467.21533333324</v>
          </cell>
        </row>
        <row r="24">
          <cell r="Q24">
            <v>597164.34249999991</v>
          </cell>
          <cell r="R24">
            <v>512853.94979166659</v>
          </cell>
          <cell r="S24">
            <v>428543.55708333326</v>
          </cell>
        </row>
        <row r="31">
          <cell r="Q31">
            <v>333951.40916666662</v>
          </cell>
          <cell r="R31">
            <v>286655.33520833327</v>
          </cell>
          <cell r="S31">
            <v>239359.26124999995</v>
          </cell>
        </row>
        <row r="49">
          <cell r="Q49">
            <v>354843.93574999995</v>
          </cell>
          <cell r="R49">
            <v>323176.12970833329</v>
          </cell>
          <cell r="S49">
            <v>291508.32366666663</v>
          </cell>
        </row>
        <row r="52">
          <cell r="Q52">
            <v>439401.09058333328</v>
          </cell>
          <cell r="R52">
            <v>377299.28912499995</v>
          </cell>
          <cell r="S52">
            <v>315197.48766666662</v>
          </cell>
        </row>
      </sheetData>
      <sheetData sheetId="11">
        <row r="41">
          <cell r="B41">
            <v>2.0242914979757085E-2</v>
          </cell>
          <cell r="E41">
            <v>1.201923076923077E-2</v>
          </cell>
          <cell r="F41">
            <v>8.0128205128205121E-3</v>
          </cell>
        </row>
        <row r="42">
          <cell r="B42">
            <v>1.984126984126984E-2</v>
          </cell>
          <cell r="E42">
            <v>9.9206349206349201E-3</v>
          </cell>
          <cell r="F42">
            <v>7.2992700729927005E-3</v>
          </cell>
          <cell r="H42">
            <v>1.8656716417910446E-2</v>
          </cell>
        </row>
      </sheetData>
      <sheetData sheetId="12">
        <row r="7">
          <cell r="C7">
            <v>2020</v>
          </cell>
          <cell r="D7">
            <v>2022</v>
          </cell>
          <cell r="E7">
            <v>2030</v>
          </cell>
          <cell r="F7">
            <v>2050</v>
          </cell>
        </row>
        <row r="11">
          <cell r="A11" t="str">
            <v>BEV</v>
          </cell>
          <cell r="B11" t="str">
            <v>STEPS</v>
          </cell>
          <cell r="C11">
            <v>1.0475609756097555</v>
          </cell>
          <cell r="D11">
            <v>1</v>
          </cell>
          <cell r="E11">
            <v>0.80975609756097566</v>
          </cell>
          <cell r="F11">
            <v>0.71707317073170729</v>
          </cell>
          <cell r="G11">
            <v>1</v>
          </cell>
          <cell r="H11">
            <v>0.88649592549476275</v>
          </cell>
          <cell r="I11">
            <v>0.7729918509895255</v>
          </cell>
          <cell r="J11">
            <v>0.75087310826542586</v>
          </cell>
          <cell r="K11">
            <v>0.72875436554132778</v>
          </cell>
          <cell r="L11">
            <v>0.7066356228172298</v>
          </cell>
          <cell r="M11">
            <v>0.68451688009313172</v>
          </cell>
        </row>
        <row r="12">
          <cell r="B12" t="str">
            <v>APS</v>
          </cell>
          <cell r="C12">
            <v>1.0475609756097555</v>
          </cell>
          <cell r="D12">
            <v>1</v>
          </cell>
          <cell r="E12">
            <v>0.78536585365853662</v>
          </cell>
          <cell r="F12">
            <v>0.68780487804878043</v>
          </cell>
          <cell r="G12">
            <v>1</v>
          </cell>
          <cell r="H12">
            <v>0.87776484284050804</v>
          </cell>
          <cell r="I12">
            <v>0.74970896391152186</v>
          </cell>
          <cell r="J12">
            <v>0.72642607683352678</v>
          </cell>
          <cell r="K12">
            <v>0.70314318975552992</v>
          </cell>
          <cell r="L12">
            <v>0.67986030267753306</v>
          </cell>
          <cell r="M12">
            <v>0.65657741559953442</v>
          </cell>
        </row>
        <row r="13">
          <cell r="B13" t="str">
            <v>NZE</v>
          </cell>
          <cell r="C13">
            <v>1.0475609756097555</v>
          </cell>
          <cell r="D13">
            <v>1</v>
          </cell>
          <cell r="E13">
            <v>0.76097560975609757</v>
          </cell>
          <cell r="F13">
            <v>0.66829268292682931</v>
          </cell>
          <cell r="G13">
            <v>1</v>
          </cell>
          <cell r="H13">
            <v>0.86903376018626677</v>
          </cell>
          <cell r="I13">
            <v>0.72642607683353178</v>
          </cell>
          <cell r="J13">
            <v>0.70430733410943036</v>
          </cell>
          <cell r="K13">
            <v>0.68218859138533239</v>
          </cell>
          <cell r="L13">
            <v>0.6600698486612343</v>
          </cell>
          <cell r="M13">
            <v>0.63795110593713633</v>
          </cell>
        </row>
        <row r="17">
          <cell r="A17" t="str">
            <v>HEV</v>
          </cell>
          <cell r="B17" t="str">
            <v>STEPS</v>
          </cell>
          <cell r="C17">
            <v>1.0475609756097555</v>
          </cell>
          <cell r="D17">
            <v>1</v>
          </cell>
          <cell r="E17">
            <v>0.9107142857142857</v>
          </cell>
          <cell r="F17">
            <v>0.91666666666666663</v>
          </cell>
          <cell r="G17">
            <v>1</v>
          </cell>
          <cell r="H17">
            <v>0.92263637119574016</v>
          </cell>
          <cell r="I17">
            <v>0.86936637285880547</v>
          </cell>
          <cell r="J17">
            <v>0.87078690614779142</v>
          </cell>
          <cell r="K17">
            <v>0.87220743943677637</v>
          </cell>
          <cell r="L17">
            <v>0.87362797272576131</v>
          </cell>
          <cell r="M17">
            <v>0.87504850601474626</v>
          </cell>
        </row>
        <row r="18">
          <cell r="B18" t="str">
            <v>APS</v>
          </cell>
          <cell r="C18">
            <v>1.0475609756097555</v>
          </cell>
          <cell r="D18">
            <v>1</v>
          </cell>
          <cell r="E18">
            <v>0.90476190476190477</v>
          </cell>
          <cell r="F18">
            <v>0.9107142857142857</v>
          </cell>
          <cell r="G18">
            <v>1</v>
          </cell>
          <cell r="H18">
            <v>0.92050557126226662</v>
          </cell>
          <cell r="I18">
            <v>0.8636842397028669</v>
          </cell>
          <cell r="J18">
            <v>0.86510477299185151</v>
          </cell>
          <cell r="K18">
            <v>0.86652530628083646</v>
          </cell>
          <cell r="L18">
            <v>0.86794583956982141</v>
          </cell>
          <cell r="M18">
            <v>0.86936637285880647</v>
          </cell>
        </row>
        <row r="19">
          <cell r="B19" t="str">
            <v>NZE</v>
          </cell>
          <cell r="C19">
            <v>1.0475609756097555</v>
          </cell>
          <cell r="D19">
            <v>1</v>
          </cell>
          <cell r="E19">
            <v>0.89880952380952384</v>
          </cell>
          <cell r="F19">
            <v>0.90476190476190477</v>
          </cell>
          <cell r="G19">
            <v>1</v>
          </cell>
          <cell r="H19">
            <v>0.91837477132878964</v>
          </cell>
          <cell r="I19">
            <v>0.85800210654692821</v>
          </cell>
          <cell r="J19">
            <v>0.85942263983591161</v>
          </cell>
          <cell r="K19">
            <v>0.86084317312489655</v>
          </cell>
          <cell r="L19">
            <v>0.86226370641388161</v>
          </cell>
          <cell r="M19">
            <v>0.86368423970286656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A2CE-E4B7-46D8-887F-AE779DF4DC0C}">
  <sheetPr codeName="Sheet4">
    <tabColor theme="4"/>
  </sheetPr>
  <dimension ref="A1:M17"/>
  <sheetViews>
    <sheetView tabSelected="1" zoomScale="70" zoomScaleNormal="70" workbookViewId="0">
      <selection activeCell="D1" sqref="D1:D1048576"/>
    </sheetView>
  </sheetViews>
  <sheetFormatPr defaultColWidth="8.85546875" defaultRowHeight="12.75" x14ac:dyDescent="0.2"/>
  <cols>
    <col min="1" max="1" width="47.42578125" style="1" customWidth="1"/>
    <col min="2" max="3" width="19.42578125" style="1" customWidth="1"/>
    <col min="4" max="4" width="14" style="15" customWidth="1"/>
    <col min="5" max="13" width="10" style="1" customWidth="1"/>
    <col min="14" max="14" width="9.140625" style="1" customWidth="1"/>
    <col min="15" max="16" width="8.85546875" style="1"/>
    <col min="17" max="17" width="9.5703125" style="1" bestFit="1" customWidth="1"/>
    <col min="18" max="16384" width="8.85546875" style="1"/>
  </cols>
  <sheetData>
    <row r="1" spans="1:13" ht="13.5" thickBot="1" x14ac:dyDescent="0.25">
      <c r="A1" s="14"/>
      <c r="B1" s="13"/>
      <c r="C1" s="13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18" x14ac:dyDescent="0.25">
      <c r="A2" s="10" t="s">
        <v>8</v>
      </c>
      <c r="B2" s="19"/>
      <c r="C2" s="29"/>
      <c r="D2" s="22" t="s">
        <v>25</v>
      </c>
      <c r="E2" s="44" t="s">
        <v>18</v>
      </c>
      <c r="F2" s="24"/>
    </row>
    <row r="3" spans="1:13" ht="15.75" thickBot="1" x14ac:dyDescent="0.3">
      <c r="D3" s="23" t="s">
        <v>26</v>
      </c>
      <c r="E3" s="47" t="s">
        <v>18</v>
      </c>
    </row>
    <row r="4" spans="1:13" ht="18" thickBot="1" x14ac:dyDescent="0.35">
      <c r="B4" s="25" t="s">
        <v>35</v>
      </c>
      <c r="C4" s="25"/>
      <c r="D4"/>
      <c r="E4"/>
    </row>
    <row r="5" spans="1:13" ht="16.5" thickTop="1" thickBot="1" x14ac:dyDescent="0.3">
      <c r="A5" s="26" t="s">
        <v>7</v>
      </c>
      <c r="B5" s="26" t="s">
        <v>36</v>
      </c>
      <c r="C5" s="26" t="s">
        <v>37</v>
      </c>
      <c r="D5" s="26">
        <v>2020</v>
      </c>
      <c r="E5" s="26">
        <v>2025</v>
      </c>
      <c r="F5" s="26">
        <v>2030</v>
      </c>
      <c r="G5" s="26">
        <v>2035</v>
      </c>
      <c r="H5" s="26">
        <v>2040</v>
      </c>
      <c r="I5" s="26">
        <v>2050</v>
      </c>
      <c r="J5" s="26"/>
      <c r="K5" s="26"/>
      <c r="L5" s="26"/>
      <c r="M5" s="26"/>
    </row>
    <row r="6" spans="1:13" s="6" customFormat="1" ht="16.5" thickBot="1" x14ac:dyDescent="0.3">
      <c r="A6" s="9" t="s">
        <v>6</v>
      </c>
      <c r="B6" s="7" t="s">
        <v>5</v>
      </c>
      <c r="C6" s="7"/>
      <c r="D6" s="8">
        <v>2020</v>
      </c>
      <c r="E6" s="8">
        <v>2025</v>
      </c>
      <c r="F6" s="8">
        <v>2030</v>
      </c>
      <c r="G6" s="8">
        <v>2035</v>
      </c>
      <c r="H6" s="8">
        <v>2040</v>
      </c>
      <c r="I6" s="8">
        <v>2050</v>
      </c>
      <c r="J6" s="8"/>
      <c r="K6" s="8"/>
      <c r="L6" s="8"/>
      <c r="M6" s="8"/>
    </row>
    <row r="7" spans="1:13" s="6" customFormat="1" x14ac:dyDescent="0.2">
      <c r="A7" s="16" t="s">
        <v>4</v>
      </c>
      <c r="B7" s="18"/>
      <c r="C7" s="18"/>
      <c r="D7" s="11" t="s">
        <v>0</v>
      </c>
      <c r="E7" s="11" t="s">
        <v>0</v>
      </c>
      <c r="F7" s="11" t="s">
        <v>0</v>
      </c>
      <c r="G7" s="11" t="s">
        <v>0</v>
      </c>
      <c r="H7" s="11" t="s">
        <v>0</v>
      </c>
      <c r="I7" s="11" t="s">
        <v>0</v>
      </c>
      <c r="J7" s="11"/>
      <c r="K7" s="11"/>
      <c r="L7" s="11"/>
      <c r="M7" s="11"/>
    </row>
    <row r="8" spans="1:13" x14ac:dyDescent="0.2">
      <c r="A8" s="28" t="s">
        <v>9</v>
      </c>
      <c r="B8" s="28" t="s">
        <v>28</v>
      </c>
      <c r="C8" s="28" t="s">
        <v>38</v>
      </c>
      <c r="D8" s="27">
        <f>INDEX(EV_HEV_CostProjns!$D$9:$J$15,MATCH($B8,EV_HEV_CostProjns!$B$9:$B$15,0),MATCH(D$5,EV_HEV_CostProjns!$D$8:$J$8,0))*0.001</f>
        <v>523.46472116666666</v>
      </c>
      <c r="E8" s="27">
        <f>INDEX(EV_HEV_CostProjns!$D$9:$J$15,MATCH($B8,EV_HEV_CostProjns!$B$9:$B$15,0),MATCH(E$5,EV_HEV_CostProjns!$D$8:$J$8,0))*0.001</f>
        <v>497.96596824999995</v>
      </c>
      <c r="F8" s="27">
        <f>INDEX(EV_HEV_CostProjns!$D$9:$J$15,MATCH($B8,EV_HEV_CostProjns!$B$9:$B$15,0),MATCH(F$5,EV_HEV_CostProjns!$D$8:$J$8,0))*0.001</f>
        <v>472.46721533333323</v>
      </c>
      <c r="G8" s="27">
        <f>INDEX(EV_HEV_CostProjns!$D$9:$J$15,MATCH($B8,EV_HEV_CostProjns!$B$9:$B$15,0),MATCH(G$5,EV_HEV_CostProjns!$D$8:$J$8,0))*0.001</f>
        <v>449.87743252602598</v>
      </c>
      <c r="H8" s="27">
        <f>INDEX(EV_HEV_CostProjns!$D$9:$J$15,MATCH($B8,EV_HEV_CostProjns!$B$9:$B$15,0),MATCH(H$5,EV_HEV_CostProjns!$D$8:$J$8,0))*0.001</f>
        <v>450.62103158805246</v>
      </c>
      <c r="I8" s="27">
        <f>INDEX(EV_HEV_CostProjns!$D$9:$J$15,MATCH($B8,EV_HEV_CostProjns!$B$9:$B$15,0),MATCH(I$5,EV_HEV_CostProjns!$D$8:$J$8,0))*0.001</f>
        <v>452.10822971210547</v>
      </c>
      <c r="J8" s="27"/>
      <c r="K8" s="27"/>
      <c r="L8" s="27"/>
      <c r="M8" s="27"/>
    </row>
    <row r="9" spans="1:13" x14ac:dyDescent="0.2">
      <c r="A9" s="28" t="s">
        <v>10</v>
      </c>
      <c r="B9" s="28" t="s">
        <v>29</v>
      </c>
      <c r="C9" s="28" t="s">
        <v>38</v>
      </c>
      <c r="D9" s="27">
        <f>INDEX(EV_HEV_CostProjns!$D$9:$J$15,MATCH($B9,EV_HEV_CostProjns!$B$9:$B$15,0),MATCH(D$5,EV_HEV_CostProjns!$D$8:$J$8,0))*0.001</f>
        <v>597.16434249999998</v>
      </c>
      <c r="E9" s="27">
        <f>INDEX(EV_HEV_CostProjns!$D$9:$J$15,MATCH($B9,EV_HEV_CostProjns!$B$9:$B$15,0),MATCH(E$5,EV_HEV_CostProjns!$D$8:$J$8,0))*0.001</f>
        <v>512.85394979166665</v>
      </c>
      <c r="F9" s="27">
        <f>INDEX(EV_HEV_CostProjns!$D$9:$J$15,MATCH($B9,EV_HEV_CostProjns!$B$9:$B$15,0),MATCH(F$5,EV_HEV_CostProjns!$D$8:$J$8,0))*0.001</f>
        <v>428.54355708333327</v>
      </c>
      <c r="G9" s="27">
        <f>INDEX(EV_HEV_CostProjns!$D$9:$J$15,MATCH($B9,EV_HEV_CostProjns!$B$9:$B$15,0),MATCH(G$5,EV_HEV_CostProjns!$D$8:$J$8,0))*0.001</f>
        <v>420.58722609138579</v>
      </c>
      <c r="H9" s="27">
        <f>INDEX(EV_HEV_CostProjns!$D$9:$J$15,MATCH($B9,EV_HEV_CostProjns!$B$9:$B$15,0),MATCH(H$5,EV_HEV_CostProjns!$D$8:$J$8,0))*0.001</f>
        <v>407.37870163562314</v>
      </c>
      <c r="I9" s="27">
        <f>INDEX(EV_HEV_CostProjns!$D$9:$J$15,MATCH($B9,EV_HEV_CostProjns!$B$9:$B$15,0),MATCH(I$5,EV_HEV_CostProjns!$D$8:$J$8,0))*0.001</f>
        <v>380.96165272409786</v>
      </c>
      <c r="J9" s="27"/>
      <c r="K9" s="27"/>
      <c r="L9" s="27"/>
      <c r="M9" s="27"/>
    </row>
    <row r="10" spans="1:13" x14ac:dyDescent="0.2">
      <c r="A10" s="28" t="s">
        <v>11</v>
      </c>
      <c r="B10" s="28" t="s">
        <v>30</v>
      </c>
      <c r="C10" s="28" t="s">
        <v>38</v>
      </c>
      <c r="D10" s="27">
        <f>INDEX(EV_HEV_CostProjns!$D$9:$J$15,MATCH($B10,EV_HEV_CostProjns!$B$9:$B$15,0),MATCH(D$5,EV_HEV_CostProjns!$D$8:$J$8,0))*0.001</f>
        <v>210.57034666666667</v>
      </c>
      <c r="E10" s="27">
        <f>INDEX(EV_HEV_CostProjns!$D$9:$J$15,MATCH($B10,EV_HEV_CostProjns!$B$9:$B$15,0),MATCH(E$5,EV_HEV_CostProjns!$D$8:$J$8,0))*0.001</f>
        <v>192.06318729166662</v>
      </c>
      <c r="F10" s="27">
        <f>INDEX(EV_HEV_CostProjns!$D$9:$J$15,MATCH($B10,EV_HEV_CostProjns!$B$9:$B$15,0),MATCH(F$5,EV_HEV_CostProjns!$D$8:$J$8,0))*0.001</f>
        <v>173.55602791666664</v>
      </c>
      <c r="G10" s="27">
        <f>INDEX(EV_HEV_CostProjns!$D$9:$J$15,MATCH($B10,EV_HEV_CostProjns!$B$9:$B$15,0),MATCH(G$5,EV_HEV_CostProjns!$D$8:$J$8,0))*0.001</f>
        <v>180.96892320342971</v>
      </c>
      <c r="H10" s="27">
        <f>INDEX(EV_HEV_CostProjns!$D$9:$J$15,MATCH($B10,EV_HEV_CostProjns!$B$9:$B$15,0),MATCH(H$5,EV_HEV_CostProjns!$D$8:$J$8,0))*0.001</f>
        <v>181.2680453905428</v>
      </c>
      <c r="I10" s="27">
        <f>INDEX(EV_HEV_CostProjns!$D$9:$J$15,MATCH($B10,EV_HEV_CostProjns!$B$9:$B$15,0),MATCH(I$5,EV_HEV_CostProjns!$D$8:$J$8,0))*0.001</f>
        <v>181.86628976476902</v>
      </c>
      <c r="J10" s="27"/>
      <c r="K10" s="27"/>
      <c r="L10" s="27"/>
      <c r="M10" s="27"/>
    </row>
    <row r="11" spans="1:13" x14ac:dyDescent="0.2">
      <c r="A11" s="28" t="s">
        <v>12</v>
      </c>
      <c r="B11" s="28" t="s">
        <v>31</v>
      </c>
      <c r="C11" s="28" t="s">
        <v>38</v>
      </c>
      <c r="D11" s="27">
        <f>INDEX(EV_HEV_CostProjns!$D$9:$J$15,MATCH($B11,EV_HEV_CostProjns!$B$9:$B$15,0),MATCH(D$5,EV_HEV_CostProjns!$D$8:$J$8,0))*0.001</f>
        <v>219.78279933333332</v>
      </c>
      <c r="E11" s="27">
        <f>INDEX(EV_HEV_CostProjns!$D$9:$J$15,MATCH($B11,EV_HEV_CostProjns!$B$9:$B$15,0),MATCH(E$5,EV_HEV_CostProjns!$D$8:$J$8,0))*0.001</f>
        <v>188.52626349999997</v>
      </c>
      <c r="F11" s="27">
        <f>INDEX(EV_HEV_CostProjns!$D$9:$J$15,MATCH($B11,EV_HEV_CostProjns!$B$9:$B$15,0),MATCH(F$5,EV_HEV_CostProjns!$D$8:$J$8,0))*0.001</f>
        <v>157.26972766666665</v>
      </c>
      <c r="G11" s="27">
        <f>INDEX(EV_HEV_CostProjns!$D$9:$J$15,MATCH($B11,EV_HEV_CostProjns!$B$9:$B$15,0),MATCH(G$5,EV_HEV_CostProjns!$D$8:$J$8,0))*0.001</f>
        <v>154.79463748156786</v>
      </c>
      <c r="H11" s="27">
        <f>INDEX(EV_HEV_CostProjns!$D$9:$J$15,MATCH($B11,EV_HEV_CostProjns!$B$9:$B$15,0),MATCH(H$5,EV_HEV_CostProjns!$D$8:$J$8,0))*0.001</f>
        <v>149.93331828793183</v>
      </c>
      <c r="I11" s="27">
        <f>INDEX(EV_HEV_CostProjns!$D$9:$J$15,MATCH($B11,EV_HEV_CostProjns!$B$9:$B$15,0),MATCH(I$5,EV_HEV_CostProjns!$D$8:$J$8,0))*0.001</f>
        <v>140.2106799006597</v>
      </c>
      <c r="J11" s="27"/>
      <c r="K11" s="27"/>
      <c r="L11" s="27"/>
      <c r="M11" s="27"/>
    </row>
    <row r="12" spans="1:13" x14ac:dyDescent="0.2">
      <c r="A12" s="28" t="s">
        <v>13</v>
      </c>
      <c r="B12" s="28" t="s">
        <v>32</v>
      </c>
      <c r="C12" s="28" t="s">
        <v>38</v>
      </c>
      <c r="D12" s="27">
        <f>INDEX(EV_HEV_CostProjns!$D$9:$J$15,MATCH($B12,EV_HEV_CostProjns!$B$9:$B$15,0),MATCH(D$5,EV_HEV_CostProjns!$D$8:$J$8,0))*0.001</f>
        <v>333.95140916666662</v>
      </c>
      <c r="E12" s="27">
        <f>INDEX(EV_HEV_CostProjns!$D$9:$J$15,MATCH($B12,EV_HEV_CostProjns!$B$9:$B$15,0),MATCH(E$5,EV_HEV_CostProjns!$D$8:$J$8,0))*0.001</f>
        <v>286.65533520833327</v>
      </c>
      <c r="F12" s="27">
        <f>INDEX(EV_HEV_CostProjns!$D$9:$J$15,MATCH($B12,EV_HEV_CostProjns!$B$9:$B$15,0),MATCH(F$5,EV_HEV_CostProjns!$D$8:$J$8,0))*0.001</f>
        <v>239.35926124999995</v>
      </c>
      <c r="G12" s="27">
        <f>INDEX(EV_HEV_CostProjns!$D$9:$J$15,MATCH($B12,EV_HEV_CostProjns!$B$9:$B$15,0),MATCH(G$5,EV_HEV_CostProjns!$D$8:$J$8,0))*0.001</f>
        <v>235.20442671226257</v>
      </c>
      <c r="H12" s="27">
        <f>INDEX(EV_HEV_CostProjns!$D$9:$J$15,MATCH($B12,EV_HEV_CostProjns!$B$9:$B$15,0),MATCH(H$5,EV_HEV_CostProjns!$D$8:$J$8,0))*0.001</f>
        <v>227.8178414105551</v>
      </c>
      <c r="I12" s="27">
        <f>INDEX(EV_HEV_CostProjns!$D$9:$J$15,MATCH($B12,EV_HEV_CostProjns!$B$9:$B$15,0),MATCH(I$5,EV_HEV_CostProjns!$D$8:$J$8,0))*0.001</f>
        <v>213.04467080714011</v>
      </c>
      <c r="J12" s="27"/>
      <c r="K12" s="27"/>
      <c r="L12" s="27"/>
      <c r="M12" s="27"/>
    </row>
    <row r="13" spans="1:13" x14ac:dyDescent="0.2">
      <c r="A13" s="28" t="s">
        <v>14</v>
      </c>
      <c r="B13" s="28" t="s">
        <v>33</v>
      </c>
      <c r="C13" s="28" t="s">
        <v>38</v>
      </c>
      <c r="D13" s="27">
        <f>INDEX(EV_HEV_CostProjns!$D$9:$J$15,MATCH($B13,EV_HEV_CostProjns!$B$9:$B$15,0),MATCH(D$5,EV_HEV_CostProjns!$D$8:$J$8,0))*0.001</f>
        <v>354.84393574999996</v>
      </c>
      <c r="E13" s="27">
        <f>INDEX(EV_HEV_CostProjns!$D$9:$J$15,MATCH($B13,EV_HEV_CostProjns!$B$9:$B$15,0),MATCH(E$5,EV_HEV_CostProjns!$D$8:$J$8,0))*0.001</f>
        <v>323.17612970833329</v>
      </c>
      <c r="F13" s="27">
        <f>INDEX(EV_HEV_CostProjns!$D$9:$J$15,MATCH($B13,EV_HEV_CostProjns!$B$9:$B$15,0),MATCH(F$5,EV_HEV_CostProjns!$D$8:$J$8,0))*0.001</f>
        <v>291.50832366666663</v>
      </c>
      <c r="G13" s="27">
        <f>INDEX(EV_HEV_CostProjns!$D$9:$J$15,MATCH($B13,EV_HEV_CostProjns!$B$9:$B$15,0),MATCH(G$5,EV_HEV_CostProjns!$D$8:$J$8,0))*0.001</f>
        <v>304.96091199202959</v>
      </c>
      <c r="H13" s="27">
        <f>INDEX(EV_HEV_CostProjns!$D$9:$J$15,MATCH($B13,EV_HEV_CostProjns!$B$9:$B$15,0),MATCH(H$5,EV_HEV_CostProjns!$D$8:$J$8,0))*0.001</f>
        <v>305.46497961515689</v>
      </c>
      <c r="I13" s="27">
        <f>INDEX(EV_HEV_CostProjns!$D$9:$J$15,MATCH($B13,EV_HEV_CostProjns!$B$9:$B$15,0),MATCH(I$5,EV_HEV_CostProjns!$D$8:$J$8,0))*0.001</f>
        <v>306.47311486141149</v>
      </c>
      <c r="J13" s="27"/>
      <c r="K13" s="27"/>
      <c r="L13" s="27"/>
      <c r="M13" s="27"/>
    </row>
    <row r="14" spans="1:13" x14ac:dyDescent="0.2">
      <c r="A14" s="28" t="s">
        <v>15</v>
      </c>
      <c r="B14" s="28" t="s">
        <v>34</v>
      </c>
      <c r="C14" s="28" t="s">
        <v>38</v>
      </c>
      <c r="D14" s="27">
        <f>INDEX(EV_HEV_CostProjns!$D$9:$J$15,MATCH($B14,EV_HEV_CostProjns!$B$9:$B$15,0),MATCH(D$5,EV_HEV_CostProjns!$D$8:$J$8,0))*0.001</f>
        <v>439.40109058333331</v>
      </c>
      <c r="E14" s="27">
        <f>INDEX(EV_HEV_CostProjns!$D$9:$J$15,MATCH($B14,EV_HEV_CostProjns!$B$9:$B$15,0),MATCH(E$5,EV_HEV_CostProjns!$D$8:$J$8,0))*0.001</f>
        <v>377.29928912499997</v>
      </c>
      <c r="F14" s="27">
        <f>INDEX(EV_HEV_CostProjns!$D$9:$J$15,MATCH($B14,EV_HEV_CostProjns!$B$9:$B$15,0),MATCH(F$5,EV_HEV_CostProjns!$D$8:$J$8,0))*0.001</f>
        <v>315.19748766666663</v>
      </c>
      <c r="G14" s="27">
        <f>INDEX(EV_HEV_CostProjns!$D$9:$J$15,MATCH($B14,EV_HEV_CostProjns!$B$9:$B$15,0),MATCH(G$5,EV_HEV_CostProjns!$D$8:$J$8,0))*0.001</f>
        <v>309.47341071352383</v>
      </c>
      <c r="H14" s="27">
        <f>INDEX(EV_HEV_CostProjns!$D$9:$J$15,MATCH($B14,EV_HEV_CostProjns!$B$9:$B$15,0),MATCH(H$5,EV_HEV_CostProjns!$D$8:$J$8,0))*0.001</f>
        <v>299.75441103822294</v>
      </c>
      <c r="I14" s="27">
        <f>INDEX(EV_HEV_CostProjns!$D$9:$J$15,MATCH($B14,EV_HEV_CostProjns!$B$9:$B$15,0),MATCH(I$5,EV_HEV_CostProjns!$D$8:$J$8,0))*0.001</f>
        <v>280.31641168762127</v>
      </c>
      <c r="J14" s="27"/>
      <c r="K14" s="27"/>
      <c r="L14" s="27"/>
      <c r="M14" s="27"/>
    </row>
    <row r="15" spans="1:13" x14ac:dyDescent="0.2">
      <c r="A15" s="5"/>
      <c r="B15" s="4"/>
      <c r="C15" s="4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x14ac:dyDescent="0.2">
      <c r="D16" s="1"/>
    </row>
    <row r="17" spans="4:4" x14ac:dyDescent="0.2">
      <c r="D17" s="1"/>
    </row>
  </sheetData>
  <conditionalFormatting sqref="D8:I14">
    <cfRule type="cellIs" dxfId="3" priority="3" operator="equal">
      <formula>0</formula>
    </cfRule>
    <cfRule type="expression" dxfId="2" priority="4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8A8403-1E35-49E7-BB72-9B5CFD29ACD3}">
          <x14:formula1>
            <xm:f>'IEAWEO2023 cost data'!$B$5:$B$7</xm:f>
          </x14:formula1>
          <xm:sqref>E2</xm:sqref>
        </x14:dataValidation>
        <x14:dataValidation type="list" allowBlank="1" showInputMessage="1" showErrorMessage="1" xr:uid="{7F71BE37-3FBC-495E-8713-416C39BEA117}">
          <x14:formula1>
            <xm:f>'IEAWEO2023 cost data'!$B$2:$B$4</xm:f>
          </x14:formula1>
          <xm:sqref>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EF92-2E36-48FD-9F88-926F24578B4F}">
  <sheetPr>
    <tabColor theme="4"/>
  </sheetPr>
  <dimension ref="A1:M17"/>
  <sheetViews>
    <sheetView zoomScale="70" zoomScaleNormal="70" workbookViewId="0">
      <selection activeCell="C36" sqref="C36"/>
    </sheetView>
  </sheetViews>
  <sheetFormatPr defaultColWidth="8.85546875" defaultRowHeight="12.75" x14ac:dyDescent="0.2"/>
  <cols>
    <col min="1" max="1" width="47.42578125" style="1" customWidth="1"/>
    <col min="2" max="3" width="19.42578125" style="1" customWidth="1"/>
    <col min="4" max="4" width="14" style="15" customWidth="1"/>
    <col min="5" max="13" width="10" style="1" customWidth="1"/>
    <col min="14" max="14" width="9.140625" style="1" customWidth="1"/>
    <col min="15" max="16" width="8.85546875" style="1"/>
    <col min="17" max="17" width="9.5703125" style="1" bestFit="1" customWidth="1"/>
    <col min="18" max="16384" width="8.85546875" style="1"/>
  </cols>
  <sheetData>
    <row r="1" spans="1:13" ht="13.5" thickBot="1" x14ac:dyDescent="0.25">
      <c r="A1" s="14"/>
      <c r="B1" s="13"/>
      <c r="C1" s="13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18" x14ac:dyDescent="0.25">
      <c r="A2" s="10" t="s">
        <v>8</v>
      </c>
      <c r="B2" s="19"/>
      <c r="C2" s="29"/>
      <c r="D2" s="22" t="s">
        <v>25</v>
      </c>
      <c r="E2" s="46" t="str">
        <f>INVCOST!$E$2</f>
        <v>NZE</v>
      </c>
      <c r="F2" s="24"/>
    </row>
    <row r="3" spans="1:13" ht="15.75" thickBot="1" x14ac:dyDescent="0.3">
      <c r="D3" s="23" t="s">
        <v>26</v>
      </c>
      <c r="E3" s="48" t="str">
        <f>INVCOST!$E$3</f>
        <v>NZE</v>
      </c>
    </row>
    <row r="4" spans="1:13" ht="18" thickBot="1" x14ac:dyDescent="0.35">
      <c r="B4" s="25" t="s">
        <v>35</v>
      </c>
      <c r="C4" s="25"/>
      <c r="D4"/>
      <c r="E4"/>
    </row>
    <row r="5" spans="1:13" ht="16.5" thickTop="1" thickBot="1" x14ac:dyDescent="0.3">
      <c r="A5" s="26" t="s">
        <v>7</v>
      </c>
      <c r="B5" s="26" t="s">
        <v>36</v>
      </c>
      <c r="C5" s="26" t="s">
        <v>37</v>
      </c>
      <c r="D5" s="26">
        <v>2020</v>
      </c>
      <c r="E5" s="26">
        <v>2025</v>
      </c>
      <c r="F5" s="26">
        <v>2030</v>
      </c>
      <c r="G5" s="26">
        <v>2035</v>
      </c>
      <c r="H5" s="26">
        <v>2040</v>
      </c>
      <c r="I5" s="26">
        <v>2050</v>
      </c>
      <c r="J5" s="26"/>
      <c r="K5" s="26"/>
      <c r="L5" s="26"/>
      <c r="M5" s="26"/>
    </row>
    <row r="6" spans="1:13" s="6" customFormat="1" ht="16.5" thickBot="1" x14ac:dyDescent="0.3">
      <c r="A6" s="9" t="s">
        <v>6</v>
      </c>
      <c r="B6" s="7" t="s">
        <v>5</v>
      </c>
      <c r="C6" s="7"/>
      <c r="D6" s="8">
        <v>2020</v>
      </c>
      <c r="E6" s="8">
        <v>2025</v>
      </c>
      <c r="F6" s="8">
        <v>2030</v>
      </c>
      <c r="G6" s="8">
        <v>2035</v>
      </c>
      <c r="H6" s="8">
        <v>2040</v>
      </c>
      <c r="I6" s="8">
        <v>2050</v>
      </c>
      <c r="J6" s="8"/>
      <c r="K6" s="8"/>
      <c r="L6" s="8"/>
      <c r="M6" s="8"/>
    </row>
    <row r="7" spans="1:13" s="6" customFormat="1" x14ac:dyDescent="0.2">
      <c r="A7" s="16" t="s">
        <v>4</v>
      </c>
      <c r="B7" s="18"/>
      <c r="C7" s="18"/>
      <c r="D7" s="11" t="s">
        <v>0</v>
      </c>
      <c r="E7" s="11" t="s">
        <v>0</v>
      </c>
      <c r="F7" s="11" t="s">
        <v>0</v>
      </c>
      <c r="G7" s="11" t="s">
        <v>0</v>
      </c>
      <c r="H7" s="11" t="s">
        <v>0</v>
      </c>
      <c r="I7" s="11" t="s">
        <v>0</v>
      </c>
      <c r="J7" s="11"/>
      <c r="K7" s="11"/>
      <c r="L7" s="11"/>
      <c r="M7" s="11"/>
    </row>
    <row r="8" spans="1:13" x14ac:dyDescent="0.2">
      <c r="A8" s="28" t="s">
        <v>9</v>
      </c>
      <c r="B8" s="28" t="s">
        <v>28</v>
      </c>
      <c r="C8" s="28" t="s">
        <v>39</v>
      </c>
      <c r="D8" s="27">
        <f>INDEX(EV_HEV_CostProjns!$M$9:$S$15,MATCH($B8,EV_HEV_CostProjns!$B$9:$B$15,0),MATCH(D$5,EV_HEV_CostProjns!$M$8:$S$8,0))*0.001</f>
        <v>4.1944288555021361</v>
      </c>
      <c r="E8" s="27">
        <f>INDEX(EV_HEV_CostProjns!$M$9:$S$15,MATCH($B8,EV_HEV_CostProjns!$B$9:$B$15,0),MATCH(E$5,EV_HEV_CostProjns!$M$8:$S$8,0))*0.001</f>
        <v>3.9901119250801274</v>
      </c>
      <c r="F8" s="27">
        <f>INDEX(EV_HEV_CostProjns!$M$9:$S$15,MATCH($B8,EV_HEV_CostProjns!$B$9:$B$15,0),MATCH(F$5,EV_HEV_CostProjns!$M$8:$S$8,0))*0.001</f>
        <v>3.7857949946581186</v>
      </c>
      <c r="G8" s="27">
        <f>INDEX(EV_HEV_CostProjns!$M$9:$S$15,MATCH($B8,EV_HEV_CostProjns!$B$9:$B$15,0),MATCH(G$5,EV_HEV_CostProjns!$M$8:$S$8,0))*0.001</f>
        <v>3.6047871195995667</v>
      </c>
      <c r="H8" s="27">
        <f>INDEX(EV_HEV_CostProjns!$M$9:$S$15,MATCH($B8,EV_HEV_CostProjns!$B$9:$B$15,0),MATCH(H$5,EV_HEV_CostProjns!$M$8:$S$8,0))*0.001</f>
        <v>3.6107454454170864</v>
      </c>
      <c r="I8" s="27">
        <f>INDEX(EV_HEV_CostProjns!$M$9:$S$15,MATCH($B8,EV_HEV_CostProjns!$B$9:$B$15,0),MATCH(I$5,EV_HEV_CostProjns!$M$8:$S$8,0))*0.001</f>
        <v>3.6226620970521268</v>
      </c>
      <c r="J8" s="27"/>
      <c r="K8" s="27"/>
      <c r="L8" s="27"/>
      <c r="M8" s="27"/>
    </row>
    <row r="9" spans="1:13" x14ac:dyDescent="0.2">
      <c r="A9" s="28" t="s">
        <v>10</v>
      </c>
      <c r="B9" s="28" t="s">
        <v>29</v>
      </c>
      <c r="C9" s="28" t="s">
        <v>39</v>
      </c>
      <c r="D9" s="27">
        <f>INDEX(EV_HEV_CostProjns!$M$9:$S$15,MATCH($B9,EV_HEV_CostProjns!$B$9:$B$15,0),MATCH(D$5,EV_HEV_CostProjns!$M$8:$S$8,0))*0.001</f>
        <v>4.358863813868612</v>
      </c>
      <c r="E9" s="27">
        <f>INDEX(EV_HEV_CostProjns!$M$9:$S$15,MATCH($B9,EV_HEV_CostProjns!$B$9:$B$15,0),MATCH(E$5,EV_HEV_CostProjns!$M$8:$S$8,0))*0.001</f>
        <v>3.743459487530413</v>
      </c>
      <c r="F9" s="27">
        <f>INDEX(EV_HEV_CostProjns!$M$9:$S$15,MATCH($B9,EV_HEV_CostProjns!$B$9:$B$15,0),MATCH(F$5,EV_HEV_CostProjns!$M$8:$S$8,0))*0.001</f>
        <v>3.1280551611922132</v>
      </c>
      <c r="G9" s="27">
        <f>INDEX(EV_HEV_CostProjns!$M$9:$S$15,MATCH($B9,EV_HEV_CostProjns!$B$9:$B$15,0),MATCH(G$5,EV_HEV_CostProjns!$M$8:$S$8,0))*0.001</f>
        <v>3.0699797524918666</v>
      </c>
      <c r="H9" s="27">
        <f>INDEX(EV_HEV_CostProjns!$M$9:$S$15,MATCH($B9,EV_HEV_CostProjns!$B$9:$B$15,0),MATCH(H$5,EV_HEV_CostProjns!$M$8:$S$8,0))*0.001</f>
        <v>2.9735671652235265</v>
      </c>
      <c r="I9" s="27">
        <f>INDEX(EV_HEV_CostProjns!$M$9:$S$15,MATCH($B9,EV_HEV_CostProjns!$B$9:$B$15,0),MATCH(I$5,EV_HEV_CostProjns!$M$8:$S$8,0))*0.001</f>
        <v>2.7807419906868454</v>
      </c>
      <c r="J9" s="27"/>
      <c r="K9" s="27"/>
      <c r="L9" s="27"/>
      <c r="M9" s="27"/>
    </row>
    <row r="10" spans="1:13" x14ac:dyDescent="0.2">
      <c r="A10" s="28" t="s">
        <v>11</v>
      </c>
      <c r="B10" s="28" t="s">
        <v>30</v>
      </c>
      <c r="C10" s="28" t="s">
        <v>39</v>
      </c>
      <c r="D10" s="27">
        <f>INDEX(EV_HEV_CostProjns!$M$9:$S$15,MATCH($B10,EV_HEV_CostProjns!$B$9:$B$15,0),MATCH(D$5,EV_HEV_CostProjns!$M$8:$S$8,0))*0.001</f>
        <v>4.2625576248313095</v>
      </c>
      <c r="E10" s="27">
        <f>INDEX(EV_HEV_CostProjns!$M$9:$S$15,MATCH($B10,EV_HEV_CostProjns!$B$9:$B$15,0),MATCH(E$5,EV_HEV_CostProjns!$M$8:$S$8,0))*0.001</f>
        <v>3.887918771086369</v>
      </c>
      <c r="F10" s="27">
        <f>INDEX(EV_HEV_CostProjns!$M$9:$S$15,MATCH($B10,EV_HEV_CostProjns!$B$9:$B$15,0),MATCH(F$5,EV_HEV_CostProjns!$M$8:$S$8,0))*0.001</f>
        <v>3.5132799173414302</v>
      </c>
      <c r="G10" s="27">
        <f>INDEX(EV_HEV_CostProjns!$M$9:$S$15,MATCH($B10,EV_HEV_CostProjns!$B$9:$B$15,0),MATCH(G$5,EV_HEV_CostProjns!$M$8:$S$8,0))*0.001</f>
        <v>3.6633385263852167</v>
      </c>
      <c r="H10" s="27">
        <f>INDEX(EV_HEV_CostProjns!$M$9:$S$15,MATCH($B10,EV_HEV_CostProjns!$B$9:$B$15,0),MATCH(H$5,EV_HEV_CostProjns!$M$8:$S$8,0))*0.001</f>
        <v>3.6693936313875062</v>
      </c>
      <c r="I10" s="27">
        <f>INDEX(EV_HEV_CostProjns!$M$9:$S$15,MATCH($B10,EV_HEV_CostProjns!$B$9:$B$15,0),MATCH(I$5,EV_HEV_CostProjns!$M$8:$S$8,0))*0.001</f>
        <v>3.6815038413920855</v>
      </c>
      <c r="J10" s="27"/>
      <c r="K10" s="27"/>
      <c r="L10" s="27"/>
      <c r="M10" s="27"/>
    </row>
    <row r="11" spans="1:13" x14ac:dyDescent="0.2">
      <c r="A11" s="28" t="s">
        <v>12</v>
      </c>
      <c r="B11" s="28" t="s">
        <v>31</v>
      </c>
      <c r="C11" s="28" t="s">
        <v>39</v>
      </c>
      <c r="D11" s="27">
        <f>INDEX(EV_HEV_CostProjns!$M$9:$S$15,MATCH($B11,EV_HEV_CostProjns!$B$9:$B$15,0),MATCH(D$5,EV_HEV_CostProjns!$M$8:$S$8,0))*0.001</f>
        <v>4.3607698280423275</v>
      </c>
      <c r="E11" s="27">
        <f>INDEX(EV_HEV_CostProjns!$M$9:$S$15,MATCH($B11,EV_HEV_CostProjns!$B$9:$B$15,0),MATCH(E$5,EV_HEV_CostProjns!$M$8:$S$8,0))*0.001</f>
        <v>3.7406004662698407</v>
      </c>
      <c r="F11" s="27">
        <f>INDEX(EV_HEV_CostProjns!$M$9:$S$15,MATCH($B11,EV_HEV_CostProjns!$B$9:$B$15,0),MATCH(F$5,EV_HEV_CostProjns!$M$8:$S$8,0))*0.001</f>
        <v>3.1204311044973538</v>
      </c>
      <c r="G11" s="27">
        <f>INDEX(EV_HEV_CostProjns!$M$9:$S$15,MATCH($B11,EV_HEV_CostProjns!$B$9:$B$15,0),MATCH(G$5,EV_HEV_CostProjns!$M$8:$S$8,0))*0.001</f>
        <v>3.0713221722533306</v>
      </c>
      <c r="H11" s="27">
        <f>INDEX(EV_HEV_CostProjns!$M$9:$S$15,MATCH($B11,EV_HEV_CostProjns!$B$9:$B$15,0),MATCH(H$5,EV_HEV_CostProjns!$M$8:$S$8,0))*0.001</f>
        <v>2.9748674263478532</v>
      </c>
      <c r="I11" s="27">
        <f>INDEX(EV_HEV_CostProjns!$M$9:$S$15,MATCH($B11,EV_HEV_CostProjns!$B$9:$B$15,0),MATCH(I$5,EV_HEV_CostProjns!$M$8:$S$8,0))*0.001</f>
        <v>2.7819579345368983</v>
      </c>
      <c r="J11" s="27"/>
      <c r="K11" s="27"/>
      <c r="L11" s="27"/>
      <c r="M11" s="27"/>
    </row>
    <row r="12" spans="1:13" x14ac:dyDescent="0.2">
      <c r="A12" s="28" t="s">
        <v>13</v>
      </c>
      <c r="B12" s="28" t="s">
        <v>32</v>
      </c>
      <c r="C12" s="28" t="s">
        <v>39</v>
      </c>
      <c r="D12" s="27">
        <f>INDEX(EV_HEV_CostProjns!$M$9:$S$15,MATCH($B12,EV_HEV_CostProjns!$B$9:$B$15,0),MATCH(D$5,EV_HEV_CostProjns!$M$8:$S$8,0))*0.001</f>
        <v>6.2304367381840784</v>
      </c>
      <c r="E12" s="27">
        <f>INDEX(EV_HEV_CostProjns!$M$9:$S$15,MATCH($B12,EV_HEV_CostProjns!$B$9:$B$15,0),MATCH(E$5,EV_HEV_CostProjns!$M$8:$S$8,0))*0.001</f>
        <v>5.3480472986629337</v>
      </c>
      <c r="F12" s="27">
        <f>INDEX(EV_HEV_CostProjns!$M$9:$S$15,MATCH($B12,EV_HEV_CostProjns!$B$9:$B$15,0),MATCH(F$5,EV_HEV_CostProjns!$M$8:$S$8,0))*0.001</f>
        <v>4.4656578591417899</v>
      </c>
      <c r="G12" s="27">
        <f>INDEX(EV_HEV_CostProjns!$M$9:$S$15,MATCH($B12,EV_HEV_CostProjns!$B$9:$B$15,0),MATCH(G$5,EV_HEV_CostProjns!$M$8:$S$8,0))*0.001</f>
        <v>4.3881422894078836</v>
      </c>
      <c r="H12" s="27">
        <f>INDEX(EV_HEV_CostProjns!$M$9:$S$15,MATCH($B12,EV_HEV_CostProjns!$B$9:$B$15,0),MATCH(H$5,EV_HEV_CostProjns!$M$8:$S$8,0))*0.001</f>
        <v>4.2503328621372214</v>
      </c>
      <c r="I12" s="27">
        <f>INDEX(EV_HEV_CostProjns!$M$9:$S$15,MATCH($B12,EV_HEV_CostProjns!$B$9:$B$15,0),MATCH(I$5,EV_HEV_CostProjns!$M$8:$S$8,0))*0.001</f>
        <v>3.9747140075958969</v>
      </c>
      <c r="J12" s="27"/>
      <c r="K12" s="27"/>
      <c r="L12" s="27"/>
      <c r="M12" s="27"/>
    </row>
    <row r="13" spans="1:13" x14ac:dyDescent="0.2">
      <c r="A13" s="28" t="s">
        <v>14</v>
      </c>
      <c r="B13" s="28" t="s">
        <v>33</v>
      </c>
      <c r="C13" s="28" t="s">
        <v>39</v>
      </c>
      <c r="D13" s="27">
        <f>INDEX(EV_HEV_CostProjns!$M$9:$S$15,MATCH($B13,EV_HEV_CostProjns!$B$9:$B$15,0),MATCH(D$5,EV_HEV_CostProjns!$M$8:$S$8,0))*0.001</f>
        <v>4.2649511508413465</v>
      </c>
      <c r="E13" s="27">
        <f>INDEX(EV_HEV_CostProjns!$M$9:$S$15,MATCH($B13,EV_HEV_CostProjns!$B$9:$B$15,0),MATCH(E$5,EV_HEV_CostProjns!$M$8:$S$8,0))*0.001</f>
        <v>3.884328482071314</v>
      </c>
      <c r="F13" s="27">
        <f>INDEX(EV_HEV_CostProjns!$M$9:$S$15,MATCH($B13,EV_HEV_CostProjns!$B$9:$B$15,0),MATCH(F$5,EV_HEV_CostProjns!$M$8:$S$8,0))*0.001</f>
        <v>3.5037058133012819</v>
      </c>
      <c r="G13" s="27">
        <f>INDEX(EV_HEV_CostProjns!$M$9:$S$15,MATCH($B13,EV_HEV_CostProjns!$B$9:$B$15,0),MATCH(G$5,EV_HEV_CostProjns!$M$8:$S$8,0))*0.001</f>
        <v>3.665395576827279</v>
      </c>
      <c r="H13" s="27">
        <f>INDEX(EV_HEV_CostProjns!$M$9:$S$15,MATCH($B13,EV_HEV_CostProjns!$B$9:$B$15,0),MATCH(H$5,EV_HEV_CostProjns!$M$8:$S$8,0))*0.001</f>
        <v>3.6714540819129433</v>
      </c>
      <c r="I13" s="27">
        <f>INDEX(EV_HEV_CostProjns!$M$9:$S$15,MATCH($B13,EV_HEV_CostProjns!$B$9:$B$15,0),MATCH(I$5,EV_HEV_CostProjns!$M$8:$S$8,0))*0.001</f>
        <v>3.6835710920842732</v>
      </c>
      <c r="J13" s="27"/>
      <c r="K13" s="27"/>
      <c r="L13" s="27"/>
      <c r="M13" s="27"/>
    </row>
    <row r="14" spans="1:13" x14ac:dyDescent="0.2">
      <c r="A14" s="28" t="s">
        <v>15</v>
      </c>
      <c r="B14" s="28" t="s">
        <v>34</v>
      </c>
      <c r="C14" s="28" t="s">
        <v>39</v>
      </c>
      <c r="D14" s="27">
        <f>INDEX(EV_HEV_CostProjns!$M$9:$S$15,MATCH($B14,EV_HEV_CostProjns!$B$9:$B$15,0),MATCH(D$5,EV_HEV_CostProjns!$M$8:$S$8,0))*0.001</f>
        <v>4.3591378034060835</v>
      </c>
      <c r="E14" s="27">
        <f>INDEX(EV_HEV_CostProjns!$M$9:$S$15,MATCH($B14,EV_HEV_CostProjns!$B$9:$B$15,0),MATCH(E$5,EV_HEV_CostProjns!$M$8:$S$8,0))*0.001</f>
        <v>3.7430485032242058</v>
      </c>
      <c r="F14" s="27">
        <f>INDEX(EV_HEV_CostProjns!$M$9:$S$15,MATCH($B14,EV_HEV_CostProjns!$B$9:$B$15,0),MATCH(F$5,EV_HEV_CostProjns!$M$8:$S$8,0))*0.001</f>
        <v>3.1269592030423272</v>
      </c>
      <c r="G14" s="27">
        <f>INDEX(EV_HEV_CostProjns!$M$9:$S$15,MATCH($B14,EV_HEV_CostProjns!$B$9:$B$15,0),MATCH(G$5,EV_HEV_CostProjns!$M$8:$S$8,0))*0.001</f>
        <v>3.070172725332577</v>
      </c>
      <c r="H14" s="27">
        <f>INDEX(EV_HEV_CostProjns!$M$9:$S$15,MATCH($B14,EV_HEV_CostProjns!$B$9:$B$15,0),MATCH(H$5,EV_HEV_CostProjns!$M$8:$S$8,0))*0.001</f>
        <v>2.9737540777601481</v>
      </c>
      <c r="I14" s="27">
        <f>INDEX(EV_HEV_CostProjns!$M$9:$S$15,MATCH($B14,EV_HEV_CostProjns!$B$9:$B$15,0),MATCH(I$5,EV_HEV_CostProjns!$M$8:$S$8,0))*0.001</f>
        <v>2.7809167826152903</v>
      </c>
      <c r="J14" s="27"/>
      <c r="K14" s="27"/>
      <c r="L14" s="27"/>
      <c r="M14" s="27"/>
    </row>
    <row r="15" spans="1:13" x14ac:dyDescent="0.2">
      <c r="A15" s="5"/>
      <c r="B15" s="4"/>
      <c r="C15" s="4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x14ac:dyDescent="0.2">
      <c r="D16" s="1"/>
    </row>
    <row r="17" spans="4:4" x14ac:dyDescent="0.2">
      <c r="D17" s="1"/>
    </row>
  </sheetData>
  <conditionalFormatting sqref="D8:I14">
    <cfRule type="cellIs" dxfId="1" priority="1" operator="equal">
      <formula>0</formula>
    </cfRule>
    <cfRule type="expression" dxfId="0" priority="2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1E23-8BD9-4A17-AD08-49B1CD38E1A8}">
  <sheetPr>
    <tabColor rgb="FFFFC000"/>
  </sheetPr>
  <dimension ref="A1:S15"/>
  <sheetViews>
    <sheetView zoomScale="80" zoomScaleNormal="80" workbookViewId="0">
      <selection activeCell="A22" sqref="A22"/>
    </sheetView>
  </sheetViews>
  <sheetFormatPr defaultRowHeight="15" x14ac:dyDescent="0.25"/>
  <cols>
    <col min="1" max="1" width="16.85546875" style="30" bestFit="1" customWidth="1"/>
    <col min="2" max="2" width="17" style="30" customWidth="1"/>
    <col min="3" max="3" width="24.28515625" style="30" customWidth="1"/>
    <col min="4" max="12" width="14.7109375" style="30" customWidth="1"/>
    <col min="13" max="19" width="11.140625" style="30" customWidth="1"/>
  </cols>
  <sheetData>
    <row r="1" spans="1:19" x14ac:dyDescent="0.25">
      <c r="A1"/>
      <c r="B1" t="s">
        <v>40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x14ac:dyDescent="0.25">
      <c r="A2"/>
      <c r="B2" s="21" t="s">
        <v>22</v>
      </c>
      <c r="C2" s="21" t="s">
        <v>41</v>
      </c>
      <c r="D2" s="31">
        <f t="shared" ref="D2:J2" si="0">D8</f>
        <v>2020</v>
      </c>
      <c r="E2" s="31">
        <f t="shared" si="0"/>
        <v>2025</v>
      </c>
      <c r="F2" s="31">
        <f t="shared" si="0"/>
        <v>2030</v>
      </c>
      <c r="G2" s="31">
        <f t="shared" si="0"/>
        <v>2035</v>
      </c>
      <c r="H2" s="31">
        <f t="shared" si="0"/>
        <v>2040</v>
      </c>
      <c r="I2" s="31">
        <f t="shared" si="0"/>
        <v>2045</v>
      </c>
      <c r="J2" s="31">
        <f t="shared" si="0"/>
        <v>2050</v>
      </c>
      <c r="K2"/>
      <c r="L2"/>
      <c r="M2"/>
      <c r="N2"/>
      <c r="O2"/>
      <c r="P2"/>
      <c r="Q2"/>
      <c r="R2"/>
      <c r="S2"/>
    </row>
    <row r="3" spans="1:19" x14ac:dyDescent="0.25">
      <c r="A3"/>
      <c r="B3" s="21" t="s">
        <v>21</v>
      </c>
      <c r="C3" s="45" t="str">
        <f>INVCOST!$E$3</f>
        <v>NZE</v>
      </c>
      <c r="D3" s="32">
        <f>INDEX('IEAWEO2023 cost data'!C$5:C$7,MATCH($C3,'IEAWEO2023 cost data'!$B$5:$B$7,0))</f>
        <v>1</v>
      </c>
      <c r="E3" s="32">
        <f>INDEX('IEAWEO2023 cost data'!D$5:D$7,MATCH($C3,'IEAWEO2023 cost data'!$B$5:$B$7,0))</f>
        <v>0.91837477132878964</v>
      </c>
      <c r="F3" s="32">
        <f>INDEX('IEAWEO2023 cost data'!E$5:E$7,MATCH($C3,'IEAWEO2023 cost data'!$B$5:$B$7,0))</f>
        <v>0.85800210654692821</v>
      </c>
      <c r="G3" s="32">
        <f>INDEX('IEAWEO2023 cost data'!F$5:F$7,MATCH($C3,'IEAWEO2023 cost data'!$B$5:$B$7,0))</f>
        <v>0.85942263983591161</v>
      </c>
      <c r="H3" s="32">
        <f>INDEX('IEAWEO2023 cost data'!G$5:G$7,MATCH($C3,'IEAWEO2023 cost data'!$B$5:$B$7,0))</f>
        <v>0.86084317312489655</v>
      </c>
      <c r="I3" s="32">
        <f>INDEX('IEAWEO2023 cost data'!H$5:H$7,MATCH($C3,'IEAWEO2023 cost data'!$B$5:$B$7,0))</f>
        <v>0.86226370641388161</v>
      </c>
      <c r="J3" s="32">
        <f>INDEX('IEAWEO2023 cost data'!I$5:I$7,MATCH($C3,'IEAWEO2023 cost data'!$B$5:$B$7,0))</f>
        <v>0.86368423970286656</v>
      </c>
      <c r="K3"/>
      <c r="L3"/>
      <c r="M3"/>
      <c r="N3"/>
      <c r="O3"/>
      <c r="P3"/>
      <c r="Q3"/>
      <c r="R3"/>
      <c r="S3"/>
    </row>
    <row r="4" spans="1:19" x14ac:dyDescent="0.25">
      <c r="A4"/>
      <c r="B4" s="21" t="s">
        <v>3</v>
      </c>
      <c r="C4" s="45" t="str">
        <f>INVCOST!$E$2</f>
        <v>NZE</v>
      </c>
      <c r="D4" s="32">
        <f>INDEX('IEAWEO2023 cost data'!C$2:C$4,MATCH($C4,'IEAWEO2023 cost data'!$B$2:$B$4,0))</f>
        <v>1</v>
      </c>
      <c r="E4" s="32">
        <f>INDEX('IEAWEO2023 cost data'!D$2:D$4,MATCH($C4,'IEAWEO2023 cost data'!$B$2:$B$4,0))</f>
        <v>0.86903376018626677</v>
      </c>
      <c r="F4" s="32">
        <f>INDEX('IEAWEO2023 cost data'!E$2:E$4,MATCH($C4,'IEAWEO2023 cost data'!$B$2:$B$4,0))</f>
        <v>0.72642607683353178</v>
      </c>
      <c r="G4" s="32">
        <f>INDEX('IEAWEO2023 cost data'!F$2:F$4,MATCH($C4,'IEAWEO2023 cost data'!$B$2:$B$4,0))</f>
        <v>0.70430733410943036</v>
      </c>
      <c r="H4" s="32">
        <f>INDEX('IEAWEO2023 cost data'!G$2:G$4,MATCH($C4,'IEAWEO2023 cost data'!$B$2:$B$4,0))</f>
        <v>0.68218859138533239</v>
      </c>
      <c r="I4" s="32">
        <f>INDEX('IEAWEO2023 cost data'!H$2:H$4,MATCH($C4,'IEAWEO2023 cost data'!$B$2:$B$4,0))</f>
        <v>0.6600698486612343</v>
      </c>
      <c r="J4" s="32">
        <f>INDEX('IEAWEO2023 cost data'!I$2:I$4,MATCH($C4,'IEAWEO2023 cost data'!$B$2:$B$4,0))</f>
        <v>0.63795110593713633</v>
      </c>
      <c r="K4"/>
      <c r="L4"/>
      <c r="M4"/>
      <c r="N4"/>
      <c r="O4"/>
      <c r="P4"/>
      <c r="Q4"/>
      <c r="R4"/>
      <c r="S4"/>
    </row>
    <row r="5" spans="1:19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 x14ac:dyDescent="0.25">
      <c r="A6"/>
      <c r="B6"/>
      <c r="C6"/>
      <c r="D6" t="s">
        <v>24</v>
      </c>
      <c r="E6"/>
      <c r="F6"/>
      <c r="G6"/>
      <c r="H6" s="34" t="s">
        <v>42</v>
      </c>
      <c r="I6"/>
      <c r="J6"/>
      <c r="K6"/>
      <c r="L6"/>
      <c r="M6"/>
      <c r="N6"/>
      <c r="O6"/>
      <c r="P6"/>
      <c r="Q6"/>
      <c r="R6"/>
      <c r="S6"/>
    </row>
    <row r="7" spans="1:19" x14ac:dyDescent="0.25">
      <c r="A7"/>
      <c r="B7"/>
      <c r="C7"/>
      <c r="D7" s="12" t="s">
        <v>2</v>
      </c>
      <c r="E7" s="12" t="s">
        <v>2</v>
      </c>
      <c r="F7" s="12" t="s">
        <v>2</v>
      </c>
      <c r="G7" s="12" t="s">
        <v>2</v>
      </c>
      <c r="H7" s="12" t="s">
        <v>2</v>
      </c>
      <c r="I7" s="12" t="s">
        <v>2</v>
      </c>
      <c r="J7" s="12" t="s">
        <v>2</v>
      </c>
      <c r="K7" t="s">
        <v>27</v>
      </c>
      <c r="L7"/>
      <c r="M7" s="12" t="s">
        <v>1</v>
      </c>
      <c r="N7" s="12" t="s">
        <v>1</v>
      </c>
      <c r="O7" s="12" t="s">
        <v>1</v>
      </c>
      <c r="P7" s="12" t="s">
        <v>1</v>
      </c>
      <c r="Q7" s="12" t="s">
        <v>1</v>
      </c>
      <c r="R7" s="12" t="s">
        <v>1</v>
      </c>
      <c r="S7" s="12" t="s">
        <v>1</v>
      </c>
    </row>
    <row r="8" spans="1:19" x14ac:dyDescent="0.25">
      <c r="A8" s="20" t="s">
        <v>23</v>
      </c>
      <c r="B8" s="20" t="s">
        <v>47</v>
      </c>
      <c r="C8" s="35" t="s">
        <v>43</v>
      </c>
      <c r="D8" s="36">
        <v>2020</v>
      </c>
      <c r="E8" s="36">
        <v>2025</v>
      </c>
      <c r="F8" s="36">
        <v>2030</v>
      </c>
      <c r="G8" s="36">
        <v>2035</v>
      </c>
      <c r="H8" s="36">
        <v>2040</v>
      </c>
      <c r="I8" s="36">
        <v>2045</v>
      </c>
      <c r="J8" s="36">
        <v>2050</v>
      </c>
      <c r="K8" s="37" t="s">
        <v>20</v>
      </c>
      <c r="L8" s="37" t="s">
        <v>44</v>
      </c>
      <c r="M8" s="38">
        <f t="shared" ref="M8:Q8" si="1">D8</f>
        <v>2020</v>
      </c>
      <c r="N8" s="38">
        <f t="shared" si="1"/>
        <v>2025</v>
      </c>
      <c r="O8" s="38">
        <f t="shared" si="1"/>
        <v>2030</v>
      </c>
      <c r="P8" s="38">
        <f t="shared" si="1"/>
        <v>2035</v>
      </c>
      <c r="Q8" s="38">
        <f t="shared" si="1"/>
        <v>2040</v>
      </c>
      <c r="R8" s="38">
        <f>I8</f>
        <v>2045</v>
      </c>
      <c r="S8" s="38">
        <f>J8</f>
        <v>2050</v>
      </c>
    </row>
    <row r="9" spans="1:19" x14ac:dyDescent="0.25">
      <c r="A9" s="33" t="s">
        <v>9</v>
      </c>
      <c r="B9" s="33" t="s">
        <v>30</v>
      </c>
      <c r="C9" s="39" t="s">
        <v>45</v>
      </c>
      <c r="D9" s="40">
        <f>[6]CostProjections!Q12</f>
        <v>210570.34666666665</v>
      </c>
      <c r="E9" s="40">
        <f>[6]CostProjections!R12</f>
        <v>192063.18729166663</v>
      </c>
      <c r="F9" s="40">
        <f>[6]CostProjections!S12</f>
        <v>173556.02791666664</v>
      </c>
      <c r="G9" s="42">
        <f>$D9*G$3</f>
        <v>180968.9232034297</v>
      </c>
      <c r="H9" s="42">
        <f>$D9*H$3</f>
        <v>181268.0453905428</v>
      </c>
      <c r="I9" s="42">
        <f>$D9*I$3</f>
        <v>181567.16757765593</v>
      </c>
      <c r="J9" s="42">
        <f>$D9*J$3</f>
        <v>181866.28976476903</v>
      </c>
      <c r="K9" s="41">
        <f>[6]IEACostData_passengervehs!$B41</f>
        <v>2.0242914979757085E-2</v>
      </c>
      <c r="L9" s="41" t="s">
        <v>46</v>
      </c>
      <c r="M9" s="40">
        <f>D9*$K9</f>
        <v>4262.5576248313091</v>
      </c>
      <c r="N9" s="40">
        <f>E9*$K9</f>
        <v>3887.9187710863689</v>
      </c>
      <c r="O9" s="40">
        <f>F9*$K9</f>
        <v>3513.2799173414301</v>
      </c>
      <c r="P9" s="40">
        <f>G9*$K9</f>
        <v>3663.3385263852165</v>
      </c>
      <c r="Q9" s="40">
        <f>H9*$K9</f>
        <v>3669.393631387506</v>
      </c>
      <c r="R9" s="40">
        <f>I9*$K9</f>
        <v>3675.4487363897961</v>
      </c>
      <c r="S9" s="40">
        <f>J9*$K9</f>
        <v>3681.5038413920856</v>
      </c>
    </row>
    <row r="10" spans="1:19" x14ac:dyDescent="0.25">
      <c r="A10" s="33" t="s">
        <v>10</v>
      </c>
      <c r="B10" s="33" t="s">
        <v>31</v>
      </c>
      <c r="C10" s="39" t="s">
        <v>45</v>
      </c>
      <c r="D10" s="40">
        <f>[6]CostProjections!Q16</f>
        <v>219782.7993333333</v>
      </c>
      <c r="E10" s="40">
        <f>[6]CostProjections!R16</f>
        <v>188526.26349999997</v>
      </c>
      <c r="F10" s="40">
        <f>[6]CostProjections!S16</f>
        <v>157269.72766666664</v>
      </c>
      <c r="G10" s="42">
        <f>$D10*G$4</f>
        <v>154794.63748156786</v>
      </c>
      <c r="H10" s="42">
        <f>$D10*H$4</f>
        <v>149933.31828793182</v>
      </c>
      <c r="I10" s="42">
        <f>$D10*I$4</f>
        <v>145071.99909429575</v>
      </c>
      <c r="J10" s="42">
        <f>$D10*J$4</f>
        <v>140210.67990065968</v>
      </c>
      <c r="K10" s="41">
        <f>[6]IEACostData_passengervehs!$B42</f>
        <v>1.984126984126984E-2</v>
      </c>
      <c r="L10" s="41" t="s">
        <v>46</v>
      </c>
      <c r="M10" s="40">
        <f>D10*$K10</f>
        <v>4360.7698280423274</v>
      </c>
      <c r="N10" s="40">
        <f>E10*$K10</f>
        <v>3740.6004662698406</v>
      </c>
      <c r="O10" s="40">
        <f>F10*$K10</f>
        <v>3120.4311044973538</v>
      </c>
      <c r="P10" s="40">
        <f>G10*$K10</f>
        <v>3071.3221722533303</v>
      </c>
      <c r="Q10" s="40">
        <f>H10*$K10</f>
        <v>2974.8674263478533</v>
      </c>
      <c r="R10" s="40">
        <f>I10*$K10</f>
        <v>2878.4126804423759</v>
      </c>
      <c r="S10" s="40">
        <f>J10*$K10</f>
        <v>2781.9579345368984</v>
      </c>
    </row>
    <row r="11" spans="1:19" x14ac:dyDescent="0.25">
      <c r="A11" s="33" t="s">
        <v>11</v>
      </c>
      <c r="B11" s="33" t="s">
        <v>28</v>
      </c>
      <c r="C11" s="39" t="s">
        <v>45</v>
      </c>
      <c r="D11" s="40">
        <f>[6]CostProjections!Q20</f>
        <v>523464.7211666666</v>
      </c>
      <c r="E11" s="40">
        <f>[6]CostProjections!R20</f>
        <v>497965.96824999992</v>
      </c>
      <c r="F11" s="40">
        <f>[6]CostProjections!S20</f>
        <v>472467.21533333324</v>
      </c>
      <c r="G11" s="42">
        <f>$D11*G$3</f>
        <v>449877.43252602598</v>
      </c>
      <c r="H11" s="42">
        <f>$D11*H$3</f>
        <v>450621.03158805246</v>
      </c>
      <c r="I11" s="42">
        <f>$D11*I$3</f>
        <v>451364.63065007899</v>
      </c>
      <c r="J11" s="42">
        <f>$D11*J$3</f>
        <v>452108.22971210547</v>
      </c>
      <c r="K11" s="41">
        <f>[6]IEACostData_passengervehs!F41</f>
        <v>8.0128205128205121E-3</v>
      </c>
      <c r="L11" s="41" t="s">
        <v>46</v>
      </c>
      <c r="M11" s="40">
        <f>D11*$K11</f>
        <v>4194.4288555021358</v>
      </c>
      <c r="N11" s="40">
        <f>E11*$K11</f>
        <v>3990.1119250801271</v>
      </c>
      <c r="O11" s="40">
        <f>F11*$K11</f>
        <v>3785.7949946581184</v>
      </c>
      <c r="P11" s="40">
        <f>G11*$K11</f>
        <v>3604.7871195995667</v>
      </c>
      <c r="Q11" s="40">
        <f>H11*$K11</f>
        <v>3610.7454454170866</v>
      </c>
      <c r="R11" s="40">
        <f>I11*$K11</f>
        <v>3616.7037712346068</v>
      </c>
      <c r="S11" s="40">
        <f>J11*$K11</f>
        <v>3622.6620970521267</v>
      </c>
    </row>
    <row r="12" spans="1:19" x14ac:dyDescent="0.25">
      <c r="A12" s="33" t="s">
        <v>12</v>
      </c>
      <c r="B12" s="33" t="s">
        <v>29</v>
      </c>
      <c r="C12" s="39" t="s">
        <v>45</v>
      </c>
      <c r="D12" s="40">
        <f>[6]CostProjections!Q24</f>
        <v>597164.34249999991</v>
      </c>
      <c r="E12" s="40">
        <f>[6]CostProjections!R24</f>
        <v>512853.94979166659</v>
      </c>
      <c r="F12" s="40">
        <f>[6]CostProjections!S24</f>
        <v>428543.55708333326</v>
      </c>
      <c r="G12" s="42">
        <f>$D12*G$4</f>
        <v>420587.22609138576</v>
      </c>
      <c r="H12" s="42">
        <f>$D12*H$4</f>
        <v>407378.70163562312</v>
      </c>
      <c r="I12" s="42">
        <f>$D12*I$4</f>
        <v>394170.17717986042</v>
      </c>
      <c r="J12" s="42">
        <f>$D12*J$4</f>
        <v>380961.65272409783</v>
      </c>
      <c r="K12" s="41">
        <f>[6]IEACostData_passengervehs!F42</f>
        <v>7.2992700729927005E-3</v>
      </c>
      <c r="L12" s="41" t="s">
        <v>46</v>
      </c>
      <c r="M12" s="40">
        <f>D12*$K12</f>
        <v>4358.8638138686119</v>
      </c>
      <c r="N12" s="40">
        <f>E12*$K12</f>
        <v>3743.4594875304128</v>
      </c>
      <c r="O12" s="40">
        <f>F12*$K12</f>
        <v>3128.0551611922133</v>
      </c>
      <c r="P12" s="40">
        <f>G12*$K12</f>
        <v>3069.9797524918667</v>
      </c>
      <c r="Q12" s="40">
        <f>H12*$K12</f>
        <v>2973.5671652235264</v>
      </c>
      <c r="R12" s="40">
        <f>I12*$K12</f>
        <v>2877.1545779551852</v>
      </c>
      <c r="S12" s="40">
        <f>J12*$K12</f>
        <v>2780.7419906868454</v>
      </c>
    </row>
    <row r="13" spans="1:19" x14ac:dyDescent="0.25">
      <c r="A13" s="33" t="s">
        <v>13</v>
      </c>
      <c r="B13" s="33" t="s">
        <v>32</v>
      </c>
      <c r="C13" s="39" t="s">
        <v>45</v>
      </c>
      <c r="D13" s="40">
        <f>[6]CostProjections!Q31</f>
        <v>333951.40916666662</v>
      </c>
      <c r="E13" s="40">
        <f>[6]CostProjections!R31</f>
        <v>286655.33520833327</v>
      </c>
      <c r="F13" s="40">
        <f>[6]CostProjections!S31</f>
        <v>239359.26124999995</v>
      </c>
      <c r="G13" s="42">
        <f>$D13*G$4</f>
        <v>235204.42671226256</v>
      </c>
      <c r="H13" s="42">
        <f>$D13*H$4</f>
        <v>227817.84141055509</v>
      </c>
      <c r="I13" s="42">
        <f>$D13*I$4</f>
        <v>220431.25610884756</v>
      </c>
      <c r="J13" s="42">
        <f>$D13*J$4</f>
        <v>213044.67080714009</v>
      </c>
      <c r="K13" s="41">
        <f>[6]IEACostData_passengervehs!H42</f>
        <v>1.8656716417910446E-2</v>
      </c>
      <c r="L13" s="41" t="s">
        <v>46</v>
      </c>
      <c r="M13" s="40">
        <f>D13*$K13</f>
        <v>6230.4367381840784</v>
      </c>
      <c r="N13" s="40">
        <f>E13*$K13</f>
        <v>5348.0472986629338</v>
      </c>
      <c r="O13" s="40">
        <f>F13*$K13</f>
        <v>4465.6578591417901</v>
      </c>
      <c r="P13" s="40">
        <f>G13*$K13</f>
        <v>4388.1422894078833</v>
      </c>
      <c r="Q13" s="40">
        <f>H13*$K13</f>
        <v>4250.3328621372211</v>
      </c>
      <c r="R13" s="40">
        <f>I13*$K13</f>
        <v>4112.523434866559</v>
      </c>
      <c r="S13" s="40">
        <f>J13*$K13</f>
        <v>3974.7140075958969</v>
      </c>
    </row>
    <row r="14" spans="1:19" x14ac:dyDescent="0.25">
      <c r="A14" s="33" t="s">
        <v>14</v>
      </c>
      <c r="B14" s="33" t="s">
        <v>33</v>
      </c>
      <c r="C14" s="39" t="s">
        <v>45</v>
      </c>
      <c r="D14" s="40">
        <f>[6]CostProjections!Q49</f>
        <v>354843.93574999995</v>
      </c>
      <c r="E14" s="40">
        <f>[6]CostProjections!R49</f>
        <v>323176.12970833329</v>
      </c>
      <c r="F14" s="40">
        <f>[6]CostProjections!S49</f>
        <v>291508.32366666663</v>
      </c>
      <c r="G14" s="42">
        <f>$D14*G$3</f>
        <v>304960.91199202958</v>
      </c>
      <c r="H14" s="42">
        <f>$D14*H$3</f>
        <v>305464.97961515689</v>
      </c>
      <c r="I14" s="42">
        <f>$D14*I$3</f>
        <v>305969.0472382842</v>
      </c>
      <c r="J14" s="42">
        <f>$D14*J$3</f>
        <v>306473.11486141151</v>
      </c>
      <c r="K14" s="41">
        <f>[6]IEACostData_passengervehs!E41</f>
        <v>1.201923076923077E-2</v>
      </c>
      <c r="L14" s="41" t="s">
        <v>46</v>
      </c>
      <c r="M14" s="40">
        <f>D14*$K14</f>
        <v>4264.9511508413461</v>
      </c>
      <c r="N14" s="40">
        <f>E14*$K14</f>
        <v>3884.3284820713138</v>
      </c>
      <c r="O14" s="40">
        <f>F14*$K14</f>
        <v>3503.705813301282</v>
      </c>
      <c r="P14" s="40">
        <f>G14*$K14</f>
        <v>3665.395576827279</v>
      </c>
      <c r="Q14" s="40">
        <f>H14*$K14</f>
        <v>3671.4540819129434</v>
      </c>
      <c r="R14" s="40">
        <f>I14*$K14</f>
        <v>3677.5125869986082</v>
      </c>
      <c r="S14" s="40">
        <f>J14*$K14</f>
        <v>3683.571092084273</v>
      </c>
    </row>
    <row r="15" spans="1:19" x14ac:dyDescent="0.25">
      <c r="A15" s="33" t="s">
        <v>15</v>
      </c>
      <c r="B15" s="33" t="s">
        <v>34</v>
      </c>
      <c r="C15" s="39" t="s">
        <v>45</v>
      </c>
      <c r="D15" s="40">
        <f>[6]CostProjections!Q52</f>
        <v>439401.09058333328</v>
      </c>
      <c r="E15" s="40">
        <f>[6]CostProjections!R52</f>
        <v>377299.28912499995</v>
      </c>
      <c r="F15" s="40">
        <f>[6]CostProjections!S52</f>
        <v>315197.48766666662</v>
      </c>
      <c r="G15" s="42">
        <f>$D15*G$4</f>
        <v>309473.4107135238</v>
      </c>
      <c r="H15" s="42">
        <f>$D15*H$4</f>
        <v>299754.41103822296</v>
      </c>
      <c r="I15" s="42">
        <f>$D15*I$4</f>
        <v>290035.41136292211</v>
      </c>
      <c r="J15" s="42">
        <f>$D15*J$4</f>
        <v>280316.41168762126</v>
      </c>
      <c r="K15" s="41">
        <f>[6]IEACostData_passengervehs!E42</f>
        <v>9.9206349206349201E-3</v>
      </c>
      <c r="L15" s="41" t="s">
        <v>46</v>
      </c>
      <c r="M15" s="40">
        <f>D15*$K15</f>
        <v>4359.1378034060835</v>
      </c>
      <c r="N15" s="40">
        <f>E15*$K15</f>
        <v>3743.0485032242059</v>
      </c>
      <c r="O15" s="40">
        <f>F15*$K15</f>
        <v>3126.9592030423273</v>
      </c>
      <c r="P15" s="40">
        <f>G15*$K15</f>
        <v>3070.1727253325771</v>
      </c>
      <c r="Q15" s="40">
        <f>H15*$K15</f>
        <v>2973.754077760148</v>
      </c>
      <c r="R15" s="40">
        <f>I15*$K15</f>
        <v>2877.3354301877193</v>
      </c>
      <c r="S15" s="40">
        <f>J15*$K15</f>
        <v>2780.9167826152902</v>
      </c>
    </row>
  </sheetData>
  <autoFilter ref="A8:S15" xr:uid="{9574A656-50C4-4A2B-8928-EE9C17A08EC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A2A0-D388-41E4-BF0E-58672903A22E}">
  <sheetPr>
    <tabColor rgb="FFFFC9DF"/>
  </sheetPr>
  <dimension ref="A1:I7"/>
  <sheetViews>
    <sheetView workbookViewId="0">
      <selection activeCell="F27" sqref="F27"/>
    </sheetView>
  </sheetViews>
  <sheetFormatPr defaultRowHeight="15" x14ac:dyDescent="0.25"/>
  <cols>
    <col min="3" max="3" width="11" bestFit="1" customWidth="1"/>
    <col min="4" max="4" width="13.28515625" bestFit="1" customWidth="1"/>
    <col min="5" max="5" width="10" bestFit="1" customWidth="1"/>
  </cols>
  <sheetData>
    <row r="1" spans="1:9" x14ac:dyDescent="0.25">
      <c r="B1" s="3" t="s">
        <v>19</v>
      </c>
      <c r="C1" s="2">
        <v>2020</v>
      </c>
      <c r="D1" s="2">
        <v>2025</v>
      </c>
      <c r="E1" s="2">
        <v>2030</v>
      </c>
      <c r="F1" s="2">
        <v>2035</v>
      </c>
      <c r="G1" s="2">
        <v>2040</v>
      </c>
      <c r="H1" s="2">
        <v>2045</v>
      </c>
      <c r="I1" s="2">
        <v>2050</v>
      </c>
    </row>
    <row r="2" spans="1:9" x14ac:dyDescent="0.25">
      <c r="A2" t="s">
        <v>3</v>
      </c>
      <c r="B2" t="s">
        <v>16</v>
      </c>
      <c r="C2" s="43">
        <f>'[6]IEAWEO2023 cost data'!G11</f>
        <v>1</v>
      </c>
      <c r="D2" s="43">
        <f>'[6]IEAWEO2023 cost data'!H11</f>
        <v>0.88649592549476275</v>
      </c>
      <c r="E2" s="43">
        <f>'[6]IEAWEO2023 cost data'!I11</f>
        <v>0.7729918509895255</v>
      </c>
      <c r="F2" s="43">
        <f>'[6]IEAWEO2023 cost data'!J11</f>
        <v>0.75087310826542586</v>
      </c>
      <c r="G2" s="43">
        <f>'[6]IEAWEO2023 cost data'!K11</f>
        <v>0.72875436554132778</v>
      </c>
      <c r="H2" s="43">
        <f>'[6]IEAWEO2023 cost data'!L11</f>
        <v>0.7066356228172298</v>
      </c>
      <c r="I2" s="43">
        <f>'[6]IEAWEO2023 cost data'!M11</f>
        <v>0.68451688009313172</v>
      </c>
    </row>
    <row r="3" spans="1:9" x14ac:dyDescent="0.25">
      <c r="A3" t="s">
        <v>3</v>
      </c>
      <c r="B3" t="s">
        <v>17</v>
      </c>
      <c r="C3" s="43">
        <f>'[6]IEAWEO2023 cost data'!G12</f>
        <v>1</v>
      </c>
      <c r="D3" s="43">
        <f>'[6]IEAWEO2023 cost data'!H12</f>
        <v>0.87776484284050804</v>
      </c>
      <c r="E3" s="43">
        <f>'[6]IEAWEO2023 cost data'!I12</f>
        <v>0.74970896391152186</v>
      </c>
      <c r="F3" s="43">
        <f>'[6]IEAWEO2023 cost data'!J12</f>
        <v>0.72642607683352678</v>
      </c>
      <c r="G3" s="43">
        <f>'[6]IEAWEO2023 cost data'!K12</f>
        <v>0.70314318975552992</v>
      </c>
      <c r="H3" s="43">
        <f>'[6]IEAWEO2023 cost data'!L12</f>
        <v>0.67986030267753306</v>
      </c>
      <c r="I3" s="43">
        <f>'[6]IEAWEO2023 cost data'!M12</f>
        <v>0.65657741559953442</v>
      </c>
    </row>
    <row r="4" spans="1:9" x14ac:dyDescent="0.25">
      <c r="A4" t="s">
        <v>3</v>
      </c>
      <c r="B4" t="s">
        <v>18</v>
      </c>
      <c r="C4" s="43">
        <f>'[6]IEAWEO2023 cost data'!G13</f>
        <v>1</v>
      </c>
      <c r="D4" s="43">
        <f>'[6]IEAWEO2023 cost data'!H13</f>
        <v>0.86903376018626677</v>
      </c>
      <c r="E4" s="43">
        <f>'[6]IEAWEO2023 cost data'!I13</f>
        <v>0.72642607683353178</v>
      </c>
      <c r="F4" s="43">
        <f>'[6]IEAWEO2023 cost data'!J13</f>
        <v>0.70430733410943036</v>
      </c>
      <c r="G4" s="43">
        <f>'[6]IEAWEO2023 cost data'!K13</f>
        <v>0.68218859138533239</v>
      </c>
      <c r="H4" s="43">
        <f>'[6]IEAWEO2023 cost data'!L13</f>
        <v>0.6600698486612343</v>
      </c>
      <c r="I4" s="43">
        <f>'[6]IEAWEO2023 cost data'!M13</f>
        <v>0.63795110593713633</v>
      </c>
    </row>
    <row r="5" spans="1:9" x14ac:dyDescent="0.25">
      <c r="A5" t="s">
        <v>21</v>
      </c>
      <c r="B5" t="s">
        <v>16</v>
      </c>
      <c r="C5" s="43">
        <f>'[6]IEAWEO2023 cost data'!G17</f>
        <v>1</v>
      </c>
      <c r="D5" s="43">
        <f>'[6]IEAWEO2023 cost data'!H17</f>
        <v>0.92263637119574016</v>
      </c>
      <c r="E5" s="43">
        <f>'[6]IEAWEO2023 cost data'!I17</f>
        <v>0.86936637285880547</v>
      </c>
      <c r="F5" s="43">
        <f>'[6]IEAWEO2023 cost data'!J17</f>
        <v>0.87078690614779142</v>
      </c>
      <c r="G5" s="43">
        <f>'[6]IEAWEO2023 cost data'!K17</f>
        <v>0.87220743943677637</v>
      </c>
      <c r="H5" s="43">
        <f>'[6]IEAWEO2023 cost data'!L17</f>
        <v>0.87362797272576131</v>
      </c>
      <c r="I5" s="43">
        <f>'[6]IEAWEO2023 cost data'!M17</f>
        <v>0.87504850601474626</v>
      </c>
    </row>
    <row r="6" spans="1:9" x14ac:dyDescent="0.25">
      <c r="A6" t="s">
        <v>21</v>
      </c>
      <c r="B6" t="s">
        <v>17</v>
      </c>
      <c r="C6" s="43">
        <f>'[6]IEAWEO2023 cost data'!G18</f>
        <v>1</v>
      </c>
      <c r="D6" s="43">
        <f>'[6]IEAWEO2023 cost data'!H18</f>
        <v>0.92050557126226662</v>
      </c>
      <c r="E6" s="43">
        <f>'[6]IEAWEO2023 cost data'!I18</f>
        <v>0.8636842397028669</v>
      </c>
      <c r="F6" s="43">
        <f>'[6]IEAWEO2023 cost data'!J18</f>
        <v>0.86510477299185151</v>
      </c>
      <c r="G6" s="43">
        <f>'[6]IEAWEO2023 cost data'!K18</f>
        <v>0.86652530628083646</v>
      </c>
      <c r="H6" s="43">
        <f>'[6]IEAWEO2023 cost data'!L18</f>
        <v>0.86794583956982141</v>
      </c>
      <c r="I6" s="43">
        <f>'[6]IEAWEO2023 cost data'!M18</f>
        <v>0.86936637285880647</v>
      </c>
    </row>
    <row r="7" spans="1:9" x14ac:dyDescent="0.25">
      <c r="A7" t="s">
        <v>21</v>
      </c>
      <c r="B7" t="s">
        <v>18</v>
      </c>
      <c r="C7" s="43">
        <f>'[6]IEAWEO2023 cost data'!G19</f>
        <v>1</v>
      </c>
      <c r="D7" s="43">
        <f>'[6]IEAWEO2023 cost data'!H19</f>
        <v>0.91837477132878964</v>
      </c>
      <c r="E7" s="43">
        <f>'[6]IEAWEO2023 cost data'!I19</f>
        <v>0.85800210654692821</v>
      </c>
      <c r="F7" s="43">
        <f>'[6]IEAWEO2023 cost data'!J19</f>
        <v>0.85942263983591161</v>
      </c>
      <c r="G7" s="43">
        <f>'[6]IEAWEO2023 cost data'!K19</f>
        <v>0.86084317312489655</v>
      </c>
      <c r="H7" s="43">
        <f>'[6]IEAWEO2023 cost data'!L19</f>
        <v>0.86226370641388161</v>
      </c>
      <c r="I7" s="43">
        <f>'[6]IEAWEO2023 cost data'!M19</f>
        <v>0.86368423970286656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INVCOST</vt:lpstr>
      <vt:lpstr>FIXOM</vt:lpstr>
      <vt:lpstr>EV_HEV_CostProjns</vt:lpstr>
      <vt:lpstr>IEAWEO2023 cost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Guy Cunliffe</cp:lastModifiedBy>
  <dcterms:created xsi:type="dcterms:W3CDTF">2023-05-31T10:27:17Z</dcterms:created>
  <dcterms:modified xsi:type="dcterms:W3CDTF">2024-01-17T16:02:26Z</dcterms:modified>
</cp:coreProperties>
</file>