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SuppXLS\"/>
    </mc:Choice>
  </mc:AlternateContent>
  <xr:revisionPtr revIDLastSave="0" documentId="13_ncr:1_{27695658-7EF6-4A26-870F-F6F0C504D772}" xr6:coauthVersionLast="47" xr6:coauthVersionMax="47" xr10:uidLastSave="{00000000-0000-0000-0000-000000000000}"/>
  <bookViews>
    <workbookView xWindow="-120" yWindow="-120" windowWidth="38640" windowHeight="21240" xr2:uid="{8887C9A3-64E4-4A9A-A68D-036E9C0C97A8}"/>
  </bookViews>
  <sheets>
    <sheet name="NEES for SATIMGE" sheetId="1" r:id="rId1"/>
    <sheet name="mining target estimate" sheetId="4" r:id="rId2"/>
    <sheet name="NEES 2015 doc - indust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9" i="1" l="1"/>
  <c r="D79" i="1" s="1"/>
  <c r="E121" i="1"/>
  <c r="E120" i="1"/>
  <c r="E119" i="1"/>
  <c r="E118" i="1"/>
  <c r="E117" i="1"/>
  <c r="E116" i="1"/>
  <c r="E115" i="1"/>
  <c r="E114" i="1"/>
  <c r="E113" i="1"/>
  <c r="D113" i="1" s="1"/>
  <c r="E100" i="1"/>
  <c r="D100" i="1" s="1"/>
  <c r="E99" i="1"/>
  <c r="D99" i="1" s="1"/>
  <c r="E98" i="1"/>
  <c r="D98" i="1" s="1"/>
  <c r="E97" i="1"/>
  <c r="E96" i="1"/>
  <c r="E95" i="1"/>
  <c r="D95" i="1" s="1"/>
  <c r="E94" i="1"/>
  <c r="E93" i="1"/>
  <c r="E92" i="1"/>
  <c r="E78" i="1"/>
  <c r="E77" i="1"/>
  <c r="E76" i="1"/>
  <c r="D76" i="1" s="1"/>
  <c r="E75" i="1"/>
  <c r="D75" i="1" s="1"/>
  <c r="E74" i="1"/>
  <c r="D74" i="1" s="1"/>
  <c r="E73" i="1"/>
  <c r="D73" i="1" s="1"/>
  <c r="E72" i="1"/>
  <c r="E71" i="1"/>
  <c r="D71" i="1" s="1"/>
  <c r="E55" i="1"/>
  <c r="D55" i="1" s="1"/>
  <c r="E56" i="1"/>
  <c r="D56" i="1" s="1"/>
  <c r="E57" i="1"/>
  <c r="D57" i="1" s="1"/>
  <c r="E58" i="1"/>
  <c r="D58" i="1" s="1"/>
  <c r="E51" i="1"/>
  <c r="D51" i="1" s="1"/>
  <c r="E52" i="1"/>
  <c r="D52" i="1" s="1"/>
  <c r="E53" i="1"/>
  <c r="D53" i="1" s="1"/>
  <c r="E54" i="1"/>
  <c r="D54" i="1" s="1"/>
  <c r="E24" i="1"/>
  <c r="E50" i="1"/>
  <c r="D50" i="1" s="1"/>
  <c r="D122" i="1"/>
  <c r="D121" i="1"/>
  <c r="D120" i="1"/>
  <c r="D119" i="1"/>
  <c r="D118" i="1"/>
  <c r="D117" i="1"/>
  <c r="D116" i="1"/>
  <c r="D115" i="1"/>
  <c r="D114" i="1"/>
  <c r="D101" i="1"/>
  <c r="D97" i="1"/>
  <c r="D96" i="1"/>
  <c r="D94" i="1"/>
  <c r="D93" i="1"/>
  <c r="D92" i="1"/>
  <c r="D80" i="1"/>
  <c r="D78" i="1"/>
  <c r="D77" i="1"/>
  <c r="D72" i="1"/>
  <c r="D59" i="1"/>
  <c r="M132" i="1"/>
  <c r="M131" i="1"/>
  <c r="M130" i="1"/>
  <c r="M129" i="1"/>
  <c r="M128" i="1"/>
  <c r="M127" i="1"/>
  <c r="M126" i="1"/>
  <c r="M125" i="1"/>
  <c r="M124" i="1"/>
  <c r="M123" i="1"/>
  <c r="M122" i="1"/>
  <c r="M121" i="1"/>
  <c r="M120" i="1"/>
  <c r="M119" i="1"/>
  <c r="M118" i="1"/>
  <c r="M117" i="1"/>
  <c r="M116" i="1"/>
  <c r="M115" i="1"/>
  <c r="M114" i="1"/>
  <c r="M113" i="1"/>
  <c r="M111" i="1"/>
  <c r="M110" i="1"/>
  <c r="M109" i="1"/>
  <c r="M108" i="1"/>
  <c r="M107" i="1"/>
  <c r="M106" i="1"/>
  <c r="M105" i="1"/>
  <c r="M104" i="1"/>
  <c r="M103" i="1"/>
  <c r="M102" i="1"/>
  <c r="M101" i="1"/>
  <c r="M100" i="1"/>
  <c r="M99" i="1"/>
  <c r="M98" i="1"/>
  <c r="M97" i="1"/>
  <c r="M96" i="1"/>
  <c r="M95" i="1"/>
  <c r="M94" i="1"/>
  <c r="M93" i="1"/>
  <c r="M92" i="1"/>
  <c r="M90" i="1"/>
  <c r="M89" i="1"/>
  <c r="M88" i="1"/>
  <c r="M87" i="1"/>
  <c r="M86" i="1"/>
  <c r="M85" i="1"/>
  <c r="M84" i="1"/>
  <c r="M83" i="1"/>
  <c r="M82" i="1"/>
  <c r="M81" i="1"/>
  <c r="M80" i="1"/>
  <c r="M79" i="1"/>
  <c r="M78" i="1"/>
  <c r="M77" i="1"/>
  <c r="M76" i="1"/>
  <c r="M75" i="1"/>
  <c r="M74" i="1"/>
  <c r="M73" i="1"/>
  <c r="M72" i="1"/>
  <c r="M71" i="1"/>
  <c r="M69" i="1"/>
  <c r="M68" i="1"/>
  <c r="M67" i="1"/>
  <c r="M66" i="1"/>
  <c r="M65" i="1"/>
  <c r="M64" i="1"/>
  <c r="M63" i="1"/>
  <c r="M62" i="1"/>
  <c r="M61" i="1"/>
  <c r="M60" i="1"/>
  <c r="M59" i="1"/>
  <c r="M58" i="1"/>
  <c r="M57" i="1"/>
  <c r="M56" i="1"/>
  <c r="M55" i="1"/>
  <c r="M54" i="1"/>
  <c r="M53" i="1"/>
  <c r="M52" i="1"/>
  <c r="M51" i="1"/>
  <c r="M50" i="1"/>
  <c r="M32" i="1"/>
  <c r="M33" i="1"/>
  <c r="M34" i="1"/>
  <c r="M35" i="1"/>
  <c r="M36" i="1"/>
  <c r="M37" i="1"/>
  <c r="M38" i="1"/>
  <c r="M39" i="1"/>
  <c r="M40" i="1"/>
  <c r="M41" i="1"/>
  <c r="M42" i="1"/>
  <c r="M43" i="1"/>
  <c r="M44" i="1"/>
  <c r="M45" i="1"/>
  <c r="M46" i="1"/>
  <c r="M47" i="1"/>
  <c r="M48" i="1"/>
  <c r="M31" i="1"/>
  <c r="O132" i="1" l="1"/>
  <c r="O131" i="1"/>
  <c r="O130" i="1"/>
  <c r="O129" i="1"/>
  <c r="O128" i="1"/>
  <c r="O127" i="1"/>
  <c r="O126" i="1"/>
  <c r="O125" i="1"/>
  <c r="O124" i="1"/>
  <c r="O123" i="1"/>
  <c r="O122" i="1"/>
  <c r="O121" i="1"/>
  <c r="O120" i="1"/>
  <c r="O119" i="1"/>
  <c r="O118" i="1"/>
  <c r="O117" i="1"/>
  <c r="O116" i="1"/>
  <c r="O115" i="1"/>
  <c r="O114" i="1"/>
  <c r="O113" i="1"/>
  <c r="O101" i="1"/>
  <c r="O100" i="1"/>
  <c r="O99" i="1"/>
  <c r="O98" i="1"/>
  <c r="O97" i="1"/>
  <c r="O96" i="1"/>
  <c r="O95" i="1"/>
  <c r="O94" i="1"/>
  <c r="O93" i="1"/>
  <c r="O92" i="1"/>
  <c r="O90" i="1"/>
  <c r="O89" i="1"/>
  <c r="O88" i="1"/>
  <c r="O87" i="1"/>
  <c r="O86" i="1"/>
  <c r="O85" i="1"/>
  <c r="O84" i="1"/>
  <c r="O83" i="1"/>
  <c r="O82" i="1"/>
  <c r="O81" i="1"/>
  <c r="O80" i="1"/>
  <c r="O79" i="1"/>
  <c r="O78" i="1"/>
  <c r="O77" i="1"/>
  <c r="O76" i="1"/>
  <c r="O75" i="1"/>
  <c r="O74" i="1"/>
  <c r="O73" i="1"/>
  <c r="O72" i="1"/>
  <c r="O71" i="1"/>
  <c r="O69" i="1"/>
  <c r="O68" i="1"/>
  <c r="O67" i="1"/>
  <c r="O66" i="1"/>
  <c r="O65" i="1"/>
  <c r="O64" i="1"/>
  <c r="O63" i="1"/>
  <c r="O62" i="1"/>
  <c r="O61" i="1"/>
  <c r="O60" i="1"/>
  <c r="O59" i="1"/>
  <c r="O58" i="1"/>
  <c r="O57" i="1"/>
  <c r="O56" i="1"/>
  <c r="O55" i="1"/>
  <c r="O54" i="1"/>
  <c r="O53" i="1"/>
  <c r="O52" i="1"/>
  <c r="O51" i="1"/>
  <c r="O50" i="1"/>
  <c r="O42" i="1"/>
  <c r="O39" i="1"/>
  <c r="O38" i="1"/>
  <c r="O37" i="1"/>
  <c r="O36" i="1"/>
  <c r="O35" i="1"/>
  <c r="O34" i="1"/>
  <c r="O33" i="1"/>
  <c r="O32" i="1"/>
  <c r="O31" i="1"/>
  <c r="Q111" i="1"/>
  <c r="O111" i="1" s="1"/>
  <c r="Q103" i="1"/>
  <c r="O103" i="1" s="1"/>
  <c r="Q104" i="1"/>
  <c r="O104" i="1" s="1"/>
  <c r="Q105" i="1"/>
  <c r="O105" i="1" s="1"/>
  <c r="Q106" i="1"/>
  <c r="O106" i="1" s="1"/>
  <c r="Q107" i="1"/>
  <c r="O107" i="1" s="1"/>
  <c r="Q108" i="1"/>
  <c r="O108" i="1" s="1"/>
  <c r="Q109" i="1"/>
  <c r="O109" i="1" s="1"/>
  <c r="Q110" i="1"/>
  <c r="O110" i="1" s="1"/>
  <c r="Q102" i="1"/>
  <c r="O102" i="1" s="1"/>
  <c r="Q41" i="1"/>
  <c r="O41" i="1" s="1"/>
  <c r="Q42" i="1"/>
  <c r="Q43" i="1"/>
  <c r="O43" i="1" s="1"/>
  <c r="Q44" i="1"/>
  <c r="O44" i="1" s="1"/>
  <c r="Q45" i="1"/>
  <c r="O45" i="1" s="1"/>
  <c r="Q46" i="1"/>
  <c r="O46" i="1" s="1"/>
  <c r="Q47" i="1"/>
  <c r="O47" i="1" s="1"/>
  <c r="Q48" i="1"/>
  <c r="O48" i="1" s="1"/>
  <c r="Q40" i="1"/>
  <c r="O40" i="1" s="1"/>
  <c r="K24" i="4"/>
  <c r="L24" i="4" s="1"/>
  <c r="M24" i="4" s="1"/>
  <c r="N24" i="4" s="1"/>
  <c r="O24" i="4" s="1"/>
  <c r="P24" i="4" s="1"/>
  <c r="Q24" i="4" s="1"/>
  <c r="J24" i="4"/>
  <c r="E41" i="4"/>
  <c r="F40" i="4"/>
  <c r="G40" i="4" s="1"/>
  <c r="E22" i="4"/>
  <c r="F22" i="4" s="1"/>
  <c r="G22" i="4" s="1"/>
  <c r="Q21" i="4"/>
  <c r="P21" i="4"/>
  <c r="O21" i="4"/>
  <c r="N21" i="4"/>
  <c r="M21" i="4"/>
  <c r="L21" i="4"/>
  <c r="K21" i="4"/>
  <c r="J21" i="4"/>
  <c r="I21" i="4"/>
  <c r="H21" i="4"/>
  <c r="G21" i="4"/>
  <c r="F21" i="4"/>
  <c r="E21" i="4"/>
  <c r="D21" i="4"/>
  <c r="D23" i="4" s="1"/>
  <c r="E23" i="4" l="1"/>
  <c r="H40" i="4"/>
  <c r="G41" i="4"/>
  <c r="F41" i="4"/>
  <c r="H22" i="4"/>
  <c r="G23" i="4"/>
  <c r="F23" i="4"/>
  <c r="H41" i="4" l="1"/>
  <c r="I40" i="4"/>
  <c r="H23" i="4"/>
  <c r="I22" i="4"/>
  <c r="I41" i="4" l="1"/>
  <c r="J40" i="4"/>
  <c r="J22" i="4"/>
  <c r="I23" i="4"/>
  <c r="K40" i="4" l="1"/>
  <c r="J41" i="4"/>
  <c r="K22" i="4"/>
  <c r="J23" i="4"/>
  <c r="L40" i="4" l="1"/>
  <c r="K41" i="4"/>
  <c r="L22" i="4"/>
  <c r="K23" i="4"/>
  <c r="M40" i="4" l="1"/>
  <c r="L41" i="4"/>
  <c r="L23" i="4"/>
  <c r="M22" i="4"/>
  <c r="M41" i="4" l="1"/>
  <c r="N40" i="4"/>
  <c r="N22" i="4"/>
  <c r="M23" i="4"/>
  <c r="O40" i="4" l="1"/>
  <c r="N41" i="4"/>
  <c r="O22" i="4"/>
  <c r="N23" i="4"/>
  <c r="O41" i="4" l="1"/>
  <c r="P40" i="4"/>
  <c r="P22" i="4"/>
  <c r="O23" i="4"/>
  <c r="P41" i="4" l="1"/>
  <c r="Q40" i="4"/>
  <c r="P23" i="4"/>
  <c r="Q22" i="4"/>
  <c r="Q23" i="4" s="1"/>
  <c r="C27" i="4" l="1"/>
  <c r="R40" i="4"/>
  <c r="Q41" i="4"/>
  <c r="R41" i="4" l="1"/>
  <c r="S40" i="4"/>
  <c r="S41" i="4" l="1"/>
  <c r="T40" i="4"/>
  <c r="T41" i="4" l="1"/>
  <c r="U40" i="4"/>
  <c r="U41" i="4" l="1"/>
  <c r="V40" i="4"/>
  <c r="W40" i="4" l="1"/>
  <c r="V41" i="4"/>
  <c r="X40" i="4" l="1"/>
  <c r="W41" i="4"/>
  <c r="Y40" i="4" l="1"/>
  <c r="Y41" i="4" s="1"/>
  <c r="X41" i="4"/>
</calcChain>
</file>

<file path=xl/sharedStrings.xml><?xml version="1.0" encoding="utf-8"?>
<sst xmlns="http://schemas.openxmlformats.org/spreadsheetml/2006/main" count="471" uniqueCount="194">
  <si>
    <t>Mining reduction estimate for equivalent of 40PJ cummualtive by 2030:</t>
  </si>
  <si>
    <t xml:space="preserve">Based using an assumption that 10PJ or 25% of this is saved already from 2015 to 2020. </t>
  </si>
  <si>
    <t>High Temp Heat</t>
  </si>
  <si>
    <t>Compressed Air</t>
  </si>
  <si>
    <t>Savings:</t>
  </si>
  <si>
    <t>Lighting</t>
  </si>
  <si>
    <t>Cooling</t>
  </si>
  <si>
    <t>HVAC</t>
  </si>
  <si>
    <t>Pumping</t>
  </si>
  <si>
    <t>Fans</t>
  </si>
  <si>
    <t>Other</t>
  </si>
  <si>
    <t>Electrochemical</t>
  </si>
  <si>
    <t>Boiler heat</t>
  </si>
  <si>
    <t>PAMS - manufacturing 35% reduction</t>
  </si>
  <si>
    <t>at this time - does not apply to PGM and AL (the other sheets)</t>
  </si>
  <si>
    <t>NFM</t>
  </si>
  <si>
    <t xml:space="preserve">this is the 5% target for furnaces etc. </t>
  </si>
  <si>
    <t>Chemicals</t>
  </si>
  <si>
    <t>F&amp;B</t>
  </si>
  <si>
    <t>Pulp and paper (special)</t>
  </si>
  <si>
    <t xml:space="preserve">Boiler energy consumption and efficiencies excluded. </t>
  </si>
  <si>
    <t>Assumption of total energy consumption in P&amp;P used for lights, motors, HVACs, pumps, etc. but not boilers/process heat</t>
  </si>
  <si>
    <t>Efficiency PAM:</t>
  </si>
  <si>
    <t>nett plant gain:</t>
  </si>
  <si>
    <t>Apply PAM?</t>
  </si>
  <si>
    <t>Cement, glass, bricks, lime</t>
  </si>
  <si>
    <t>by 2030</t>
  </si>
  <si>
    <t>Waste PAMS</t>
  </si>
  <si>
    <t>Waste pams is on?</t>
  </si>
  <si>
    <t>Metal scrap</t>
  </si>
  <si>
    <t>Baseline Mt produced</t>
  </si>
  <si>
    <t>Mt scrap metal recycled difference</t>
  </si>
  <si>
    <t>% increase</t>
  </si>
  <si>
    <t>Glass recycling</t>
  </si>
  <si>
    <t>Baseline produced</t>
  </si>
  <si>
    <t>Total recycled</t>
  </si>
  <si>
    <t>%share increase of recycled content used in production</t>
  </si>
  <si>
    <t>nett effect on glass energy intensity</t>
  </si>
  <si>
    <t>Reduce glass flo func</t>
  </si>
  <si>
    <t>PRC flow reduction</t>
  </si>
  <si>
    <t>recycling increase is</t>
  </si>
  <si>
    <t>E reduction</t>
  </si>
  <si>
    <t>Prc reduction</t>
  </si>
  <si>
    <t>Combined with NEES</t>
  </si>
  <si>
    <t>Glass Flo Func</t>
  </si>
  <si>
    <t>Level 3</t>
  </si>
  <si>
    <t>Level 1</t>
  </si>
  <si>
    <t>Level 3 Mt</t>
  </si>
  <si>
    <t>Mt recycled</t>
  </si>
  <si>
    <t>Population</t>
  </si>
  <si>
    <t>Glass</t>
  </si>
  <si>
    <t>Metal</t>
  </si>
  <si>
    <t>Million</t>
  </si>
  <si>
    <t>kg/cap/yr</t>
  </si>
  <si>
    <t>https://poweroptimal.com/2021-update-eskom-tariff-increases-vs-inflation-since-1988/#:~:text=From%202007%20to%202022%2C%20electricity,money%20terms%20in%2014%20years.</t>
  </si>
  <si>
    <t>Sum of Pv</t>
  </si>
  <si>
    <t/>
  </si>
  <si>
    <t>Period</t>
  </si>
  <si>
    <t>Attribute</t>
  </si>
  <si>
    <t>Commodity</t>
  </si>
  <si>
    <t>Process</t>
  </si>
  <si>
    <t>VAR_FIn</t>
  </si>
  <si>
    <t>IMIELC</t>
  </si>
  <si>
    <t>IMIAELC-E</t>
  </si>
  <si>
    <t>IMICELC-E</t>
  </si>
  <si>
    <t>IMIEELC-E</t>
  </si>
  <si>
    <t>IMIFELC-E</t>
  </si>
  <si>
    <t>IMIHELC-E</t>
  </si>
  <si>
    <t>IMIKELC-E</t>
  </si>
  <si>
    <t>IMILELC-E</t>
  </si>
  <si>
    <t>IMIOELC-E</t>
  </si>
  <si>
    <t>IMIPELC-E</t>
  </si>
  <si>
    <t>IMIRELC-E</t>
  </si>
  <si>
    <t>INDCOA</t>
  </si>
  <si>
    <t>IMISCOA-E</t>
  </si>
  <si>
    <t>INDGAS</t>
  </si>
  <si>
    <t>IMISGAS-E</t>
  </si>
  <si>
    <t>INDODS</t>
  </si>
  <si>
    <t>IMIRODS-E</t>
  </si>
  <si>
    <t>INDOLP</t>
  </si>
  <si>
    <t>IMISOLP-E</t>
  </si>
  <si>
    <t>Electricity for mining</t>
  </si>
  <si>
    <t>EE % saving</t>
  </si>
  <si>
    <t>PJ saved</t>
  </si>
  <si>
    <t>sigmoid function</t>
  </si>
  <si>
    <t>x</t>
  </si>
  <si>
    <t xml:space="preserve">assume </t>
  </si>
  <si>
    <t>PJ have been saved until 2023</t>
  </si>
  <si>
    <t>total saved to 2030</t>
  </si>
  <si>
    <t>Pset_PN</t>
  </si>
  <si>
    <t>Year</t>
  </si>
  <si>
    <t>AllRegions</t>
  </si>
  <si>
    <t>ACT_EFF</t>
  </si>
  <si>
    <t>Base Efficiency</t>
  </si>
  <si>
    <t>Industry-Mining-Elec Heating - Electricity</t>
  </si>
  <si>
    <t>Industry-Mining-Compressed air - Electricity</t>
  </si>
  <si>
    <t>Industry-Mining-Lighting - Electricity</t>
  </si>
  <si>
    <t>Industry-Mining-Cooling - Electricity</t>
  </si>
  <si>
    <t>Industry-Mining-HVAC - Electricity</t>
  </si>
  <si>
    <t>Industry-Mining-Pumping - Electricity</t>
  </si>
  <si>
    <t>Industry-Mining-Fans - Electricity</t>
  </si>
  <si>
    <t>Industry-Mining-Other motive - Electricity</t>
  </si>
  <si>
    <t>Industry-Mining-Electrochemical - Electricity</t>
  </si>
  <si>
    <t>Industry-Chemicals-Elec Heating - Electricity</t>
  </si>
  <si>
    <t>ICPKELC-E</t>
  </si>
  <si>
    <t>Industry-Chemicals-Compressed air - Electricity</t>
  </si>
  <si>
    <t>ICPAELC-E</t>
  </si>
  <si>
    <t>Industry-Chemicals-Lighting - Electricity</t>
  </si>
  <si>
    <t>ICPLELC-E</t>
  </si>
  <si>
    <t>Industry-Chemicals-Cooling - Electricity</t>
  </si>
  <si>
    <t>ICPCELC-E</t>
  </si>
  <si>
    <t>Industry-Chemicals-HVAC - Electricity</t>
  </si>
  <si>
    <t>ICPHELC-E</t>
  </si>
  <si>
    <t>Industry-Chemicals-Pumping - Electricity</t>
  </si>
  <si>
    <t>ICPPELC-E</t>
  </si>
  <si>
    <t>Industry-Chemicals-Fans - Electricity</t>
  </si>
  <si>
    <t>ICPFELC-E</t>
  </si>
  <si>
    <t>Industry-Chemicals-Other motive - Electricity</t>
  </si>
  <si>
    <t>ICPOELC-E</t>
  </si>
  <si>
    <t>Industry-Chemicals-Electrochemical - Electricity</t>
  </si>
  <si>
    <t>ICPEELC-E</t>
  </si>
  <si>
    <t>Industry-Chemicals-boiler/process heating -  - Existing</t>
  </si>
  <si>
    <t>ICPSELC-E</t>
  </si>
  <si>
    <t>INFKELC-E</t>
  </si>
  <si>
    <t>INFAELC-E</t>
  </si>
  <si>
    <t>INFLELC-E</t>
  </si>
  <si>
    <t>INFCELC-E</t>
  </si>
  <si>
    <t>INFHELC-E</t>
  </si>
  <si>
    <t>INFPELC-E</t>
  </si>
  <si>
    <t>INFFELC-E</t>
  </si>
  <si>
    <t>INFOELC-E</t>
  </si>
  <si>
    <t>INFEELC-E</t>
  </si>
  <si>
    <t>INFSELC-E</t>
  </si>
  <si>
    <t>Industry-Precious &amp; Non-Ferrous metals-Elec Heating - Electricity</t>
  </si>
  <si>
    <t>Industry-Precious &amp; Non-Ferrous metals-Compressed air - Electricity</t>
  </si>
  <si>
    <t>Industry-Precious &amp; Non-Ferrous metals-Lighting - Electricity</t>
  </si>
  <si>
    <t>Industry-Precious &amp; Non-Ferrous metals-Cooling - Electricity</t>
  </si>
  <si>
    <t>Industry-Precious &amp; Non-Ferrous metals-HVAC - Electricity</t>
  </si>
  <si>
    <t>Industry-Precious &amp; Non-Ferrous metals-Pumping - Electricity</t>
  </si>
  <si>
    <t>Industry-Precious &amp; Non-Ferrous metals-Fans - Electricity</t>
  </si>
  <si>
    <t>Industry-Precious &amp; Non-Ferrous metals-Other motive - Electricity</t>
  </si>
  <si>
    <t>Industry-Precious &amp; Non-Ferrous metals-Electrochemical - Electricity</t>
  </si>
  <si>
    <t>Industry-Precious &amp; Non-Ferrous metals-boiler/process heating -  - Existing</t>
  </si>
  <si>
    <t>Industry-Food, Beverage &amp; Tabacco-Elec Heating - Electricity</t>
  </si>
  <si>
    <t>IFBKELC-E</t>
  </si>
  <si>
    <t>Industry-Food, Beverage &amp; Tabacco-Compressed air - Electricity</t>
  </si>
  <si>
    <t>IFBAELC-E</t>
  </si>
  <si>
    <t>Industry-Food, Beverage &amp; Tabacco-Lighting - Electricity</t>
  </si>
  <si>
    <t>IFBLELC-E</t>
  </si>
  <si>
    <t>Industry-Food, Beverage &amp; Tabacco-Cooling - Electricity</t>
  </si>
  <si>
    <t>IFBCELC-E</t>
  </si>
  <si>
    <t>Industry-Food, Beverage &amp; Tabacco-HVAC - Electricity</t>
  </si>
  <si>
    <t>IFBHELC-E</t>
  </si>
  <si>
    <t>Industry-Food, Beverage &amp; Tabacco-Pumping - Electricity</t>
  </si>
  <si>
    <t>IFBPELC-E</t>
  </si>
  <si>
    <t>Industry-Food, Beverage &amp; Tabacco-Fans - Electricity</t>
  </si>
  <si>
    <t>IFBFELC-E</t>
  </si>
  <si>
    <t>Industry-Food, Beverage &amp; Tabacco-Other motive - Electricity</t>
  </si>
  <si>
    <t>IFBOELC-E</t>
  </si>
  <si>
    <t>Industry-Food, Beverage &amp; Tabacco-Electrochemical - Electricity</t>
  </si>
  <si>
    <t>IFBEELC-E</t>
  </si>
  <si>
    <t>Industry-Food, Beverage &amp; Tabacco-boiler/process heating -  - Existing</t>
  </si>
  <si>
    <t>IFBSELC-E</t>
  </si>
  <si>
    <t>Industry-Other-Elec Heating - Electricity</t>
  </si>
  <si>
    <t>IOTKELC-E</t>
  </si>
  <si>
    <t>Industry-Other-Compressed air - Electricity</t>
  </si>
  <si>
    <t>IOTAELC-E</t>
  </si>
  <si>
    <t>Industry-Other-Lighting - Electricity</t>
  </si>
  <si>
    <t>IOTLELC-E</t>
  </si>
  <si>
    <t>Industry-Other-Cooling - Electricity</t>
  </si>
  <si>
    <t>IOTCELC-E</t>
  </si>
  <si>
    <t>Industry-Other-HVAC - Electricity</t>
  </si>
  <si>
    <t>IOTHELC-E</t>
  </si>
  <si>
    <t>Industry-Other-Pumping - Electricity</t>
  </si>
  <si>
    <t>IOTPELC-E</t>
  </si>
  <si>
    <t>Industry-Other-Fans - Electricity</t>
  </si>
  <si>
    <t>IOTFELC-E</t>
  </si>
  <si>
    <t>Industry-Other-Other motive - Electricity</t>
  </si>
  <si>
    <t>IOTOELC-E</t>
  </si>
  <si>
    <t>Industry-Other-Electrochemical - Electricity</t>
  </si>
  <si>
    <t>IOTEELC-E</t>
  </si>
  <si>
    <t>Industry-Other-boiler/process heating -  - Existing</t>
  </si>
  <si>
    <t>IOTSELC-E</t>
  </si>
  <si>
    <t>~TFM_INS</t>
  </si>
  <si>
    <t>Cset_CN</t>
  </si>
  <si>
    <t>*Attribute</t>
  </si>
  <si>
    <t>Full</t>
  </si>
  <si>
    <t>Half</t>
  </si>
  <si>
    <t>None</t>
  </si>
  <si>
    <t>NEES level:</t>
  </si>
  <si>
    <t>As it is in NEES</t>
  </si>
  <si>
    <t>half the targets</t>
  </si>
  <si>
    <t>no implementation/ DEFAULT</t>
  </si>
  <si>
    <t>Select NEES: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</si>
</sst>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
    <numFmt numFmtId="166"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name val="Verdana"/>
      <family val="2"/>
    </font>
    <font>
      <i/>
      <sz val="10"/>
      <name val="Verdana"/>
      <family val="2"/>
    </font>
    <font>
      <b/>
      <i/>
      <sz val="10"/>
      <name val="Verdana"/>
      <family val="2"/>
    </font>
    <font>
      <b/>
      <sz val="10"/>
      <color theme="9" tint="-0.499984740745262"/>
      <name val="Verdana"/>
      <family val="2"/>
    </font>
    <font>
      <sz val="10"/>
      <color rgb="FFFF0000"/>
      <name val="Verdana"/>
      <family val="2"/>
    </font>
    <font>
      <b/>
      <sz val="16"/>
      <name val="Verdana"/>
      <family val="2"/>
    </font>
    <font>
      <b/>
      <sz val="12"/>
      <color theme="1"/>
      <name val="Calibri"/>
      <family val="2"/>
      <scheme val="minor"/>
    </font>
    <font>
      <sz val="8.25"/>
      <color rgb="FF2B2C3C"/>
      <name val="Microsoft Sans Serif"/>
      <family val="2"/>
    </font>
    <font>
      <sz val="8.25"/>
      <color rgb="FF000000"/>
      <name val="Microsoft Sans Serif"/>
      <family val="2"/>
    </font>
    <font>
      <b/>
      <sz val="10"/>
      <color indexed="12"/>
      <name val="Arial"/>
      <family val="2"/>
    </font>
    <font>
      <b/>
      <sz val="10"/>
      <name val="Arial"/>
      <family val="2"/>
    </font>
    <font>
      <sz val="10"/>
      <name val="Arial"/>
      <family val="2"/>
    </font>
    <font>
      <sz val="10"/>
      <color theme="9" tint="-0.24994659260841701"/>
      <name val="Arial"/>
      <family val="2"/>
    </font>
    <font>
      <sz val="10"/>
      <color theme="3"/>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EFF6FF"/>
        <bgColor rgb="FFEFF6FF"/>
      </patternFill>
    </fill>
    <fill>
      <patternFill patternType="solid">
        <fgColor rgb="FFEAF1FB"/>
        <bgColor rgb="FFEAF1FB"/>
      </patternFill>
    </fill>
    <fill>
      <patternFill patternType="solid">
        <fgColor rgb="FFFFFFFF"/>
        <bgColor rgb="FFFFFFFF"/>
      </patternFill>
    </fill>
    <fill>
      <patternFill patternType="solid">
        <fgColor rgb="FFFFF4CB"/>
        <bgColor rgb="FFFFF4CB"/>
      </patternFill>
    </fill>
    <fill>
      <patternFill patternType="solid">
        <fgColor rgb="FF00B0F0"/>
        <bgColor indexed="64"/>
      </patternFill>
    </fill>
    <fill>
      <patternFill patternType="solid">
        <fgColor rgb="FF00B050"/>
        <bgColor indexed="64"/>
      </patternFill>
    </fill>
    <fill>
      <patternFill patternType="solid">
        <fgColor theme="9" tint="0.39997558519241921"/>
        <bgColor indexed="64"/>
      </patternFill>
    </fill>
  </fills>
  <borders count="13">
    <border>
      <left/>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rgb="FF696969"/>
      </left>
      <right style="thin">
        <color rgb="FF696969"/>
      </right>
      <top style="thin">
        <color rgb="FF696969"/>
      </top>
      <bottom style="thin">
        <color rgb="FF696969"/>
      </bottom>
      <diagonal/>
    </border>
    <border>
      <left/>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1" fillId="0" borderId="0"/>
    <xf numFmtId="0" fontId="16" fillId="0" borderId="0" applyNumberFormat="0" applyFill="0" applyBorder="0" applyAlignment="0" applyProtection="0"/>
  </cellStyleXfs>
  <cellXfs count="58">
    <xf numFmtId="0" fontId="0" fillId="0" borderId="0" xfId="0"/>
    <xf numFmtId="0" fontId="3" fillId="0" borderId="0" xfId="0" applyFont="1"/>
    <xf numFmtId="0" fontId="4" fillId="0" borderId="0" xfId="0" applyFont="1" applyAlignment="1">
      <alignment horizontal="center" vertical="center"/>
    </xf>
    <xf numFmtId="0" fontId="4" fillId="0" borderId="0" xfId="0" applyFont="1"/>
    <xf numFmtId="0" fontId="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3" fillId="0" borderId="4" xfId="0" applyFont="1" applyBorder="1"/>
    <xf numFmtId="0" fontId="0" fillId="0" borderId="8" xfId="0" applyBorder="1"/>
    <xf numFmtId="0" fontId="0" fillId="0" borderId="9" xfId="0" applyBorder="1"/>
    <xf numFmtId="9" fontId="0" fillId="0" borderId="0" xfId="0" applyNumberFormat="1"/>
    <xf numFmtId="0" fontId="3" fillId="0" borderId="1" xfId="0" applyFont="1" applyBorder="1"/>
    <xf numFmtId="0" fontId="7" fillId="0" borderId="0" xfId="0" applyFont="1"/>
    <xf numFmtId="10" fontId="0" fillId="0" borderId="0" xfId="0" applyNumberFormat="1"/>
    <xf numFmtId="9" fontId="0" fillId="3" borderId="0" xfId="0" applyNumberFormat="1" applyFill="1"/>
    <xf numFmtId="0" fontId="0" fillId="0" borderId="7" xfId="0" applyBorder="1"/>
    <xf numFmtId="164" fontId="0" fillId="0" borderId="0" xfId="0" applyNumberFormat="1"/>
    <xf numFmtId="0" fontId="0" fillId="2" borderId="0" xfId="0" applyFill="1"/>
    <xf numFmtId="0" fontId="1" fillId="0" borderId="0" xfId="2"/>
    <xf numFmtId="0" fontId="2" fillId="0" borderId="0" xfId="2" applyFont="1"/>
    <xf numFmtId="9" fontId="0" fillId="2" borderId="0" xfId="0" applyNumberFormat="1" applyFill="1"/>
    <xf numFmtId="0" fontId="8" fillId="0" borderId="0" xfId="0" applyFont="1"/>
    <xf numFmtId="0" fontId="6" fillId="0" borderId="0" xfId="0" applyFont="1" applyAlignment="1">
      <alignment horizontal="right"/>
    </xf>
    <xf numFmtId="164" fontId="6" fillId="0" borderId="0" xfId="0" applyNumberFormat="1" applyFont="1"/>
    <xf numFmtId="164" fontId="0" fillId="0" borderId="0" xfId="1" applyNumberFormat="1" applyFont="1"/>
    <xf numFmtId="2" fontId="0" fillId="0" borderId="0" xfId="0" applyNumberFormat="1"/>
    <xf numFmtId="0" fontId="9" fillId="0" borderId="0" xfId="0" applyFont="1"/>
    <xf numFmtId="0" fontId="4" fillId="0" borderId="4" xfId="0" applyFont="1" applyBorder="1"/>
    <xf numFmtId="43" fontId="0" fillId="0" borderId="0" xfId="0" applyNumberFormat="1"/>
    <xf numFmtId="165" fontId="0" fillId="0" borderId="0" xfId="0" applyNumberFormat="1"/>
    <xf numFmtId="9" fontId="3" fillId="0" borderId="0" xfId="0" applyNumberFormat="1" applyFont="1"/>
    <xf numFmtId="0" fontId="2" fillId="4" borderId="10" xfId="0" applyFont="1" applyFill="1" applyBorder="1" applyAlignment="1">
      <alignment horizontal="center" vertical="center" wrapText="1"/>
    </xf>
    <xf numFmtId="0" fontId="10" fillId="4" borderId="10" xfId="0" applyFont="1" applyFill="1" applyBorder="1" applyAlignment="1">
      <alignment horizontal="center" vertical="center" wrapText="1"/>
    </xf>
    <xf numFmtId="2" fontId="0" fillId="0" borderId="0" xfId="1" applyNumberFormat="1" applyFont="1" applyBorder="1"/>
    <xf numFmtId="43" fontId="4" fillId="0" borderId="0" xfId="0" applyNumberFormat="1" applyFont="1"/>
    <xf numFmtId="43" fontId="4" fillId="0" borderId="6" xfId="0" applyNumberFormat="1" applyFont="1" applyBorder="1"/>
    <xf numFmtId="0" fontId="2" fillId="0" borderId="0" xfId="0" applyFont="1"/>
    <xf numFmtId="49" fontId="11" fillId="5" borderId="11" xfId="0" applyNumberFormat="1" applyFont="1" applyFill="1" applyBorder="1" applyAlignment="1">
      <alignment horizontal="left" vertical="center"/>
    </xf>
    <xf numFmtId="49" fontId="12" fillId="6" borderId="11" xfId="0" applyNumberFormat="1" applyFont="1" applyFill="1" applyBorder="1" applyAlignment="1">
      <alignment horizontal="left" vertical="center"/>
    </xf>
    <xf numFmtId="0" fontId="12" fillId="6" borderId="11" xfId="0" applyFont="1" applyFill="1" applyBorder="1" applyAlignment="1">
      <alignment horizontal="right" vertical="center"/>
    </xf>
    <xf numFmtId="2" fontId="12" fillId="7" borderId="11" xfId="0" applyNumberFormat="1" applyFont="1" applyFill="1" applyBorder="1" applyAlignment="1">
      <alignment horizontal="right" vertical="center"/>
    </xf>
    <xf numFmtId="0" fontId="12" fillId="8" borderId="11" xfId="0" applyFont="1" applyFill="1" applyBorder="1" applyAlignment="1">
      <alignment horizontal="right" vertical="center"/>
    </xf>
    <xf numFmtId="0" fontId="12" fillId="7" borderId="11" xfId="0" applyFont="1" applyFill="1" applyBorder="1" applyAlignment="1">
      <alignment horizontal="right" vertical="center"/>
    </xf>
    <xf numFmtId="166" fontId="16" fillId="0" borderId="0" xfId="3" applyNumberFormat="1" applyAlignment="1">
      <alignment horizontal="center"/>
    </xf>
    <xf numFmtId="2" fontId="16" fillId="0" borderId="0" xfId="3" applyNumberFormat="1" applyAlignment="1">
      <alignment horizontal="center"/>
    </xf>
    <xf numFmtId="166" fontId="0" fillId="0" borderId="0" xfId="0" applyNumberFormat="1"/>
    <xf numFmtId="0" fontId="13" fillId="9" borderId="0" xfId="0" applyFont="1" applyFill="1"/>
    <xf numFmtId="0" fontId="0" fillId="9" borderId="0" xfId="0" applyFill="1"/>
    <xf numFmtId="0" fontId="14" fillId="9" borderId="12" xfId="0" applyFont="1" applyFill="1" applyBorder="1"/>
    <xf numFmtId="0" fontId="15" fillId="9" borderId="12" xfId="0" applyFont="1" applyFill="1" applyBorder="1"/>
    <xf numFmtId="0" fontId="4" fillId="0" borderId="1" xfId="0" applyFont="1" applyBorder="1"/>
    <xf numFmtId="166" fontId="16" fillId="0" borderId="8" xfId="3" applyNumberFormat="1" applyBorder="1" applyAlignment="1">
      <alignment horizontal="center"/>
    </xf>
    <xf numFmtId="0" fontId="17" fillId="0" borderId="0" xfId="0" applyFont="1" applyAlignment="1" applyProtection="1">
      <alignment horizontal="left"/>
      <protection locked="0"/>
    </xf>
    <xf numFmtId="0" fontId="17" fillId="0" borderId="8" xfId="0" applyFont="1" applyBorder="1" applyAlignment="1" applyProtection="1">
      <alignment horizontal="left"/>
      <protection locked="0"/>
    </xf>
    <xf numFmtId="0" fontId="0" fillId="11" borderId="0" xfId="0" applyFill="1"/>
    <xf numFmtId="0" fontId="4" fillId="10" borderId="0" xfId="0" applyFont="1" applyFill="1"/>
  </cellXfs>
  <cellStyles count="4">
    <cellStyle name="Linked" xfId="3" xr:uid="{1FBBA699-97DC-46C8-8404-2FF940A8138D}"/>
    <cellStyle name="Normal" xfId="0" builtinId="0"/>
    <cellStyle name="Normal 8" xfId="2" xr:uid="{A48E7057-4760-4F66-B2BA-41A0EF8C6ED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442038495188101E-2"/>
          <c:y val="0.15782407407407409"/>
          <c:w val="0.88389129483814521"/>
          <c:h val="0.72088764946048411"/>
        </c:manualLayout>
      </c:layout>
      <c:lineChart>
        <c:grouping val="standard"/>
        <c:varyColors val="0"/>
        <c:ser>
          <c:idx val="0"/>
          <c:order val="0"/>
          <c:tx>
            <c:strRef>
              <c:f>'mining target estimate'!$D$41</c:f>
              <c:strCache>
                <c:ptCount val="1"/>
                <c:pt idx="0">
                  <c:v>sigmoid function</c:v>
                </c:pt>
              </c:strCache>
            </c:strRef>
          </c:tx>
          <c:spPr>
            <a:ln w="28575" cap="rnd">
              <a:solidFill>
                <a:schemeClr val="accent1"/>
              </a:solidFill>
              <a:round/>
            </a:ln>
            <a:effectLst/>
          </c:spPr>
          <c:marker>
            <c:symbol val="none"/>
          </c:marker>
          <c:cat>
            <c:numRef>
              <c:f>'mining target estimate'!$E$40:$Y$40</c:f>
              <c:numCache>
                <c:formatCode>General</c:formatCode>
                <c:ptCount val="21"/>
                <c:pt idx="0">
                  <c:v>1.1000000000000001</c:v>
                </c:pt>
                <c:pt idx="1">
                  <c:v>1.4000000000000001</c:v>
                </c:pt>
                <c:pt idx="2">
                  <c:v>1.7000000000000002</c:v>
                </c:pt>
                <c:pt idx="3">
                  <c:v>2</c:v>
                </c:pt>
                <c:pt idx="4">
                  <c:v>2.2999999999999998</c:v>
                </c:pt>
                <c:pt idx="5">
                  <c:v>2.5999999999999996</c:v>
                </c:pt>
                <c:pt idx="6">
                  <c:v>2.8999999999999995</c:v>
                </c:pt>
                <c:pt idx="7">
                  <c:v>3.1999999999999993</c:v>
                </c:pt>
                <c:pt idx="8">
                  <c:v>3.4999999999999991</c:v>
                </c:pt>
                <c:pt idx="9">
                  <c:v>3.7999999999999989</c:v>
                </c:pt>
                <c:pt idx="10">
                  <c:v>4.0999999999999988</c:v>
                </c:pt>
                <c:pt idx="11">
                  <c:v>4.3999999999999986</c:v>
                </c:pt>
                <c:pt idx="12">
                  <c:v>4.6999999999999984</c:v>
                </c:pt>
                <c:pt idx="13">
                  <c:v>4.9999999999999982</c:v>
                </c:pt>
                <c:pt idx="14">
                  <c:v>5.299999999999998</c:v>
                </c:pt>
                <c:pt idx="15">
                  <c:v>5.5999999999999979</c:v>
                </c:pt>
                <c:pt idx="16">
                  <c:v>5.8999999999999977</c:v>
                </c:pt>
                <c:pt idx="17">
                  <c:v>6.1999999999999975</c:v>
                </c:pt>
                <c:pt idx="18">
                  <c:v>6.4999999999999973</c:v>
                </c:pt>
                <c:pt idx="19">
                  <c:v>6.7999999999999972</c:v>
                </c:pt>
                <c:pt idx="20">
                  <c:v>7.099999999999997</c:v>
                </c:pt>
              </c:numCache>
            </c:numRef>
          </c:cat>
          <c:val>
            <c:numRef>
              <c:f>'mining target estimate'!$E$41:$Y$41</c:f>
              <c:numCache>
                <c:formatCode>0.00</c:formatCode>
                <c:ptCount val="21"/>
                <c:pt idx="0">
                  <c:v>0.75026010559511769</c:v>
                </c:pt>
                <c:pt idx="1">
                  <c:v>0.8021838885585818</c:v>
                </c:pt>
                <c:pt idx="2">
                  <c:v>0.84553473491646525</c:v>
                </c:pt>
                <c:pt idx="3">
                  <c:v>0.88079707797788231</c:v>
                </c:pt>
                <c:pt idx="4">
                  <c:v>0.90887703898514383</c:v>
                </c:pt>
                <c:pt idx="5">
                  <c:v>0.93086157965665306</c:v>
                </c:pt>
                <c:pt idx="6">
                  <c:v>0.9478464369215821</c:v>
                </c:pt>
                <c:pt idx="7">
                  <c:v>0.96083427720323566</c:v>
                </c:pt>
                <c:pt idx="8">
                  <c:v>0.97068776924864364</c:v>
                </c:pt>
                <c:pt idx="9">
                  <c:v>0.97811872906386943</c:v>
                </c:pt>
                <c:pt idx="10">
                  <c:v>0.9836975006285591</c:v>
                </c:pt>
                <c:pt idx="11">
                  <c:v>0.98787156501572571</c:v>
                </c:pt>
                <c:pt idx="12">
                  <c:v>0.99098670134715205</c:v>
                </c:pt>
                <c:pt idx="13">
                  <c:v>0.99330714907571505</c:v>
                </c:pt>
                <c:pt idx="14">
                  <c:v>0.99503319834994297</c:v>
                </c:pt>
                <c:pt idx="15">
                  <c:v>0.99631576010056411</c:v>
                </c:pt>
                <c:pt idx="16">
                  <c:v>0.99726803923698903</c:v>
                </c:pt>
                <c:pt idx="17">
                  <c:v>0.9979746796109501</c:v>
                </c:pt>
                <c:pt idx="18">
                  <c:v>0.99849881774326299</c:v>
                </c:pt>
                <c:pt idx="19">
                  <c:v>0.99888746396713979</c:v>
                </c:pt>
                <c:pt idx="20">
                  <c:v>0.99917557531360168</c:v>
                </c:pt>
              </c:numCache>
            </c:numRef>
          </c:val>
          <c:smooth val="0"/>
          <c:extLst>
            <c:ext xmlns:c16="http://schemas.microsoft.com/office/drawing/2014/chart" uri="{C3380CC4-5D6E-409C-BE32-E72D297353CC}">
              <c16:uniqueId val="{00000000-16F0-4DBC-AE35-E98DB450ED37}"/>
            </c:ext>
          </c:extLst>
        </c:ser>
        <c:dLbls>
          <c:showLegendKey val="0"/>
          <c:showVal val="0"/>
          <c:showCatName val="0"/>
          <c:showSerName val="0"/>
          <c:showPercent val="0"/>
          <c:showBubbleSize val="0"/>
        </c:dLbls>
        <c:smooth val="0"/>
        <c:axId val="238928640"/>
        <c:axId val="1252054208"/>
      </c:lineChart>
      <c:catAx>
        <c:axId val="2389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54208"/>
        <c:crosses val="autoZero"/>
        <c:auto val="1"/>
        <c:lblAlgn val="ctr"/>
        <c:lblOffset val="100"/>
        <c:noMultiLvlLbl val="0"/>
      </c:catAx>
      <c:valAx>
        <c:axId val="1252054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'mining target estimate'!$D$22:$Q$22</c:f>
              <c:numCache>
                <c:formatCode>0%</c:formatCode>
                <c:ptCount val="14"/>
                <c:pt idx="0">
                  <c:v>0.01</c:v>
                </c:pt>
                <c:pt idx="1">
                  <c:v>1.1200000000000002E-2</c:v>
                </c:pt>
                <c:pt idx="2">
                  <c:v>1.2544000000000003E-2</c:v>
                </c:pt>
                <c:pt idx="3">
                  <c:v>1.4049280000000004E-2</c:v>
                </c:pt>
                <c:pt idx="4">
                  <c:v>1.5735193600000006E-2</c:v>
                </c:pt>
                <c:pt idx="5">
                  <c:v>1.762341683200001E-2</c:v>
                </c:pt>
                <c:pt idx="6">
                  <c:v>1.9738226851840013E-2</c:v>
                </c:pt>
                <c:pt idx="7">
                  <c:v>2.2106814074060815E-2</c:v>
                </c:pt>
                <c:pt idx="8">
                  <c:v>2.4759631762948115E-2</c:v>
                </c:pt>
                <c:pt idx="9">
                  <c:v>2.773078757450189E-2</c:v>
                </c:pt>
                <c:pt idx="10">
                  <c:v>3.105848208344212E-2</c:v>
                </c:pt>
                <c:pt idx="11">
                  <c:v>3.4785499933455179E-2</c:v>
                </c:pt>
                <c:pt idx="12">
                  <c:v>3.8959759925469802E-2</c:v>
                </c:pt>
                <c:pt idx="13">
                  <c:v>4.3634931116526179E-2</c:v>
                </c:pt>
              </c:numCache>
            </c:numRef>
          </c:val>
          <c:smooth val="0"/>
          <c:extLst>
            <c:ext xmlns:c16="http://schemas.microsoft.com/office/drawing/2014/chart" uri="{C3380CC4-5D6E-409C-BE32-E72D297353CC}">
              <c16:uniqueId val="{00000000-4162-43E7-8305-CDAF77261E4F}"/>
            </c:ext>
          </c:extLst>
        </c:ser>
        <c:dLbls>
          <c:showLegendKey val="0"/>
          <c:showVal val="0"/>
          <c:showCatName val="0"/>
          <c:showSerName val="0"/>
          <c:showPercent val="0"/>
          <c:showBubbleSize val="0"/>
        </c:dLbls>
        <c:smooth val="0"/>
        <c:axId val="427997808"/>
        <c:axId val="1252027808"/>
      </c:lineChart>
      <c:catAx>
        <c:axId val="42799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27808"/>
        <c:crosses val="autoZero"/>
        <c:auto val="1"/>
        <c:lblAlgn val="ctr"/>
        <c:lblOffset val="100"/>
        <c:noMultiLvlLbl val="0"/>
      </c:catAx>
      <c:valAx>
        <c:axId val="125202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'mining target estimate'!$J$24:$Q$24</c:f>
              <c:numCache>
                <c:formatCode>General</c:formatCode>
                <c:ptCount val="8"/>
                <c:pt idx="0">
                  <c:v>1.6635172275338779</c:v>
                </c:pt>
                <c:pt idx="1">
                  <c:v>3.5405514782736178</c:v>
                </c:pt>
                <c:pt idx="2">
                  <c:v>5.6605388445702101</c:v>
                </c:pt>
                <c:pt idx="3">
                  <c:v>8.074123555198172</c:v>
                </c:pt>
                <c:pt idx="4">
                  <c:v>10.827368980260696</c:v>
                </c:pt>
                <c:pt idx="5">
                  <c:v>13.974238555462776</c:v>
                </c:pt>
                <c:pt idx="6">
                  <c:v>17.585230658500276</c:v>
                </c:pt>
                <c:pt idx="7">
                  <c:v>21.745746009465794</c:v>
                </c:pt>
              </c:numCache>
            </c:numRef>
          </c:val>
          <c:smooth val="0"/>
          <c:extLst>
            <c:ext xmlns:c16="http://schemas.microsoft.com/office/drawing/2014/chart" uri="{C3380CC4-5D6E-409C-BE32-E72D297353CC}">
              <c16:uniqueId val="{00000000-EAC4-46A4-9BE5-8EFEC4EB24AE}"/>
            </c:ext>
          </c:extLst>
        </c:ser>
        <c:dLbls>
          <c:showLegendKey val="0"/>
          <c:showVal val="0"/>
          <c:showCatName val="0"/>
          <c:showSerName val="0"/>
          <c:showPercent val="0"/>
          <c:showBubbleSize val="0"/>
        </c:dLbls>
        <c:smooth val="0"/>
        <c:axId val="428007552"/>
        <c:axId val="1252031168"/>
      </c:lineChart>
      <c:catAx>
        <c:axId val="428007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31168"/>
        <c:crosses val="autoZero"/>
        <c:auto val="1"/>
        <c:lblAlgn val="ctr"/>
        <c:lblOffset val="100"/>
        <c:noMultiLvlLbl val="0"/>
      </c:catAx>
      <c:valAx>
        <c:axId val="12520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19049</xdr:colOff>
      <xdr:row>1</xdr:row>
      <xdr:rowOff>28574</xdr:rowOff>
    </xdr:from>
    <xdr:to>
      <xdr:col>8</xdr:col>
      <xdr:colOff>752475</xdr:colOff>
      <xdr:row>17</xdr:row>
      <xdr:rowOff>9525</xdr:rowOff>
    </xdr:to>
    <xdr:sp macro="" textlink="">
      <xdr:nvSpPr>
        <xdr:cNvPr id="2" name="TextBox 1">
          <a:extLst>
            <a:ext uri="{FF2B5EF4-FFF2-40B4-BE49-F238E27FC236}">
              <a16:creationId xmlns:a16="http://schemas.microsoft.com/office/drawing/2014/main" id="{334C0378-13C7-410C-F305-4F0448CCCC42}"/>
            </a:ext>
          </a:extLst>
        </xdr:cNvPr>
        <xdr:cNvSpPr txBox="1"/>
      </xdr:nvSpPr>
      <xdr:spPr>
        <a:xfrm>
          <a:off x="914399" y="219074"/>
          <a:ext cx="9763126" cy="3028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Sept 2023 update</a:t>
          </a:r>
          <a:r>
            <a:rPr lang="en-ZA" sz="1100" b="1" baseline="0"/>
            <a:t> on NEES for new SATIM in VEDA, and in Net-Zero Project</a:t>
          </a:r>
        </a:p>
        <a:p>
          <a:r>
            <a:rPr lang="en-ZA" sz="1100" b="1" baseline="0"/>
            <a:t>Bryce McCall</a:t>
          </a:r>
        </a:p>
        <a:p>
          <a:endParaRPr lang="en-ZA" sz="1100" baseline="0"/>
        </a:p>
        <a:p>
          <a:r>
            <a:rPr lang="en-ZA" sz="1100" baseline="0"/>
            <a:t>The NEES 'PAMs' for indsutry have not been updated since they were implemented in the PAMS project in 2018. </a:t>
          </a:r>
        </a:p>
        <a:p>
          <a:r>
            <a:rPr lang="en-ZA" sz="1100" baseline="0"/>
            <a:t>Even then the NEES targets from the draft document were all considered "thumb sucks", but were implemented into SATIM anyway. </a:t>
          </a:r>
        </a:p>
        <a:p>
          <a:endParaRPr lang="en-ZA" sz="1100" baseline="0"/>
        </a:p>
        <a:p>
          <a:r>
            <a:rPr lang="en-ZA" sz="1100" baseline="0"/>
            <a:t>Given how much electricity price, the main incentive for saving electricity, has increased since 2015 - it is likely that most companies and businesses would </a:t>
          </a:r>
        </a:p>
        <a:p>
          <a:r>
            <a:rPr lang="en-ZA" sz="1100" baseline="0"/>
            <a:t>have undertaken on their own accord, or with further incentive from SANEDI 12L tax incentive, to implement as much EE savings measures as possible. </a:t>
          </a:r>
        </a:p>
        <a:p>
          <a:endParaRPr lang="en-ZA" sz="1100" baseline="0"/>
        </a:p>
        <a:p>
          <a:r>
            <a:rPr lang="en-ZA" sz="1100" baseline="0"/>
            <a:t>Without data to back up the NEES, or other public sources of information on EE in the country - especially for industry, we make some broad assumptions on EE targets for NEES for SOuth Africa from 2023 to 2030. </a:t>
          </a:r>
        </a:p>
        <a:p>
          <a:endParaRPr lang="en-ZA" sz="1100" baseline="0"/>
        </a:p>
        <a:p>
          <a:r>
            <a:rPr lang="en-ZA" sz="1100" b="1" baseline="0"/>
            <a:t>Update:</a:t>
          </a:r>
        </a:p>
        <a:p>
          <a:endParaRPr lang="en-ZA" sz="1100" baseline="0"/>
        </a:p>
        <a:p>
          <a:r>
            <a:rPr lang="en-ZA" sz="1100" b="0" baseline="0"/>
            <a:t>Most of us agree the NEES targets seem to be very very ambitious, and on the back of electricity prices being so high, it's likely that most companies would have implemented a substantial amount of EE without further incentive. </a:t>
          </a:r>
        </a:p>
        <a:p>
          <a:r>
            <a:rPr lang="en-ZA" sz="1100" b="0" baseline="0"/>
            <a:t>Given these, it was decided to halve the targets for NEES for all, except mining. </a:t>
          </a:r>
        </a:p>
      </xdr:txBody>
    </xdr:sp>
    <xdr:clientData/>
  </xdr:twoCellAnchor>
  <xdr:twoCellAnchor editAs="oneCell">
    <xdr:from>
      <xdr:col>9</xdr:col>
      <xdr:colOff>1409701</xdr:colOff>
      <xdr:row>1</xdr:row>
      <xdr:rowOff>44067</xdr:rowOff>
    </xdr:from>
    <xdr:to>
      <xdr:col>14</xdr:col>
      <xdr:colOff>447675</xdr:colOff>
      <xdr:row>17</xdr:row>
      <xdr:rowOff>67296</xdr:rowOff>
    </xdr:to>
    <xdr:pic>
      <xdr:nvPicPr>
        <xdr:cNvPr id="3" name="Picture 2">
          <a:extLst>
            <a:ext uri="{FF2B5EF4-FFF2-40B4-BE49-F238E27FC236}">
              <a16:creationId xmlns:a16="http://schemas.microsoft.com/office/drawing/2014/main" id="{43B67388-0552-1488-02DC-ADBE02DE31C1}"/>
            </a:ext>
          </a:extLst>
        </xdr:cNvPr>
        <xdr:cNvPicPr>
          <a:picLocks noChangeAspect="1"/>
        </xdr:cNvPicPr>
      </xdr:nvPicPr>
      <xdr:blipFill>
        <a:blip xmlns:r="http://schemas.openxmlformats.org/officeDocument/2006/relationships" r:embed="rId1"/>
        <a:stretch>
          <a:fillRect/>
        </a:stretch>
      </xdr:blipFill>
      <xdr:spPr>
        <a:xfrm>
          <a:off x="11544301" y="234567"/>
          <a:ext cx="4352924" cy="3071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447675</xdr:colOff>
      <xdr:row>40</xdr:row>
      <xdr:rowOff>71437</xdr:rowOff>
    </xdr:from>
    <xdr:to>
      <xdr:col>16</xdr:col>
      <xdr:colOff>142875</xdr:colOff>
      <xdr:row>54</xdr:row>
      <xdr:rowOff>147637</xdr:rowOff>
    </xdr:to>
    <xdr:graphicFrame macro="">
      <xdr:nvGraphicFramePr>
        <xdr:cNvPr id="7" name="Chart 6">
          <a:extLst>
            <a:ext uri="{FF2B5EF4-FFF2-40B4-BE49-F238E27FC236}">
              <a16:creationId xmlns:a16="http://schemas.microsoft.com/office/drawing/2014/main" id="{FB9E3BF4-CB46-A94A-88A7-CCEA64A6F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xdr:colOff>
      <xdr:row>10</xdr:row>
      <xdr:rowOff>109537</xdr:rowOff>
    </xdr:from>
    <xdr:to>
      <xdr:col>24</xdr:col>
      <xdr:colOff>466725</xdr:colOff>
      <xdr:row>23</xdr:row>
      <xdr:rowOff>28575</xdr:rowOff>
    </xdr:to>
    <xdr:graphicFrame macro="">
      <xdr:nvGraphicFramePr>
        <xdr:cNvPr id="9" name="Chart 8">
          <a:extLst>
            <a:ext uri="{FF2B5EF4-FFF2-40B4-BE49-F238E27FC236}">
              <a16:creationId xmlns:a16="http://schemas.microsoft.com/office/drawing/2014/main" id="{755052C5-6A5A-ECDB-2AD7-0D1822CB5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581025</xdr:colOff>
      <xdr:row>22</xdr:row>
      <xdr:rowOff>185737</xdr:rowOff>
    </xdr:from>
    <xdr:to>
      <xdr:col>25</xdr:col>
      <xdr:colOff>276225</xdr:colOff>
      <xdr:row>37</xdr:row>
      <xdr:rowOff>71437</xdr:rowOff>
    </xdr:to>
    <xdr:graphicFrame macro="">
      <xdr:nvGraphicFramePr>
        <xdr:cNvPr id="11" name="Chart 10">
          <a:extLst>
            <a:ext uri="{FF2B5EF4-FFF2-40B4-BE49-F238E27FC236}">
              <a16:creationId xmlns:a16="http://schemas.microsoft.com/office/drawing/2014/main" id="{165F684A-F72D-EB7C-656C-721F22CA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153442</xdr:colOff>
      <xdr:row>43</xdr:row>
      <xdr:rowOff>86854</xdr:rowOff>
    </xdr:to>
    <xdr:pic>
      <xdr:nvPicPr>
        <xdr:cNvPr id="2" name="Picture 1">
          <a:extLst>
            <a:ext uri="{FF2B5EF4-FFF2-40B4-BE49-F238E27FC236}">
              <a16:creationId xmlns:a16="http://schemas.microsoft.com/office/drawing/2014/main" id="{B2D379A4-A2CF-0B24-3413-A6E2DD5CD041}"/>
            </a:ext>
          </a:extLst>
        </xdr:cNvPr>
        <xdr:cNvPicPr>
          <a:picLocks noChangeAspect="1"/>
        </xdr:cNvPicPr>
      </xdr:nvPicPr>
      <xdr:blipFill>
        <a:blip xmlns:r="http://schemas.openxmlformats.org/officeDocument/2006/relationships" r:embed="rId1"/>
        <a:stretch>
          <a:fillRect/>
        </a:stretch>
      </xdr:blipFill>
      <xdr:spPr>
        <a:xfrm>
          <a:off x="609600" y="190500"/>
          <a:ext cx="7468642" cy="8087854"/>
        </a:xfrm>
        <a:prstGeom prst="rect">
          <a:avLst/>
        </a:prstGeom>
      </xdr:spPr>
    </xdr:pic>
    <xdr:clientData/>
  </xdr:twoCellAnchor>
  <xdr:twoCellAnchor editAs="oneCell">
    <xdr:from>
      <xdr:col>0</xdr:col>
      <xdr:colOff>549089</xdr:colOff>
      <xdr:row>43</xdr:row>
      <xdr:rowOff>116772</xdr:rowOff>
    </xdr:from>
    <xdr:to>
      <xdr:col>13</xdr:col>
      <xdr:colOff>314778</xdr:colOff>
      <xdr:row>61</xdr:row>
      <xdr:rowOff>44824</xdr:rowOff>
    </xdr:to>
    <xdr:pic>
      <xdr:nvPicPr>
        <xdr:cNvPr id="3" name="Picture 2">
          <a:extLst>
            <a:ext uri="{FF2B5EF4-FFF2-40B4-BE49-F238E27FC236}">
              <a16:creationId xmlns:a16="http://schemas.microsoft.com/office/drawing/2014/main" id="{5C7B2575-CD90-E74E-4725-A8BDBB8F95D2}"/>
            </a:ext>
          </a:extLst>
        </xdr:cNvPr>
        <xdr:cNvPicPr>
          <a:picLocks noChangeAspect="1"/>
        </xdr:cNvPicPr>
      </xdr:nvPicPr>
      <xdr:blipFill>
        <a:blip xmlns:r="http://schemas.openxmlformats.org/officeDocument/2006/relationships" r:embed="rId2"/>
        <a:stretch>
          <a:fillRect/>
        </a:stretch>
      </xdr:blipFill>
      <xdr:spPr>
        <a:xfrm>
          <a:off x="549089" y="8308272"/>
          <a:ext cx="7632218" cy="3357052"/>
        </a:xfrm>
        <a:prstGeom prst="rect">
          <a:avLst/>
        </a:prstGeom>
      </xdr:spPr>
    </xdr:pic>
    <xdr:clientData/>
  </xdr:twoCellAnchor>
  <xdr:twoCellAnchor editAs="oneCell">
    <xdr:from>
      <xdr:col>0</xdr:col>
      <xdr:colOff>529478</xdr:colOff>
      <xdr:row>63</xdr:row>
      <xdr:rowOff>41015</xdr:rowOff>
    </xdr:from>
    <xdr:to>
      <xdr:col>13</xdr:col>
      <xdr:colOff>336177</xdr:colOff>
      <xdr:row>109</xdr:row>
      <xdr:rowOff>25043</xdr:rowOff>
    </xdr:to>
    <xdr:pic>
      <xdr:nvPicPr>
        <xdr:cNvPr id="4" name="Picture 3">
          <a:extLst>
            <a:ext uri="{FF2B5EF4-FFF2-40B4-BE49-F238E27FC236}">
              <a16:creationId xmlns:a16="http://schemas.microsoft.com/office/drawing/2014/main" id="{C60153D2-B819-CA97-BDD4-C9C2E5C19856}"/>
            </a:ext>
          </a:extLst>
        </xdr:cNvPr>
        <xdr:cNvPicPr>
          <a:picLocks noChangeAspect="1"/>
        </xdr:cNvPicPr>
      </xdr:nvPicPr>
      <xdr:blipFill>
        <a:blip xmlns:r="http://schemas.openxmlformats.org/officeDocument/2006/relationships" r:embed="rId3"/>
        <a:stretch>
          <a:fillRect/>
        </a:stretch>
      </xdr:blipFill>
      <xdr:spPr>
        <a:xfrm>
          <a:off x="529478" y="12042515"/>
          <a:ext cx="7673228" cy="8747028"/>
        </a:xfrm>
        <a:prstGeom prst="rect">
          <a:avLst/>
        </a:prstGeom>
      </xdr:spPr>
    </xdr:pic>
    <xdr:clientData/>
  </xdr:twoCellAnchor>
  <xdr:twoCellAnchor editAs="oneCell">
    <xdr:from>
      <xdr:col>0</xdr:col>
      <xdr:colOff>257736</xdr:colOff>
      <xdr:row>110</xdr:row>
      <xdr:rowOff>81243</xdr:rowOff>
    </xdr:from>
    <xdr:to>
      <xdr:col>13</xdr:col>
      <xdr:colOff>549089</xdr:colOff>
      <xdr:row>123</xdr:row>
      <xdr:rowOff>141122</xdr:rowOff>
    </xdr:to>
    <xdr:pic>
      <xdr:nvPicPr>
        <xdr:cNvPr id="5" name="Picture 4">
          <a:extLst>
            <a:ext uri="{FF2B5EF4-FFF2-40B4-BE49-F238E27FC236}">
              <a16:creationId xmlns:a16="http://schemas.microsoft.com/office/drawing/2014/main" id="{A497ECC5-D47C-1F08-7E34-5A21FF3AF253}"/>
            </a:ext>
          </a:extLst>
        </xdr:cNvPr>
        <xdr:cNvPicPr>
          <a:picLocks noChangeAspect="1"/>
        </xdr:cNvPicPr>
      </xdr:nvPicPr>
      <xdr:blipFill>
        <a:blip xmlns:r="http://schemas.openxmlformats.org/officeDocument/2006/relationships" r:embed="rId4"/>
        <a:stretch>
          <a:fillRect/>
        </a:stretch>
      </xdr:blipFill>
      <xdr:spPr>
        <a:xfrm>
          <a:off x="257736" y="21036243"/>
          <a:ext cx="8157882" cy="2536379"/>
        </a:xfrm>
        <a:prstGeom prst="rect">
          <a:avLst/>
        </a:prstGeom>
      </xdr:spPr>
    </xdr:pic>
    <xdr:clientData/>
  </xdr:twoCellAnchor>
  <xdr:twoCellAnchor editAs="oneCell">
    <xdr:from>
      <xdr:col>0</xdr:col>
      <xdr:colOff>272863</xdr:colOff>
      <xdr:row>125</xdr:row>
      <xdr:rowOff>66675</xdr:rowOff>
    </xdr:from>
    <xdr:to>
      <xdr:col>13</xdr:col>
      <xdr:colOff>458881</xdr:colOff>
      <xdr:row>145</xdr:row>
      <xdr:rowOff>66675</xdr:rowOff>
    </xdr:to>
    <xdr:pic>
      <xdr:nvPicPr>
        <xdr:cNvPr id="6" name="Picture 5">
          <a:extLst>
            <a:ext uri="{FF2B5EF4-FFF2-40B4-BE49-F238E27FC236}">
              <a16:creationId xmlns:a16="http://schemas.microsoft.com/office/drawing/2014/main" id="{67A7EC23-85B6-EE3F-DFE3-FAEAEB81F92A}"/>
            </a:ext>
          </a:extLst>
        </xdr:cNvPr>
        <xdr:cNvPicPr>
          <a:picLocks noChangeAspect="1"/>
        </xdr:cNvPicPr>
      </xdr:nvPicPr>
      <xdr:blipFill>
        <a:blip xmlns:r="http://schemas.openxmlformats.org/officeDocument/2006/relationships" r:embed="rId5"/>
        <a:stretch>
          <a:fillRect/>
        </a:stretch>
      </xdr:blipFill>
      <xdr:spPr>
        <a:xfrm>
          <a:off x="272863" y="23879175"/>
          <a:ext cx="8052547" cy="3810000"/>
        </a:xfrm>
        <a:prstGeom prst="rect">
          <a:avLst/>
        </a:prstGeom>
      </xdr:spPr>
    </xdr:pic>
    <xdr:clientData/>
  </xdr:twoCellAnchor>
  <xdr:twoCellAnchor editAs="oneCell">
    <xdr:from>
      <xdr:col>0</xdr:col>
      <xdr:colOff>403411</xdr:colOff>
      <xdr:row>146</xdr:row>
      <xdr:rowOff>112059</xdr:rowOff>
    </xdr:from>
    <xdr:to>
      <xdr:col>13</xdr:col>
      <xdr:colOff>134470</xdr:colOff>
      <xdr:row>171</xdr:row>
      <xdr:rowOff>25904</xdr:rowOff>
    </xdr:to>
    <xdr:pic>
      <xdr:nvPicPr>
        <xdr:cNvPr id="8" name="Picture 7">
          <a:extLst>
            <a:ext uri="{FF2B5EF4-FFF2-40B4-BE49-F238E27FC236}">
              <a16:creationId xmlns:a16="http://schemas.microsoft.com/office/drawing/2014/main" id="{5C4B63F1-CC98-48A6-814A-6C3F873142DA}"/>
            </a:ext>
          </a:extLst>
        </xdr:cNvPr>
        <xdr:cNvPicPr>
          <a:picLocks noChangeAspect="1"/>
        </xdr:cNvPicPr>
      </xdr:nvPicPr>
      <xdr:blipFill>
        <a:blip xmlns:r="http://schemas.openxmlformats.org/officeDocument/2006/relationships" r:embed="rId6"/>
        <a:stretch>
          <a:fillRect/>
        </a:stretch>
      </xdr:blipFill>
      <xdr:spPr>
        <a:xfrm>
          <a:off x="403411" y="27925059"/>
          <a:ext cx="7597588" cy="4676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4995-A19E-43F2-B4F0-314B0492837F}">
  <dimension ref="A2:S211"/>
  <sheetViews>
    <sheetView tabSelected="1" workbookViewId="0">
      <selection activeCell="B20" sqref="B20"/>
    </sheetView>
  </sheetViews>
  <sheetFormatPr defaultRowHeight="15" x14ac:dyDescent="0.25"/>
  <cols>
    <col min="1" max="1" width="13.42578125" customWidth="1"/>
    <col min="2" max="2" width="23.42578125" customWidth="1"/>
    <col min="3" max="3" width="18" customWidth="1"/>
    <col min="5" max="5" width="16.140625" customWidth="1"/>
    <col min="6" max="6" width="22.140625" bestFit="1" customWidth="1"/>
    <col min="7" max="8" width="23.28515625" bestFit="1" customWidth="1"/>
    <col min="9" max="9" width="12.28515625" customWidth="1"/>
    <col min="10" max="10" width="24.85546875" customWidth="1"/>
    <col min="11" max="11" width="23.28515625" bestFit="1" customWidth="1"/>
    <col min="12" max="12" width="10.7109375" customWidth="1"/>
    <col min="14" max="14" width="11.7109375" customWidth="1"/>
    <col min="18" max="18" width="12.85546875" customWidth="1"/>
  </cols>
  <sheetData>
    <row r="2" spans="2:17" x14ac:dyDescent="0.25">
      <c r="B2" s="1"/>
      <c r="C2" s="2"/>
      <c r="Q2" t="s">
        <v>54</v>
      </c>
    </row>
    <row r="3" spans="2:17" x14ac:dyDescent="0.25">
      <c r="B3" s="1"/>
      <c r="C3" s="2"/>
    </row>
    <row r="4" spans="2:17" x14ac:dyDescent="0.25">
      <c r="B4" s="1"/>
      <c r="C4" s="2"/>
    </row>
    <row r="5" spans="2:17" x14ac:dyDescent="0.25">
      <c r="B5" s="1"/>
      <c r="C5" s="2"/>
    </row>
    <row r="6" spans="2:17" x14ac:dyDescent="0.25">
      <c r="B6" s="1"/>
      <c r="C6" s="2"/>
    </row>
    <row r="7" spans="2:17" x14ac:dyDescent="0.25">
      <c r="B7" s="1"/>
      <c r="C7" s="2"/>
    </row>
    <row r="8" spans="2:17" x14ac:dyDescent="0.25">
      <c r="B8" s="1"/>
      <c r="C8" s="2"/>
    </row>
    <row r="9" spans="2:17" x14ac:dyDescent="0.25">
      <c r="B9" s="1"/>
      <c r="C9" s="2"/>
    </row>
    <row r="10" spans="2:17" x14ac:dyDescent="0.25">
      <c r="B10" s="1"/>
      <c r="C10" s="2"/>
    </row>
    <row r="11" spans="2:17" x14ac:dyDescent="0.25">
      <c r="B11" s="1"/>
      <c r="C11" s="2"/>
    </row>
    <row r="12" spans="2:17" x14ac:dyDescent="0.25">
      <c r="B12" s="1"/>
      <c r="C12" s="2"/>
    </row>
    <row r="13" spans="2:17" x14ac:dyDescent="0.25">
      <c r="B13" s="1"/>
      <c r="C13" s="2"/>
    </row>
    <row r="14" spans="2:17" x14ac:dyDescent="0.25">
      <c r="B14" s="1"/>
      <c r="C14" s="2"/>
    </row>
    <row r="15" spans="2:17" x14ac:dyDescent="0.25">
      <c r="B15" s="1"/>
      <c r="C15" s="2"/>
    </row>
    <row r="16" spans="2:17" x14ac:dyDescent="0.25">
      <c r="B16" s="1"/>
      <c r="C16" s="2"/>
    </row>
    <row r="17" spans="1:19" x14ac:dyDescent="0.25">
      <c r="B17" s="1"/>
      <c r="C17" s="2"/>
    </row>
    <row r="18" spans="1:19" x14ac:dyDescent="0.25">
      <c r="B18" s="1"/>
      <c r="C18" s="2"/>
    </row>
    <row r="19" spans="1:19" x14ac:dyDescent="0.25">
      <c r="B19" s="57" t="s">
        <v>193</v>
      </c>
      <c r="C19" s="2"/>
    </row>
    <row r="20" spans="1:19" x14ac:dyDescent="0.25">
      <c r="B20" s="56" t="s">
        <v>186</v>
      </c>
    </row>
    <row r="22" spans="1:19" x14ac:dyDescent="0.25">
      <c r="B22" t="s">
        <v>189</v>
      </c>
      <c r="E22" t="s">
        <v>26</v>
      </c>
    </row>
    <row r="23" spans="1:19" x14ac:dyDescent="0.25">
      <c r="B23" t="s">
        <v>186</v>
      </c>
      <c r="C23" t="s">
        <v>190</v>
      </c>
      <c r="E23" s="12">
        <v>0.35</v>
      </c>
    </row>
    <row r="24" spans="1:19" x14ac:dyDescent="0.25">
      <c r="B24" t="s">
        <v>187</v>
      </c>
      <c r="C24" t="s">
        <v>191</v>
      </c>
      <c r="E24" s="12">
        <f>E23/2</f>
        <v>0.17499999999999999</v>
      </c>
    </row>
    <row r="25" spans="1:19" x14ac:dyDescent="0.25">
      <c r="B25" t="s">
        <v>188</v>
      </c>
      <c r="C25" t="s">
        <v>192</v>
      </c>
      <c r="E25" s="12">
        <v>0</v>
      </c>
    </row>
    <row r="27" spans="1:19" x14ac:dyDescent="0.25">
      <c r="A27" s="1"/>
      <c r="B27" s="1"/>
      <c r="C27" s="1"/>
      <c r="D27" s="1"/>
      <c r="E27" s="1"/>
      <c r="F27" s="1"/>
      <c r="G27" s="1"/>
      <c r="H27" s="1"/>
      <c r="I27" s="1"/>
    </row>
    <row r="28" spans="1:19" x14ac:dyDescent="0.25">
      <c r="B28" s="52" t="s">
        <v>0</v>
      </c>
      <c r="C28" s="5"/>
      <c r="D28" s="5"/>
      <c r="E28" s="5"/>
      <c r="F28" s="5"/>
      <c r="G28" s="5"/>
      <c r="H28" s="6"/>
    </row>
    <row r="29" spans="1:19" x14ac:dyDescent="0.25">
      <c r="B29" s="9" t="s">
        <v>1</v>
      </c>
      <c r="H29" s="8"/>
      <c r="K29" s="48" t="s">
        <v>183</v>
      </c>
      <c r="L29" s="49"/>
      <c r="M29" s="49"/>
      <c r="N29" s="49"/>
      <c r="O29" s="49"/>
      <c r="Q29" t="s">
        <v>93</v>
      </c>
    </row>
    <row r="30" spans="1:19" ht="15.75" thickBot="1" x14ac:dyDescent="0.3">
      <c r="B30" s="7"/>
      <c r="C30">
        <v>2012</v>
      </c>
      <c r="D30">
        <v>2015</v>
      </c>
      <c r="E30">
        <v>2020</v>
      </c>
      <c r="F30">
        <v>2025</v>
      </c>
      <c r="G30">
        <v>2030</v>
      </c>
      <c r="H30" s="8"/>
      <c r="K30" s="50" t="s">
        <v>58</v>
      </c>
      <c r="L30" s="51" t="s">
        <v>89</v>
      </c>
      <c r="M30" s="51" t="s">
        <v>184</v>
      </c>
      <c r="N30" s="50" t="s">
        <v>90</v>
      </c>
      <c r="O30" s="50" t="s">
        <v>91</v>
      </c>
    </row>
    <row r="31" spans="1:19" x14ac:dyDescent="0.25">
      <c r="B31" s="9"/>
      <c r="C31" s="14"/>
      <c r="D31" s="14"/>
      <c r="E31" s="14"/>
      <c r="F31" s="14"/>
      <c r="G31" s="14"/>
      <c r="H31" s="8"/>
      <c r="K31" t="s">
        <v>92</v>
      </c>
      <c r="L31" t="s">
        <v>68</v>
      </c>
      <c r="M31" t="str">
        <f>LEFT(L31,4)</f>
        <v>IMIK</v>
      </c>
      <c r="N31">
        <v>2025</v>
      </c>
      <c r="O31">
        <f t="shared" ref="O31:O48" si="0">Q31*(1+SUMIFS($E$32:$G$32,$E$30:$G$30,N31))</f>
        <v>1.03</v>
      </c>
      <c r="Q31" s="45">
        <v>1</v>
      </c>
      <c r="S31" t="s">
        <v>94</v>
      </c>
    </row>
    <row r="32" spans="1:19" x14ac:dyDescent="0.25">
      <c r="B32" s="9" t="s">
        <v>4</v>
      </c>
      <c r="E32" s="12">
        <v>0</v>
      </c>
      <c r="F32" s="15">
        <v>0.03</v>
      </c>
      <c r="G32" s="16">
        <v>0.04</v>
      </c>
      <c r="H32" s="8"/>
      <c r="K32" t="s">
        <v>92</v>
      </c>
      <c r="L32" t="s">
        <v>63</v>
      </c>
      <c r="M32" t="str">
        <f t="shared" ref="M32:M48" si="1">LEFT(L32,4)</f>
        <v>IMIA</v>
      </c>
      <c r="N32">
        <v>2025</v>
      </c>
      <c r="O32">
        <f t="shared" si="0"/>
        <v>5.1500000000000004E-2</v>
      </c>
      <c r="Q32" s="46">
        <v>0.05</v>
      </c>
      <c r="S32" t="s">
        <v>95</v>
      </c>
    </row>
    <row r="33" spans="2:19" x14ac:dyDescent="0.25">
      <c r="B33" s="7"/>
      <c r="H33" s="8"/>
      <c r="K33" t="s">
        <v>92</v>
      </c>
      <c r="L33" t="s">
        <v>69</v>
      </c>
      <c r="M33" t="str">
        <f t="shared" si="1"/>
        <v>IMIL</v>
      </c>
      <c r="N33">
        <v>2025</v>
      </c>
      <c r="O33">
        <f t="shared" si="0"/>
        <v>0.309</v>
      </c>
      <c r="Q33" s="45">
        <v>0.3</v>
      </c>
      <c r="S33" t="s">
        <v>96</v>
      </c>
    </row>
    <row r="34" spans="2:19" x14ac:dyDescent="0.25">
      <c r="B34" s="17"/>
      <c r="C34" s="10"/>
      <c r="D34" s="10"/>
      <c r="E34" s="10"/>
      <c r="F34" s="10"/>
      <c r="G34" s="10"/>
      <c r="H34" s="11"/>
      <c r="K34" t="s">
        <v>92</v>
      </c>
      <c r="L34" t="s">
        <v>64</v>
      </c>
      <c r="M34" t="str">
        <f t="shared" si="1"/>
        <v>IMIC</v>
      </c>
      <c r="N34">
        <v>2025</v>
      </c>
      <c r="O34">
        <f t="shared" si="0"/>
        <v>2.06</v>
      </c>
      <c r="Q34" s="45">
        <v>2</v>
      </c>
      <c r="S34" t="s">
        <v>97</v>
      </c>
    </row>
    <row r="35" spans="2:19" x14ac:dyDescent="0.25">
      <c r="K35" t="s">
        <v>92</v>
      </c>
      <c r="L35" t="s">
        <v>67</v>
      </c>
      <c r="M35" t="str">
        <f t="shared" si="1"/>
        <v>IMIH</v>
      </c>
      <c r="N35">
        <v>2025</v>
      </c>
      <c r="O35">
        <f t="shared" si="0"/>
        <v>0.92700000000000005</v>
      </c>
      <c r="Q35" s="45">
        <v>0.9</v>
      </c>
      <c r="S35" t="s">
        <v>98</v>
      </c>
    </row>
    <row r="36" spans="2:19" x14ac:dyDescent="0.25">
      <c r="K36" t="s">
        <v>92</v>
      </c>
      <c r="L36" s="18" t="s">
        <v>71</v>
      </c>
      <c r="M36" t="str">
        <f t="shared" si="1"/>
        <v>IMIP</v>
      </c>
      <c r="N36">
        <v>2025</v>
      </c>
      <c r="O36">
        <f t="shared" si="0"/>
        <v>0.82400000000000007</v>
      </c>
      <c r="Q36" s="45">
        <v>0.8</v>
      </c>
      <c r="S36" t="s">
        <v>99</v>
      </c>
    </row>
    <row r="37" spans="2:19" x14ac:dyDescent="0.25">
      <c r="B37" s="21" t="s">
        <v>13</v>
      </c>
      <c r="C37" s="20"/>
      <c r="K37" t="s">
        <v>92</v>
      </c>
      <c r="L37" t="s">
        <v>66</v>
      </c>
      <c r="M37" t="str">
        <f t="shared" si="1"/>
        <v>IMIF</v>
      </c>
      <c r="N37">
        <v>2025</v>
      </c>
      <c r="O37">
        <f t="shared" si="0"/>
        <v>0.82400000000000007</v>
      </c>
      <c r="Q37" s="45">
        <v>0.8</v>
      </c>
      <c r="S37" t="s">
        <v>100</v>
      </c>
    </row>
    <row r="38" spans="2:19" x14ac:dyDescent="0.25">
      <c r="B38" s="20"/>
      <c r="C38" s="4" t="s">
        <v>14</v>
      </c>
      <c r="K38" t="s">
        <v>92</v>
      </c>
      <c r="L38" t="s">
        <v>70</v>
      </c>
      <c r="M38" t="str">
        <f t="shared" si="1"/>
        <v>IMIO</v>
      </c>
      <c r="N38">
        <v>2025</v>
      </c>
      <c r="O38">
        <f t="shared" si="0"/>
        <v>0.82400000000000007</v>
      </c>
      <c r="Q38" s="45">
        <v>0.8</v>
      </c>
      <c r="R38" s="1"/>
      <c r="S38" t="s">
        <v>101</v>
      </c>
    </row>
    <row r="39" spans="2:19" x14ac:dyDescent="0.25">
      <c r="K39" s="10" t="s">
        <v>92</v>
      </c>
      <c r="L39" s="10" t="s">
        <v>65</v>
      </c>
      <c r="M39" t="str">
        <f t="shared" si="1"/>
        <v>IMIE</v>
      </c>
      <c r="N39" s="10">
        <v>2025</v>
      </c>
      <c r="O39">
        <f t="shared" si="0"/>
        <v>0.78280000000000005</v>
      </c>
      <c r="P39" s="10"/>
      <c r="Q39" s="53">
        <v>0.76</v>
      </c>
      <c r="S39" t="s">
        <v>102</v>
      </c>
    </row>
    <row r="40" spans="2:19" x14ac:dyDescent="0.25">
      <c r="K40" t="s">
        <v>92</v>
      </c>
      <c r="L40" t="s">
        <v>68</v>
      </c>
      <c r="M40" t="str">
        <f t="shared" si="1"/>
        <v>IMIK</v>
      </c>
      <c r="N40">
        <v>2030</v>
      </c>
      <c r="O40">
        <f t="shared" si="0"/>
        <v>1.04</v>
      </c>
      <c r="Q40" s="47">
        <f>Q31</f>
        <v>1</v>
      </c>
    </row>
    <row r="41" spans="2:19" x14ac:dyDescent="0.25">
      <c r="K41" t="s">
        <v>92</v>
      </c>
      <c r="L41" t="s">
        <v>63</v>
      </c>
      <c r="M41" t="str">
        <f t="shared" si="1"/>
        <v>IMIA</v>
      </c>
      <c r="N41">
        <v>2030</v>
      </c>
      <c r="O41">
        <f t="shared" si="0"/>
        <v>5.2000000000000005E-2</v>
      </c>
      <c r="Q41" s="47">
        <f t="shared" ref="Q41:Q48" si="2">Q32</f>
        <v>0.05</v>
      </c>
    </row>
    <row r="42" spans="2:19" x14ac:dyDescent="0.25">
      <c r="K42" t="s">
        <v>92</v>
      </c>
      <c r="L42" t="s">
        <v>69</v>
      </c>
      <c r="M42" t="str">
        <f t="shared" si="1"/>
        <v>IMIL</v>
      </c>
      <c r="N42">
        <v>2030</v>
      </c>
      <c r="O42">
        <f t="shared" si="0"/>
        <v>0.312</v>
      </c>
      <c r="Q42" s="47">
        <f t="shared" si="2"/>
        <v>0.3</v>
      </c>
    </row>
    <row r="43" spans="2:19" x14ac:dyDescent="0.25">
      <c r="K43" t="s">
        <v>92</v>
      </c>
      <c r="L43" t="s">
        <v>64</v>
      </c>
      <c r="M43" t="str">
        <f t="shared" si="1"/>
        <v>IMIC</v>
      </c>
      <c r="N43">
        <v>2030</v>
      </c>
      <c r="O43">
        <f t="shared" si="0"/>
        <v>2.08</v>
      </c>
      <c r="Q43" s="47">
        <f t="shared" si="2"/>
        <v>2</v>
      </c>
    </row>
    <row r="44" spans="2:19" x14ac:dyDescent="0.25">
      <c r="J44" s="20"/>
      <c r="K44" t="s">
        <v>92</v>
      </c>
      <c r="L44" t="s">
        <v>67</v>
      </c>
      <c r="M44" t="str">
        <f t="shared" si="1"/>
        <v>IMIH</v>
      </c>
      <c r="N44">
        <v>2030</v>
      </c>
      <c r="O44">
        <f t="shared" si="0"/>
        <v>0.93600000000000005</v>
      </c>
      <c r="Q44" s="47">
        <f t="shared" si="2"/>
        <v>0.9</v>
      </c>
    </row>
    <row r="45" spans="2:19" x14ac:dyDescent="0.25">
      <c r="J45" s="20"/>
      <c r="K45" t="s">
        <v>92</v>
      </c>
      <c r="L45" s="18" t="s">
        <v>71</v>
      </c>
      <c r="M45" t="str">
        <f t="shared" si="1"/>
        <v>IMIP</v>
      </c>
      <c r="N45">
        <v>2030</v>
      </c>
      <c r="O45">
        <f t="shared" si="0"/>
        <v>0.83200000000000007</v>
      </c>
      <c r="Q45" s="47">
        <f t="shared" si="2"/>
        <v>0.8</v>
      </c>
    </row>
    <row r="46" spans="2:19" x14ac:dyDescent="0.25">
      <c r="K46" t="s">
        <v>92</v>
      </c>
      <c r="L46" t="s">
        <v>66</v>
      </c>
      <c r="M46" t="str">
        <f t="shared" si="1"/>
        <v>IMIF</v>
      </c>
      <c r="N46">
        <v>2030</v>
      </c>
      <c r="O46">
        <f t="shared" si="0"/>
        <v>0.83200000000000007</v>
      </c>
      <c r="Q46" s="47">
        <f t="shared" si="2"/>
        <v>0.8</v>
      </c>
    </row>
    <row r="47" spans="2:19" x14ac:dyDescent="0.25">
      <c r="K47" t="s">
        <v>92</v>
      </c>
      <c r="L47" t="s">
        <v>70</v>
      </c>
      <c r="M47" t="str">
        <f t="shared" si="1"/>
        <v>IMIO</v>
      </c>
      <c r="N47">
        <v>2030</v>
      </c>
      <c r="O47">
        <f t="shared" si="0"/>
        <v>0.83200000000000007</v>
      </c>
      <c r="Q47" s="47">
        <f t="shared" si="2"/>
        <v>0.8</v>
      </c>
    </row>
    <row r="48" spans="2:19" x14ac:dyDescent="0.25">
      <c r="K48" t="s">
        <v>92</v>
      </c>
      <c r="L48" t="s">
        <v>65</v>
      </c>
      <c r="M48" t="str">
        <f t="shared" si="1"/>
        <v>IMIE</v>
      </c>
      <c r="N48">
        <v>2030</v>
      </c>
      <c r="O48">
        <f t="shared" si="0"/>
        <v>0.79039999999999999</v>
      </c>
      <c r="Q48" s="47">
        <f t="shared" si="2"/>
        <v>0.76</v>
      </c>
    </row>
    <row r="49" spans="1:19" ht="15.75" thickBot="1" x14ac:dyDescent="0.3">
      <c r="C49">
        <v>2020</v>
      </c>
      <c r="D49">
        <v>2025</v>
      </c>
      <c r="E49">
        <v>2030</v>
      </c>
      <c r="K49" s="50" t="s">
        <v>185</v>
      </c>
      <c r="L49" s="51" t="s">
        <v>89</v>
      </c>
      <c r="M49" s="51" t="s">
        <v>184</v>
      </c>
      <c r="N49" s="50" t="s">
        <v>90</v>
      </c>
      <c r="O49" s="50" t="s">
        <v>91</v>
      </c>
    </row>
    <row r="50" spans="1:19" x14ac:dyDescent="0.25">
      <c r="A50" s="21" t="s">
        <v>17</v>
      </c>
      <c r="B50" t="s">
        <v>2</v>
      </c>
      <c r="C50" s="12">
        <v>0</v>
      </c>
      <c r="D50" s="12">
        <f>E50/2</f>
        <v>0.17499999999999999</v>
      </c>
      <c r="E50" s="22">
        <f>SUMIFS($E$23:$E$25,$B$23:$B$25,$B$20)</f>
        <v>0.35</v>
      </c>
      <c r="F50" s="12">
        <v>0.35</v>
      </c>
      <c r="G50" s="12">
        <v>0.35</v>
      </c>
      <c r="H50" s="12">
        <v>0.35</v>
      </c>
      <c r="K50" t="s">
        <v>92</v>
      </c>
      <c r="L50" t="s">
        <v>104</v>
      </c>
      <c r="M50" t="str">
        <f t="shared" ref="M50:M107" si="3">LEFT(L50,4)</f>
        <v>ICPK</v>
      </c>
      <c r="N50">
        <v>2025</v>
      </c>
      <c r="O50">
        <f t="shared" ref="O50:O69" si="4">Q50*(1+SUMIFS($C$50:$E$50,$C$49:$E$49,N50))</f>
        <v>1.175</v>
      </c>
      <c r="Q50">
        <v>1</v>
      </c>
      <c r="S50" t="s">
        <v>103</v>
      </c>
    </row>
    <row r="51" spans="1:19" x14ac:dyDescent="0.25">
      <c r="A51" s="21" t="s">
        <v>17</v>
      </c>
      <c r="B51" t="s">
        <v>3</v>
      </c>
      <c r="C51" s="12">
        <v>0</v>
      </c>
      <c r="D51" s="12">
        <f t="shared" ref="D51:D59" si="5">E51/2</f>
        <v>0.17499999999999999</v>
      </c>
      <c r="E51" s="22">
        <f t="shared" ref="E51:E58" si="6">SUMIFS($E$23:$E$25,$B$23:$B$25,$B$20)</f>
        <v>0.35</v>
      </c>
      <c r="F51" s="12">
        <v>0.35</v>
      </c>
      <c r="G51" s="12">
        <v>0.35</v>
      </c>
      <c r="H51" s="12">
        <v>0.35</v>
      </c>
      <c r="K51" t="s">
        <v>92</v>
      </c>
      <c r="L51" t="s">
        <v>106</v>
      </c>
      <c r="M51" t="str">
        <f t="shared" si="3"/>
        <v>ICPA</v>
      </c>
      <c r="N51">
        <v>2025</v>
      </c>
      <c r="O51">
        <f t="shared" si="4"/>
        <v>5.8750000000000004E-2</v>
      </c>
      <c r="Q51">
        <v>0.05</v>
      </c>
      <c r="S51" t="s">
        <v>105</v>
      </c>
    </row>
    <row r="52" spans="1:19" x14ac:dyDescent="0.25">
      <c r="A52" s="21" t="s">
        <v>17</v>
      </c>
      <c r="B52" t="s">
        <v>5</v>
      </c>
      <c r="C52" s="12">
        <v>0</v>
      </c>
      <c r="D52" s="12">
        <f t="shared" si="5"/>
        <v>0.17499999999999999</v>
      </c>
      <c r="E52" s="22">
        <f t="shared" si="6"/>
        <v>0.35</v>
      </c>
      <c r="F52" s="12">
        <v>0.35</v>
      </c>
      <c r="G52" s="12">
        <v>0.35</v>
      </c>
      <c r="H52" s="12">
        <v>0.35</v>
      </c>
      <c r="K52" t="s">
        <v>92</v>
      </c>
      <c r="L52" t="s">
        <v>108</v>
      </c>
      <c r="M52" t="str">
        <f t="shared" si="3"/>
        <v>ICPL</v>
      </c>
      <c r="N52">
        <v>2025</v>
      </c>
      <c r="O52">
        <f t="shared" si="4"/>
        <v>0.35249999999999998</v>
      </c>
      <c r="Q52">
        <v>0.3</v>
      </c>
      <c r="S52" t="s">
        <v>107</v>
      </c>
    </row>
    <row r="53" spans="1:19" x14ac:dyDescent="0.25">
      <c r="A53" s="21" t="s">
        <v>17</v>
      </c>
      <c r="B53" t="s">
        <v>6</v>
      </c>
      <c r="C53" s="12">
        <v>0</v>
      </c>
      <c r="D53" s="12">
        <f t="shared" si="5"/>
        <v>0.17499999999999999</v>
      </c>
      <c r="E53" s="22">
        <f t="shared" si="6"/>
        <v>0.35</v>
      </c>
      <c r="F53" s="12">
        <v>0.35</v>
      </c>
      <c r="G53" s="12">
        <v>0.35</v>
      </c>
      <c r="H53" s="12">
        <v>0.35</v>
      </c>
      <c r="I53" s="20"/>
      <c r="K53" t="s">
        <v>92</v>
      </c>
      <c r="L53" t="s">
        <v>110</v>
      </c>
      <c r="M53" t="str">
        <f t="shared" si="3"/>
        <v>ICPC</v>
      </c>
      <c r="N53">
        <v>2025</v>
      </c>
      <c r="O53">
        <f t="shared" si="4"/>
        <v>2.35</v>
      </c>
      <c r="Q53">
        <v>2</v>
      </c>
      <c r="S53" t="s">
        <v>109</v>
      </c>
    </row>
    <row r="54" spans="1:19" x14ac:dyDescent="0.25">
      <c r="A54" s="21" t="s">
        <v>17</v>
      </c>
      <c r="B54" t="s">
        <v>7</v>
      </c>
      <c r="C54" s="12">
        <v>0</v>
      </c>
      <c r="D54" s="12">
        <f t="shared" si="5"/>
        <v>0.17499999999999999</v>
      </c>
      <c r="E54" s="22">
        <f t="shared" si="6"/>
        <v>0.35</v>
      </c>
      <c r="F54" s="12">
        <v>0.35</v>
      </c>
      <c r="G54" s="12">
        <v>0.35</v>
      </c>
      <c r="H54" s="12">
        <v>0.35</v>
      </c>
      <c r="K54" t="s">
        <v>92</v>
      </c>
      <c r="L54" t="s">
        <v>112</v>
      </c>
      <c r="M54" t="str">
        <f t="shared" si="3"/>
        <v>ICPH</v>
      </c>
      <c r="N54">
        <v>2025</v>
      </c>
      <c r="O54">
        <f t="shared" si="4"/>
        <v>1.0575000000000001</v>
      </c>
      <c r="Q54">
        <v>0.9</v>
      </c>
      <c r="S54" t="s">
        <v>111</v>
      </c>
    </row>
    <row r="55" spans="1:19" x14ac:dyDescent="0.25">
      <c r="A55" s="21" t="s">
        <v>17</v>
      </c>
      <c r="B55" t="s">
        <v>8</v>
      </c>
      <c r="C55" s="12">
        <v>0</v>
      </c>
      <c r="D55" s="12">
        <f t="shared" si="5"/>
        <v>0.17499999999999999</v>
      </c>
      <c r="E55" s="22">
        <f>SUMIFS($E$23:$E$25,$B$23:$B$25,$B$20)</f>
        <v>0.35</v>
      </c>
      <c r="F55" s="12">
        <v>0.35</v>
      </c>
      <c r="G55" s="12">
        <v>0.35</v>
      </c>
      <c r="H55" s="12">
        <v>0.35</v>
      </c>
      <c r="K55" t="s">
        <v>92</v>
      </c>
      <c r="L55" t="s">
        <v>114</v>
      </c>
      <c r="M55" t="str">
        <f t="shared" si="3"/>
        <v>ICPP</v>
      </c>
      <c r="N55">
        <v>2025</v>
      </c>
      <c r="O55">
        <f t="shared" si="4"/>
        <v>0.94000000000000006</v>
      </c>
      <c r="Q55">
        <v>0.8</v>
      </c>
      <c r="S55" t="s">
        <v>113</v>
      </c>
    </row>
    <row r="56" spans="1:19" x14ac:dyDescent="0.25">
      <c r="A56" s="21" t="s">
        <v>17</v>
      </c>
      <c r="B56" t="s">
        <v>9</v>
      </c>
      <c r="C56" s="12">
        <v>0</v>
      </c>
      <c r="D56" s="12">
        <f t="shared" si="5"/>
        <v>0.17499999999999999</v>
      </c>
      <c r="E56" s="22">
        <f t="shared" si="6"/>
        <v>0.35</v>
      </c>
      <c r="F56" s="12">
        <v>0.35</v>
      </c>
      <c r="G56" s="12">
        <v>0.35</v>
      </c>
      <c r="H56" s="12">
        <v>0.35</v>
      </c>
      <c r="K56" t="s">
        <v>92</v>
      </c>
      <c r="L56" t="s">
        <v>116</v>
      </c>
      <c r="M56" t="str">
        <f t="shared" si="3"/>
        <v>ICPF</v>
      </c>
      <c r="N56">
        <v>2025</v>
      </c>
      <c r="O56">
        <f t="shared" si="4"/>
        <v>0.94000000000000006</v>
      </c>
      <c r="Q56">
        <v>0.8</v>
      </c>
      <c r="S56" t="s">
        <v>115</v>
      </c>
    </row>
    <row r="57" spans="1:19" x14ac:dyDescent="0.25">
      <c r="A57" s="21" t="s">
        <v>17</v>
      </c>
      <c r="B57" t="s">
        <v>10</v>
      </c>
      <c r="C57" s="12">
        <v>0</v>
      </c>
      <c r="D57" s="12">
        <f t="shared" si="5"/>
        <v>0.17499999999999999</v>
      </c>
      <c r="E57" s="22">
        <f t="shared" si="6"/>
        <v>0.35</v>
      </c>
      <c r="F57" s="12">
        <v>0.35</v>
      </c>
      <c r="G57" s="12">
        <v>0.35</v>
      </c>
      <c r="H57" s="12">
        <v>0.35</v>
      </c>
      <c r="K57" t="s">
        <v>92</v>
      </c>
      <c r="L57" t="s">
        <v>118</v>
      </c>
      <c r="M57" t="str">
        <f t="shared" si="3"/>
        <v>ICPO</v>
      </c>
      <c r="N57">
        <v>2025</v>
      </c>
      <c r="O57">
        <f t="shared" si="4"/>
        <v>0.94000000000000006</v>
      </c>
      <c r="Q57">
        <v>0.8</v>
      </c>
      <c r="S57" t="s">
        <v>117</v>
      </c>
    </row>
    <row r="58" spans="1:19" x14ac:dyDescent="0.25">
      <c r="A58" s="21" t="s">
        <v>17</v>
      </c>
      <c r="B58" t="s">
        <v>11</v>
      </c>
      <c r="C58" s="12">
        <v>0</v>
      </c>
      <c r="D58" s="12">
        <f t="shared" si="5"/>
        <v>0.17499999999999999</v>
      </c>
      <c r="E58" s="22">
        <f t="shared" si="6"/>
        <v>0.35</v>
      </c>
      <c r="F58" s="12">
        <v>0.35</v>
      </c>
      <c r="G58" s="12">
        <v>0.35</v>
      </c>
      <c r="H58" s="12">
        <v>0.35</v>
      </c>
      <c r="K58" t="s">
        <v>92</v>
      </c>
      <c r="L58" t="s">
        <v>120</v>
      </c>
      <c r="M58" t="str">
        <f t="shared" si="3"/>
        <v>ICPE</v>
      </c>
      <c r="N58">
        <v>2025</v>
      </c>
      <c r="O58">
        <f t="shared" si="4"/>
        <v>0.89300000000000002</v>
      </c>
      <c r="Q58">
        <v>0.76</v>
      </c>
      <c r="S58" t="s">
        <v>119</v>
      </c>
    </row>
    <row r="59" spans="1:19" x14ac:dyDescent="0.25">
      <c r="A59" s="21" t="s">
        <v>17</v>
      </c>
      <c r="B59" t="s">
        <v>12</v>
      </c>
      <c r="C59" s="12">
        <v>0</v>
      </c>
      <c r="D59" s="12">
        <f t="shared" si="5"/>
        <v>0</v>
      </c>
      <c r="E59" s="22">
        <v>0</v>
      </c>
      <c r="F59" s="12">
        <v>0</v>
      </c>
      <c r="G59" s="12">
        <v>0</v>
      </c>
      <c r="H59" s="12">
        <v>0</v>
      </c>
      <c r="K59" s="10" t="s">
        <v>92</v>
      </c>
      <c r="L59" s="10" t="s">
        <v>122</v>
      </c>
      <c r="M59" t="str">
        <f t="shared" si="3"/>
        <v>ICPS</v>
      </c>
      <c r="N59" s="10">
        <v>2025</v>
      </c>
      <c r="O59">
        <f t="shared" si="4"/>
        <v>0.70499999999999996</v>
      </c>
      <c r="P59" s="10"/>
      <c r="Q59" s="10">
        <v>0.6</v>
      </c>
      <c r="S59" s="38" t="s">
        <v>121</v>
      </c>
    </row>
    <row r="60" spans="1:19" x14ac:dyDescent="0.25">
      <c r="K60" t="s">
        <v>92</v>
      </c>
      <c r="L60" t="s">
        <v>104</v>
      </c>
      <c r="M60" t="str">
        <f t="shared" si="3"/>
        <v>ICPK</v>
      </c>
      <c r="N60">
        <v>2030</v>
      </c>
      <c r="O60">
        <f t="shared" si="4"/>
        <v>1.35</v>
      </c>
      <c r="Q60">
        <v>1</v>
      </c>
    </row>
    <row r="61" spans="1:19" x14ac:dyDescent="0.25">
      <c r="K61" t="s">
        <v>92</v>
      </c>
      <c r="L61" t="s">
        <v>106</v>
      </c>
      <c r="M61" t="str">
        <f t="shared" si="3"/>
        <v>ICPA</v>
      </c>
      <c r="N61">
        <v>2030</v>
      </c>
      <c r="O61">
        <f t="shared" si="4"/>
        <v>6.7500000000000004E-2</v>
      </c>
      <c r="Q61">
        <v>0.05</v>
      </c>
    </row>
    <row r="62" spans="1:19" x14ac:dyDescent="0.25">
      <c r="K62" t="s">
        <v>92</v>
      </c>
      <c r="L62" t="s">
        <v>108</v>
      </c>
      <c r="M62" t="str">
        <f t="shared" si="3"/>
        <v>ICPL</v>
      </c>
      <c r="N62">
        <v>2030</v>
      </c>
      <c r="O62">
        <f t="shared" si="4"/>
        <v>0.40500000000000003</v>
      </c>
      <c r="Q62">
        <v>0.3</v>
      </c>
    </row>
    <row r="63" spans="1:19" x14ac:dyDescent="0.25">
      <c r="K63" t="s">
        <v>92</v>
      </c>
      <c r="L63" t="s">
        <v>110</v>
      </c>
      <c r="M63" t="str">
        <f t="shared" si="3"/>
        <v>ICPC</v>
      </c>
      <c r="N63">
        <v>2030</v>
      </c>
      <c r="O63">
        <f t="shared" si="4"/>
        <v>2.7</v>
      </c>
      <c r="Q63">
        <v>2</v>
      </c>
    </row>
    <row r="64" spans="1:19" x14ac:dyDescent="0.25">
      <c r="K64" t="s">
        <v>92</v>
      </c>
      <c r="L64" t="s">
        <v>112</v>
      </c>
      <c r="M64" t="str">
        <f t="shared" si="3"/>
        <v>ICPH</v>
      </c>
      <c r="N64">
        <v>2030</v>
      </c>
      <c r="O64">
        <f t="shared" si="4"/>
        <v>1.2150000000000001</v>
      </c>
      <c r="Q64">
        <v>0.9</v>
      </c>
    </row>
    <row r="65" spans="1:19" x14ac:dyDescent="0.25">
      <c r="K65" t="s">
        <v>92</v>
      </c>
      <c r="L65" t="s">
        <v>114</v>
      </c>
      <c r="M65" t="str">
        <f t="shared" si="3"/>
        <v>ICPP</v>
      </c>
      <c r="N65">
        <v>2030</v>
      </c>
      <c r="O65">
        <f t="shared" si="4"/>
        <v>1.08</v>
      </c>
      <c r="Q65">
        <v>0.8</v>
      </c>
    </row>
    <row r="66" spans="1:19" x14ac:dyDescent="0.25">
      <c r="K66" t="s">
        <v>92</v>
      </c>
      <c r="L66" t="s">
        <v>116</v>
      </c>
      <c r="M66" t="str">
        <f t="shared" si="3"/>
        <v>ICPF</v>
      </c>
      <c r="N66">
        <v>2030</v>
      </c>
      <c r="O66">
        <f t="shared" si="4"/>
        <v>1.08</v>
      </c>
      <c r="Q66">
        <v>0.8</v>
      </c>
    </row>
    <row r="67" spans="1:19" x14ac:dyDescent="0.25">
      <c r="K67" t="s">
        <v>92</v>
      </c>
      <c r="L67" t="s">
        <v>118</v>
      </c>
      <c r="M67" t="str">
        <f t="shared" si="3"/>
        <v>ICPO</v>
      </c>
      <c r="N67">
        <v>2030</v>
      </c>
      <c r="O67">
        <f t="shared" si="4"/>
        <v>1.08</v>
      </c>
      <c r="Q67">
        <v>0.8</v>
      </c>
    </row>
    <row r="68" spans="1:19" x14ac:dyDescent="0.25">
      <c r="K68" t="s">
        <v>92</v>
      </c>
      <c r="L68" t="s">
        <v>120</v>
      </c>
      <c r="M68" t="str">
        <f t="shared" si="3"/>
        <v>ICPE</v>
      </c>
      <c r="N68">
        <v>2030</v>
      </c>
      <c r="O68">
        <f t="shared" si="4"/>
        <v>1.026</v>
      </c>
      <c r="Q68">
        <v>0.76</v>
      </c>
    </row>
    <row r="69" spans="1:19" x14ac:dyDescent="0.25">
      <c r="K69" t="s">
        <v>92</v>
      </c>
      <c r="L69" t="s">
        <v>122</v>
      </c>
      <c r="M69" t="str">
        <f t="shared" si="3"/>
        <v>ICPS</v>
      </c>
      <c r="N69">
        <v>2030</v>
      </c>
      <c r="O69">
        <f t="shared" si="4"/>
        <v>0.81</v>
      </c>
      <c r="Q69">
        <v>0.6</v>
      </c>
    </row>
    <row r="70" spans="1:19" ht="15.75" thickBot="1" x14ac:dyDescent="0.3">
      <c r="B70" s="20"/>
      <c r="C70" s="20">
        <v>2020</v>
      </c>
      <c r="D70" s="20">
        <v>2025</v>
      </c>
      <c r="E70" s="20">
        <v>2030</v>
      </c>
      <c r="F70" s="20">
        <v>2035</v>
      </c>
      <c r="G70">
        <v>2040</v>
      </c>
      <c r="H70">
        <v>2050</v>
      </c>
      <c r="K70" s="50" t="s">
        <v>185</v>
      </c>
      <c r="L70" s="51" t="s">
        <v>89</v>
      </c>
      <c r="M70" s="51" t="s">
        <v>184</v>
      </c>
      <c r="N70" s="50" t="s">
        <v>90</v>
      </c>
      <c r="O70" s="50" t="s">
        <v>91</v>
      </c>
    </row>
    <row r="71" spans="1:19" x14ac:dyDescent="0.25">
      <c r="A71" s="21" t="s">
        <v>15</v>
      </c>
      <c r="B71" t="s">
        <v>2</v>
      </c>
      <c r="C71" s="12">
        <v>0</v>
      </c>
      <c r="D71" s="12">
        <f>E71/2</f>
        <v>0.17499999999999999</v>
      </c>
      <c r="E71" s="22">
        <f t="shared" ref="E71:E78" si="7">SUMIFS($E$23:$E$25,$B$23:$B$25,$B$20)</f>
        <v>0.35</v>
      </c>
      <c r="F71" s="12">
        <v>0.35</v>
      </c>
      <c r="G71" s="12">
        <v>0.35</v>
      </c>
      <c r="H71" s="12">
        <v>0.35</v>
      </c>
      <c r="K71" t="s">
        <v>92</v>
      </c>
      <c r="L71" t="s">
        <v>123</v>
      </c>
      <c r="M71" t="str">
        <f t="shared" si="3"/>
        <v>INFK</v>
      </c>
      <c r="N71">
        <v>2025</v>
      </c>
      <c r="O71">
        <f t="shared" ref="O71:O80" si="8">Q71*(1+SUMIFS($C71:$E71,$C$49:$E$49,N71))</f>
        <v>1.175</v>
      </c>
      <c r="Q71">
        <v>1</v>
      </c>
      <c r="S71" t="s">
        <v>133</v>
      </c>
    </row>
    <row r="72" spans="1:19" x14ac:dyDescent="0.25">
      <c r="A72" s="21" t="s">
        <v>15</v>
      </c>
      <c r="B72" t="s">
        <v>3</v>
      </c>
      <c r="C72" s="12">
        <v>0</v>
      </c>
      <c r="D72" s="12">
        <f t="shared" ref="D72:D80" si="9">E72/2</f>
        <v>0.17499999999999999</v>
      </c>
      <c r="E72" s="22">
        <f t="shared" si="7"/>
        <v>0.35</v>
      </c>
      <c r="F72" s="12">
        <v>0.35</v>
      </c>
      <c r="G72" s="12">
        <v>0.35</v>
      </c>
      <c r="H72" s="12">
        <v>0.35</v>
      </c>
      <c r="K72" t="s">
        <v>92</v>
      </c>
      <c r="L72" t="s">
        <v>124</v>
      </c>
      <c r="M72" t="str">
        <f t="shared" si="3"/>
        <v>INFA</v>
      </c>
      <c r="N72">
        <v>2025</v>
      </c>
      <c r="O72">
        <f t="shared" si="8"/>
        <v>5.8750000000000004E-2</v>
      </c>
      <c r="Q72">
        <v>0.05</v>
      </c>
      <c r="S72" t="s">
        <v>134</v>
      </c>
    </row>
    <row r="73" spans="1:19" x14ac:dyDescent="0.25">
      <c r="A73" s="21" t="s">
        <v>15</v>
      </c>
      <c r="B73" t="s">
        <v>5</v>
      </c>
      <c r="C73" s="12">
        <v>0</v>
      </c>
      <c r="D73" s="12">
        <f t="shared" si="9"/>
        <v>0.17499999999999999</v>
      </c>
      <c r="E73" s="22">
        <f t="shared" si="7"/>
        <v>0.35</v>
      </c>
      <c r="F73" s="12">
        <v>0.35</v>
      </c>
      <c r="G73" s="12">
        <v>0.35</v>
      </c>
      <c r="H73" s="12">
        <v>0.35</v>
      </c>
      <c r="K73" t="s">
        <v>92</v>
      </c>
      <c r="L73" t="s">
        <v>125</v>
      </c>
      <c r="M73" t="str">
        <f t="shared" si="3"/>
        <v>INFL</v>
      </c>
      <c r="N73">
        <v>2025</v>
      </c>
      <c r="O73">
        <f t="shared" si="8"/>
        <v>0.35249999999999998</v>
      </c>
      <c r="Q73">
        <v>0.3</v>
      </c>
      <c r="S73" t="s">
        <v>135</v>
      </c>
    </row>
    <row r="74" spans="1:19" x14ac:dyDescent="0.25">
      <c r="A74" s="21" t="s">
        <v>15</v>
      </c>
      <c r="B74" t="s">
        <v>6</v>
      </c>
      <c r="C74" s="12">
        <v>0</v>
      </c>
      <c r="D74" s="12">
        <f t="shared" si="9"/>
        <v>0.17499999999999999</v>
      </c>
      <c r="E74" s="22">
        <f t="shared" si="7"/>
        <v>0.35</v>
      </c>
      <c r="F74" s="12">
        <v>0.35</v>
      </c>
      <c r="G74" s="12">
        <v>0.35</v>
      </c>
      <c r="H74" s="12">
        <v>0.35</v>
      </c>
      <c r="K74" t="s">
        <v>92</v>
      </c>
      <c r="L74" t="s">
        <v>126</v>
      </c>
      <c r="M74" t="str">
        <f t="shared" si="3"/>
        <v>INFC</v>
      </c>
      <c r="N74">
        <v>2025</v>
      </c>
      <c r="O74">
        <f t="shared" si="8"/>
        <v>2.35</v>
      </c>
      <c r="Q74">
        <v>2</v>
      </c>
      <c r="S74" t="s">
        <v>136</v>
      </c>
    </row>
    <row r="75" spans="1:19" x14ac:dyDescent="0.25">
      <c r="A75" s="21" t="s">
        <v>15</v>
      </c>
      <c r="B75" t="s">
        <v>7</v>
      </c>
      <c r="C75" s="12">
        <v>0</v>
      </c>
      <c r="D75" s="12">
        <f t="shared" si="9"/>
        <v>0.17499999999999999</v>
      </c>
      <c r="E75" s="22">
        <f t="shared" si="7"/>
        <v>0.35</v>
      </c>
      <c r="F75" s="12">
        <v>0.35</v>
      </c>
      <c r="G75" s="12">
        <v>0.35</v>
      </c>
      <c r="H75" s="12">
        <v>0.35</v>
      </c>
      <c r="K75" t="s">
        <v>92</v>
      </c>
      <c r="L75" t="s">
        <v>127</v>
      </c>
      <c r="M75" t="str">
        <f t="shared" si="3"/>
        <v>INFH</v>
      </c>
      <c r="N75">
        <v>2025</v>
      </c>
      <c r="O75">
        <f t="shared" si="8"/>
        <v>1.0575000000000001</v>
      </c>
      <c r="Q75">
        <v>0.9</v>
      </c>
      <c r="S75" t="s">
        <v>137</v>
      </c>
    </row>
    <row r="76" spans="1:19" x14ac:dyDescent="0.25">
      <c r="A76" s="21" t="s">
        <v>15</v>
      </c>
      <c r="B76" t="s">
        <v>8</v>
      </c>
      <c r="C76" s="12">
        <v>0</v>
      </c>
      <c r="D76" s="12">
        <f t="shared" si="9"/>
        <v>0.17499999999999999</v>
      </c>
      <c r="E76" s="22">
        <f t="shared" si="7"/>
        <v>0.35</v>
      </c>
      <c r="F76" s="12">
        <v>0.35</v>
      </c>
      <c r="G76" s="12">
        <v>0.35</v>
      </c>
      <c r="H76" s="12">
        <v>0.35</v>
      </c>
      <c r="K76" t="s">
        <v>92</v>
      </c>
      <c r="L76" t="s">
        <v>128</v>
      </c>
      <c r="M76" t="str">
        <f t="shared" si="3"/>
        <v>INFP</v>
      </c>
      <c r="N76">
        <v>2025</v>
      </c>
      <c r="O76">
        <f t="shared" si="8"/>
        <v>0.94000000000000006</v>
      </c>
      <c r="Q76">
        <v>0.8</v>
      </c>
      <c r="S76" t="s">
        <v>138</v>
      </c>
    </row>
    <row r="77" spans="1:19" x14ac:dyDescent="0.25">
      <c r="A77" s="21" t="s">
        <v>15</v>
      </c>
      <c r="B77" t="s">
        <v>9</v>
      </c>
      <c r="C77" s="12">
        <v>0</v>
      </c>
      <c r="D77" s="12">
        <f t="shared" si="9"/>
        <v>0.17499999999999999</v>
      </c>
      <c r="E77" s="22">
        <f t="shared" si="7"/>
        <v>0.35</v>
      </c>
      <c r="F77" s="12">
        <v>0.35</v>
      </c>
      <c r="G77" s="12">
        <v>0.35</v>
      </c>
      <c r="H77" s="12">
        <v>0.35</v>
      </c>
      <c r="K77" t="s">
        <v>92</v>
      </c>
      <c r="L77" t="s">
        <v>129</v>
      </c>
      <c r="M77" t="str">
        <f t="shared" si="3"/>
        <v>INFF</v>
      </c>
      <c r="N77">
        <v>2025</v>
      </c>
      <c r="O77">
        <f t="shared" si="8"/>
        <v>0.94000000000000006</v>
      </c>
      <c r="Q77">
        <v>0.8</v>
      </c>
      <c r="S77" t="s">
        <v>139</v>
      </c>
    </row>
    <row r="78" spans="1:19" x14ac:dyDescent="0.25">
      <c r="A78" s="21" t="s">
        <v>15</v>
      </c>
      <c r="B78" t="s">
        <v>10</v>
      </c>
      <c r="C78" s="12">
        <v>0</v>
      </c>
      <c r="D78" s="12">
        <f t="shared" si="9"/>
        <v>0.17499999999999999</v>
      </c>
      <c r="E78" s="22">
        <f t="shared" si="7"/>
        <v>0.35</v>
      </c>
      <c r="F78" s="12">
        <v>0.35</v>
      </c>
      <c r="G78" s="12">
        <v>0.35</v>
      </c>
      <c r="H78" s="12">
        <v>0.35</v>
      </c>
      <c r="K78" t="s">
        <v>92</v>
      </c>
      <c r="L78" t="s">
        <v>130</v>
      </c>
      <c r="M78" t="str">
        <f t="shared" si="3"/>
        <v>INFO</v>
      </c>
      <c r="N78">
        <v>2025</v>
      </c>
      <c r="O78">
        <f t="shared" si="8"/>
        <v>0.94000000000000006</v>
      </c>
      <c r="Q78">
        <v>0.8</v>
      </c>
      <c r="S78" t="s">
        <v>140</v>
      </c>
    </row>
    <row r="79" spans="1:19" x14ac:dyDescent="0.25">
      <c r="A79" s="21" t="s">
        <v>15</v>
      </c>
      <c r="B79" t="s">
        <v>11</v>
      </c>
      <c r="C79" s="12">
        <v>0</v>
      </c>
      <c r="D79" s="12">
        <f t="shared" si="9"/>
        <v>2.5000000000000001E-2</v>
      </c>
      <c r="E79" s="22">
        <f>IF(B20=B23,5%,0)</f>
        <v>0.05</v>
      </c>
      <c r="F79" s="12">
        <v>0.05</v>
      </c>
      <c r="G79" s="12">
        <v>0.05</v>
      </c>
      <c r="H79" s="12">
        <v>0.05</v>
      </c>
      <c r="I79" s="1" t="s">
        <v>16</v>
      </c>
      <c r="K79" t="s">
        <v>92</v>
      </c>
      <c r="L79" t="s">
        <v>131</v>
      </c>
      <c r="M79" t="str">
        <f t="shared" si="3"/>
        <v>INFE</v>
      </c>
      <c r="N79">
        <v>2025</v>
      </c>
      <c r="O79">
        <f t="shared" si="8"/>
        <v>0.77899999999999991</v>
      </c>
      <c r="Q79">
        <v>0.76</v>
      </c>
      <c r="S79" t="s">
        <v>141</v>
      </c>
    </row>
    <row r="80" spans="1:19" x14ac:dyDescent="0.25">
      <c r="A80" s="21" t="s">
        <v>15</v>
      </c>
      <c r="B80" t="s">
        <v>12</v>
      </c>
      <c r="C80">
        <v>0</v>
      </c>
      <c r="D80" s="12">
        <f t="shared" si="9"/>
        <v>0</v>
      </c>
      <c r="E80" s="19">
        <v>0</v>
      </c>
      <c r="F80">
        <v>0</v>
      </c>
      <c r="G80">
        <v>0</v>
      </c>
      <c r="H80">
        <v>0</v>
      </c>
      <c r="K80" s="10" t="s">
        <v>92</v>
      </c>
      <c r="L80" s="10" t="s">
        <v>132</v>
      </c>
      <c r="M80" t="str">
        <f t="shared" si="3"/>
        <v>INFS</v>
      </c>
      <c r="N80" s="10">
        <v>2025</v>
      </c>
      <c r="O80">
        <f t="shared" si="8"/>
        <v>0.76</v>
      </c>
      <c r="P80" s="10"/>
      <c r="Q80" s="53">
        <v>0.76</v>
      </c>
      <c r="S80" t="s">
        <v>142</v>
      </c>
    </row>
    <row r="81" spans="1:19" x14ac:dyDescent="0.25">
      <c r="K81" t="s">
        <v>92</v>
      </c>
      <c r="L81" t="s">
        <v>123</v>
      </c>
      <c r="M81" t="str">
        <f t="shared" si="3"/>
        <v>INFK</v>
      </c>
      <c r="N81">
        <v>2030</v>
      </c>
      <c r="O81">
        <f t="shared" ref="O81:O90" si="10">Q81*(1+SUMIFS($C71:$E71,$C$49:$E$49,N81))</f>
        <v>1.35</v>
      </c>
      <c r="Q81">
        <v>1</v>
      </c>
    </row>
    <row r="82" spans="1:19" x14ac:dyDescent="0.25">
      <c r="K82" t="s">
        <v>92</v>
      </c>
      <c r="L82" t="s">
        <v>124</v>
      </c>
      <c r="M82" t="str">
        <f t="shared" si="3"/>
        <v>INFA</v>
      </c>
      <c r="N82">
        <v>2030</v>
      </c>
      <c r="O82">
        <f t="shared" si="10"/>
        <v>6.7500000000000004E-2</v>
      </c>
      <c r="Q82">
        <v>0.05</v>
      </c>
    </row>
    <row r="83" spans="1:19" x14ac:dyDescent="0.25">
      <c r="K83" t="s">
        <v>92</v>
      </c>
      <c r="L83" t="s">
        <v>125</v>
      </c>
      <c r="M83" t="str">
        <f t="shared" si="3"/>
        <v>INFL</v>
      </c>
      <c r="N83">
        <v>2030</v>
      </c>
      <c r="O83">
        <f t="shared" si="10"/>
        <v>0.40500000000000003</v>
      </c>
      <c r="Q83">
        <v>0.3</v>
      </c>
    </row>
    <row r="84" spans="1:19" x14ac:dyDescent="0.25">
      <c r="K84" t="s">
        <v>92</v>
      </c>
      <c r="L84" t="s">
        <v>126</v>
      </c>
      <c r="M84" t="str">
        <f t="shared" si="3"/>
        <v>INFC</v>
      </c>
      <c r="N84">
        <v>2030</v>
      </c>
      <c r="O84">
        <f t="shared" si="10"/>
        <v>2.7</v>
      </c>
      <c r="Q84">
        <v>2</v>
      </c>
    </row>
    <row r="85" spans="1:19" x14ac:dyDescent="0.25">
      <c r="K85" t="s">
        <v>92</v>
      </c>
      <c r="L85" t="s">
        <v>127</v>
      </c>
      <c r="M85" t="str">
        <f t="shared" si="3"/>
        <v>INFH</v>
      </c>
      <c r="N85">
        <v>2030</v>
      </c>
      <c r="O85">
        <f t="shared" si="10"/>
        <v>1.2150000000000001</v>
      </c>
      <c r="Q85">
        <v>0.9</v>
      </c>
    </row>
    <row r="86" spans="1:19" x14ac:dyDescent="0.25">
      <c r="K86" t="s">
        <v>92</v>
      </c>
      <c r="L86" t="s">
        <v>128</v>
      </c>
      <c r="M86" t="str">
        <f t="shared" si="3"/>
        <v>INFP</v>
      </c>
      <c r="N86">
        <v>2030</v>
      </c>
      <c r="O86">
        <f t="shared" si="10"/>
        <v>1.08</v>
      </c>
      <c r="Q86">
        <v>0.8</v>
      </c>
    </row>
    <row r="87" spans="1:19" x14ac:dyDescent="0.25">
      <c r="K87" t="s">
        <v>92</v>
      </c>
      <c r="L87" t="s">
        <v>129</v>
      </c>
      <c r="M87" t="str">
        <f t="shared" si="3"/>
        <v>INFF</v>
      </c>
      <c r="N87">
        <v>2030</v>
      </c>
      <c r="O87">
        <f t="shared" si="10"/>
        <v>1.08</v>
      </c>
      <c r="Q87">
        <v>0.8</v>
      </c>
    </row>
    <row r="88" spans="1:19" x14ac:dyDescent="0.25">
      <c r="K88" t="s">
        <v>92</v>
      </c>
      <c r="L88" t="s">
        <v>130</v>
      </c>
      <c r="M88" t="str">
        <f t="shared" si="3"/>
        <v>INFO</v>
      </c>
      <c r="N88">
        <v>2030</v>
      </c>
      <c r="O88">
        <f t="shared" si="10"/>
        <v>1.08</v>
      </c>
      <c r="Q88">
        <v>0.8</v>
      </c>
    </row>
    <row r="89" spans="1:19" x14ac:dyDescent="0.25">
      <c r="K89" t="s">
        <v>92</v>
      </c>
      <c r="L89" t="s">
        <v>131</v>
      </c>
      <c r="M89" t="str">
        <f t="shared" si="3"/>
        <v>INFE</v>
      </c>
      <c r="N89">
        <v>2030</v>
      </c>
      <c r="O89">
        <f t="shared" si="10"/>
        <v>0.79800000000000004</v>
      </c>
      <c r="Q89">
        <v>0.76</v>
      </c>
    </row>
    <row r="90" spans="1:19" x14ac:dyDescent="0.25">
      <c r="K90" t="s">
        <v>92</v>
      </c>
      <c r="L90" t="s">
        <v>132</v>
      </c>
      <c r="M90" t="str">
        <f t="shared" si="3"/>
        <v>INFS</v>
      </c>
      <c r="N90">
        <v>2030</v>
      </c>
      <c r="O90">
        <f t="shared" si="10"/>
        <v>0.76</v>
      </c>
      <c r="Q90">
        <v>0.76</v>
      </c>
    </row>
    <row r="91" spans="1:19" ht="15.75" thickBot="1" x14ac:dyDescent="0.3">
      <c r="K91" s="50" t="s">
        <v>185</v>
      </c>
      <c r="L91" s="51" t="s">
        <v>89</v>
      </c>
      <c r="M91" s="51" t="s">
        <v>184</v>
      </c>
      <c r="N91" s="50" t="s">
        <v>90</v>
      </c>
      <c r="O91" s="50" t="s">
        <v>91</v>
      </c>
    </row>
    <row r="92" spans="1:19" x14ac:dyDescent="0.25">
      <c r="A92" s="20" t="s">
        <v>18</v>
      </c>
      <c r="B92" t="s">
        <v>2</v>
      </c>
      <c r="C92" s="12">
        <v>0</v>
      </c>
      <c r="D92" s="12">
        <f>E92/2</f>
        <v>0.17499999999999999</v>
      </c>
      <c r="E92" s="22">
        <f t="shared" ref="E92:E100" si="11">SUMIFS($E$23:$E$25,$B$23:$B$25,$B$20)</f>
        <v>0.35</v>
      </c>
      <c r="F92" s="12">
        <v>0.35</v>
      </c>
      <c r="G92" s="12">
        <v>0.35</v>
      </c>
      <c r="H92" s="12">
        <v>0.35</v>
      </c>
      <c r="K92" t="s">
        <v>92</v>
      </c>
      <c r="L92" t="s">
        <v>144</v>
      </c>
      <c r="M92" t="str">
        <f t="shared" si="3"/>
        <v>IFBK</v>
      </c>
      <c r="N92">
        <v>2025</v>
      </c>
      <c r="O92">
        <f t="shared" ref="O92:O101" si="12">Q92*(1+SUMIFS($C92:$E92,$C$49:$E$49,N92))</f>
        <v>1.175</v>
      </c>
      <c r="Q92">
        <v>1</v>
      </c>
      <c r="S92" t="s">
        <v>143</v>
      </c>
    </row>
    <row r="93" spans="1:19" x14ac:dyDescent="0.25">
      <c r="A93" s="20" t="s">
        <v>18</v>
      </c>
      <c r="B93" t="s">
        <v>3</v>
      </c>
      <c r="C93" s="12">
        <v>0</v>
      </c>
      <c r="D93" s="12">
        <f t="shared" ref="D93:D101" si="13">E93/2</f>
        <v>0.17499999999999999</v>
      </c>
      <c r="E93" s="22">
        <f t="shared" si="11"/>
        <v>0.35</v>
      </c>
      <c r="F93" s="12">
        <v>0.35</v>
      </c>
      <c r="G93" s="12">
        <v>0.35</v>
      </c>
      <c r="H93" s="12">
        <v>0.35</v>
      </c>
      <c r="K93" t="s">
        <v>92</v>
      </c>
      <c r="L93" t="s">
        <v>146</v>
      </c>
      <c r="M93" t="str">
        <f t="shared" si="3"/>
        <v>IFBA</v>
      </c>
      <c r="N93">
        <v>2025</v>
      </c>
      <c r="O93">
        <f t="shared" si="12"/>
        <v>5.8750000000000004E-2</v>
      </c>
      <c r="Q93">
        <v>0.05</v>
      </c>
      <c r="S93" t="s">
        <v>145</v>
      </c>
    </row>
    <row r="94" spans="1:19" x14ac:dyDescent="0.25">
      <c r="A94" s="20" t="s">
        <v>18</v>
      </c>
      <c r="B94" t="s">
        <v>5</v>
      </c>
      <c r="C94" s="12">
        <v>0</v>
      </c>
      <c r="D94" s="12">
        <f t="shared" si="13"/>
        <v>0.17499999999999999</v>
      </c>
      <c r="E94" s="22">
        <f t="shared" si="11"/>
        <v>0.35</v>
      </c>
      <c r="F94" s="12">
        <v>0.35</v>
      </c>
      <c r="G94" s="12">
        <v>0.35</v>
      </c>
      <c r="H94" s="12">
        <v>0.35</v>
      </c>
      <c r="K94" t="s">
        <v>92</v>
      </c>
      <c r="L94" t="s">
        <v>148</v>
      </c>
      <c r="M94" t="str">
        <f t="shared" si="3"/>
        <v>IFBL</v>
      </c>
      <c r="N94">
        <v>2025</v>
      </c>
      <c r="O94">
        <f t="shared" si="12"/>
        <v>0.35249999999999998</v>
      </c>
      <c r="Q94">
        <v>0.3</v>
      </c>
      <c r="S94" t="s">
        <v>147</v>
      </c>
    </row>
    <row r="95" spans="1:19" x14ac:dyDescent="0.25">
      <c r="A95" s="20" t="s">
        <v>18</v>
      </c>
      <c r="B95" t="s">
        <v>6</v>
      </c>
      <c r="C95" s="12">
        <v>0</v>
      </c>
      <c r="D95" s="12">
        <f t="shared" si="13"/>
        <v>0.17499999999999999</v>
      </c>
      <c r="E95" s="22">
        <f t="shared" si="11"/>
        <v>0.35</v>
      </c>
      <c r="F95" s="12">
        <v>0.35</v>
      </c>
      <c r="G95" s="12">
        <v>0.35</v>
      </c>
      <c r="H95" s="12">
        <v>0.35</v>
      </c>
      <c r="K95" t="s">
        <v>92</v>
      </c>
      <c r="L95" t="s">
        <v>150</v>
      </c>
      <c r="M95" t="str">
        <f t="shared" si="3"/>
        <v>IFBC</v>
      </c>
      <c r="N95">
        <v>2025</v>
      </c>
      <c r="O95">
        <f t="shared" si="12"/>
        <v>2.35</v>
      </c>
      <c r="Q95">
        <v>2</v>
      </c>
      <c r="S95" t="s">
        <v>149</v>
      </c>
    </row>
    <row r="96" spans="1:19" x14ac:dyDescent="0.25">
      <c r="A96" s="20" t="s">
        <v>18</v>
      </c>
      <c r="B96" t="s">
        <v>7</v>
      </c>
      <c r="C96" s="12">
        <v>0</v>
      </c>
      <c r="D96" s="12">
        <f t="shared" si="13"/>
        <v>0.17499999999999999</v>
      </c>
      <c r="E96" s="22">
        <f t="shared" si="11"/>
        <v>0.35</v>
      </c>
      <c r="F96" s="12">
        <v>0.35</v>
      </c>
      <c r="G96" s="12">
        <v>0.35</v>
      </c>
      <c r="H96" s="12">
        <v>0.35</v>
      </c>
      <c r="K96" t="s">
        <v>92</v>
      </c>
      <c r="L96" t="s">
        <v>152</v>
      </c>
      <c r="M96" t="str">
        <f t="shared" si="3"/>
        <v>IFBH</v>
      </c>
      <c r="N96">
        <v>2025</v>
      </c>
      <c r="O96">
        <f t="shared" si="12"/>
        <v>1.0575000000000001</v>
      </c>
      <c r="Q96">
        <v>0.9</v>
      </c>
      <c r="S96" t="s">
        <v>151</v>
      </c>
    </row>
    <row r="97" spans="1:19" x14ac:dyDescent="0.25">
      <c r="A97" s="20" t="s">
        <v>18</v>
      </c>
      <c r="B97" t="s">
        <v>8</v>
      </c>
      <c r="C97" s="12">
        <v>0</v>
      </c>
      <c r="D97" s="12">
        <f t="shared" si="13"/>
        <v>0.17499999999999999</v>
      </c>
      <c r="E97" s="22">
        <f t="shared" si="11"/>
        <v>0.35</v>
      </c>
      <c r="F97" s="12">
        <v>0.35</v>
      </c>
      <c r="G97" s="12">
        <v>0.35</v>
      </c>
      <c r="H97" s="12">
        <v>0.35</v>
      </c>
      <c r="K97" t="s">
        <v>92</v>
      </c>
      <c r="L97" t="s">
        <v>154</v>
      </c>
      <c r="M97" t="str">
        <f t="shared" si="3"/>
        <v>IFBP</v>
      </c>
      <c r="N97">
        <v>2025</v>
      </c>
      <c r="O97">
        <f t="shared" si="12"/>
        <v>0.94000000000000006</v>
      </c>
      <c r="Q97">
        <v>0.8</v>
      </c>
      <c r="S97" t="s">
        <v>153</v>
      </c>
    </row>
    <row r="98" spans="1:19" x14ac:dyDescent="0.25">
      <c r="A98" s="20" t="s">
        <v>18</v>
      </c>
      <c r="B98" t="s">
        <v>9</v>
      </c>
      <c r="C98" s="12">
        <v>0</v>
      </c>
      <c r="D98" s="12">
        <f t="shared" si="13"/>
        <v>0.17499999999999999</v>
      </c>
      <c r="E98" s="22">
        <f t="shared" si="11"/>
        <v>0.35</v>
      </c>
      <c r="F98" s="12">
        <v>0.35</v>
      </c>
      <c r="G98" s="12">
        <v>0.35</v>
      </c>
      <c r="H98" s="12">
        <v>0.35</v>
      </c>
      <c r="K98" t="s">
        <v>92</v>
      </c>
      <c r="L98" t="s">
        <v>156</v>
      </c>
      <c r="M98" t="str">
        <f t="shared" si="3"/>
        <v>IFBF</v>
      </c>
      <c r="N98">
        <v>2025</v>
      </c>
      <c r="O98">
        <f t="shared" si="12"/>
        <v>0.94000000000000006</v>
      </c>
      <c r="Q98">
        <v>0.8</v>
      </c>
      <c r="S98" t="s">
        <v>155</v>
      </c>
    </row>
    <row r="99" spans="1:19" x14ac:dyDescent="0.25">
      <c r="A99" s="20" t="s">
        <v>18</v>
      </c>
      <c r="B99" t="s">
        <v>10</v>
      </c>
      <c r="C99" s="12">
        <v>0</v>
      </c>
      <c r="D99" s="12">
        <f t="shared" si="13"/>
        <v>0.17499999999999999</v>
      </c>
      <c r="E99" s="22">
        <f t="shared" si="11"/>
        <v>0.35</v>
      </c>
      <c r="F99" s="12">
        <v>0.35</v>
      </c>
      <c r="G99" s="12">
        <v>0.35</v>
      </c>
      <c r="H99" s="12">
        <v>0.35</v>
      </c>
      <c r="K99" t="s">
        <v>92</v>
      </c>
      <c r="L99" t="s">
        <v>158</v>
      </c>
      <c r="M99" t="str">
        <f t="shared" si="3"/>
        <v>IFBO</v>
      </c>
      <c r="N99">
        <v>2025</v>
      </c>
      <c r="O99">
        <f t="shared" si="12"/>
        <v>0.94000000000000006</v>
      </c>
      <c r="Q99">
        <v>0.8</v>
      </c>
      <c r="S99" t="s">
        <v>157</v>
      </c>
    </row>
    <row r="100" spans="1:19" x14ac:dyDescent="0.25">
      <c r="A100" s="20" t="s">
        <v>18</v>
      </c>
      <c r="B100" t="s">
        <v>11</v>
      </c>
      <c r="C100" s="12">
        <v>0</v>
      </c>
      <c r="D100" s="12">
        <f t="shared" si="13"/>
        <v>0.17499999999999999</v>
      </c>
      <c r="E100" s="22">
        <f t="shared" si="11"/>
        <v>0.35</v>
      </c>
      <c r="F100" s="12">
        <v>0.35</v>
      </c>
      <c r="G100" s="12">
        <v>0.35</v>
      </c>
      <c r="H100" s="12">
        <v>0.35</v>
      </c>
      <c r="K100" t="s">
        <v>92</v>
      </c>
      <c r="L100" t="s">
        <v>160</v>
      </c>
      <c r="M100" t="str">
        <f t="shared" si="3"/>
        <v>IFBE</v>
      </c>
      <c r="N100">
        <v>2025</v>
      </c>
      <c r="O100">
        <f t="shared" si="12"/>
        <v>0.89300000000000002</v>
      </c>
      <c r="Q100">
        <v>0.76</v>
      </c>
      <c r="S100" t="s">
        <v>159</v>
      </c>
    </row>
    <row r="101" spans="1:19" x14ac:dyDescent="0.25">
      <c r="A101" s="20" t="s">
        <v>18</v>
      </c>
      <c r="B101" t="s">
        <v>12</v>
      </c>
      <c r="C101" s="12">
        <v>0</v>
      </c>
      <c r="D101" s="12">
        <f t="shared" si="13"/>
        <v>0</v>
      </c>
      <c r="E101" s="12">
        <v>0</v>
      </c>
      <c r="F101" s="12">
        <v>0</v>
      </c>
      <c r="G101" s="12">
        <v>0</v>
      </c>
      <c r="H101" s="12">
        <v>0</v>
      </c>
      <c r="K101" s="10" t="s">
        <v>92</v>
      </c>
      <c r="L101" s="10" t="s">
        <v>162</v>
      </c>
      <c r="M101" t="str">
        <f t="shared" si="3"/>
        <v>IFBS</v>
      </c>
      <c r="N101" s="10">
        <v>2025</v>
      </c>
      <c r="O101">
        <f t="shared" si="12"/>
        <v>0.76</v>
      </c>
      <c r="P101" s="10"/>
      <c r="Q101" s="10">
        <v>0.76</v>
      </c>
      <c r="S101" t="s">
        <v>161</v>
      </c>
    </row>
    <row r="102" spans="1:19" x14ac:dyDescent="0.25">
      <c r="K102" t="s">
        <v>92</v>
      </c>
      <c r="L102" t="s">
        <v>144</v>
      </c>
      <c r="M102" t="str">
        <f t="shared" si="3"/>
        <v>IFBK</v>
      </c>
      <c r="N102">
        <v>2030</v>
      </c>
      <c r="O102">
        <f t="shared" ref="O102:O111" si="14">Q102*(1+SUMIFS($C92:$E92,$C$49:$E$49,N102))</f>
        <v>1.35</v>
      </c>
      <c r="Q102">
        <f>Q92</f>
        <v>1</v>
      </c>
    </row>
    <row r="103" spans="1:19" x14ac:dyDescent="0.25">
      <c r="K103" t="s">
        <v>92</v>
      </c>
      <c r="L103" t="s">
        <v>146</v>
      </c>
      <c r="M103" t="str">
        <f t="shared" si="3"/>
        <v>IFBA</v>
      </c>
      <c r="N103">
        <v>2030</v>
      </c>
      <c r="O103">
        <f t="shared" si="14"/>
        <v>6.7500000000000004E-2</v>
      </c>
      <c r="Q103">
        <f t="shared" ref="Q103:Q110" si="15">Q93</f>
        <v>0.05</v>
      </c>
    </row>
    <row r="104" spans="1:19" x14ac:dyDescent="0.25">
      <c r="K104" t="s">
        <v>92</v>
      </c>
      <c r="L104" t="s">
        <v>148</v>
      </c>
      <c r="M104" t="str">
        <f t="shared" si="3"/>
        <v>IFBL</v>
      </c>
      <c r="N104">
        <v>2030</v>
      </c>
      <c r="O104">
        <f t="shared" si="14"/>
        <v>0.40500000000000003</v>
      </c>
      <c r="Q104">
        <f t="shared" si="15"/>
        <v>0.3</v>
      </c>
    </row>
    <row r="105" spans="1:19" x14ac:dyDescent="0.25">
      <c r="K105" t="s">
        <v>92</v>
      </c>
      <c r="L105" t="s">
        <v>150</v>
      </c>
      <c r="M105" t="str">
        <f t="shared" si="3"/>
        <v>IFBC</v>
      </c>
      <c r="N105">
        <v>2030</v>
      </c>
      <c r="O105">
        <f t="shared" si="14"/>
        <v>2.7</v>
      </c>
      <c r="Q105">
        <f t="shared" si="15"/>
        <v>2</v>
      </c>
    </row>
    <row r="106" spans="1:19" x14ac:dyDescent="0.25">
      <c r="K106" t="s">
        <v>92</v>
      </c>
      <c r="L106" t="s">
        <v>152</v>
      </c>
      <c r="M106" t="str">
        <f t="shared" si="3"/>
        <v>IFBH</v>
      </c>
      <c r="N106">
        <v>2030</v>
      </c>
      <c r="O106">
        <f t="shared" si="14"/>
        <v>1.2150000000000001</v>
      </c>
      <c r="Q106">
        <f t="shared" si="15"/>
        <v>0.9</v>
      </c>
    </row>
    <row r="107" spans="1:19" x14ac:dyDescent="0.25">
      <c r="K107" t="s">
        <v>92</v>
      </c>
      <c r="L107" t="s">
        <v>154</v>
      </c>
      <c r="M107" t="str">
        <f t="shared" si="3"/>
        <v>IFBP</v>
      </c>
      <c r="N107">
        <v>2030</v>
      </c>
      <c r="O107">
        <f t="shared" si="14"/>
        <v>1.08</v>
      </c>
      <c r="Q107">
        <f t="shared" si="15"/>
        <v>0.8</v>
      </c>
    </row>
    <row r="108" spans="1:19" x14ac:dyDescent="0.25">
      <c r="K108" t="s">
        <v>92</v>
      </c>
      <c r="L108" t="s">
        <v>156</v>
      </c>
      <c r="M108" t="str">
        <f t="shared" ref="M108:M132" si="16">LEFT(L108,4)</f>
        <v>IFBF</v>
      </c>
      <c r="N108">
        <v>2030</v>
      </c>
      <c r="O108">
        <f t="shared" si="14"/>
        <v>1.08</v>
      </c>
      <c r="Q108">
        <f t="shared" si="15"/>
        <v>0.8</v>
      </c>
    </row>
    <row r="109" spans="1:19" x14ac:dyDescent="0.25">
      <c r="K109" t="s">
        <v>92</v>
      </c>
      <c r="L109" t="s">
        <v>158</v>
      </c>
      <c r="M109" t="str">
        <f t="shared" si="16"/>
        <v>IFBO</v>
      </c>
      <c r="N109">
        <v>2030</v>
      </c>
      <c r="O109">
        <f t="shared" si="14"/>
        <v>1.08</v>
      </c>
      <c r="Q109">
        <f t="shared" si="15"/>
        <v>0.8</v>
      </c>
    </row>
    <row r="110" spans="1:19" x14ac:dyDescent="0.25">
      <c r="K110" t="s">
        <v>92</v>
      </c>
      <c r="L110" t="s">
        <v>160</v>
      </c>
      <c r="M110" t="str">
        <f t="shared" si="16"/>
        <v>IFBE</v>
      </c>
      <c r="N110">
        <v>2030</v>
      </c>
      <c r="O110">
        <f t="shared" si="14"/>
        <v>1.026</v>
      </c>
      <c r="Q110">
        <f t="shared" si="15"/>
        <v>0.76</v>
      </c>
    </row>
    <row r="111" spans="1:19" x14ac:dyDescent="0.25">
      <c r="K111" t="s">
        <v>92</v>
      </c>
      <c r="L111" t="s">
        <v>162</v>
      </c>
      <c r="M111" t="str">
        <f t="shared" si="16"/>
        <v>IFBS</v>
      </c>
      <c r="N111">
        <v>2030</v>
      </c>
      <c r="O111">
        <f t="shared" si="14"/>
        <v>0.76</v>
      </c>
      <c r="Q111">
        <f>Q101</f>
        <v>0.76</v>
      </c>
    </row>
    <row r="112" spans="1:19" ht="15.75" thickBot="1" x14ac:dyDescent="0.3">
      <c r="K112" s="50" t="s">
        <v>185</v>
      </c>
      <c r="L112" s="51" t="s">
        <v>89</v>
      </c>
      <c r="M112" s="51" t="s">
        <v>184</v>
      </c>
      <c r="N112" s="50" t="s">
        <v>90</v>
      </c>
      <c r="O112" s="50" t="s">
        <v>91</v>
      </c>
    </row>
    <row r="113" spans="1:19" x14ac:dyDescent="0.25">
      <c r="A113" s="3" t="s">
        <v>10</v>
      </c>
      <c r="B113" t="s">
        <v>2</v>
      </c>
      <c r="C113" s="12">
        <v>0</v>
      </c>
      <c r="D113" s="12">
        <f>E113/2</f>
        <v>0.17499999999999999</v>
      </c>
      <c r="E113" s="22">
        <f t="shared" ref="E113:E121" si="17">SUMIFS($E$23:$E$25,$B$23:$B$25,$B$20)</f>
        <v>0.35</v>
      </c>
      <c r="F113" s="12">
        <v>0.35</v>
      </c>
      <c r="G113" s="12">
        <v>0.35</v>
      </c>
      <c r="H113" s="12">
        <v>0.35</v>
      </c>
      <c r="K113" t="s">
        <v>92</v>
      </c>
      <c r="L113" s="54" t="s">
        <v>164</v>
      </c>
      <c r="M113" t="str">
        <f t="shared" si="16"/>
        <v>IOTK</v>
      </c>
      <c r="N113">
        <v>2025</v>
      </c>
      <c r="O113">
        <f t="shared" ref="O113:O122" si="18">Q113*(1+SUMIFS($C113:$E113,$C$49:$E$49,N113))</f>
        <v>1.175</v>
      </c>
      <c r="Q113">
        <v>1</v>
      </c>
      <c r="S113" s="54" t="s">
        <v>163</v>
      </c>
    </row>
    <row r="114" spans="1:19" x14ac:dyDescent="0.25">
      <c r="A114" s="3" t="s">
        <v>10</v>
      </c>
      <c r="B114" t="s">
        <v>3</v>
      </c>
      <c r="C114" s="12">
        <v>0</v>
      </c>
      <c r="D114" s="12">
        <f t="shared" ref="D114:D122" si="19">E114/2</f>
        <v>0.17499999999999999</v>
      </c>
      <c r="E114" s="22">
        <f t="shared" si="17"/>
        <v>0.35</v>
      </c>
      <c r="F114" s="12">
        <v>0.35</v>
      </c>
      <c r="G114" s="12">
        <v>0.35</v>
      </c>
      <c r="H114" s="12">
        <v>0.35</v>
      </c>
      <c r="K114" t="s">
        <v>92</v>
      </c>
      <c r="L114" s="54" t="s">
        <v>166</v>
      </c>
      <c r="M114" t="str">
        <f t="shared" si="16"/>
        <v>IOTA</v>
      </c>
      <c r="N114">
        <v>2025</v>
      </c>
      <c r="O114">
        <f t="shared" si="18"/>
        <v>5.8750000000000004E-2</v>
      </c>
      <c r="Q114">
        <v>0.05</v>
      </c>
      <c r="S114" s="54" t="s">
        <v>165</v>
      </c>
    </row>
    <row r="115" spans="1:19" x14ac:dyDescent="0.25">
      <c r="A115" s="3" t="s">
        <v>10</v>
      </c>
      <c r="B115" t="s">
        <v>5</v>
      </c>
      <c r="C115" s="12">
        <v>0</v>
      </c>
      <c r="D115" s="12">
        <f t="shared" si="19"/>
        <v>0.17499999999999999</v>
      </c>
      <c r="E115" s="22">
        <f t="shared" si="17"/>
        <v>0.35</v>
      </c>
      <c r="F115" s="12">
        <v>0.35</v>
      </c>
      <c r="G115" s="12">
        <v>0.35</v>
      </c>
      <c r="H115" s="12">
        <v>0.35</v>
      </c>
      <c r="K115" t="s">
        <v>92</v>
      </c>
      <c r="L115" s="54" t="s">
        <v>168</v>
      </c>
      <c r="M115" t="str">
        <f t="shared" si="16"/>
        <v>IOTL</v>
      </c>
      <c r="N115">
        <v>2025</v>
      </c>
      <c r="O115">
        <f t="shared" si="18"/>
        <v>0.35249999999999998</v>
      </c>
      <c r="Q115">
        <v>0.3</v>
      </c>
      <c r="S115" s="54" t="s">
        <v>167</v>
      </c>
    </row>
    <row r="116" spans="1:19" x14ac:dyDescent="0.25">
      <c r="A116" s="3" t="s">
        <v>10</v>
      </c>
      <c r="B116" t="s">
        <v>6</v>
      </c>
      <c r="C116" s="12">
        <v>0</v>
      </c>
      <c r="D116" s="12">
        <f t="shared" si="19"/>
        <v>0.17499999999999999</v>
      </c>
      <c r="E116" s="22">
        <f t="shared" si="17"/>
        <v>0.35</v>
      </c>
      <c r="F116" s="12">
        <v>0.35</v>
      </c>
      <c r="G116" s="12">
        <v>0.35</v>
      </c>
      <c r="H116" s="12">
        <v>0.35</v>
      </c>
      <c r="K116" t="s">
        <v>92</v>
      </c>
      <c r="L116" s="54" t="s">
        <v>170</v>
      </c>
      <c r="M116" t="str">
        <f t="shared" si="16"/>
        <v>IOTC</v>
      </c>
      <c r="N116">
        <v>2025</v>
      </c>
      <c r="O116">
        <f t="shared" si="18"/>
        <v>2.35</v>
      </c>
      <c r="Q116">
        <v>2</v>
      </c>
      <c r="S116" s="54" t="s">
        <v>169</v>
      </c>
    </row>
    <row r="117" spans="1:19" x14ac:dyDescent="0.25">
      <c r="A117" s="3" t="s">
        <v>10</v>
      </c>
      <c r="B117" t="s">
        <v>7</v>
      </c>
      <c r="C117" s="12">
        <v>0</v>
      </c>
      <c r="D117" s="12">
        <f t="shared" si="19"/>
        <v>0.17499999999999999</v>
      </c>
      <c r="E117" s="22">
        <f t="shared" si="17"/>
        <v>0.35</v>
      </c>
      <c r="F117" s="12">
        <v>0.35</v>
      </c>
      <c r="G117" s="12">
        <v>0.35</v>
      </c>
      <c r="H117" s="12">
        <v>0.35</v>
      </c>
      <c r="K117" t="s">
        <v>92</v>
      </c>
      <c r="L117" s="54" t="s">
        <v>172</v>
      </c>
      <c r="M117" t="str">
        <f t="shared" si="16"/>
        <v>IOTH</v>
      </c>
      <c r="N117">
        <v>2025</v>
      </c>
      <c r="O117">
        <f t="shared" si="18"/>
        <v>1.0575000000000001</v>
      </c>
      <c r="Q117">
        <v>0.9</v>
      </c>
      <c r="S117" s="54" t="s">
        <v>171</v>
      </c>
    </row>
    <row r="118" spans="1:19" x14ac:dyDescent="0.25">
      <c r="A118" s="3" t="s">
        <v>10</v>
      </c>
      <c r="B118" t="s">
        <v>8</v>
      </c>
      <c r="C118" s="12">
        <v>0</v>
      </c>
      <c r="D118" s="12">
        <f t="shared" si="19"/>
        <v>0.17499999999999999</v>
      </c>
      <c r="E118" s="22">
        <f t="shared" si="17"/>
        <v>0.35</v>
      </c>
      <c r="F118" s="12">
        <v>0.35</v>
      </c>
      <c r="G118" s="12">
        <v>0.35</v>
      </c>
      <c r="H118" s="12">
        <v>0.35</v>
      </c>
      <c r="K118" t="s">
        <v>92</v>
      </c>
      <c r="L118" s="54" t="s">
        <v>174</v>
      </c>
      <c r="M118" t="str">
        <f t="shared" si="16"/>
        <v>IOTP</v>
      </c>
      <c r="N118">
        <v>2025</v>
      </c>
      <c r="O118">
        <f t="shared" si="18"/>
        <v>0.94000000000000006</v>
      </c>
      <c r="Q118">
        <v>0.8</v>
      </c>
      <c r="S118" s="54" t="s">
        <v>173</v>
      </c>
    </row>
    <row r="119" spans="1:19" x14ac:dyDescent="0.25">
      <c r="A119" s="3" t="s">
        <v>10</v>
      </c>
      <c r="B119" t="s">
        <v>9</v>
      </c>
      <c r="C119" s="12">
        <v>0</v>
      </c>
      <c r="D119" s="12">
        <f t="shared" si="19"/>
        <v>0.17499999999999999</v>
      </c>
      <c r="E119" s="22">
        <f t="shared" si="17"/>
        <v>0.35</v>
      </c>
      <c r="F119" s="12">
        <v>0.35</v>
      </c>
      <c r="G119" s="12">
        <v>0.35</v>
      </c>
      <c r="H119" s="12">
        <v>0.35</v>
      </c>
      <c r="K119" t="s">
        <v>92</v>
      </c>
      <c r="L119" s="54" t="s">
        <v>176</v>
      </c>
      <c r="M119" t="str">
        <f t="shared" si="16"/>
        <v>IOTF</v>
      </c>
      <c r="N119">
        <v>2025</v>
      </c>
      <c r="O119">
        <f t="shared" si="18"/>
        <v>0.94000000000000006</v>
      </c>
      <c r="Q119">
        <v>0.8</v>
      </c>
      <c r="S119" s="54" t="s">
        <v>175</v>
      </c>
    </row>
    <row r="120" spans="1:19" x14ac:dyDescent="0.25">
      <c r="A120" s="3" t="s">
        <v>10</v>
      </c>
      <c r="B120" t="s">
        <v>10</v>
      </c>
      <c r="C120" s="12">
        <v>0</v>
      </c>
      <c r="D120" s="12">
        <f t="shared" si="19"/>
        <v>0.17499999999999999</v>
      </c>
      <c r="E120" s="22">
        <f t="shared" si="17"/>
        <v>0.35</v>
      </c>
      <c r="F120" s="12">
        <v>0.35</v>
      </c>
      <c r="G120" s="12">
        <v>0.35</v>
      </c>
      <c r="H120" s="12">
        <v>0.35</v>
      </c>
      <c r="K120" t="s">
        <v>92</v>
      </c>
      <c r="L120" s="54" t="s">
        <v>178</v>
      </c>
      <c r="M120" t="str">
        <f t="shared" si="16"/>
        <v>IOTO</v>
      </c>
      <c r="N120">
        <v>2025</v>
      </c>
      <c r="O120">
        <f t="shared" si="18"/>
        <v>0.94000000000000006</v>
      </c>
      <c r="Q120">
        <v>0.8</v>
      </c>
      <c r="S120" s="54" t="s">
        <v>177</v>
      </c>
    </row>
    <row r="121" spans="1:19" x14ac:dyDescent="0.25">
      <c r="A121" s="3" t="s">
        <v>10</v>
      </c>
      <c r="B121" t="s">
        <v>11</v>
      </c>
      <c r="C121" s="12">
        <v>0</v>
      </c>
      <c r="D121" s="12">
        <f t="shared" si="19"/>
        <v>0.17499999999999999</v>
      </c>
      <c r="E121" s="22">
        <f t="shared" si="17"/>
        <v>0.35</v>
      </c>
      <c r="F121" s="12">
        <v>0.35</v>
      </c>
      <c r="G121" s="12">
        <v>0.35</v>
      </c>
      <c r="H121" s="12">
        <v>0.35</v>
      </c>
      <c r="K121" t="s">
        <v>92</v>
      </c>
      <c r="L121" s="54" t="s">
        <v>180</v>
      </c>
      <c r="M121" t="str">
        <f t="shared" si="16"/>
        <v>IOTE</v>
      </c>
      <c r="N121">
        <v>2025</v>
      </c>
      <c r="O121">
        <f t="shared" si="18"/>
        <v>0.89300000000000002</v>
      </c>
      <c r="Q121">
        <v>0.76</v>
      </c>
      <c r="S121" s="54" t="s">
        <v>179</v>
      </c>
    </row>
    <row r="122" spans="1:19" x14ac:dyDescent="0.25">
      <c r="A122" s="3" t="s">
        <v>10</v>
      </c>
      <c r="B122" t="s">
        <v>12</v>
      </c>
      <c r="C122" s="12">
        <v>0</v>
      </c>
      <c r="D122" s="12">
        <f t="shared" si="19"/>
        <v>0</v>
      </c>
      <c r="E122" s="22">
        <v>0</v>
      </c>
      <c r="F122" s="12">
        <v>0</v>
      </c>
      <c r="G122" s="12">
        <v>0</v>
      </c>
      <c r="H122" s="12">
        <v>0</v>
      </c>
      <c r="K122" s="10" t="s">
        <v>92</v>
      </c>
      <c r="L122" s="55" t="s">
        <v>182</v>
      </c>
      <c r="M122" t="str">
        <f t="shared" si="16"/>
        <v>IOTS</v>
      </c>
      <c r="N122" s="10">
        <v>2025</v>
      </c>
      <c r="O122">
        <f t="shared" si="18"/>
        <v>0.76</v>
      </c>
      <c r="P122" s="10"/>
      <c r="Q122" s="10">
        <v>0.76</v>
      </c>
      <c r="S122" s="54" t="s">
        <v>181</v>
      </c>
    </row>
    <row r="123" spans="1:19" x14ac:dyDescent="0.25">
      <c r="K123" t="s">
        <v>92</v>
      </c>
      <c r="L123" s="54" t="s">
        <v>164</v>
      </c>
      <c r="M123" t="str">
        <f t="shared" si="16"/>
        <v>IOTK</v>
      </c>
      <c r="N123">
        <v>2030</v>
      </c>
      <c r="O123">
        <f t="shared" ref="O123:O132" si="20">Q123*(1+SUMIFS($C113:$E113,$C$49:$E$49,N123))</f>
        <v>1.35</v>
      </c>
      <c r="Q123">
        <v>1</v>
      </c>
    </row>
    <row r="124" spans="1:19" x14ac:dyDescent="0.25">
      <c r="K124" t="s">
        <v>92</v>
      </c>
      <c r="L124" s="54" t="s">
        <v>166</v>
      </c>
      <c r="M124" t="str">
        <f t="shared" si="16"/>
        <v>IOTA</v>
      </c>
      <c r="N124">
        <v>2030</v>
      </c>
      <c r="O124">
        <f t="shared" si="20"/>
        <v>6.7500000000000004E-2</v>
      </c>
      <c r="Q124">
        <v>0.05</v>
      </c>
    </row>
    <row r="125" spans="1:19" x14ac:dyDescent="0.25">
      <c r="K125" t="s">
        <v>92</v>
      </c>
      <c r="L125" s="54" t="s">
        <v>168</v>
      </c>
      <c r="M125" t="str">
        <f t="shared" si="16"/>
        <v>IOTL</v>
      </c>
      <c r="N125">
        <v>2030</v>
      </c>
      <c r="O125">
        <f t="shared" si="20"/>
        <v>0.40500000000000003</v>
      </c>
      <c r="Q125">
        <v>0.3</v>
      </c>
    </row>
    <row r="126" spans="1:19" x14ac:dyDescent="0.25">
      <c r="K126" t="s">
        <v>92</v>
      </c>
      <c r="L126" s="54" t="s">
        <v>170</v>
      </c>
      <c r="M126" t="str">
        <f t="shared" si="16"/>
        <v>IOTC</v>
      </c>
      <c r="N126">
        <v>2030</v>
      </c>
      <c r="O126">
        <f t="shared" si="20"/>
        <v>2.7</v>
      </c>
      <c r="Q126">
        <v>2</v>
      </c>
    </row>
    <row r="127" spans="1:19" x14ac:dyDescent="0.25">
      <c r="K127" t="s">
        <v>92</v>
      </c>
      <c r="L127" s="54" t="s">
        <v>172</v>
      </c>
      <c r="M127" t="str">
        <f t="shared" si="16"/>
        <v>IOTH</v>
      </c>
      <c r="N127">
        <v>2030</v>
      </c>
      <c r="O127">
        <f t="shared" si="20"/>
        <v>1.2150000000000001</v>
      </c>
      <c r="Q127">
        <v>0.9</v>
      </c>
    </row>
    <row r="128" spans="1:19" x14ac:dyDescent="0.25">
      <c r="A128" s="21" t="s">
        <v>19</v>
      </c>
      <c r="K128" t="s">
        <v>92</v>
      </c>
      <c r="L128" s="54" t="s">
        <v>174</v>
      </c>
      <c r="M128" t="str">
        <f t="shared" si="16"/>
        <v>IOTP</v>
      </c>
      <c r="N128">
        <v>2030</v>
      </c>
      <c r="O128">
        <f t="shared" si="20"/>
        <v>1.08</v>
      </c>
      <c r="Q128">
        <v>0.8</v>
      </c>
    </row>
    <row r="129" spans="1:17" x14ac:dyDescent="0.25">
      <c r="B129" s="23" t="s">
        <v>20</v>
      </c>
      <c r="K129" t="s">
        <v>92</v>
      </c>
      <c r="L129" s="54" t="s">
        <v>176</v>
      </c>
      <c r="M129" t="str">
        <f t="shared" si="16"/>
        <v>IOTF</v>
      </c>
      <c r="N129">
        <v>2030</v>
      </c>
      <c r="O129">
        <f t="shared" si="20"/>
        <v>1.08</v>
      </c>
      <c r="Q129">
        <v>0.8</v>
      </c>
    </row>
    <row r="130" spans="1:17" x14ac:dyDescent="0.25">
      <c r="B130" s="16">
        <v>0.1</v>
      </c>
      <c r="C130" s="1" t="s">
        <v>21</v>
      </c>
      <c r="K130" t="s">
        <v>92</v>
      </c>
      <c r="L130" s="54" t="s">
        <v>178</v>
      </c>
      <c r="M130" t="str">
        <f t="shared" si="16"/>
        <v>IOTO</v>
      </c>
      <c r="N130">
        <v>2030</v>
      </c>
      <c r="O130">
        <f t="shared" si="20"/>
        <v>1.08</v>
      </c>
      <c r="Q130">
        <v>0.8</v>
      </c>
    </row>
    <row r="131" spans="1:17" x14ac:dyDescent="0.25">
      <c r="K131" t="s">
        <v>92</v>
      </c>
      <c r="L131" s="54" t="s">
        <v>180</v>
      </c>
      <c r="M131" t="str">
        <f t="shared" si="16"/>
        <v>IOTE</v>
      </c>
      <c r="N131">
        <v>2030</v>
      </c>
      <c r="O131">
        <f t="shared" si="20"/>
        <v>1.026</v>
      </c>
      <c r="Q131">
        <v>0.76</v>
      </c>
    </row>
    <row r="132" spans="1:17" x14ac:dyDescent="0.25">
      <c r="B132" s="12"/>
      <c r="C132" s="20">
        <v>2020</v>
      </c>
      <c r="D132" s="20">
        <v>2025</v>
      </c>
      <c r="E132" s="20">
        <v>2030</v>
      </c>
      <c r="F132" s="20">
        <v>2035</v>
      </c>
      <c r="G132">
        <v>2040</v>
      </c>
      <c r="H132">
        <v>2050</v>
      </c>
      <c r="K132" t="s">
        <v>92</v>
      </c>
      <c r="L132" s="54" t="s">
        <v>182</v>
      </c>
      <c r="M132" t="str">
        <f t="shared" si="16"/>
        <v>IOTS</v>
      </c>
      <c r="N132">
        <v>2030</v>
      </c>
      <c r="O132">
        <f t="shared" si="20"/>
        <v>0.76</v>
      </c>
      <c r="Q132">
        <v>0.76</v>
      </c>
    </row>
    <row r="133" spans="1:17" x14ac:dyDescent="0.25">
      <c r="B133" s="1" t="s">
        <v>22</v>
      </c>
      <c r="C133" s="12">
        <v>0.11666666666666665</v>
      </c>
      <c r="D133" s="12">
        <v>0.23333333333333331</v>
      </c>
      <c r="E133" s="22">
        <v>0.35</v>
      </c>
      <c r="F133" s="12">
        <v>0.35</v>
      </c>
      <c r="G133" s="12">
        <v>0.35</v>
      </c>
      <c r="H133" s="12">
        <v>0.35</v>
      </c>
    </row>
    <row r="134" spans="1:17" x14ac:dyDescent="0.25">
      <c r="B134" s="24" t="s">
        <v>23</v>
      </c>
      <c r="C134" s="25">
        <v>1.1666666666666665E-2</v>
      </c>
      <c r="D134" s="25">
        <v>2.3333333333333331E-2</v>
      </c>
      <c r="E134" s="25">
        <v>3.4999999999999996E-2</v>
      </c>
      <c r="F134" s="25">
        <v>3.4999999999999996E-2</v>
      </c>
      <c r="G134" s="25">
        <v>3.4999999999999996E-2</v>
      </c>
      <c r="H134" s="25">
        <v>3.4999999999999996E-2</v>
      </c>
    </row>
    <row r="136" spans="1:17" x14ac:dyDescent="0.25">
      <c r="B136" s="1" t="s">
        <v>24</v>
      </c>
      <c r="C136" s="26">
        <v>0</v>
      </c>
      <c r="D136" s="26">
        <v>0</v>
      </c>
      <c r="E136" s="26">
        <v>0</v>
      </c>
      <c r="F136" s="26">
        <v>0</v>
      </c>
      <c r="G136" s="26">
        <v>0</v>
      </c>
      <c r="H136" s="26">
        <v>0</v>
      </c>
    </row>
    <row r="142" spans="1:17" x14ac:dyDescent="0.25">
      <c r="A142" s="3" t="s">
        <v>25</v>
      </c>
    </row>
    <row r="143" spans="1:17" x14ac:dyDescent="0.25">
      <c r="C143" s="22">
        <v>-0.05</v>
      </c>
      <c r="D143" s="1" t="s">
        <v>26</v>
      </c>
      <c r="E143">
        <v>0</v>
      </c>
      <c r="F143" s="12">
        <v>-2.5000000000000001E-2</v>
      </c>
      <c r="G143" s="12">
        <v>-0.05</v>
      </c>
      <c r="H143" s="12">
        <v>-0.05</v>
      </c>
      <c r="I143" s="12">
        <v>-0.05</v>
      </c>
      <c r="J143" s="12">
        <v>-0.05</v>
      </c>
      <c r="K143" s="12">
        <v>-0.05</v>
      </c>
    </row>
    <row r="144" spans="1:17" x14ac:dyDescent="0.25">
      <c r="E144">
        <v>0</v>
      </c>
      <c r="F144">
        <v>0</v>
      </c>
      <c r="G144">
        <v>0</v>
      </c>
      <c r="H144">
        <v>0</v>
      </c>
      <c r="I144">
        <v>0</v>
      </c>
      <c r="J144">
        <v>0</v>
      </c>
      <c r="K144">
        <v>0</v>
      </c>
    </row>
    <row r="147" spans="2:13" ht="19.5" x14ac:dyDescent="0.25">
      <c r="B147" s="28" t="s">
        <v>27</v>
      </c>
    </row>
    <row r="148" spans="2:13" x14ac:dyDescent="0.25">
      <c r="B148" s="13" t="s">
        <v>28</v>
      </c>
      <c r="C148" s="5" t="b">
        <v>0</v>
      </c>
      <c r="D148" s="5"/>
      <c r="E148" s="5"/>
      <c r="F148" s="5"/>
      <c r="G148" s="5"/>
      <c r="H148" s="5"/>
      <c r="I148" s="5"/>
      <c r="J148" s="5"/>
      <c r="K148" s="5"/>
      <c r="L148" s="5"/>
      <c r="M148" s="6"/>
    </row>
    <row r="149" spans="2:13" x14ac:dyDescent="0.25">
      <c r="B149" s="29" t="s">
        <v>29</v>
      </c>
      <c r="E149" s="3">
        <v>2020</v>
      </c>
      <c r="F149" s="3">
        <v>2025</v>
      </c>
      <c r="G149" s="3">
        <v>2030</v>
      </c>
      <c r="H149" s="3">
        <v>2035</v>
      </c>
      <c r="I149" s="3">
        <v>2040</v>
      </c>
      <c r="J149" s="3">
        <v>2045</v>
      </c>
      <c r="K149" s="3">
        <v>2050</v>
      </c>
      <c r="M149" s="8"/>
    </row>
    <row r="150" spans="2:13" x14ac:dyDescent="0.25">
      <c r="B150" s="7"/>
      <c r="C150" s="1" t="s">
        <v>30</v>
      </c>
      <c r="F150" s="30">
        <v>5.5620886416435935</v>
      </c>
      <c r="G150" s="30">
        <v>6.4802617482978908</v>
      </c>
      <c r="H150" s="30">
        <v>7.2352040804358699</v>
      </c>
      <c r="I150" s="30">
        <v>8.2186694968966982</v>
      </c>
      <c r="J150" s="30">
        <v>9.2184579908091564</v>
      </c>
      <c r="K150" s="30">
        <v>10.565111880568795</v>
      </c>
      <c r="M150" s="8"/>
    </row>
    <row r="151" spans="2:13" x14ac:dyDescent="0.25">
      <c r="B151" s="7"/>
      <c r="C151" s="1" t="s">
        <v>31</v>
      </c>
      <c r="E151" s="31"/>
      <c r="F151" s="31">
        <v>-0.48087110861142252</v>
      </c>
      <c r="G151" s="31">
        <v>-0.65141293181790172</v>
      </c>
      <c r="H151" s="31">
        <v>-0.51026292419039476</v>
      </c>
      <c r="I151" s="31">
        <v>-0.17201903147508937</v>
      </c>
      <c r="J151" s="31">
        <v>0.19032466273090426</v>
      </c>
      <c r="K151" s="31">
        <v>0.35390843450060355</v>
      </c>
      <c r="M151" s="8"/>
    </row>
    <row r="152" spans="2:13" x14ac:dyDescent="0.25">
      <c r="B152" s="7"/>
      <c r="C152" s="1" t="s">
        <v>32</v>
      </c>
      <c r="E152" s="31">
        <v>0</v>
      </c>
      <c r="F152" s="31">
        <v>0</v>
      </c>
      <c r="G152" s="31">
        <v>0</v>
      </c>
      <c r="H152" s="31">
        <v>0</v>
      </c>
      <c r="I152" s="31">
        <v>0</v>
      </c>
      <c r="J152" s="31">
        <v>0</v>
      </c>
      <c r="K152" s="31">
        <v>0</v>
      </c>
      <c r="M152" s="8"/>
    </row>
    <row r="153" spans="2:13" x14ac:dyDescent="0.25">
      <c r="B153" s="7"/>
      <c r="M153" s="8"/>
    </row>
    <row r="154" spans="2:13" x14ac:dyDescent="0.25">
      <c r="B154" s="7"/>
      <c r="M154" s="8"/>
    </row>
    <row r="155" spans="2:13" x14ac:dyDescent="0.25">
      <c r="B155" s="29"/>
      <c r="M155" s="8"/>
    </row>
    <row r="156" spans="2:13" x14ac:dyDescent="0.25">
      <c r="B156" s="29" t="s">
        <v>33</v>
      </c>
      <c r="M156" s="8"/>
    </row>
    <row r="157" spans="2:13" x14ac:dyDescent="0.25">
      <c r="B157" s="7"/>
      <c r="C157" s="1" t="s">
        <v>34</v>
      </c>
      <c r="E157">
        <v>1.0761048779153095</v>
      </c>
      <c r="F157">
        <v>1.2116592573289904</v>
      </c>
      <c r="G157">
        <v>1.3835634144625406</v>
      </c>
      <c r="H157">
        <v>1.6009047937459284</v>
      </c>
      <c r="I157">
        <v>1.8689844044299675</v>
      </c>
      <c r="J157">
        <v>2.1953751168729645</v>
      </c>
      <c r="K157">
        <v>2.6080965514006516</v>
      </c>
      <c r="M157" s="8"/>
    </row>
    <row r="158" spans="2:13" x14ac:dyDescent="0.25">
      <c r="B158" s="7"/>
      <c r="C158" s="1" t="s">
        <v>35</v>
      </c>
      <c r="F158" s="27">
        <v>-0.22538365395891569</v>
      </c>
      <c r="G158" s="27">
        <v>-0.32710046744318089</v>
      </c>
      <c r="H158" s="27">
        <v>-0.25352238557540036</v>
      </c>
      <c r="I158" s="27">
        <v>-1.0988458741139302E-2</v>
      </c>
      <c r="J158" s="27">
        <v>0.24915623705126549</v>
      </c>
      <c r="K158" s="27">
        <v>0.3693693542895139</v>
      </c>
      <c r="M158" s="8"/>
    </row>
    <row r="159" spans="2:13" x14ac:dyDescent="0.25">
      <c r="B159" s="7"/>
      <c r="C159" s="1" t="s">
        <v>36</v>
      </c>
      <c r="E159" s="15"/>
      <c r="F159" s="15">
        <v>-0.18601240620713502</v>
      </c>
      <c r="G159" s="15">
        <v>-0.23641884717676379</v>
      </c>
      <c r="H159" s="15">
        <v>-0.1583619379277314</v>
      </c>
      <c r="I159" s="15">
        <v>-5.8793742286419644E-3</v>
      </c>
      <c r="J159" s="15">
        <v>0.1134914189089276</v>
      </c>
      <c r="K159" s="15">
        <v>0.14162411053806573</v>
      </c>
      <c r="M159" s="8"/>
    </row>
    <row r="160" spans="2:13" x14ac:dyDescent="0.25">
      <c r="B160" s="7"/>
      <c r="C160" s="1" t="s">
        <v>37</v>
      </c>
      <c r="E160" s="15"/>
      <c r="F160" s="15">
        <v>-5.5803721862140505E-2</v>
      </c>
      <c r="G160" s="15">
        <v>-7.0925654153029136E-2</v>
      </c>
      <c r="H160" s="15">
        <v>-4.7508581378319419E-2</v>
      </c>
      <c r="I160" s="15">
        <v>-1.7638122685925892E-3</v>
      </c>
      <c r="J160" s="15">
        <v>3.404742567267828E-2</v>
      </c>
      <c r="K160" s="15">
        <v>4.2487233161419717E-2</v>
      </c>
      <c r="M160" s="8"/>
    </row>
    <row r="161" spans="2:13" x14ac:dyDescent="0.25">
      <c r="B161" s="7"/>
      <c r="C161" s="1" t="s">
        <v>38</v>
      </c>
      <c r="E161" s="12"/>
      <c r="F161" s="12">
        <v>0</v>
      </c>
      <c r="G161" s="12">
        <v>0</v>
      </c>
      <c r="H161" s="12">
        <v>0</v>
      </c>
      <c r="I161" s="12">
        <v>0</v>
      </c>
      <c r="J161" s="12">
        <v>0</v>
      </c>
      <c r="K161" s="12">
        <v>0</v>
      </c>
      <c r="M161" s="8"/>
    </row>
    <row r="162" spans="2:13" x14ac:dyDescent="0.25">
      <c r="B162" s="7"/>
      <c r="C162" s="1" t="s">
        <v>39</v>
      </c>
      <c r="E162" s="18">
        <v>0</v>
      </c>
      <c r="F162" s="18">
        <v>0</v>
      </c>
      <c r="G162" s="18">
        <v>0</v>
      </c>
      <c r="H162" s="18">
        <v>0</v>
      </c>
      <c r="I162" s="18">
        <v>0</v>
      </c>
      <c r="J162" s="18">
        <v>0</v>
      </c>
      <c r="K162" s="18">
        <v>0</v>
      </c>
      <c r="M162" s="8"/>
    </row>
    <row r="163" spans="2:13" x14ac:dyDescent="0.25">
      <c r="B163" s="7"/>
      <c r="M163" s="8"/>
    </row>
    <row r="164" spans="2:13" x14ac:dyDescent="0.25">
      <c r="B164" s="7"/>
      <c r="C164" s="12">
        <v>0.1</v>
      </c>
      <c r="D164" s="1" t="s">
        <v>40</v>
      </c>
      <c r="M164" s="8"/>
    </row>
    <row r="165" spans="2:13" x14ac:dyDescent="0.25">
      <c r="B165" s="7"/>
      <c r="C165" s="12">
        <v>0.03</v>
      </c>
      <c r="D165" s="1" t="s">
        <v>41</v>
      </c>
      <c r="F165" s="18">
        <v>0.3</v>
      </c>
      <c r="M165" s="8"/>
    </row>
    <row r="166" spans="2:13" x14ac:dyDescent="0.25">
      <c r="B166" s="7"/>
      <c r="C166" s="12">
        <v>0.05</v>
      </c>
      <c r="D166" s="1" t="s">
        <v>42</v>
      </c>
      <c r="F166" s="18">
        <v>0.5</v>
      </c>
      <c r="M166" s="8"/>
    </row>
    <row r="167" spans="2:13" x14ac:dyDescent="0.25">
      <c r="B167" s="7"/>
      <c r="C167" s="12"/>
      <c r="D167" s="1"/>
      <c r="F167" s="18"/>
      <c r="M167" s="8"/>
    </row>
    <row r="168" spans="2:13" x14ac:dyDescent="0.25">
      <c r="B168" s="29" t="s">
        <v>43</v>
      </c>
      <c r="C168" s="32"/>
      <c r="D168" s="1" t="s">
        <v>44</v>
      </c>
      <c r="E168" s="31">
        <v>1</v>
      </c>
      <c r="F168" s="31">
        <v>1</v>
      </c>
      <c r="G168" s="31">
        <v>1</v>
      </c>
      <c r="H168" s="31">
        <v>1</v>
      </c>
      <c r="I168" s="31">
        <v>1</v>
      </c>
      <c r="J168" s="31">
        <v>1</v>
      </c>
      <c r="K168" s="31">
        <v>1</v>
      </c>
      <c r="M168" s="8"/>
    </row>
    <row r="169" spans="2:13" x14ac:dyDescent="0.25">
      <c r="B169" s="7"/>
      <c r="C169" s="12"/>
      <c r="D169" s="1"/>
      <c r="F169" s="18"/>
      <c r="M169" s="8"/>
    </row>
    <row r="170" spans="2:13" x14ac:dyDescent="0.25">
      <c r="B170" s="7"/>
      <c r="M170" s="8"/>
    </row>
    <row r="171" spans="2:13" x14ac:dyDescent="0.25">
      <c r="B171" s="7"/>
      <c r="M171" s="8"/>
    </row>
    <row r="172" spans="2:13" x14ac:dyDescent="0.25">
      <c r="B172" s="7"/>
      <c r="D172" s="1" t="s">
        <v>45</v>
      </c>
      <c r="F172" s="1" t="s">
        <v>46</v>
      </c>
      <c r="J172" s="1" t="s">
        <v>47</v>
      </c>
      <c r="M172" s="8"/>
    </row>
    <row r="173" spans="2:13" x14ac:dyDescent="0.25">
      <c r="B173" s="7"/>
      <c r="H173" s="1" t="s">
        <v>48</v>
      </c>
      <c r="J173" s="1" t="s">
        <v>48</v>
      </c>
      <c r="M173" s="8"/>
    </row>
    <row r="174" spans="2:13" x14ac:dyDescent="0.25">
      <c r="B174" s="7"/>
      <c r="C174" s="1" t="s">
        <v>49</v>
      </c>
      <c r="D174" s="33" t="s">
        <v>50</v>
      </c>
      <c r="E174" s="33" t="s">
        <v>51</v>
      </c>
      <c r="F174" s="33" t="s">
        <v>50</v>
      </c>
      <c r="G174" s="33" t="s">
        <v>51</v>
      </c>
      <c r="H174" s="1" t="s">
        <v>50</v>
      </c>
      <c r="I174" s="1" t="s">
        <v>51</v>
      </c>
      <c r="J174" s="1" t="s">
        <v>50</v>
      </c>
      <c r="K174" s="1" t="s">
        <v>51</v>
      </c>
      <c r="M174" s="8"/>
    </row>
    <row r="175" spans="2:13" ht="31.5" x14ac:dyDescent="0.25">
      <c r="B175" s="7"/>
      <c r="C175" s="1" t="s">
        <v>52</v>
      </c>
      <c r="D175" s="34" t="s">
        <v>53</v>
      </c>
      <c r="E175" s="34" t="s">
        <v>53</v>
      </c>
      <c r="F175" s="34" t="s">
        <v>53</v>
      </c>
      <c r="G175" s="34" t="s">
        <v>53</v>
      </c>
      <c r="M175" s="8"/>
    </row>
    <row r="176" spans="2:13" x14ac:dyDescent="0.25">
      <c r="B176" s="7">
        <v>2017</v>
      </c>
      <c r="C176">
        <v>55.558999999999997</v>
      </c>
      <c r="D176" s="30">
        <v>35.157920176424213</v>
      </c>
      <c r="E176" s="30">
        <v>50.006188746360976</v>
      </c>
      <c r="F176" s="30">
        <v>35.157920176424213</v>
      </c>
      <c r="G176" s="30">
        <v>50.006188746360976</v>
      </c>
      <c r="H176" s="30">
        <v>1.9533388870819528</v>
      </c>
      <c r="I176" s="30">
        <v>2.7782938405590696</v>
      </c>
      <c r="J176" s="35">
        <v>0</v>
      </c>
      <c r="K176" s="35">
        <v>0</v>
      </c>
      <c r="M176" s="8"/>
    </row>
    <row r="177" spans="2:13" x14ac:dyDescent="0.25">
      <c r="B177" s="7">
        <v>2018</v>
      </c>
      <c r="C177">
        <v>56.094000000000001</v>
      </c>
      <c r="D177" s="30">
        <v>34.989481825179901</v>
      </c>
      <c r="E177" s="30">
        <v>49.244917950584238</v>
      </c>
      <c r="F177" s="30">
        <v>34.265155738460493</v>
      </c>
      <c r="G177" s="30">
        <v>48.736382490279041</v>
      </c>
      <c r="H177" s="30">
        <v>1.9626999935016414</v>
      </c>
      <c r="I177" s="30">
        <v>2.7623444275200724</v>
      </c>
      <c r="J177" s="35">
        <v>4.0630347508438483E-2</v>
      </c>
      <c r="K177" s="35">
        <v>2.8525788110359711E-2</v>
      </c>
      <c r="M177" s="8"/>
    </row>
    <row r="178" spans="2:13" x14ac:dyDescent="0.25">
      <c r="B178" s="7">
        <v>2019</v>
      </c>
      <c r="C178">
        <v>56.628</v>
      </c>
      <c r="D178" s="30">
        <v>35.109957109146116</v>
      </c>
      <c r="E178" s="30">
        <v>48.911420614287103</v>
      </c>
      <c r="F178" s="30">
        <v>33.421230605186437</v>
      </c>
      <c r="G178" s="30">
        <v>47.536041875972764</v>
      </c>
      <c r="H178" s="30">
        <v>1.9882066511767262</v>
      </c>
      <c r="I178" s="30">
        <v>2.7697559265458502</v>
      </c>
      <c r="J178" s="35">
        <v>9.5629204466228662E-2</v>
      </c>
      <c r="K178" s="35">
        <v>7.7884947193264401E-2</v>
      </c>
      <c r="M178" s="8"/>
    </row>
    <row r="179" spans="2:13" x14ac:dyDescent="0.25">
      <c r="B179" s="7">
        <v>2020</v>
      </c>
      <c r="C179">
        <v>57.162999999999997</v>
      </c>
      <c r="D179" s="30">
        <v>34.972680043642761</v>
      </c>
      <c r="E179" s="30">
        <v>48.238277461198351</v>
      </c>
      <c r="F179" s="30">
        <v>32.625128715161487</v>
      </c>
      <c r="G179" s="30">
        <v>46.403721728075681</v>
      </c>
      <c r="H179" s="30">
        <v>1.999143309334751</v>
      </c>
      <c r="I179" s="30">
        <v>2.7574446545144817</v>
      </c>
      <c r="J179" s="35">
        <v>0.13419307658997501</v>
      </c>
      <c r="K179" s="35">
        <v>0.10486870937249118</v>
      </c>
      <c r="M179" s="8"/>
    </row>
    <row r="180" spans="2:13" x14ac:dyDescent="0.25">
      <c r="B180" s="7">
        <v>2021</v>
      </c>
      <c r="C180">
        <v>57.704999999999998</v>
      </c>
      <c r="D180" s="30">
        <v>33.124377497040335</v>
      </c>
      <c r="E180" s="30">
        <v>45.249602747301914</v>
      </c>
      <c r="F180" s="30">
        <v>31.875996612035554</v>
      </c>
      <c r="G180" s="30">
        <v>45.338208149431345</v>
      </c>
      <c r="H180" s="30">
        <v>1.9114422034667125</v>
      </c>
      <c r="I180" s="30">
        <v>2.6111283265330569</v>
      </c>
      <c r="J180" s="35">
        <v>7.2037818969200904E-2</v>
      </c>
      <c r="K180" s="35">
        <v>-5.1129747298788364E-3</v>
      </c>
      <c r="M180" s="8"/>
    </row>
    <row r="181" spans="2:13" x14ac:dyDescent="0.25">
      <c r="B181" s="7">
        <v>2022</v>
      </c>
      <c r="C181">
        <v>58.246000000000002</v>
      </c>
      <c r="D181" s="30">
        <v>28.374787950855847</v>
      </c>
      <c r="E181" s="30">
        <v>38.398997169932919</v>
      </c>
      <c r="F181" s="30">
        <v>31.173153704213533</v>
      </c>
      <c r="G181" s="30">
        <v>44.338533113728936</v>
      </c>
      <c r="H181" s="30">
        <v>1.6527178989855498</v>
      </c>
      <c r="I181" s="30">
        <v>2.2365879891599127</v>
      </c>
      <c r="J181" s="35">
        <v>-0.16299361167007179</v>
      </c>
      <c r="K181" s="35">
        <v>-0.34595421058234282</v>
      </c>
      <c r="M181" s="8"/>
    </row>
    <row r="182" spans="2:13" x14ac:dyDescent="0.25">
      <c r="B182" s="7">
        <v>2023</v>
      </c>
      <c r="C182">
        <v>58.787999999999997</v>
      </c>
      <c r="D182" s="30">
        <v>27.529977115372166</v>
      </c>
      <c r="E182" s="30">
        <v>36.91683349203069</v>
      </c>
      <c r="F182" s="30">
        <v>30.516105350647532</v>
      </c>
      <c r="G182" s="30">
        <v>43.403993077827167</v>
      </c>
      <c r="H182" s="30">
        <v>1.6184322946584988</v>
      </c>
      <c r="I182" s="30">
        <v>2.1702668073295004</v>
      </c>
      <c r="J182" s="35">
        <v>-0.17554850669536823</v>
      </c>
      <c r="K182" s="35">
        <v>-0.38136713772980319</v>
      </c>
      <c r="M182" s="8"/>
    </row>
    <row r="183" spans="2:13" x14ac:dyDescent="0.25">
      <c r="B183" s="7">
        <v>2024</v>
      </c>
      <c r="C183">
        <v>59.33</v>
      </c>
      <c r="D183" s="30">
        <v>26.597600526743825</v>
      </c>
      <c r="E183" s="30">
        <v>35.350769354462813</v>
      </c>
      <c r="F183" s="30">
        <v>29.904559393835562</v>
      </c>
      <c r="G183" s="30">
        <v>42.534172497145605</v>
      </c>
      <c r="H183" s="30">
        <v>1.5780356392517112</v>
      </c>
      <c r="I183" s="30">
        <v>2.0973611458002788</v>
      </c>
      <c r="J183" s="35">
        <v>-0.19620186958455277</v>
      </c>
      <c r="K183" s="35">
        <v>-0.42619130845537007</v>
      </c>
      <c r="M183" s="8"/>
    </row>
    <row r="184" spans="2:13" x14ac:dyDescent="0.25">
      <c r="B184" s="29">
        <v>2025</v>
      </c>
      <c r="C184" s="3">
        <v>59.872</v>
      </c>
      <c r="D184" s="36">
        <v>25.574021930386582</v>
      </c>
      <c r="E184" s="36">
        <v>33.697320707585192</v>
      </c>
      <c r="F184" s="36">
        <v>29.338446936381299</v>
      </c>
      <c r="G184" s="36">
        <v>41.728973376803232</v>
      </c>
      <c r="H184" s="30">
        <v>1.5311678410161054</v>
      </c>
      <c r="I184" s="30">
        <v>2.0175259854045406</v>
      </c>
      <c r="J184" s="35">
        <v>-0.22538365395891569</v>
      </c>
      <c r="K184" s="35">
        <v>-0.48087110861142252</v>
      </c>
      <c r="M184" s="8"/>
    </row>
    <row r="185" spans="2:13" x14ac:dyDescent="0.25">
      <c r="B185" s="7">
        <v>2026</v>
      </c>
      <c r="C185">
        <v>60.459000000000003</v>
      </c>
      <c r="D185" s="30">
        <v>24.455400913666114</v>
      </c>
      <c r="E185" s="30">
        <v>31.952807889272464</v>
      </c>
      <c r="F185" s="30">
        <v>28.817948389491534</v>
      </c>
      <c r="G185" s="30">
        <v>40.988652321195687</v>
      </c>
      <c r="H185" s="30">
        <v>1.4785490838393396</v>
      </c>
      <c r="I185" s="30">
        <v>1.931834812177524</v>
      </c>
      <c r="J185" s="35">
        <v>-0.26375525784092907</v>
      </c>
      <c r="K185" s="35">
        <v>-0.54629811850964616</v>
      </c>
      <c r="M185" s="8"/>
    </row>
    <row r="186" spans="2:13" x14ac:dyDescent="0.25">
      <c r="B186" s="7">
        <v>2027</v>
      </c>
      <c r="C186">
        <v>61.045000000000002</v>
      </c>
      <c r="D186" s="30">
        <v>23.237678373816742</v>
      </c>
      <c r="E186" s="30">
        <v>30.113341701114955</v>
      </c>
      <c r="F186" s="30">
        <v>28.343526131785911</v>
      </c>
      <c r="G186" s="30">
        <v>40.313866985622546</v>
      </c>
      <c r="H186" s="30">
        <v>1.4185440763296431</v>
      </c>
      <c r="I186" s="30">
        <v>1.8382689441445625</v>
      </c>
      <c r="J186" s="35">
        <v>-0.3116864763852279</v>
      </c>
      <c r="K186" s="35">
        <v>-0.62269106599276602</v>
      </c>
      <c r="M186" s="8"/>
    </row>
    <row r="187" spans="2:13" x14ac:dyDescent="0.25">
      <c r="B187" s="7">
        <v>2028</v>
      </c>
      <c r="C187">
        <v>61.631999999999998</v>
      </c>
      <c r="D187" s="30">
        <v>21.916560726652168</v>
      </c>
      <c r="E187" s="30">
        <v>28.174808278115165</v>
      </c>
      <c r="F187" s="30">
        <v>26.87185980263094</v>
      </c>
      <c r="G187" s="30">
        <v>38.220670805129011</v>
      </c>
      <c r="H187" s="30">
        <v>1.3507614707050264</v>
      </c>
      <c r="I187" s="30">
        <v>1.736469783796794</v>
      </c>
      <c r="J187" s="35">
        <v>-0.30540499265072368</v>
      </c>
      <c r="K187" s="35">
        <v>-0.61914659926491722</v>
      </c>
      <c r="M187" s="8"/>
    </row>
    <row r="188" spans="2:13" x14ac:dyDescent="0.25">
      <c r="B188" s="7">
        <v>2029</v>
      </c>
      <c r="C188">
        <v>62.219000000000001</v>
      </c>
      <c r="D188" s="30">
        <v>20.487502726907238</v>
      </c>
      <c r="E188" s="30">
        <v>26.132852628128948</v>
      </c>
      <c r="F188" s="30">
        <v>25.476606047349037</v>
      </c>
      <c r="G188" s="30">
        <v>36.236158573302454</v>
      </c>
      <c r="H188" s="30">
        <v>1.2747119321654414</v>
      </c>
      <c r="I188" s="30">
        <v>1.6259599576695549</v>
      </c>
      <c r="J188" s="35">
        <v>-0.31041701949456829</v>
      </c>
      <c r="K188" s="35">
        <v>-0.62861759260275041</v>
      </c>
      <c r="M188" s="8"/>
    </row>
    <row r="189" spans="2:13" x14ac:dyDescent="0.25">
      <c r="B189" s="29">
        <v>2030</v>
      </c>
      <c r="C189" s="3">
        <v>62.805999999999997</v>
      </c>
      <c r="D189" s="36">
        <v>18.945688755683268</v>
      </c>
      <c r="E189" s="36">
        <v>23.982860702573792</v>
      </c>
      <c r="F189" s="36">
        <v>24.153797335168999</v>
      </c>
      <c r="G189" s="36">
        <v>34.354687149376673</v>
      </c>
      <c r="H189" s="30">
        <v>1.1899029279894433</v>
      </c>
      <c r="I189" s="30">
        <v>1.5062675492858495</v>
      </c>
      <c r="J189" s="35">
        <v>-0.32710046744318089</v>
      </c>
      <c r="K189" s="35">
        <v>-0.65141293181790172</v>
      </c>
      <c r="M189" s="8"/>
    </row>
    <row r="190" spans="2:13" x14ac:dyDescent="0.25">
      <c r="B190" s="7">
        <v>2031</v>
      </c>
      <c r="C190">
        <v>63.372999999999998</v>
      </c>
      <c r="D190" s="30">
        <v>16.759647745412117</v>
      </c>
      <c r="E190" s="30">
        <v>21.215607544584504</v>
      </c>
      <c r="F190" s="30">
        <v>23.010210535452234</v>
      </c>
      <c r="G190" s="30">
        <v>32.728128551270785</v>
      </c>
      <c r="H190" s="30">
        <v>1.062109156570002</v>
      </c>
      <c r="I190" s="30">
        <v>1.3444966969229539</v>
      </c>
      <c r="J190" s="35">
        <v>-0.39611691569321233</v>
      </c>
      <c r="K190" s="35">
        <v>-0.72958299375672975</v>
      </c>
      <c r="M190" s="8"/>
    </row>
    <row r="191" spans="2:13" x14ac:dyDescent="0.25">
      <c r="B191" s="7">
        <v>2032</v>
      </c>
      <c r="C191">
        <v>63.94</v>
      </c>
      <c r="D191" s="30">
        <v>14.573606735140972</v>
      </c>
      <c r="E191" s="30">
        <v>18.44835438659522</v>
      </c>
      <c r="F191" s="30">
        <v>21.866623735735477</v>
      </c>
      <c r="G191" s="30">
        <v>31.101569953164898</v>
      </c>
      <c r="H191" s="30">
        <v>0.93183641464491385</v>
      </c>
      <c r="I191" s="30">
        <v>1.1795877794788983</v>
      </c>
      <c r="J191" s="35">
        <v>-0.46631550701801266</v>
      </c>
      <c r="K191" s="35">
        <v>-0.80904660332646516</v>
      </c>
      <c r="M191" s="8"/>
    </row>
    <row r="192" spans="2:13" x14ac:dyDescent="0.25">
      <c r="B192" s="7">
        <v>2033</v>
      </c>
      <c r="C192">
        <v>64.507000000000005</v>
      </c>
      <c r="D192" s="30">
        <v>14.573606735140972</v>
      </c>
      <c r="E192" s="30">
        <v>18.44835438659522</v>
      </c>
      <c r="F192" s="30">
        <v>20.723036936018715</v>
      </c>
      <c r="G192" s="30">
        <v>29.47501135505901</v>
      </c>
      <c r="H192" s="30">
        <v>0.94009964966373871</v>
      </c>
      <c r="I192" s="30">
        <v>1.1900479964160979</v>
      </c>
      <c r="J192" s="35">
        <v>-0.3966812939680206</v>
      </c>
      <c r="K192" s="35">
        <v>-0.71129656106469374</v>
      </c>
      <c r="M192" s="8"/>
    </row>
    <row r="193" spans="2:13" x14ac:dyDescent="0.25">
      <c r="B193" s="7">
        <v>2034</v>
      </c>
      <c r="C193">
        <v>65.073999999999998</v>
      </c>
      <c r="D193" s="30">
        <v>14.573606735140972</v>
      </c>
      <c r="E193" s="30">
        <v>18.44835438659522</v>
      </c>
      <c r="F193" s="30">
        <v>19.579450136301954</v>
      </c>
      <c r="G193" s="30">
        <v>27.848452756953122</v>
      </c>
      <c r="H193" s="30">
        <v>0.94836288468256369</v>
      </c>
      <c r="I193" s="30">
        <v>1.2005082133532972</v>
      </c>
      <c r="J193" s="35">
        <v>-0.3257502534871497</v>
      </c>
      <c r="K193" s="35">
        <v>-0.61170200135267006</v>
      </c>
      <c r="M193" s="8"/>
    </row>
    <row r="194" spans="2:13" x14ac:dyDescent="0.25">
      <c r="B194" s="29">
        <v>2035</v>
      </c>
      <c r="C194" s="3">
        <v>65.641000000000005</v>
      </c>
      <c r="D194" s="36">
        <v>14.573606735140972</v>
      </c>
      <c r="E194" s="36">
        <v>18.44835438659522</v>
      </c>
      <c r="F194" s="36">
        <v>18.435863336585196</v>
      </c>
      <c r="G194" s="36">
        <v>26.221894158847238</v>
      </c>
      <c r="H194" s="30">
        <v>0.95662611970138856</v>
      </c>
      <c r="I194" s="30">
        <v>1.2109684302904971</v>
      </c>
      <c r="J194" s="35">
        <v>-0.25352238557540036</v>
      </c>
      <c r="K194" s="35">
        <v>-0.51026292419039476</v>
      </c>
      <c r="M194" s="8"/>
    </row>
    <row r="195" spans="2:13" x14ac:dyDescent="0.25">
      <c r="B195" s="7">
        <v>2036</v>
      </c>
      <c r="C195">
        <v>66.230999999999995</v>
      </c>
      <c r="D195" s="30">
        <v>14.573606735140972</v>
      </c>
      <c r="E195" s="30">
        <v>18.44835438659522</v>
      </c>
      <c r="F195" s="30">
        <v>17.292276536868435</v>
      </c>
      <c r="G195" s="30">
        <v>24.595335560741351</v>
      </c>
      <c r="H195" s="30">
        <v>0.96522454767512156</v>
      </c>
      <c r="I195" s="30">
        <v>1.2218529593785881</v>
      </c>
      <c r="J195" s="35">
        <v>-0.18006021963821162</v>
      </c>
      <c r="K195" s="35">
        <v>-0.40712071014487239</v>
      </c>
      <c r="M195" s="8"/>
    </row>
    <row r="196" spans="2:13" x14ac:dyDescent="0.25">
      <c r="B196" s="7">
        <v>2037</v>
      </c>
      <c r="C196">
        <v>66.819999999999993</v>
      </c>
      <c r="D196" s="30">
        <v>14.573606735140972</v>
      </c>
      <c r="E196" s="30">
        <v>18.44835438659522</v>
      </c>
      <c r="F196" s="30">
        <v>16.907658134618295</v>
      </c>
      <c r="G196" s="30">
        <v>24.048281004563663</v>
      </c>
      <c r="H196" s="30">
        <v>0.9738084020421196</v>
      </c>
      <c r="I196" s="30">
        <v>1.2327190401122925</v>
      </c>
      <c r="J196" s="35">
        <v>-0.15596131451307474</v>
      </c>
      <c r="K196" s="35">
        <v>-0.37418709661265132</v>
      </c>
      <c r="M196" s="8"/>
    </row>
    <row r="197" spans="2:13" x14ac:dyDescent="0.25">
      <c r="B197" s="7">
        <v>2038</v>
      </c>
      <c r="C197">
        <v>67.409000000000006</v>
      </c>
      <c r="D197" s="30">
        <v>14.573606735140972</v>
      </c>
      <c r="E197" s="30">
        <v>18.44835438659522</v>
      </c>
      <c r="F197" s="30">
        <v>16.183044214563228</v>
      </c>
      <c r="G197" s="30">
        <v>23.01764039008237</v>
      </c>
      <c r="H197" s="30">
        <v>0.98239225640911787</v>
      </c>
      <c r="I197" s="30">
        <v>1.2435851208459971</v>
      </c>
      <c r="J197" s="35">
        <v>-0.10849057105037488</v>
      </c>
      <c r="K197" s="35">
        <v>-0.3080110002090653</v>
      </c>
      <c r="M197" s="8"/>
    </row>
    <row r="198" spans="2:13" x14ac:dyDescent="0.25">
      <c r="B198" s="7">
        <v>2039</v>
      </c>
      <c r="C198">
        <v>67.998999999999995</v>
      </c>
      <c r="D198" s="30">
        <v>14.573606735140972</v>
      </c>
      <c r="E198" s="30">
        <v>18.44835438659522</v>
      </c>
      <c r="F198" s="30">
        <v>15.458430294508155</v>
      </c>
      <c r="G198" s="30">
        <v>21.986999775601063</v>
      </c>
      <c r="H198" s="30">
        <v>0.99099068438285098</v>
      </c>
      <c r="I198" s="30">
        <v>1.2544696499340884</v>
      </c>
      <c r="J198" s="35">
        <v>-6.0167117213409053E-2</v>
      </c>
      <c r="K198" s="35">
        <v>-0.24062434780700834</v>
      </c>
      <c r="M198" s="8"/>
    </row>
    <row r="199" spans="2:13" x14ac:dyDescent="0.25">
      <c r="B199" s="29">
        <v>2040</v>
      </c>
      <c r="C199" s="3">
        <v>68.587999999999994</v>
      </c>
      <c r="D199" s="36">
        <v>14.573606735140972</v>
      </c>
      <c r="E199" s="36">
        <v>18.44835438659522</v>
      </c>
      <c r="F199" s="36">
        <v>14.733816374453086</v>
      </c>
      <c r="G199" s="36">
        <v>20.956359161119764</v>
      </c>
      <c r="H199" s="30">
        <v>0.99957453874984892</v>
      </c>
      <c r="I199" s="30">
        <v>1.265335730667793</v>
      </c>
      <c r="J199" s="35">
        <v>-1.0988458741139302E-2</v>
      </c>
      <c r="K199" s="35">
        <v>-0.17201903147508937</v>
      </c>
      <c r="M199" s="8"/>
    </row>
    <row r="200" spans="2:13" x14ac:dyDescent="0.25">
      <c r="B200" s="7">
        <v>2041</v>
      </c>
      <c r="D200" s="30">
        <v>14.573606735140972</v>
      </c>
      <c r="E200" s="30">
        <v>18.44835438659522</v>
      </c>
      <c r="F200" s="30">
        <v>14.00920245439802</v>
      </c>
      <c r="G200" s="30">
        <v>19.925718546638471</v>
      </c>
      <c r="H200" s="30">
        <v>0</v>
      </c>
      <c r="I200" s="30">
        <v>0</v>
      </c>
      <c r="J200" s="35">
        <v>0</v>
      </c>
      <c r="K200" s="35">
        <v>0</v>
      </c>
      <c r="M200" s="8"/>
    </row>
    <row r="201" spans="2:13" x14ac:dyDescent="0.25">
      <c r="B201" s="7">
        <v>2042</v>
      </c>
      <c r="D201" s="30">
        <v>14.573606735140972</v>
      </c>
      <c r="E201" s="30">
        <v>18.44835438659522</v>
      </c>
      <c r="F201" s="30">
        <v>13.284588534342946</v>
      </c>
      <c r="G201" s="30">
        <v>18.895077932157168</v>
      </c>
      <c r="H201" s="30">
        <v>0</v>
      </c>
      <c r="I201" s="30">
        <v>0</v>
      </c>
      <c r="J201" s="35">
        <v>0</v>
      </c>
      <c r="K201" s="35">
        <v>0</v>
      </c>
      <c r="M201" s="8"/>
    </row>
    <row r="202" spans="2:13" x14ac:dyDescent="0.25">
      <c r="B202" s="7">
        <v>2043</v>
      </c>
      <c r="D202" s="30">
        <v>14.573606735140972</v>
      </c>
      <c r="E202" s="30">
        <v>18.44835438659522</v>
      </c>
      <c r="F202" s="30">
        <v>12.559974614287874</v>
      </c>
      <c r="G202" s="30">
        <v>17.864437317675861</v>
      </c>
      <c r="H202" s="30">
        <v>0</v>
      </c>
      <c r="I202" s="30">
        <v>0</v>
      </c>
      <c r="J202" s="35">
        <v>0</v>
      </c>
      <c r="K202" s="35">
        <v>0</v>
      </c>
      <c r="M202" s="8"/>
    </row>
    <row r="203" spans="2:13" x14ac:dyDescent="0.25">
      <c r="B203" s="7">
        <v>2044</v>
      </c>
      <c r="D203" s="30">
        <v>14.573606735140972</v>
      </c>
      <c r="E203" s="30">
        <v>18.44835438659522</v>
      </c>
      <c r="F203" s="30">
        <v>11.835360694232808</v>
      </c>
      <c r="G203" s="30">
        <v>16.833796703194569</v>
      </c>
      <c r="H203" s="30">
        <v>0</v>
      </c>
      <c r="I203" s="30">
        <v>0</v>
      </c>
      <c r="J203" s="35">
        <v>0</v>
      </c>
      <c r="K203" s="35">
        <v>0</v>
      </c>
      <c r="M203" s="8"/>
    </row>
    <row r="204" spans="2:13" x14ac:dyDescent="0.25">
      <c r="B204" s="29">
        <v>2045</v>
      </c>
      <c r="C204" s="3">
        <v>71.950999999999993</v>
      </c>
      <c r="D204" s="36">
        <v>14.573606735140972</v>
      </c>
      <c r="E204" s="36">
        <v>18.44835438659522</v>
      </c>
      <c r="F204" s="36">
        <v>11.110746774177739</v>
      </c>
      <c r="G204" s="36">
        <v>15.803156088713269</v>
      </c>
      <c r="H204" s="30">
        <v>1.0485855782001281</v>
      </c>
      <c r="I204" s="30">
        <v>1.3273775464699127</v>
      </c>
      <c r="J204" s="35">
        <v>0.24915623705126549</v>
      </c>
      <c r="K204" s="35">
        <v>0.19032466273090426</v>
      </c>
      <c r="M204" s="8"/>
    </row>
    <row r="205" spans="2:13" x14ac:dyDescent="0.25">
      <c r="B205" s="7">
        <v>2046</v>
      </c>
      <c r="D205" s="30">
        <v>14.573606735140972</v>
      </c>
      <c r="E205" s="30">
        <v>18.44835438659522</v>
      </c>
      <c r="F205" s="30">
        <v>10.386132854122666</v>
      </c>
      <c r="G205" s="30">
        <v>14.772515474231964</v>
      </c>
      <c r="H205" s="30">
        <v>0</v>
      </c>
      <c r="I205" s="30">
        <v>0</v>
      </c>
      <c r="J205" s="35">
        <v>0</v>
      </c>
      <c r="K205" s="35">
        <v>0</v>
      </c>
      <c r="M205" s="8"/>
    </row>
    <row r="206" spans="2:13" x14ac:dyDescent="0.25">
      <c r="B206" s="7">
        <v>2047</v>
      </c>
      <c r="D206" s="30">
        <v>14.573606735140972</v>
      </c>
      <c r="E206" s="30">
        <v>18.44835438659522</v>
      </c>
      <c r="F206" s="30">
        <v>9.6615189340675922</v>
      </c>
      <c r="G206" s="30">
        <v>13.741874859750659</v>
      </c>
      <c r="H206" s="30">
        <v>0</v>
      </c>
      <c r="I206" s="30">
        <v>0</v>
      </c>
      <c r="J206" s="35">
        <v>0</v>
      </c>
      <c r="K206" s="35">
        <v>0</v>
      </c>
      <c r="M206" s="8"/>
    </row>
    <row r="207" spans="2:13" x14ac:dyDescent="0.25">
      <c r="B207" s="7">
        <v>2048</v>
      </c>
      <c r="D207" s="30">
        <v>14.573606735140972</v>
      </c>
      <c r="E207" s="30">
        <v>18.44835438659522</v>
      </c>
      <c r="F207" s="30">
        <v>9.6615189340675922</v>
      </c>
      <c r="G207" s="30">
        <v>13.741874859750659</v>
      </c>
      <c r="H207" s="30">
        <v>0</v>
      </c>
      <c r="I207" s="30">
        <v>0</v>
      </c>
      <c r="J207" s="35">
        <v>0</v>
      </c>
      <c r="K207" s="35">
        <v>0</v>
      </c>
      <c r="M207" s="8"/>
    </row>
    <row r="208" spans="2:13" x14ac:dyDescent="0.25">
      <c r="B208" s="7">
        <v>2049</v>
      </c>
      <c r="D208" s="30">
        <v>14.573606735140972</v>
      </c>
      <c r="E208" s="30">
        <v>18.44835438659522</v>
      </c>
      <c r="F208" s="30">
        <v>9.6615189340675922</v>
      </c>
      <c r="G208" s="30">
        <v>13.741874859750659</v>
      </c>
      <c r="H208" s="30">
        <v>0</v>
      </c>
      <c r="I208" s="30">
        <v>0</v>
      </c>
      <c r="J208" s="35">
        <v>0</v>
      </c>
      <c r="K208" s="35">
        <v>0</v>
      </c>
      <c r="M208" s="8"/>
    </row>
    <row r="209" spans="2:13" ht="15.75" thickBot="1" x14ac:dyDescent="0.3">
      <c r="B209" s="29">
        <v>2050</v>
      </c>
      <c r="C209" s="3">
        <v>75.195999999999998</v>
      </c>
      <c r="D209" s="37">
        <v>14.573606735140972</v>
      </c>
      <c r="E209" s="37">
        <v>18.44835438659522</v>
      </c>
      <c r="F209" s="37">
        <v>9.6615189340675922</v>
      </c>
      <c r="G209" s="37">
        <v>13.741874859750659</v>
      </c>
      <c r="H209" s="30">
        <v>1.0958769320556605</v>
      </c>
      <c r="I209" s="30">
        <v>1.3872424564544141</v>
      </c>
      <c r="J209" s="35">
        <v>0.3693693542895139</v>
      </c>
      <c r="K209" s="35">
        <v>0.35390843450060355</v>
      </c>
      <c r="M209" s="8"/>
    </row>
    <row r="210" spans="2:13" x14ac:dyDescent="0.25">
      <c r="B210" s="7"/>
      <c r="M210" s="8"/>
    </row>
    <row r="211" spans="2:13" x14ac:dyDescent="0.25">
      <c r="B211" s="17"/>
      <c r="C211" s="10"/>
      <c r="D211" s="10"/>
      <c r="E211" s="10"/>
      <c r="F211" s="10"/>
      <c r="G211" s="10"/>
      <c r="H211" s="10"/>
      <c r="I211" s="10"/>
      <c r="J211" s="10"/>
      <c r="K211" s="10"/>
      <c r="L211" s="10"/>
      <c r="M211" s="11"/>
    </row>
  </sheetData>
  <dataValidations count="1">
    <dataValidation type="list" allowBlank="1" showInputMessage="1" showErrorMessage="1" sqref="B20" xr:uid="{A51AC118-9A9A-449D-93DE-CEAF5234EBD5}">
      <formula1>$B$23:$B$25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F77-20F7-47A2-88B0-480CB0F4B7CD}">
  <dimension ref="A1:AK41"/>
  <sheetViews>
    <sheetView workbookViewId="0">
      <selection activeCell="F51" sqref="F51"/>
    </sheetView>
  </sheetViews>
  <sheetFormatPr defaultRowHeight="15" x14ac:dyDescent="0.25"/>
  <sheetData>
    <row r="1" spans="1:37" x14ac:dyDescent="0.25">
      <c r="A1" s="39" t="s">
        <v>55</v>
      </c>
      <c r="B1" t="s">
        <v>56</v>
      </c>
      <c r="C1" t="s">
        <v>56</v>
      </c>
      <c r="D1" s="39" t="s">
        <v>57</v>
      </c>
    </row>
    <row r="2" spans="1:37" x14ac:dyDescent="0.25">
      <c r="A2" s="39" t="s">
        <v>58</v>
      </c>
      <c r="B2" s="39" t="s">
        <v>59</v>
      </c>
      <c r="C2" s="39" t="s">
        <v>60</v>
      </c>
      <c r="D2" s="41">
        <v>2017</v>
      </c>
      <c r="E2" s="41">
        <v>2018</v>
      </c>
      <c r="F2" s="41">
        <v>2019</v>
      </c>
      <c r="G2" s="41">
        <v>2020</v>
      </c>
      <c r="H2" s="41">
        <v>2021</v>
      </c>
      <c r="I2" s="41">
        <v>2022</v>
      </c>
      <c r="J2" s="41">
        <v>2023</v>
      </c>
      <c r="K2" s="41">
        <v>2024</v>
      </c>
      <c r="L2" s="41">
        <v>2025</v>
      </c>
      <c r="M2" s="41">
        <v>2026</v>
      </c>
      <c r="N2" s="41">
        <v>2027</v>
      </c>
      <c r="O2" s="41">
        <v>2028</v>
      </c>
      <c r="P2" s="41">
        <v>2029</v>
      </c>
      <c r="Q2" s="41">
        <v>2030</v>
      </c>
      <c r="R2" s="41">
        <v>2031</v>
      </c>
      <c r="S2" s="41">
        <v>2032</v>
      </c>
      <c r="T2" s="41">
        <v>2033</v>
      </c>
      <c r="U2" s="41">
        <v>2034</v>
      </c>
      <c r="V2" s="41">
        <v>2035</v>
      </c>
      <c r="W2" s="41">
        <v>2036</v>
      </c>
      <c r="X2" s="41">
        <v>2037</v>
      </c>
      <c r="Y2" s="41">
        <v>2038</v>
      </c>
      <c r="Z2" s="41">
        <v>2039</v>
      </c>
      <c r="AA2" s="41">
        <v>2040</v>
      </c>
      <c r="AB2" s="41">
        <v>2041</v>
      </c>
      <c r="AC2" s="41">
        <v>2042</v>
      </c>
      <c r="AD2" s="41">
        <v>2043</v>
      </c>
      <c r="AE2" s="41">
        <v>2044</v>
      </c>
      <c r="AF2" s="41">
        <v>2045</v>
      </c>
      <c r="AG2" s="41">
        <v>2046</v>
      </c>
      <c r="AH2" s="41">
        <v>2047</v>
      </c>
      <c r="AI2" s="41">
        <v>2048</v>
      </c>
      <c r="AJ2" s="41">
        <v>2049</v>
      </c>
      <c r="AK2" s="41">
        <v>2050</v>
      </c>
    </row>
    <row r="3" spans="1:37" x14ac:dyDescent="0.25">
      <c r="A3" s="40" t="s">
        <v>61</v>
      </c>
      <c r="B3" s="40" t="s">
        <v>62</v>
      </c>
      <c r="C3" s="40" t="s">
        <v>63</v>
      </c>
      <c r="D3" s="42">
        <v>14.387914003953099</v>
      </c>
      <c r="E3" s="42">
        <v>14.344228679347101</v>
      </c>
      <c r="F3" s="42">
        <v>14.1983042647472</v>
      </c>
      <c r="G3" s="42">
        <v>13.666671734192599</v>
      </c>
      <c r="H3" s="42">
        <v>15.260615995048701</v>
      </c>
      <c r="I3" s="42">
        <v>15.4752972749981</v>
      </c>
      <c r="J3" s="42">
        <v>15.429235683103499</v>
      </c>
      <c r="K3" s="42">
        <v>15.5057457316256</v>
      </c>
      <c r="L3" s="42">
        <v>15.597671020973101</v>
      </c>
      <c r="M3" s="42">
        <v>15.8160384152667</v>
      </c>
      <c r="N3" s="42">
        <v>16.069095029910901</v>
      </c>
      <c r="O3" s="42">
        <v>16.358338740449302</v>
      </c>
      <c r="P3" s="42">
        <v>16.718741115195801</v>
      </c>
      <c r="Q3" s="42">
        <v>17.157078997029199</v>
      </c>
      <c r="R3" s="42">
        <v>17.6611268066194</v>
      </c>
      <c r="S3" s="42">
        <v>18.1923300410336</v>
      </c>
      <c r="T3" s="42">
        <v>18.755886678950699</v>
      </c>
      <c r="U3" s="42">
        <v>19.400450090801801</v>
      </c>
      <c r="V3" s="42">
        <v>20.0834369980914</v>
      </c>
      <c r="W3" s="42">
        <v>20.80731359496</v>
      </c>
      <c r="X3" s="42">
        <v>21.5773302293832</v>
      </c>
      <c r="Y3" s="42">
        <v>22.383371751683001</v>
      </c>
      <c r="Z3" s="42">
        <v>23.201831097678401</v>
      </c>
      <c r="AA3" s="42">
        <v>24.023375553967199</v>
      </c>
      <c r="AB3" s="42">
        <v>24.918523395943801</v>
      </c>
      <c r="AC3" s="42">
        <v>25.813671237920499</v>
      </c>
      <c r="AD3" s="42">
        <v>26.708819079897101</v>
      </c>
      <c r="AE3" s="42">
        <v>27.603966921873699</v>
      </c>
      <c r="AF3" s="42">
        <v>28.4991147638504</v>
      </c>
      <c r="AG3" s="42">
        <v>29.577858707524602</v>
      </c>
      <c r="AH3" s="42">
        <v>30.656602651198899</v>
      </c>
      <c r="AI3" s="42">
        <v>31.7353465948731</v>
      </c>
      <c r="AJ3" s="42">
        <v>32.814090538547298</v>
      </c>
      <c r="AK3" s="42">
        <v>33.892834482221602</v>
      </c>
    </row>
    <row r="4" spans="1:37" x14ac:dyDescent="0.25">
      <c r="A4" s="40" t="s">
        <v>61</v>
      </c>
      <c r="B4" s="40" t="s">
        <v>62</v>
      </c>
      <c r="C4" s="40" t="s">
        <v>64</v>
      </c>
      <c r="D4" s="42">
        <v>6.2847817725227504</v>
      </c>
      <c r="E4" s="42">
        <v>6.2656995948189502</v>
      </c>
      <c r="F4" s="42">
        <v>6.2019583811314503</v>
      </c>
      <c r="G4" s="42">
        <v>5.9697360842236398</v>
      </c>
      <c r="H4" s="42">
        <v>6.66598655071195</v>
      </c>
      <c r="I4" s="42">
        <v>6.75976143668621</v>
      </c>
      <c r="J4" s="42">
        <v>6.7396412821542002</v>
      </c>
      <c r="K4" s="42">
        <v>6.7730616207963497</v>
      </c>
      <c r="L4" s="42">
        <v>6.8132154876297504</v>
      </c>
      <c r="M4" s="42">
        <v>6.9086005044565502</v>
      </c>
      <c r="N4" s="42">
        <v>7.01913811252785</v>
      </c>
      <c r="O4" s="42">
        <v>7.1454825985533503</v>
      </c>
      <c r="P4" s="42">
        <v>7.3029098861335999</v>
      </c>
      <c r="Q4" s="42">
        <v>7.4943801666201404</v>
      </c>
      <c r="R4" s="42">
        <v>7.7145531872068496</v>
      </c>
      <c r="S4" s="42">
        <v>7.9465879633554</v>
      </c>
      <c r="T4" s="42">
        <v>8.1927550230690507</v>
      </c>
      <c r="U4" s="42">
        <v>8.4743066351320593</v>
      </c>
      <c r="V4" s="42">
        <v>8.7726420063766994</v>
      </c>
      <c r="W4" s="42">
        <v>9.0888383945609394</v>
      </c>
      <c r="X4" s="42">
        <v>9.4251892031098397</v>
      </c>
      <c r="Y4" s="42">
        <v>9.7772760355620996</v>
      </c>
      <c r="Z4" s="42">
        <v>10.134787095042199</v>
      </c>
      <c r="AA4" s="42">
        <v>10.493645760918399</v>
      </c>
      <c r="AB4" s="42">
        <v>10.884655106638901</v>
      </c>
      <c r="AC4" s="42">
        <v>11.275664452359401</v>
      </c>
      <c r="AD4" s="42">
        <v>11.666673798079801</v>
      </c>
      <c r="AE4" s="42">
        <v>12.0576831438003</v>
      </c>
      <c r="AF4" s="42">
        <v>12.448692489520701</v>
      </c>
      <c r="AG4" s="42">
        <v>12.9198984108628</v>
      </c>
      <c r="AH4" s="42">
        <v>13.3911043322049</v>
      </c>
      <c r="AI4" s="42">
        <v>13.862310253546999</v>
      </c>
      <c r="AJ4" s="42">
        <v>14.333516174889001</v>
      </c>
      <c r="AK4" s="42">
        <v>14.804722096231099</v>
      </c>
    </row>
    <row r="5" spans="1:37" x14ac:dyDescent="0.25">
      <c r="A5" s="40" t="s">
        <v>61</v>
      </c>
      <c r="B5" s="40" t="s">
        <v>62</v>
      </c>
      <c r="C5" s="40" t="s">
        <v>65</v>
      </c>
      <c r="D5" s="42">
        <v>0.17806222338855299</v>
      </c>
      <c r="E5" s="42">
        <v>0.17752158170646801</v>
      </c>
      <c r="F5" s="42">
        <v>0.17571564752426599</v>
      </c>
      <c r="G5" s="42">
        <v>0.16913625940794599</v>
      </c>
      <c r="H5" s="42">
        <v>0.18886262550712399</v>
      </c>
      <c r="I5" s="42">
        <v>0.191519482228479</v>
      </c>
      <c r="J5" s="42">
        <v>0.19094943229189201</v>
      </c>
      <c r="K5" s="42">
        <v>0.191896306824758</v>
      </c>
      <c r="L5" s="42">
        <v>0.193033957592087</v>
      </c>
      <c r="M5" s="42">
        <v>0.19573643299837501</v>
      </c>
      <c r="N5" s="42">
        <v>0.19886821592635001</v>
      </c>
      <c r="O5" s="42">
        <v>0.202447843813024</v>
      </c>
      <c r="P5" s="42">
        <v>0.206908118467447</v>
      </c>
      <c r="Q5" s="42">
        <v>0.21233290887231501</v>
      </c>
      <c r="R5" s="42">
        <v>0.21857091346735799</v>
      </c>
      <c r="S5" s="42">
        <v>0.22514498869223001</v>
      </c>
      <c r="T5" s="42">
        <v>0.23211946379163301</v>
      </c>
      <c r="U5" s="42">
        <v>0.24009646408490501</v>
      </c>
      <c r="V5" s="42">
        <v>0.24854898661345701</v>
      </c>
      <c r="W5" s="42">
        <v>0.25750755255025298</v>
      </c>
      <c r="X5" s="42">
        <v>0.26703713925294298</v>
      </c>
      <c r="Y5" s="42">
        <v>0.27701256345723002</v>
      </c>
      <c r="Z5" s="42">
        <v>0.28714166840330002</v>
      </c>
      <c r="AA5" s="42">
        <v>0.29730895411678898</v>
      </c>
      <c r="AB5" s="42">
        <v>0.30838714202923001</v>
      </c>
      <c r="AC5" s="42">
        <v>0.31946532994167098</v>
      </c>
      <c r="AD5" s="42">
        <v>0.33054351785411101</v>
      </c>
      <c r="AE5" s="42">
        <v>0.34162170576655199</v>
      </c>
      <c r="AF5" s="42">
        <v>0.35269989367899202</v>
      </c>
      <c r="AG5" s="42">
        <v>0.36605023376476098</v>
      </c>
      <c r="AH5" s="42">
        <v>0.37940057385053</v>
      </c>
      <c r="AI5" s="42">
        <v>0.39275091393629902</v>
      </c>
      <c r="AJ5" s="42">
        <v>0.40610125402206798</v>
      </c>
      <c r="AK5" s="42">
        <v>0.419451594107837</v>
      </c>
    </row>
    <row r="6" spans="1:37" x14ac:dyDescent="0.25">
      <c r="A6" s="40" t="s">
        <v>61</v>
      </c>
      <c r="B6" s="40" t="s">
        <v>62</v>
      </c>
      <c r="C6" s="40" t="s">
        <v>66</v>
      </c>
      <c r="D6" s="42">
        <v>5.3319280264864197</v>
      </c>
      <c r="E6" s="42">
        <v>5.31573895234067</v>
      </c>
      <c r="F6" s="42">
        <v>5.2616617264314796</v>
      </c>
      <c r="G6" s="42">
        <v>5.0646473163733399</v>
      </c>
      <c r="H6" s="42">
        <v>5.6553372575823904</v>
      </c>
      <c r="I6" s="42">
        <v>5.7348946647930301</v>
      </c>
      <c r="J6" s="42">
        <v>5.71782498445579</v>
      </c>
      <c r="K6" s="42">
        <v>5.7461783699368496</v>
      </c>
      <c r="L6" s="42">
        <v>5.7802443941346704</v>
      </c>
      <c r="M6" s="42">
        <v>5.8611678156525704</v>
      </c>
      <c r="N6" s="42">
        <v>5.9549465007029996</v>
      </c>
      <c r="O6" s="42">
        <v>6.0621355377156503</v>
      </c>
      <c r="P6" s="42">
        <v>6.19569482380777</v>
      </c>
      <c r="Q6" s="42">
        <v>6.3581357472506097</v>
      </c>
      <c r="R6" s="42">
        <v>6.5449277062451197</v>
      </c>
      <c r="S6" s="42">
        <v>6.74178302610283</v>
      </c>
      <c r="T6" s="42">
        <v>6.9506279935802198</v>
      </c>
      <c r="U6" s="42">
        <v>7.1894927601858702</v>
      </c>
      <c r="V6" s="42">
        <v>7.4425966522233402</v>
      </c>
      <c r="W6" s="42">
        <v>7.7108536013197</v>
      </c>
      <c r="X6" s="42">
        <v>7.9962093014450302</v>
      </c>
      <c r="Y6" s="42">
        <v>8.2949152418671108</v>
      </c>
      <c r="Z6" s="42">
        <v>8.5982230267380295</v>
      </c>
      <c r="AA6" s="42">
        <v>8.9026741035436903</v>
      </c>
      <c r="AB6" s="42">
        <v>9.2344014036354594</v>
      </c>
      <c r="AC6" s="42">
        <v>9.5661287037272391</v>
      </c>
      <c r="AD6" s="42">
        <v>9.8978560038190206</v>
      </c>
      <c r="AE6" s="42">
        <v>10.2295833039108</v>
      </c>
      <c r="AF6" s="42">
        <v>10.5613106040026</v>
      </c>
      <c r="AG6" s="42">
        <v>10.9610756474341</v>
      </c>
      <c r="AH6" s="42">
        <v>11.360840690865601</v>
      </c>
      <c r="AI6" s="42">
        <v>11.7606057342971</v>
      </c>
      <c r="AJ6" s="42">
        <v>12.1603707777286</v>
      </c>
      <c r="AK6" s="42">
        <v>12.560135821160101</v>
      </c>
    </row>
    <row r="7" spans="1:37" x14ac:dyDescent="0.25">
      <c r="A7" s="40" t="s">
        <v>61</v>
      </c>
      <c r="B7" s="40" t="s">
        <v>62</v>
      </c>
      <c r="C7" s="40" t="s">
        <v>67</v>
      </c>
      <c r="D7" s="42">
        <v>6.1934686396018099</v>
      </c>
      <c r="E7" s="42">
        <v>6.1746637115293002</v>
      </c>
      <c r="F7" s="42">
        <v>6.1118486095396598</v>
      </c>
      <c r="G7" s="42">
        <v>5.8830003272328701</v>
      </c>
      <c r="H7" s="42">
        <v>6.5691348002477303</v>
      </c>
      <c r="I7" s="42">
        <v>6.6615472079470601</v>
      </c>
      <c r="J7" s="42">
        <v>6.6417193840658104</v>
      </c>
      <c r="K7" s="42">
        <v>6.6746541504263401</v>
      </c>
      <c r="L7" s="42">
        <v>6.7142246118986302</v>
      </c>
      <c r="M7" s="42">
        <v>6.8082237564652104</v>
      </c>
      <c r="N7" s="42">
        <v>6.9171553365686602</v>
      </c>
      <c r="O7" s="42">
        <v>7.0416641326268996</v>
      </c>
      <c r="P7" s="42">
        <v>7.1968041206068598</v>
      </c>
      <c r="Q7" s="42">
        <v>7.3854924825152599</v>
      </c>
      <c r="R7" s="42">
        <v>7.6024665553863402</v>
      </c>
      <c r="S7" s="42">
        <v>7.83113004146887</v>
      </c>
      <c r="T7" s="42">
        <v>8.0737204797089408</v>
      </c>
      <c r="U7" s="42">
        <v>8.3511813594749498</v>
      </c>
      <c r="V7" s="42">
        <v>8.6451821430767097</v>
      </c>
      <c r="W7" s="42">
        <v>8.9567844365304801</v>
      </c>
      <c r="X7" s="42">
        <v>9.2882483218415004</v>
      </c>
      <c r="Y7" s="42">
        <v>9.6352195985123004</v>
      </c>
      <c r="Z7" s="42">
        <v>9.9875362922886399</v>
      </c>
      <c r="AA7" s="42">
        <v>10.3411810127579</v>
      </c>
      <c r="AB7" s="42">
        <v>10.726509287973199</v>
      </c>
      <c r="AC7" s="42">
        <v>11.1118375631885</v>
      </c>
      <c r="AD7" s="42">
        <v>11.4971658384038</v>
      </c>
      <c r="AE7" s="42">
        <v>11.882494113619099</v>
      </c>
      <c r="AF7" s="42">
        <v>12.2678223888344</v>
      </c>
      <c r="AG7" s="42">
        <v>12.7321820439916</v>
      </c>
      <c r="AH7" s="42">
        <v>13.196541699148799</v>
      </c>
      <c r="AI7" s="42">
        <v>13.660901354306</v>
      </c>
      <c r="AJ7" s="42">
        <v>14.1252610094632</v>
      </c>
      <c r="AK7" s="42">
        <v>14.5896206646203</v>
      </c>
    </row>
    <row r="8" spans="1:37" x14ac:dyDescent="0.25">
      <c r="A8" s="40" t="s">
        <v>61</v>
      </c>
      <c r="B8" s="40" t="s">
        <v>62</v>
      </c>
      <c r="C8" s="40" t="s">
        <v>68</v>
      </c>
      <c r="D8" s="42">
        <v>1.54836715990045</v>
      </c>
      <c r="E8" s="42">
        <v>1.5436659278823199</v>
      </c>
      <c r="F8" s="42">
        <v>1.5279621523849101</v>
      </c>
      <c r="G8" s="42">
        <v>1.47075008180822</v>
      </c>
      <c r="H8" s="42">
        <v>1.6422837000619299</v>
      </c>
      <c r="I8" s="42">
        <v>1.6653868019867599</v>
      </c>
      <c r="J8" s="42">
        <v>1.6604298460164499</v>
      </c>
      <c r="K8" s="42">
        <v>1.6686635376065799</v>
      </c>
      <c r="L8" s="42">
        <v>1.67855615297466</v>
      </c>
      <c r="M8" s="42">
        <v>1.7020559391162999</v>
      </c>
      <c r="N8" s="42">
        <v>1.7292888341421599</v>
      </c>
      <c r="O8" s="42">
        <v>1.76041603315672</v>
      </c>
      <c r="P8" s="42">
        <v>1.7992010301517101</v>
      </c>
      <c r="Q8" s="42">
        <v>1.8463731206288101</v>
      </c>
      <c r="R8" s="42">
        <v>1.9006166388465799</v>
      </c>
      <c r="S8" s="42">
        <v>1.95778251036721</v>
      </c>
      <c r="T8" s="42">
        <v>2.0184301199272299</v>
      </c>
      <c r="U8" s="42">
        <v>2.0877953398687299</v>
      </c>
      <c r="V8" s="42">
        <v>2.1612955357691699</v>
      </c>
      <c r="W8" s="42">
        <v>2.23919610913262</v>
      </c>
      <c r="X8" s="42">
        <v>2.3220620804603702</v>
      </c>
      <c r="Y8" s="42">
        <v>2.4088048996280702</v>
      </c>
      <c r="Z8" s="42">
        <v>2.49688407307216</v>
      </c>
      <c r="AA8" s="42">
        <v>2.58529525318946</v>
      </c>
      <c r="AB8" s="42">
        <v>2.68162732199329</v>
      </c>
      <c r="AC8" s="42">
        <v>2.7779593907971201</v>
      </c>
      <c r="AD8" s="42">
        <v>2.8742914596009501</v>
      </c>
      <c r="AE8" s="42">
        <v>2.9706235284047802</v>
      </c>
      <c r="AF8" s="42">
        <v>3.0669555972086102</v>
      </c>
      <c r="AG8" s="42">
        <v>3.1830455109978999</v>
      </c>
      <c r="AH8" s="42">
        <v>3.2991354247871998</v>
      </c>
      <c r="AI8" s="42">
        <v>3.4152253385764899</v>
      </c>
      <c r="AJ8" s="42">
        <v>3.53131525236578</v>
      </c>
      <c r="AK8" s="42">
        <v>3.6474051661550799</v>
      </c>
    </row>
    <row r="9" spans="1:37" x14ac:dyDescent="0.25">
      <c r="A9" s="40" t="s">
        <v>61</v>
      </c>
      <c r="B9" s="40" t="s">
        <v>62</v>
      </c>
      <c r="C9" s="40" t="s">
        <v>69</v>
      </c>
      <c r="D9" s="42">
        <v>3.4838261097760301</v>
      </c>
      <c r="E9" s="42">
        <v>3.4732483377352299</v>
      </c>
      <c r="F9" s="42">
        <v>3.43791484286607</v>
      </c>
      <c r="G9" s="42">
        <v>3.3091876840685002</v>
      </c>
      <c r="H9" s="42">
        <v>3.6951383251393701</v>
      </c>
      <c r="I9" s="42">
        <v>3.7471203044702301</v>
      </c>
      <c r="J9" s="42">
        <v>3.7359671535370298</v>
      </c>
      <c r="K9" s="42">
        <v>3.7544929596148302</v>
      </c>
      <c r="L9" s="42">
        <v>3.7767513441929998</v>
      </c>
      <c r="M9" s="42">
        <v>3.8296258630116999</v>
      </c>
      <c r="N9" s="42">
        <v>3.8908998768198999</v>
      </c>
      <c r="O9" s="42">
        <v>3.9609360746026301</v>
      </c>
      <c r="P9" s="42">
        <v>4.04820231784137</v>
      </c>
      <c r="Q9" s="42">
        <v>4.1543395214148697</v>
      </c>
      <c r="R9" s="42">
        <v>4.2763874374048303</v>
      </c>
      <c r="S9" s="42">
        <v>4.4050106483262699</v>
      </c>
      <c r="T9" s="42">
        <v>4.5414677698363004</v>
      </c>
      <c r="U9" s="42">
        <v>4.6975395147046601</v>
      </c>
      <c r="V9" s="42">
        <v>4.8629149554806697</v>
      </c>
      <c r="W9" s="42">
        <v>5.0381912455483997</v>
      </c>
      <c r="X9" s="42">
        <v>5.2246396810358702</v>
      </c>
      <c r="Y9" s="42">
        <v>5.4198110241631996</v>
      </c>
      <c r="Z9" s="42">
        <v>5.6179891644123998</v>
      </c>
      <c r="AA9" s="42">
        <v>5.8169143196763304</v>
      </c>
      <c r="AB9" s="42">
        <v>6.0336614744849504</v>
      </c>
      <c r="AC9" s="42">
        <v>6.2504086292935597</v>
      </c>
      <c r="AD9" s="42">
        <v>6.4671557841021796</v>
      </c>
      <c r="AE9" s="42">
        <v>6.68390293891078</v>
      </c>
      <c r="AF9" s="42">
        <v>6.9006500937194097</v>
      </c>
      <c r="AG9" s="42">
        <v>7.1618523997453201</v>
      </c>
      <c r="AH9" s="42">
        <v>7.4230547057712197</v>
      </c>
      <c r="AI9" s="42">
        <v>7.6842570117971398</v>
      </c>
      <c r="AJ9" s="42">
        <v>7.9454593178230501</v>
      </c>
      <c r="AK9" s="42">
        <v>8.2066616238489694</v>
      </c>
    </row>
    <row r="10" spans="1:37" x14ac:dyDescent="0.25">
      <c r="A10" s="40" t="s">
        <v>61</v>
      </c>
      <c r="B10" s="40" t="s">
        <v>62</v>
      </c>
      <c r="C10" s="40" t="s">
        <v>70</v>
      </c>
      <c r="D10" s="42">
        <v>26.162062653454601</v>
      </c>
      <c r="E10" s="42">
        <v>26.082628053062798</v>
      </c>
      <c r="F10" s="42">
        <v>25.817288430072001</v>
      </c>
      <c r="G10" s="42">
        <v>24.850601836785199</v>
      </c>
      <c r="H10" s="42">
        <v>27.748928140874501</v>
      </c>
      <c r="I10" s="42">
        <v>28.139290850508299</v>
      </c>
      <c r="J10" s="42">
        <v>28.0555353976516</v>
      </c>
      <c r="K10" s="42">
        <v>28.1946563767249</v>
      </c>
      <c r="L10" s="42">
        <v>28.361807443841801</v>
      </c>
      <c r="M10" s="42">
        <v>28.758872748055499</v>
      </c>
      <c r="N10" s="42">
        <v>29.219014712024499</v>
      </c>
      <c r="O10" s="42">
        <v>29.7449569768409</v>
      </c>
      <c r="P10" s="42">
        <v>30.400289605739001</v>
      </c>
      <c r="Q10" s="42">
        <v>31.197335176400401</v>
      </c>
      <c r="R10" s="42">
        <v>32.113863477251499</v>
      </c>
      <c r="S10" s="42">
        <v>33.0797694658919</v>
      </c>
      <c r="T10" s="42">
        <v>34.1045048143176</v>
      </c>
      <c r="U10" s="42">
        <v>35.276537699719903</v>
      </c>
      <c r="V10" s="42">
        <v>36.518437411873499</v>
      </c>
      <c r="W10" s="42">
        <v>37.834688320479401</v>
      </c>
      <c r="X10" s="42">
        <v>39.234837322512902</v>
      </c>
      <c r="Y10" s="42">
        <v>40.700491676709099</v>
      </c>
      <c r="Z10" s="42">
        <v>42.188725807338002</v>
      </c>
      <c r="AA10" s="42">
        <v>43.682569705217901</v>
      </c>
      <c r="AB10" s="42">
        <v>45.310249292367402</v>
      </c>
      <c r="AC10" s="42">
        <v>46.937928879516903</v>
      </c>
      <c r="AD10" s="42">
        <v>48.565608466666397</v>
      </c>
      <c r="AE10" s="42">
        <v>50.193288053815998</v>
      </c>
      <c r="AF10" s="42">
        <v>51.820967640965499</v>
      </c>
      <c r="AG10" s="42">
        <v>53.782486637651601</v>
      </c>
      <c r="AH10" s="42">
        <v>55.744005634337697</v>
      </c>
      <c r="AI10" s="42">
        <v>57.705524631023899</v>
      </c>
      <c r="AJ10" s="42">
        <v>59.667043627710001</v>
      </c>
      <c r="AK10" s="42">
        <v>61.628562624396103</v>
      </c>
    </row>
    <row r="11" spans="1:37" x14ac:dyDescent="0.25">
      <c r="A11" s="40" t="s">
        <v>61</v>
      </c>
      <c r="B11" s="40" t="s">
        <v>62</v>
      </c>
      <c r="C11" s="40" t="s">
        <v>71</v>
      </c>
      <c r="D11" s="42">
        <v>13.8479474059389</v>
      </c>
      <c r="E11" s="42">
        <v>13.805901555693399</v>
      </c>
      <c r="F11" s="42">
        <v>13.6654535645485</v>
      </c>
      <c r="G11" s="42">
        <v>13.1537727663185</v>
      </c>
      <c r="H11" s="42">
        <v>14.687897607923</v>
      </c>
      <c r="I11" s="42">
        <v>14.8945220757202</v>
      </c>
      <c r="J11" s="42">
        <v>14.850189137546201</v>
      </c>
      <c r="K11" s="42">
        <v>14.923827826773</v>
      </c>
      <c r="L11" s="42">
        <v>15.012303235495301</v>
      </c>
      <c r="M11" s="42">
        <v>15.222475480792101</v>
      </c>
      <c r="N11" s="42">
        <v>15.466035088484899</v>
      </c>
      <c r="O11" s="42">
        <v>15.7444237200776</v>
      </c>
      <c r="P11" s="42">
        <v>16.091300489642101</v>
      </c>
      <c r="Q11" s="42">
        <v>16.513187910709</v>
      </c>
      <c r="R11" s="42">
        <v>16.998319219901301</v>
      </c>
      <c r="S11" s="42">
        <v>17.509586833122501</v>
      </c>
      <c r="T11" s="42">
        <v>18.051993653179998</v>
      </c>
      <c r="U11" s="42">
        <v>18.6723671294639</v>
      </c>
      <c r="V11" s="42">
        <v>19.329722098953699</v>
      </c>
      <c r="W11" s="42">
        <v>20.026432201549099</v>
      </c>
      <c r="X11" s="42">
        <v>20.767550743977001</v>
      </c>
      <c r="Y11" s="42">
        <v>21.543342189821502</v>
      </c>
      <c r="Z11" s="42">
        <v>22.3310854286349</v>
      </c>
      <c r="AA11" s="42">
        <v>23.1217979960857</v>
      </c>
      <c r="AB11" s="42">
        <v>23.983351674598602</v>
      </c>
      <c r="AC11" s="42">
        <v>24.8449053531114</v>
      </c>
      <c r="AD11" s="42">
        <v>25.706459031624199</v>
      </c>
      <c r="AE11" s="42">
        <v>26.568012710137101</v>
      </c>
      <c r="AF11" s="42">
        <v>27.429566388649899</v>
      </c>
      <c r="AG11" s="42">
        <v>28.4678259579225</v>
      </c>
      <c r="AH11" s="42">
        <v>29.506085527195101</v>
      </c>
      <c r="AI11" s="42">
        <v>30.544345096467801</v>
      </c>
      <c r="AJ11" s="42">
        <v>31.582604665740401</v>
      </c>
      <c r="AK11" s="42">
        <v>32.620864235013002</v>
      </c>
    </row>
    <row r="12" spans="1:37" x14ac:dyDescent="0.25">
      <c r="A12" s="40" t="s">
        <v>61</v>
      </c>
      <c r="B12" s="40" t="s">
        <v>62</v>
      </c>
      <c r="C12" s="40" t="s">
        <v>72</v>
      </c>
      <c r="D12" s="43"/>
      <c r="E12" s="42">
        <v>0.19484008427213301</v>
      </c>
      <c r="F12" s="42">
        <v>0.38571593653520603</v>
      </c>
      <c r="G12" s="42">
        <v>0.55691014106118397</v>
      </c>
      <c r="H12" s="42">
        <v>0.82915011270032501</v>
      </c>
      <c r="I12" s="42">
        <v>1.0510179015544701</v>
      </c>
      <c r="J12" s="42">
        <v>1.25746750750519</v>
      </c>
      <c r="K12" s="42">
        <v>1.47432016793029</v>
      </c>
      <c r="L12" s="42">
        <v>1.6949264288018899</v>
      </c>
      <c r="M12" s="42">
        <v>1.9334873236557599</v>
      </c>
      <c r="N12" s="42">
        <v>2.1826923564824998</v>
      </c>
      <c r="O12" s="42">
        <v>2.4441789007891002</v>
      </c>
      <c r="P12" s="42">
        <v>2.7251218596359101</v>
      </c>
      <c r="Q12" s="42">
        <v>3.0296175765765301</v>
      </c>
      <c r="R12" s="42">
        <v>5.9253835917533904</v>
      </c>
      <c r="S12" s="42">
        <v>8.9947856514545101</v>
      </c>
      <c r="T12" s="42">
        <v>12.254166728477699</v>
      </c>
      <c r="U12" s="42">
        <v>15.758471774497499</v>
      </c>
      <c r="V12" s="42">
        <v>19.504965592284901</v>
      </c>
      <c r="W12" s="42">
        <v>23.514754416943202</v>
      </c>
      <c r="X12" s="42">
        <v>27.814101117558302</v>
      </c>
      <c r="Y12" s="42">
        <v>32.410357453517399</v>
      </c>
      <c r="Z12" s="42">
        <v>37.282765053513003</v>
      </c>
      <c r="AA12" s="42">
        <v>42.420764536667299</v>
      </c>
      <c r="AB12" s="42">
        <v>44.001427326735801</v>
      </c>
      <c r="AC12" s="42">
        <v>45.582090116804302</v>
      </c>
      <c r="AD12" s="42">
        <v>47.162752906872797</v>
      </c>
      <c r="AE12" s="42">
        <v>48.743415696941298</v>
      </c>
      <c r="AF12" s="42">
        <v>50.3240784870098</v>
      </c>
      <c r="AG12" s="42">
        <v>52.228937474339098</v>
      </c>
      <c r="AH12" s="42">
        <v>54.133796461668297</v>
      </c>
      <c r="AI12" s="42">
        <v>56.038655448997602</v>
      </c>
      <c r="AJ12" s="42">
        <v>57.943514436327</v>
      </c>
      <c r="AK12" s="42">
        <v>59.848373423656199</v>
      </c>
    </row>
    <row r="13" spans="1:37" x14ac:dyDescent="0.25">
      <c r="A13" s="40" t="s">
        <v>61</v>
      </c>
      <c r="B13" s="40" t="s">
        <v>73</v>
      </c>
      <c r="C13" s="40" t="s">
        <v>74</v>
      </c>
      <c r="D13" s="42">
        <v>38.149000000000001</v>
      </c>
      <c r="E13" s="42">
        <v>37.740607197343401</v>
      </c>
      <c r="F13" s="42">
        <v>37.067083891286003</v>
      </c>
      <c r="G13" s="42">
        <v>35.400423417474599</v>
      </c>
      <c r="H13" s="42">
        <v>39.217922320524401</v>
      </c>
      <c r="I13" s="42">
        <v>39.453995072484197</v>
      </c>
      <c r="J13" s="42">
        <v>39.021869368550298</v>
      </c>
      <c r="K13" s="42">
        <v>38.8991169049946</v>
      </c>
      <c r="L13" s="42">
        <v>38.811601126368998</v>
      </c>
      <c r="M13" s="42">
        <v>39.032381873760002</v>
      </c>
      <c r="N13" s="42">
        <v>39.329157008667998</v>
      </c>
      <c r="O13" s="42">
        <v>39.703439486200402</v>
      </c>
      <c r="P13" s="42">
        <v>40.237181571094197</v>
      </c>
      <c r="Q13" s="42">
        <v>40.942200921554999</v>
      </c>
      <c r="R13" s="42">
        <v>37.930516150714702</v>
      </c>
      <c r="S13" s="42">
        <v>34.730109100748699</v>
      </c>
      <c r="T13" s="42">
        <v>31.330222160959799</v>
      </c>
      <c r="U13" s="42">
        <v>27.777355075082699</v>
      </c>
      <c r="V13" s="42">
        <v>23.962706965259901</v>
      </c>
      <c r="W13" s="42">
        <v>19.8611247052057</v>
      </c>
      <c r="X13" s="42">
        <v>15.4470942825719</v>
      </c>
      <c r="Y13" s="42">
        <v>10.6827567060564</v>
      </c>
      <c r="Z13" s="42">
        <v>5.5366885628585996</v>
      </c>
      <c r="AA13" s="44"/>
      <c r="AB13" s="44"/>
      <c r="AC13" s="44"/>
      <c r="AD13" s="44"/>
      <c r="AE13" s="44"/>
      <c r="AF13" s="44"/>
      <c r="AG13" s="44"/>
      <c r="AH13" s="44"/>
      <c r="AI13" s="44"/>
      <c r="AJ13" s="44"/>
      <c r="AK13" s="44"/>
    </row>
    <row r="14" spans="1:37" x14ac:dyDescent="0.25">
      <c r="A14" s="40" t="s">
        <v>61</v>
      </c>
      <c r="B14" s="40" t="s">
        <v>75</v>
      </c>
      <c r="C14" s="40" t="s">
        <v>76</v>
      </c>
      <c r="D14" s="42">
        <v>0.999999999999999</v>
      </c>
      <c r="E14" s="42">
        <v>0.98929479664849296</v>
      </c>
      <c r="F14" s="42">
        <v>0.97163972558352696</v>
      </c>
      <c r="G14" s="42">
        <v>0.92795154309351702</v>
      </c>
      <c r="H14" s="42">
        <v>1.0280196681570799</v>
      </c>
      <c r="I14" s="42">
        <v>1.03420784483169</v>
      </c>
      <c r="J14" s="42">
        <v>1.0228805307753901</v>
      </c>
      <c r="K14" s="42">
        <v>1.0196628196019499</v>
      </c>
      <c r="L14" s="42">
        <v>1.0173687678934999</v>
      </c>
      <c r="M14" s="42">
        <v>1.0231560951469201</v>
      </c>
      <c r="N14" s="42">
        <v>1.0309354638042401</v>
      </c>
      <c r="O14" s="42">
        <v>1.04074653296811</v>
      </c>
      <c r="P14" s="42">
        <v>1.0547375179190599</v>
      </c>
      <c r="Q14" s="42">
        <v>1.0732181950131101</v>
      </c>
      <c r="R14" s="42">
        <v>0.99427288135245395</v>
      </c>
      <c r="S14" s="42">
        <v>0.91038058928802401</v>
      </c>
      <c r="T14" s="42">
        <v>0.82125932949644498</v>
      </c>
      <c r="U14" s="42">
        <v>0.72812800008080902</v>
      </c>
      <c r="V14" s="42">
        <v>0.62813460287975997</v>
      </c>
      <c r="W14" s="42">
        <v>0.52061979882056497</v>
      </c>
      <c r="X14" s="42">
        <v>0.40491478892164701</v>
      </c>
      <c r="Y14" s="42">
        <v>0.28002717518300402</v>
      </c>
      <c r="Z14" s="42">
        <v>0.145133255468259</v>
      </c>
      <c r="AA14" s="44"/>
      <c r="AB14" s="44"/>
      <c r="AC14" s="44"/>
      <c r="AD14" s="44"/>
      <c r="AE14" s="44"/>
      <c r="AF14" s="44"/>
      <c r="AG14" s="44"/>
      <c r="AH14" s="44"/>
      <c r="AI14" s="44"/>
      <c r="AJ14" s="44"/>
      <c r="AK14" s="44"/>
    </row>
    <row r="15" spans="1:37" x14ac:dyDescent="0.25">
      <c r="A15" s="40" t="s">
        <v>61</v>
      </c>
      <c r="B15" s="40" t="s">
        <v>77</v>
      </c>
      <c r="C15" s="40" t="s">
        <v>78</v>
      </c>
      <c r="D15" s="42">
        <v>25.406351025250501</v>
      </c>
      <c r="E15" s="42">
        <v>25.134370871105499</v>
      </c>
      <c r="F15" s="42">
        <v>24.6858199382532</v>
      </c>
      <c r="G15" s="42">
        <v>23.575862638256702</v>
      </c>
      <c r="H15" s="42">
        <v>26.118228550060302</v>
      </c>
      <c r="I15" s="42">
        <v>26.275447538861702</v>
      </c>
      <c r="J15" s="42">
        <v>25.987661821774001</v>
      </c>
      <c r="K15" s="42">
        <v>25.905911522203699</v>
      </c>
      <c r="L15" s="42">
        <v>25.847628039228798</v>
      </c>
      <c r="M15" s="42">
        <v>25.994662906927399</v>
      </c>
      <c r="N15" s="42">
        <v>26.192308277790001</v>
      </c>
      <c r="O15" s="42">
        <v>26.441571744900301</v>
      </c>
      <c r="P15" s="42">
        <v>26.797031619753099</v>
      </c>
      <c r="Q15" s="42">
        <v>27.2665581891888</v>
      </c>
      <c r="R15" s="42">
        <v>25.260845838527601</v>
      </c>
      <c r="S15" s="42">
        <v>23.129448818025899</v>
      </c>
      <c r="T15" s="42">
        <v>20.865202807948499</v>
      </c>
      <c r="U15" s="42">
        <v>18.499075561366599</v>
      </c>
      <c r="V15" s="42">
        <v>15.9586082118695</v>
      </c>
      <c r="W15" s="42">
        <v>13.2270493595306</v>
      </c>
      <c r="X15" s="42">
        <v>10.287407262658601</v>
      </c>
      <c r="Y15" s="42">
        <v>7.1144687093087002</v>
      </c>
      <c r="Z15" s="42">
        <v>3.6873064338639301</v>
      </c>
      <c r="AA15" s="44"/>
      <c r="AB15" s="44"/>
      <c r="AC15" s="44"/>
      <c r="AD15" s="44"/>
      <c r="AE15" s="44"/>
      <c r="AF15" s="44"/>
      <c r="AG15" s="44"/>
      <c r="AH15" s="44"/>
      <c r="AI15" s="44"/>
      <c r="AJ15" s="44"/>
      <c r="AK15" s="44"/>
    </row>
    <row r="16" spans="1:37" x14ac:dyDescent="0.25">
      <c r="A16" s="40" t="s">
        <v>61</v>
      </c>
      <c r="B16" s="40" t="s">
        <v>79</v>
      </c>
      <c r="C16" s="40" t="s">
        <v>80</v>
      </c>
      <c r="D16" s="42">
        <v>0.13585721000000001</v>
      </c>
      <c r="E16" s="42">
        <v>0.13440283094018199</v>
      </c>
      <c r="F16" s="42">
        <v>0.13200426224294401</v>
      </c>
      <c r="G16" s="42">
        <v>0.12606890765987999</v>
      </c>
      <c r="H16" s="42">
        <v>0.139663883940946</v>
      </c>
      <c r="I16" s="42">
        <v>0.140504592358946</v>
      </c>
      <c r="J16" s="42">
        <v>0.13896569507446299</v>
      </c>
      <c r="K16" s="42">
        <v>0.138528545811854</v>
      </c>
      <c r="L16" s="42">
        <v>0.13821688234714799</v>
      </c>
      <c r="M16" s="42">
        <v>0.13900313248115601</v>
      </c>
      <c r="N16" s="42">
        <v>0.14006001580249999</v>
      </c>
      <c r="O16" s="42">
        <v>0.141392920286221</v>
      </c>
      <c r="P16" s="42">
        <v>0.14329369646680901</v>
      </c>
      <c r="Q16" s="42">
        <v>0.145804429695717</v>
      </c>
      <c r="R16" s="42">
        <v>0.13507913963920501</v>
      </c>
      <c r="S16" s="42">
        <v>0.123681766898827</v>
      </c>
      <c r="T16" s="42">
        <v>0.11157400119185799</v>
      </c>
      <c r="U16" s="42">
        <v>9.8921438613858298E-2</v>
      </c>
      <c r="V16" s="42">
        <v>8.5336614651701906E-2</v>
      </c>
      <c r="W16" s="42">
        <v>7.0729953338523194E-2</v>
      </c>
      <c r="X16" s="42">
        <v>5.5010593510633699E-2</v>
      </c>
      <c r="Y16" s="42">
        <v>3.8043710744544101E-2</v>
      </c>
      <c r="Z16" s="42">
        <v>1.97173991661348E-2</v>
      </c>
      <c r="AA16" s="44"/>
      <c r="AB16" s="44"/>
      <c r="AC16" s="44"/>
      <c r="AD16" s="44"/>
      <c r="AE16" s="44"/>
      <c r="AF16" s="44"/>
      <c r="AG16" s="44"/>
      <c r="AH16" s="44"/>
      <c r="AI16" s="44"/>
      <c r="AJ16" s="44"/>
      <c r="AK16" s="44"/>
    </row>
    <row r="18" spans="2:17" x14ac:dyDescent="0.25">
      <c r="E18" s="12">
        <v>0.12</v>
      </c>
    </row>
    <row r="20" spans="2:17" x14ac:dyDescent="0.25">
      <c r="D20" s="41">
        <v>2017</v>
      </c>
      <c r="E20" s="41">
        <v>2018</v>
      </c>
      <c r="F20" s="41">
        <v>2019</v>
      </c>
      <c r="G20" s="41">
        <v>2020</v>
      </c>
      <c r="H20" s="41">
        <v>2021</v>
      </c>
      <c r="I20" s="41">
        <v>2022</v>
      </c>
      <c r="J20" s="41">
        <v>2023</v>
      </c>
      <c r="K20" s="41">
        <v>2024</v>
      </c>
      <c r="L20" s="41">
        <v>2025</v>
      </c>
      <c r="M20" s="41">
        <v>2026</v>
      </c>
      <c r="N20" s="41">
        <v>2027</v>
      </c>
      <c r="O20" s="41">
        <v>2028</v>
      </c>
      <c r="P20" s="41">
        <v>2029</v>
      </c>
      <c r="Q20" s="41">
        <v>2030</v>
      </c>
    </row>
    <row r="21" spans="2:17" x14ac:dyDescent="0.25">
      <c r="B21" t="s">
        <v>81</v>
      </c>
      <c r="D21" s="27">
        <f>SUM(D3:D12)</f>
        <v>77.418357995022618</v>
      </c>
      <c r="E21" s="27">
        <f t="shared" ref="E21:Q21" si="0">SUM(E3:E12)</f>
        <v>77.37813647838837</v>
      </c>
      <c r="F21" s="27">
        <f t="shared" si="0"/>
        <v>76.783823555780742</v>
      </c>
      <c r="G21" s="27">
        <f t="shared" si="0"/>
        <v>74.094414231471987</v>
      </c>
      <c r="H21" s="27">
        <f t="shared" si="0"/>
        <v>82.943335115797026</v>
      </c>
      <c r="I21" s="27">
        <f t="shared" si="0"/>
        <v>84.320358000892853</v>
      </c>
      <c r="J21" s="27">
        <f t="shared" si="0"/>
        <v>84.278959808327642</v>
      </c>
      <c r="K21" s="27">
        <f t="shared" si="0"/>
        <v>84.907497048259486</v>
      </c>
      <c r="L21" s="27">
        <f t="shared" si="0"/>
        <v>85.622734077534886</v>
      </c>
      <c r="M21" s="27">
        <f t="shared" si="0"/>
        <v>87.036284279470763</v>
      </c>
      <c r="N21" s="27">
        <f t="shared" si="0"/>
        <v>88.647134063590727</v>
      </c>
      <c r="O21" s="27">
        <f t="shared" si="0"/>
        <v>90.464980558625186</v>
      </c>
      <c r="P21" s="27">
        <f t="shared" si="0"/>
        <v>92.685173367221566</v>
      </c>
      <c r="Q21" s="27">
        <f t="shared" si="0"/>
        <v>95.348273608017138</v>
      </c>
    </row>
    <row r="22" spans="2:17" x14ac:dyDescent="0.25">
      <c r="C22" t="s">
        <v>82</v>
      </c>
      <c r="D22" s="12">
        <v>0.01</v>
      </c>
      <c r="E22" s="12">
        <f>D22*(1+$E$18)</f>
        <v>1.1200000000000002E-2</v>
      </c>
      <c r="F22" s="12">
        <f t="shared" ref="F22:Q22" si="1">E22*(1+$E$18)</f>
        <v>1.2544000000000003E-2</v>
      </c>
      <c r="G22" s="12">
        <f t="shared" si="1"/>
        <v>1.4049280000000004E-2</v>
      </c>
      <c r="H22" s="12">
        <f t="shared" si="1"/>
        <v>1.5735193600000006E-2</v>
      </c>
      <c r="I22" s="12">
        <f t="shared" si="1"/>
        <v>1.762341683200001E-2</v>
      </c>
      <c r="J22" s="12">
        <f t="shared" si="1"/>
        <v>1.9738226851840013E-2</v>
      </c>
      <c r="K22" s="12">
        <f t="shared" si="1"/>
        <v>2.2106814074060815E-2</v>
      </c>
      <c r="L22" s="12">
        <f t="shared" si="1"/>
        <v>2.4759631762948115E-2</v>
      </c>
      <c r="M22" s="12">
        <f t="shared" si="1"/>
        <v>2.773078757450189E-2</v>
      </c>
      <c r="N22" s="12">
        <f t="shared" si="1"/>
        <v>3.105848208344212E-2</v>
      </c>
      <c r="O22" s="12">
        <f t="shared" si="1"/>
        <v>3.4785499933455179E-2</v>
      </c>
      <c r="P22" s="12">
        <f t="shared" si="1"/>
        <v>3.8959759925469802E-2</v>
      </c>
      <c r="Q22" s="12">
        <f t="shared" si="1"/>
        <v>4.3634931116526179E-2</v>
      </c>
    </row>
    <row r="23" spans="2:17" x14ac:dyDescent="0.25">
      <c r="C23" t="s">
        <v>83</v>
      </c>
      <c r="D23">
        <f>D21*D22</f>
        <v>0.77418357995022624</v>
      </c>
      <c r="E23">
        <f t="shared" ref="E23:Q23" si="2">E21*E22</f>
        <v>0.86663512855794989</v>
      </c>
      <c r="F23">
        <f t="shared" si="2"/>
        <v>0.96317628268371391</v>
      </c>
      <c r="G23">
        <f t="shared" si="2"/>
        <v>1.040973171973935</v>
      </c>
      <c r="H23">
        <f t="shared" si="2"/>
        <v>1.3051294358767451</v>
      </c>
      <c r="I23">
        <f t="shared" si="2"/>
        <v>1.4860128164732018</v>
      </c>
      <c r="J23">
        <f t="shared" si="2"/>
        <v>1.6635172275338779</v>
      </c>
      <c r="K23">
        <f t="shared" si="2"/>
        <v>1.87703425073974</v>
      </c>
      <c r="L23">
        <f t="shared" si="2"/>
        <v>2.1199873662965927</v>
      </c>
      <c r="M23">
        <f t="shared" si="2"/>
        <v>2.413584710627962</v>
      </c>
      <c r="N23">
        <f t="shared" si="2"/>
        <v>2.753245425062524</v>
      </c>
      <c r="O23">
        <f t="shared" si="2"/>
        <v>3.1468695752020803</v>
      </c>
      <c r="P23">
        <f t="shared" si="2"/>
        <v>3.6109921030374998</v>
      </c>
      <c r="Q23">
        <f t="shared" si="2"/>
        <v>4.1605153509655191</v>
      </c>
    </row>
    <row r="24" spans="2:17" x14ac:dyDescent="0.25">
      <c r="J24">
        <f>J23+I24</f>
        <v>1.6635172275338779</v>
      </c>
      <c r="K24">
        <f t="shared" ref="K24:Q24" si="3">K23+J24</f>
        <v>3.5405514782736178</v>
      </c>
      <c r="L24">
        <f t="shared" si="3"/>
        <v>5.6605388445702101</v>
      </c>
      <c r="M24">
        <f t="shared" si="3"/>
        <v>8.074123555198172</v>
      </c>
      <c r="N24">
        <f t="shared" si="3"/>
        <v>10.827368980260696</v>
      </c>
      <c r="O24">
        <f t="shared" si="3"/>
        <v>13.974238555462776</v>
      </c>
      <c r="P24">
        <f t="shared" si="3"/>
        <v>17.585230658500276</v>
      </c>
      <c r="Q24">
        <f t="shared" si="3"/>
        <v>21.745746009465794</v>
      </c>
    </row>
    <row r="26" spans="2:17" x14ac:dyDescent="0.25">
      <c r="B26" s="38" t="s">
        <v>86</v>
      </c>
      <c r="C26" s="38">
        <v>20</v>
      </c>
      <c r="D26" s="38" t="s">
        <v>87</v>
      </c>
    </row>
    <row r="27" spans="2:17" x14ac:dyDescent="0.25">
      <c r="B27" t="s">
        <v>88</v>
      </c>
      <c r="C27">
        <f>C26+SUM(J23:Q23)</f>
        <v>41.74574600946579</v>
      </c>
    </row>
    <row r="39" spans="2:25" x14ac:dyDescent="0.25">
      <c r="E39">
        <v>2017</v>
      </c>
      <c r="F39">
        <v>2018</v>
      </c>
      <c r="G39">
        <v>2019</v>
      </c>
      <c r="H39">
        <v>2020</v>
      </c>
      <c r="I39">
        <v>2021</v>
      </c>
      <c r="J39">
        <v>2022</v>
      </c>
      <c r="K39">
        <v>2023</v>
      </c>
      <c r="L39">
        <v>2024</v>
      </c>
      <c r="M39">
        <v>2025</v>
      </c>
      <c r="N39">
        <v>2026</v>
      </c>
      <c r="O39">
        <v>2027</v>
      </c>
      <c r="P39">
        <v>2028</v>
      </c>
      <c r="Q39">
        <v>2029</v>
      </c>
      <c r="R39">
        <v>2030</v>
      </c>
      <c r="S39">
        <v>2031</v>
      </c>
      <c r="T39">
        <v>2032</v>
      </c>
      <c r="U39">
        <v>2033</v>
      </c>
      <c r="V39">
        <v>2034</v>
      </c>
      <c r="W39">
        <v>2035</v>
      </c>
      <c r="X39">
        <v>2036</v>
      </c>
      <c r="Y39">
        <v>2037</v>
      </c>
    </row>
    <row r="40" spans="2:25" x14ac:dyDescent="0.25">
      <c r="B40">
        <v>0.3</v>
      </c>
      <c r="D40" t="s">
        <v>85</v>
      </c>
      <c r="E40">
        <v>1.1000000000000001</v>
      </c>
      <c r="F40">
        <f t="shared" ref="F40:Y40" si="4">E40+$B$40</f>
        <v>1.4000000000000001</v>
      </c>
      <c r="G40">
        <f t="shared" si="4"/>
        <v>1.7000000000000002</v>
      </c>
      <c r="H40">
        <f t="shared" si="4"/>
        <v>2</v>
      </c>
      <c r="I40">
        <f t="shared" si="4"/>
        <v>2.2999999999999998</v>
      </c>
      <c r="J40">
        <f t="shared" si="4"/>
        <v>2.5999999999999996</v>
      </c>
      <c r="K40">
        <f t="shared" si="4"/>
        <v>2.8999999999999995</v>
      </c>
      <c r="L40">
        <f t="shared" si="4"/>
        <v>3.1999999999999993</v>
      </c>
      <c r="M40">
        <f t="shared" si="4"/>
        <v>3.4999999999999991</v>
      </c>
      <c r="N40">
        <f t="shared" si="4"/>
        <v>3.7999999999999989</v>
      </c>
      <c r="O40">
        <f t="shared" si="4"/>
        <v>4.0999999999999988</v>
      </c>
      <c r="P40">
        <f t="shared" si="4"/>
        <v>4.3999999999999986</v>
      </c>
      <c r="Q40">
        <f t="shared" si="4"/>
        <v>4.6999999999999984</v>
      </c>
      <c r="R40">
        <f t="shared" si="4"/>
        <v>4.9999999999999982</v>
      </c>
      <c r="S40">
        <f t="shared" si="4"/>
        <v>5.299999999999998</v>
      </c>
      <c r="T40">
        <f t="shared" si="4"/>
        <v>5.5999999999999979</v>
      </c>
      <c r="U40">
        <f t="shared" si="4"/>
        <v>5.8999999999999977</v>
      </c>
      <c r="V40">
        <f t="shared" si="4"/>
        <v>6.1999999999999975</v>
      </c>
      <c r="W40">
        <f t="shared" si="4"/>
        <v>6.4999999999999973</v>
      </c>
      <c r="X40">
        <f t="shared" si="4"/>
        <v>6.7999999999999972</v>
      </c>
      <c r="Y40">
        <f t="shared" si="4"/>
        <v>7.099999999999997</v>
      </c>
    </row>
    <row r="41" spans="2:25" x14ac:dyDescent="0.25">
      <c r="D41" t="s">
        <v>84</v>
      </c>
      <c r="E41" s="27">
        <f>1/(1+EXP(-E40))</f>
        <v>0.75026010559511769</v>
      </c>
      <c r="F41" s="27">
        <f>1/(1+EXP(-F40))</f>
        <v>0.8021838885585818</v>
      </c>
      <c r="G41" s="27">
        <f t="shared" ref="G41:M41" si="5">1/(1+EXP(-G40))</f>
        <v>0.84553473491646525</v>
      </c>
      <c r="H41" s="27">
        <f t="shared" si="5"/>
        <v>0.88079707797788231</v>
      </c>
      <c r="I41" s="27">
        <f t="shared" si="5"/>
        <v>0.90887703898514383</v>
      </c>
      <c r="J41" s="27">
        <f t="shared" si="5"/>
        <v>0.93086157965665306</v>
      </c>
      <c r="K41" s="27">
        <f t="shared" si="5"/>
        <v>0.9478464369215821</v>
      </c>
      <c r="L41" s="27">
        <f t="shared" si="5"/>
        <v>0.96083427720323566</v>
      </c>
      <c r="M41" s="27">
        <f t="shared" si="5"/>
        <v>0.97068776924864364</v>
      </c>
      <c r="N41" s="27">
        <f>1/(1+EXP(-N40))</f>
        <v>0.97811872906386943</v>
      </c>
      <c r="O41" s="27">
        <f>1/(1+EXP(-O40))</f>
        <v>0.9836975006285591</v>
      </c>
      <c r="P41" s="27">
        <f t="shared" ref="P41" si="6">1/(1+EXP(-P40))</f>
        <v>0.98787156501572571</v>
      </c>
      <c r="Q41" s="27">
        <f t="shared" ref="Q41" si="7">1/(1+EXP(-Q40))</f>
        <v>0.99098670134715205</v>
      </c>
      <c r="R41" s="27">
        <f t="shared" ref="R41" si="8">1/(1+EXP(-R40))</f>
        <v>0.99330714907571505</v>
      </c>
      <c r="S41" s="27">
        <f>1/(1+EXP(-S40))</f>
        <v>0.99503319834994297</v>
      </c>
      <c r="T41" s="27">
        <f>1/(1+EXP(-T40))</f>
        <v>0.99631576010056411</v>
      </c>
      <c r="U41" s="27">
        <f t="shared" ref="U41" si="9">1/(1+EXP(-U40))</f>
        <v>0.99726803923698903</v>
      </c>
      <c r="V41" s="27">
        <f t="shared" ref="V41" si="10">1/(1+EXP(-V40))</f>
        <v>0.9979746796109501</v>
      </c>
      <c r="W41" s="27">
        <f t="shared" ref="W41" si="11">1/(1+EXP(-W40))</f>
        <v>0.99849881774326299</v>
      </c>
      <c r="X41" s="27">
        <f t="shared" ref="X41" si="12">1/(1+EXP(-X40))</f>
        <v>0.99888746396713979</v>
      </c>
      <c r="Y41" s="27">
        <f t="shared" ref="Y41" si="13">1/(1+EXP(-Y40))</f>
        <v>0.99917557531360168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B4D9-1242-418B-8AAC-3F396FDC431D}">
  <dimension ref="A1"/>
  <sheetViews>
    <sheetView topLeftCell="A115" zoomScale="85" zoomScaleNormal="85" workbookViewId="0">
      <selection activeCell="S61" sqref="S6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NEES for SATIMGE</vt:lpstr>
      <vt:lpstr>mining target estimate</vt:lpstr>
      <vt:lpstr>NEES 2015 doc -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Mc Call</dc:creator>
  <cp:lastModifiedBy>Bryce Mc Call</cp:lastModifiedBy>
  <dcterms:created xsi:type="dcterms:W3CDTF">2023-09-19T14:11:01Z</dcterms:created>
  <dcterms:modified xsi:type="dcterms:W3CDTF">2023-09-20T11:06:13Z</dcterms:modified>
</cp:coreProperties>
</file>