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34353FE8-7F9C-4EEA-9C35-33448AE7739B}"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86" i="142" l="1"/>
  <c r="Q186" i="142" s="1"/>
  <c r="P98" i="142"/>
  <c r="Q98" i="142" s="1"/>
  <c r="P122" i="142"/>
  <c r="Q122" i="142" s="1"/>
  <c r="P143" i="142"/>
  <c r="Q143" i="142" s="1"/>
  <c r="E95" i="142"/>
  <c r="H124" i="142" l="1"/>
  <c r="L124" i="142"/>
  <c r="AS102" i="142"/>
  <c r="AS103" i="142"/>
  <c r="AS104" i="142"/>
  <c r="J16" i="134" l="1"/>
  <c r="I16" i="134"/>
  <c r="J14" i="134"/>
  <c r="I14" i="134"/>
  <c r="J15" i="134"/>
  <c r="I15" i="134" a="1"/>
  <c r="I15" i="134" s="1"/>
  <c r="J18" i="134"/>
  <c r="I18" i="134"/>
  <c r="J17" i="134"/>
  <c r="I17" i="134" a="1"/>
  <c r="I17" i="134" s="1"/>
  <c r="J19" i="134"/>
  <c r="I19" i="134"/>
  <c r="AS188" i="142"/>
  <c r="AS186" i="142"/>
  <c r="AS185" i="142"/>
  <c r="AS184" i="142"/>
  <c r="AS183" i="142"/>
  <c r="AS182" i="142"/>
  <c r="AS181" i="142"/>
  <c r="AS180" i="142"/>
  <c r="AS178" i="142"/>
  <c r="AS168" i="142"/>
  <c r="AS167" i="142"/>
  <c r="AS166" i="142"/>
  <c r="AS165" i="142"/>
  <c r="AS164" i="142"/>
  <c r="AS163" i="142"/>
  <c r="AS162" i="142"/>
  <c r="AS161" i="142"/>
  <c r="AS160" i="142"/>
  <c r="AS159" i="142"/>
  <c r="AS158" i="142"/>
  <c r="AS156" i="142"/>
  <c r="AS146" i="142"/>
  <c r="AS145" i="142"/>
  <c r="AS144" i="142"/>
  <c r="AS143" i="142"/>
  <c r="AS142" i="142"/>
  <c r="AS141" i="142"/>
  <c r="AS140" i="142"/>
  <c r="AS139" i="142"/>
  <c r="AS137" i="142"/>
  <c r="AS127" i="142"/>
  <c r="AS126" i="142"/>
  <c r="AS125" i="142"/>
  <c r="AS123" i="142"/>
  <c r="AS122" i="142"/>
  <c r="AS121" i="142"/>
  <c r="AS120" i="142"/>
  <c r="AS119" i="142"/>
  <c r="AS118" i="142"/>
  <c r="AS117" i="142"/>
  <c r="AS116" i="142"/>
  <c r="AS114" i="142"/>
  <c r="AS90" i="142"/>
  <c r="AS92" i="142"/>
  <c r="AS93" i="142"/>
  <c r="AS94" i="142"/>
  <c r="AS95" i="142"/>
  <c r="AS96" i="142"/>
  <c r="AS97" i="142"/>
  <c r="AS98" i="142"/>
  <c r="AS99" i="142"/>
  <c r="AS101" i="142"/>
  <c r="J22" i="65"/>
  <c r="AL185" i="142"/>
  <c r="AL163" i="142"/>
  <c r="AL121" i="142"/>
  <c r="AL97" i="142"/>
  <c r="AE121" i="142"/>
  <c r="AE163" i="142"/>
  <c r="AE185" i="142"/>
  <c r="AE97" i="142"/>
  <c r="V77" i="142"/>
  <c r="U77" i="142"/>
  <c r="T77" i="142"/>
  <c r="S77" i="142"/>
  <c r="O77" i="142"/>
  <c r="P77" i="142"/>
  <c r="Q77" i="142"/>
  <c r="Q95" i="142"/>
  <c r="P95" i="142"/>
  <c r="Q119" i="142"/>
  <c r="P119" i="142"/>
  <c r="Q183" i="142"/>
  <c r="P183"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C158" i="142" l="1"/>
  <c r="C180" i="142"/>
  <c r="C92" i="142"/>
  <c r="C139" i="142"/>
  <c r="C116" i="142"/>
  <c r="A124" i="142"/>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B14" i="142"/>
  <c r="B18" i="142"/>
  <c r="B19" i="142"/>
  <c r="C179" i="142"/>
  <c r="C157" i="142"/>
  <c r="C138" i="142"/>
  <c r="T14" i="142" l="1"/>
  <c r="AE187" i="142"/>
  <c r="AE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E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K176" i="142" s="1"/>
  <c r="D81" i="142"/>
  <c r="AK81" i="142" s="1"/>
  <c r="K98" i="142"/>
  <c r="K93" i="142"/>
  <c r="K91" i="142"/>
  <c r="D148" i="142"/>
  <c r="AK148" i="142" s="1"/>
  <c r="Y18" i="142"/>
  <c r="Z18" i="142" s="1"/>
  <c r="D185" i="142"/>
  <c r="D184" i="142"/>
  <c r="D154" i="142"/>
  <c r="AK154" i="142" s="1"/>
  <c r="D163" i="142"/>
  <c r="D162" i="142"/>
  <c r="K117" i="142"/>
  <c r="D121" i="142"/>
  <c r="D120" i="142"/>
  <c r="C162" i="142"/>
  <c r="D153" i="142"/>
  <c r="AK153" i="142" s="1"/>
  <c r="K165" i="142"/>
  <c r="K164" i="142"/>
  <c r="C120" i="142"/>
  <c r="D157" i="142"/>
  <c r="AK157" i="142" s="1"/>
  <c r="D161" i="142"/>
  <c r="D101" i="142"/>
  <c r="D97" i="142"/>
  <c r="D96" i="142"/>
  <c r="D147" i="142"/>
  <c r="AK147" i="142" s="1"/>
  <c r="D165" i="142"/>
  <c r="C96" i="142"/>
  <c r="D160" i="142"/>
  <c r="K158" i="142"/>
  <c r="D151" i="142"/>
  <c r="AK151" i="142" s="1"/>
  <c r="D158" i="142"/>
  <c r="D150" i="142"/>
  <c r="AK150" i="142" s="1"/>
  <c r="D164" i="142"/>
  <c r="D152" i="142"/>
  <c r="AK152" i="142" s="1"/>
  <c r="D155" i="142"/>
  <c r="AK155" i="142" s="1"/>
  <c r="D149" i="142"/>
  <c r="AK149" i="142" s="1"/>
  <c r="K157" i="142"/>
  <c r="K159" i="142"/>
  <c r="D159" i="142"/>
  <c r="K160" i="142"/>
  <c r="L188" i="142"/>
  <c r="D188" i="142"/>
  <c r="C161" i="142"/>
  <c r="C149" i="142"/>
  <c r="C151" i="142"/>
  <c r="C150" i="142"/>
  <c r="C152" i="142"/>
  <c r="C147" i="142"/>
  <c r="C154" i="142"/>
  <c r="C148" i="142"/>
  <c r="C153" i="142"/>
  <c r="C155" i="142"/>
  <c r="D115" i="142"/>
  <c r="AK115" i="142" s="1"/>
  <c r="D119" i="142"/>
  <c r="D112" i="142"/>
  <c r="AK112" i="142" s="1"/>
  <c r="D106" i="142"/>
  <c r="AK106" i="142" s="1"/>
  <c r="D117" i="142"/>
  <c r="D111" i="142"/>
  <c r="AK111" i="142" s="1"/>
  <c r="D105" i="142"/>
  <c r="AK105" i="142" s="1"/>
  <c r="K122" i="142"/>
  <c r="D107" i="142"/>
  <c r="AK107" i="142" s="1"/>
  <c r="D113" i="142"/>
  <c r="AK113" i="142" s="1"/>
  <c r="D109" i="142"/>
  <c r="AK109" i="142" s="1"/>
  <c r="D108" i="142"/>
  <c r="AK108" i="142" s="1"/>
  <c r="D110" i="142"/>
  <c r="AK110" i="142" s="1"/>
  <c r="D118" i="142"/>
  <c r="D124" i="142"/>
  <c r="AK124" i="142" s="1"/>
  <c r="D122" i="142"/>
  <c r="K118" i="142"/>
  <c r="D116" i="142"/>
  <c r="C176" i="142"/>
  <c r="C170" i="142"/>
  <c r="C175" i="142"/>
  <c r="C174" i="142"/>
  <c r="C183" i="142"/>
  <c r="C172" i="142"/>
  <c r="C169" i="142"/>
  <c r="C188" i="142" s="1"/>
  <c r="A188" i="142" s="1"/>
  <c r="C171" i="142"/>
  <c r="C173" i="142"/>
  <c r="C177" i="142"/>
  <c r="D182" i="142"/>
  <c r="D177" i="142"/>
  <c r="AK177" i="142" s="1"/>
  <c r="D171" i="142"/>
  <c r="AK171" i="142" s="1"/>
  <c r="K186" i="142"/>
  <c r="D187" i="142"/>
  <c r="AK187" i="142" s="1"/>
  <c r="D181" i="142"/>
  <c r="D175" i="142"/>
  <c r="AK175" i="142" s="1"/>
  <c r="D169" i="142"/>
  <c r="AK169" i="142" s="1"/>
  <c r="K179" i="142"/>
  <c r="D186" i="142"/>
  <c r="D180" i="142"/>
  <c r="D174" i="142"/>
  <c r="AK174" i="142" s="1"/>
  <c r="K180" i="142"/>
  <c r="K182" i="142"/>
  <c r="D173" i="142"/>
  <c r="AK173" i="142" s="1"/>
  <c r="D183" i="142"/>
  <c r="D179" i="142"/>
  <c r="AK179" i="142" s="1"/>
  <c r="D172" i="142"/>
  <c r="AK172" i="142" s="1"/>
  <c r="K181" i="142"/>
  <c r="K187" i="142"/>
  <c r="L187" i="142" s="1"/>
  <c r="D170" i="142"/>
  <c r="AK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D101" i="142" s="1"/>
  <c r="C85" i="142"/>
  <c r="C82" i="142"/>
  <c r="D100" i="142"/>
  <c r="AK100" i="142" s="1"/>
  <c r="D95" i="142"/>
  <c r="D91" i="142"/>
  <c r="AK91" i="142" s="1"/>
  <c r="D84" i="142"/>
  <c r="AK84" i="142" s="1"/>
  <c r="D89" i="142"/>
  <c r="AK89" i="142" s="1"/>
  <c r="D83" i="142"/>
  <c r="AK83" i="142" s="1"/>
  <c r="D94" i="142"/>
  <c r="D87" i="142"/>
  <c r="AK87" i="142" s="1"/>
  <c r="D92" i="142"/>
  <c r="K94" i="142"/>
  <c r="K92" i="142"/>
  <c r="D88" i="142"/>
  <c r="AK88" i="142" s="1"/>
  <c r="D98" i="142"/>
  <c r="D93" i="142"/>
  <c r="D85" i="142"/>
  <c r="AK85" i="142" s="1"/>
  <c r="D86" i="142"/>
  <c r="AK86" i="142" s="1"/>
  <c r="D82" i="142"/>
  <c r="AK82" i="142" s="1"/>
  <c r="B157" i="142"/>
  <c r="AD157" i="142" s="1"/>
  <c r="X13" i="142"/>
  <c r="G20" i="142"/>
  <c r="D142" i="142"/>
  <c r="D138" i="142"/>
  <c r="AK138" i="142" s="1"/>
  <c r="K140" i="142"/>
  <c r="D141" i="142"/>
  <c r="D136" i="142"/>
  <c r="AK136" i="142" s="1"/>
  <c r="K143" i="142"/>
  <c r="D135" i="142"/>
  <c r="AK135" i="142" s="1"/>
  <c r="D129" i="142"/>
  <c r="AK129" i="142" s="1"/>
  <c r="D134" i="142"/>
  <c r="AK134" i="142" s="1"/>
  <c r="K141" i="142"/>
  <c r="D139" i="142"/>
  <c r="D143" i="142"/>
  <c r="D140" i="142"/>
  <c r="D133" i="142"/>
  <c r="AK133" i="142" s="1"/>
  <c r="D132" i="142"/>
  <c r="AK132" i="142" s="1"/>
  <c r="D131" i="142"/>
  <c r="AK131" i="142" s="1"/>
  <c r="K138" i="142"/>
  <c r="D128" i="142"/>
  <c r="AK128" i="142" s="1"/>
  <c r="D130" i="142"/>
  <c r="AK130" i="142" s="1"/>
  <c r="AL115" i="142" l="1"/>
  <c r="AS115" i="142"/>
  <c r="AS82" i="142"/>
  <c r="AL82" i="142"/>
  <c r="AL153" i="142"/>
  <c r="AS153" i="142"/>
  <c r="AL86" i="142"/>
  <c r="AS86" i="142"/>
  <c r="AS84" i="142"/>
  <c r="AL84" i="142"/>
  <c r="AS175" i="142"/>
  <c r="AL175" i="142"/>
  <c r="AL109" i="142"/>
  <c r="AS109" i="142"/>
  <c r="AL134" i="142"/>
  <c r="AS134" i="142"/>
  <c r="AL169" i="142"/>
  <c r="AS169" i="142"/>
  <c r="AS130" i="142"/>
  <c r="AL130" i="142"/>
  <c r="AS91" i="142"/>
  <c r="AL91" i="142"/>
  <c r="AL172" i="142"/>
  <c r="AS172" i="142"/>
  <c r="AL113" i="142"/>
  <c r="AS113" i="142"/>
  <c r="B148" i="142"/>
  <c r="AD148" i="142" s="1"/>
  <c r="AL148" i="142"/>
  <c r="AS148" i="142"/>
  <c r="AL179" i="142"/>
  <c r="AS179" i="142"/>
  <c r="AS107" i="142"/>
  <c r="AL107" i="142"/>
  <c r="AL147" i="142"/>
  <c r="AS147" i="142"/>
  <c r="AS81" i="142"/>
  <c r="AL81" i="142"/>
  <c r="AS85" i="142"/>
  <c r="AL85" i="142"/>
  <c r="AL136" i="142"/>
  <c r="AS136" i="142"/>
  <c r="AS149" i="142"/>
  <c r="AL149" i="142"/>
  <c r="AS176" i="142"/>
  <c r="AL176" i="142"/>
  <c r="AL110" i="142"/>
  <c r="AS110" i="142"/>
  <c r="AL100" i="142"/>
  <c r="AS100" i="142"/>
  <c r="AS131" i="142"/>
  <c r="AL131" i="142"/>
  <c r="AL88" i="142"/>
  <c r="AS88" i="142"/>
  <c r="AS173" i="142"/>
  <c r="AL173" i="142"/>
  <c r="AL171" i="142"/>
  <c r="AS171" i="142"/>
  <c r="AS105" i="142"/>
  <c r="AL105" i="142"/>
  <c r="AL155" i="142"/>
  <c r="AS155" i="142"/>
  <c r="AL170" i="142"/>
  <c r="AS170" i="142"/>
  <c r="AL89" i="142"/>
  <c r="AS89" i="142"/>
  <c r="AS128" i="142"/>
  <c r="AL128" i="142"/>
  <c r="AL132" i="142"/>
  <c r="AS132" i="142"/>
  <c r="AL177" i="142"/>
  <c r="AS177" i="142"/>
  <c r="AL111" i="142"/>
  <c r="AS111" i="142"/>
  <c r="AS152" i="142"/>
  <c r="AL152" i="142"/>
  <c r="AL135" i="142"/>
  <c r="AS135" i="142"/>
  <c r="AL138" i="142"/>
  <c r="AS138" i="142"/>
  <c r="AL154" i="142"/>
  <c r="AS154" i="142"/>
  <c r="AS174" i="142"/>
  <c r="AL174" i="142"/>
  <c r="AS106" i="142"/>
  <c r="AL106" i="142"/>
  <c r="AS150" i="142"/>
  <c r="AL150" i="142"/>
  <c r="AL157" i="142"/>
  <c r="AS157" i="142"/>
  <c r="AS108" i="142"/>
  <c r="AL108" i="142"/>
  <c r="AS129" i="142"/>
  <c r="AL129" i="142"/>
  <c r="AL133" i="142"/>
  <c r="AS133" i="142"/>
  <c r="AL87" i="142"/>
  <c r="AS87" i="142"/>
  <c r="AS124" i="142"/>
  <c r="AU124" i="142" s="1"/>
  <c r="AL124" i="142"/>
  <c r="AL112" i="142"/>
  <c r="AS112" i="142"/>
  <c r="AS83" i="142"/>
  <c r="AL83" i="142"/>
  <c r="AL187" i="142"/>
  <c r="AS187" i="142"/>
  <c r="AU187" i="142" s="1"/>
  <c r="AS151" i="142"/>
  <c r="AL151" i="142"/>
  <c r="AL188" i="142"/>
  <c r="AE188" i="142"/>
  <c r="B160" i="142"/>
  <c r="AD160" i="142" s="1"/>
  <c r="B159" i="142"/>
  <c r="AD159" i="142" s="1"/>
  <c r="B165" i="142"/>
  <c r="AD165" i="142" s="1"/>
  <c r="B121" i="142"/>
  <c r="AD121" i="142" s="1"/>
  <c r="B97" i="142"/>
  <c r="AD97" i="142" s="1"/>
  <c r="B163" i="142"/>
  <c r="AD163" i="142" s="1"/>
  <c r="B164" i="142"/>
  <c r="AD164" i="142" s="1"/>
  <c r="M7" i="142"/>
  <c r="AA10" i="142"/>
  <c r="B20" i="142"/>
  <c r="B161" i="142"/>
  <c r="AD161" i="142" s="1"/>
  <c r="B158" i="142"/>
  <c r="AD158" i="142" s="1"/>
  <c r="B154" i="142"/>
  <c r="AD154" i="142" s="1"/>
  <c r="B120" i="142"/>
  <c r="AD120" i="142" s="1"/>
  <c r="B184" i="142"/>
  <c r="AD184" i="142" s="1"/>
  <c r="B96" i="142"/>
  <c r="AD96" i="142" s="1"/>
  <c r="B162" i="142"/>
  <c r="AD162" i="142" s="1"/>
  <c r="B153" i="142"/>
  <c r="AD153" i="142" s="1"/>
  <c r="B155" i="142"/>
  <c r="AD155" i="142" s="1"/>
  <c r="B150" i="142"/>
  <c r="AD150" i="142" s="1"/>
  <c r="B147" i="142"/>
  <c r="AD147" i="142" s="1"/>
  <c r="B152" i="142"/>
  <c r="AD152" i="142" s="1"/>
  <c r="B188" i="142"/>
  <c r="AD188" i="142" s="1"/>
  <c r="B151" i="142"/>
  <c r="AD151" i="142" s="1"/>
  <c r="B149" i="142"/>
  <c r="AD149" i="142" s="1"/>
  <c r="A101" i="142"/>
  <c r="K101" i="142"/>
  <c r="L101" i="142" s="1"/>
  <c r="H101" i="142" s="1"/>
  <c r="H188" i="142"/>
  <c r="B95" i="142"/>
  <c r="AD95" i="142" s="1"/>
  <c r="B130" i="142"/>
  <c r="AD130" i="142" s="1"/>
  <c r="B141" i="142"/>
  <c r="AD141" i="142" s="1"/>
  <c r="B89" i="142"/>
  <c r="AD89" i="142" s="1"/>
  <c r="F60" i="142"/>
  <c r="F64" i="142" s="1"/>
  <c r="B180" i="142"/>
  <c r="AD180" i="142" s="1"/>
  <c r="B105" i="142"/>
  <c r="AD105" i="142" s="1"/>
  <c r="B139" i="142"/>
  <c r="AD139" i="142" s="1"/>
  <c r="B138" i="142"/>
  <c r="AD138" i="142" s="1"/>
  <c r="B82" i="142"/>
  <c r="AD82" i="142" s="1"/>
  <c r="I60" i="142"/>
  <c r="B171" i="142"/>
  <c r="AD171" i="142" s="1"/>
  <c r="B110" i="142"/>
  <c r="AD110" i="142" s="1"/>
  <c r="B111" i="142"/>
  <c r="AD111" i="142" s="1"/>
  <c r="G60" i="142"/>
  <c r="B118" i="142"/>
  <c r="AD118" i="142" s="1"/>
  <c r="B142" i="142"/>
  <c r="AD142" i="142" s="1"/>
  <c r="B86" i="142"/>
  <c r="AD86" i="142" s="1"/>
  <c r="B84" i="142"/>
  <c r="AD84" i="142" s="1"/>
  <c r="J60" i="142"/>
  <c r="B179" i="142"/>
  <c r="AD179" i="142" s="1"/>
  <c r="B117" i="142"/>
  <c r="AD117" i="142" s="1"/>
  <c r="B134" i="142"/>
  <c r="AD134" i="142" s="1"/>
  <c r="B183" i="142"/>
  <c r="AD183" i="142" s="1"/>
  <c r="B169" i="142"/>
  <c r="AD169" i="142" s="1"/>
  <c r="B177" i="142"/>
  <c r="AD177" i="142" s="1"/>
  <c r="B106" i="142"/>
  <c r="AD106" i="142" s="1"/>
  <c r="B128" i="142"/>
  <c r="AD128" i="142" s="1"/>
  <c r="C60" i="142"/>
  <c r="B85" i="142"/>
  <c r="AD85" i="142" s="1"/>
  <c r="B91" i="142"/>
  <c r="AD91" i="142" s="1"/>
  <c r="H60" i="142"/>
  <c r="B182" i="142"/>
  <c r="AD182" i="142" s="1"/>
  <c r="B172" i="142"/>
  <c r="AD172" i="142" s="1"/>
  <c r="B131" i="142"/>
  <c r="AD131" i="142" s="1"/>
  <c r="B173" i="142"/>
  <c r="AD173" i="142" s="1"/>
  <c r="B175" i="142"/>
  <c r="AD175" i="142" s="1"/>
  <c r="B108" i="142"/>
  <c r="AD108" i="142" s="1"/>
  <c r="B112" i="142"/>
  <c r="AD112" i="142" s="1"/>
  <c r="B186" i="142"/>
  <c r="AD186" i="142" s="1"/>
  <c r="B129" i="142"/>
  <c r="AD129" i="142" s="1"/>
  <c r="B132" i="142"/>
  <c r="AD132" i="142" s="1"/>
  <c r="B93" i="142"/>
  <c r="AD93" i="142" s="1"/>
  <c r="B100" i="142"/>
  <c r="AD100" i="142" s="1"/>
  <c r="B181" i="142"/>
  <c r="AD181" i="142" s="1"/>
  <c r="B109" i="142"/>
  <c r="AD109" i="142" s="1"/>
  <c r="B119" i="142"/>
  <c r="AD119" i="142" s="1"/>
  <c r="B88" i="142"/>
  <c r="AD88" i="142" s="1"/>
  <c r="B135" i="142"/>
  <c r="AD135" i="142" s="1"/>
  <c r="B81" i="142"/>
  <c r="AD81" i="142" s="1"/>
  <c r="B187" i="142"/>
  <c r="AD187" i="142" s="1"/>
  <c r="B116" i="142"/>
  <c r="AD116" i="142" s="1"/>
  <c r="B113" i="142"/>
  <c r="AD113" i="142" s="1"/>
  <c r="B115" i="142"/>
  <c r="AD115" i="142" s="1"/>
  <c r="B133" i="142"/>
  <c r="AD133" i="142" s="1"/>
  <c r="B87" i="142"/>
  <c r="AD87" i="142" s="1"/>
  <c r="B140" i="142"/>
  <c r="AD140" i="142" s="1"/>
  <c r="K139" i="142"/>
  <c r="B94" i="142"/>
  <c r="AD94" i="142" s="1"/>
  <c r="B170" i="142"/>
  <c r="AD170" i="142" s="1"/>
  <c r="B107" i="142"/>
  <c r="AD107" i="142" s="1"/>
  <c r="B92" i="142"/>
  <c r="AD92" i="142" s="1"/>
  <c r="B143" i="142"/>
  <c r="AD143" i="142" s="1"/>
  <c r="B98" i="142"/>
  <c r="AD98" i="142" s="1"/>
  <c r="B83" i="142"/>
  <c r="AD83" i="142" s="1"/>
  <c r="D60" i="142"/>
  <c r="H187" i="142"/>
  <c r="B176" i="142"/>
  <c r="AD176" i="142" s="1"/>
  <c r="B136" i="142"/>
  <c r="AD136" i="142" s="1"/>
  <c r="E60" i="142"/>
  <c r="B174" i="142"/>
  <c r="AD174" i="142" s="1"/>
  <c r="B122" i="142"/>
  <c r="AD122" i="142" s="1"/>
  <c r="AU100" i="142" l="1"/>
  <c r="AE101" i="142"/>
  <c r="AL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D124" i="142" s="1"/>
  <c r="B185" i="142" l="1"/>
  <c r="AD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E113" i="142"/>
  <c r="AE174" i="142"/>
  <c r="AE172" i="142"/>
  <c r="AE133" i="142"/>
  <c r="AE136" i="142"/>
  <c r="AE131" i="142"/>
  <c r="AE155" i="142"/>
  <c r="AE148" i="142"/>
  <c r="AE150" i="142"/>
  <c r="AE111" i="142"/>
  <c r="AE129" i="142"/>
  <c r="AE153" i="142"/>
  <c r="AE108" i="142"/>
  <c r="AE170" i="142"/>
  <c r="AE175" i="142"/>
  <c r="AE106" i="142"/>
  <c r="AE134" i="142"/>
  <c r="AE147" i="142"/>
  <c r="AE107" i="142"/>
  <c r="AE81" i="142"/>
  <c r="AE130" i="142"/>
  <c r="AE128" i="142"/>
  <c r="AE110" i="142"/>
  <c r="AL184" i="142"/>
  <c r="AE184" i="142"/>
  <c r="AE169" i="142"/>
  <c r="AE149" i="142"/>
  <c r="AE171" i="142"/>
  <c r="AE152" i="142"/>
  <c r="AE177" i="142"/>
  <c r="AE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AU177" i="142" s="1"/>
  <c r="C69" i="142"/>
  <c r="I69" i="142"/>
  <c r="H69" i="142"/>
  <c r="K136" i="142" s="1"/>
  <c r="L136" i="142" s="1"/>
  <c r="AU136" i="142" s="1"/>
  <c r="E69" i="142"/>
  <c r="G69" i="142"/>
  <c r="K113" i="142" s="1"/>
  <c r="L113" i="142" s="1"/>
  <c r="AU113" i="142" s="1"/>
  <c r="J69" i="142"/>
  <c r="K155" i="142" s="1"/>
  <c r="L155" i="142" s="1"/>
  <c r="AU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AU174" i="142" s="1"/>
  <c r="C66" i="142"/>
  <c r="H66" i="142"/>
  <c r="K133" i="142" s="1"/>
  <c r="L133" i="142" s="1"/>
  <c r="AU133" i="142" s="1"/>
  <c r="E66" i="142"/>
  <c r="J66" i="142"/>
  <c r="K152" i="142" s="1"/>
  <c r="L152" i="142" s="1"/>
  <c r="AU152" i="142" s="1"/>
  <c r="G66" i="142"/>
  <c r="K110" i="142" s="1"/>
  <c r="L110" i="142" s="1"/>
  <c r="AU110" i="142" s="1"/>
  <c r="I66" i="142"/>
  <c r="L138" i="142"/>
  <c r="H138" i="142" s="1"/>
  <c r="L180" i="142"/>
  <c r="K70" i="112"/>
  <c r="K240" i="112"/>
  <c r="L240" i="112" s="1"/>
  <c r="L93" i="142"/>
  <c r="H93" i="142" s="1"/>
  <c r="A86" i="142"/>
  <c r="A87" i="142"/>
  <c r="K70" i="142"/>
  <c r="C70" i="142"/>
  <c r="H70" i="142"/>
  <c r="J70" i="142"/>
  <c r="G70" i="142"/>
  <c r="I70" i="142"/>
  <c r="E70" i="142"/>
  <c r="L179" i="142"/>
  <c r="K67" i="112"/>
  <c r="K62" i="142"/>
  <c r="K170" i="142" s="1"/>
  <c r="L170" i="142" s="1"/>
  <c r="AU170" i="142" s="1"/>
  <c r="I62" i="142"/>
  <c r="H62" i="142"/>
  <c r="K129" i="142" s="1"/>
  <c r="L129" i="142" s="1"/>
  <c r="AU129" i="142" s="1"/>
  <c r="E62" i="142"/>
  <c r="C62" i="142"/>
  <c r="G62" i="142"/>
  <c r="K106" i="142" s="1"/>
  <c r="L106" i="142" s="1"/>
  <c r="AU106" i="142" s="1"/>
  <c r="J62" i="142"/>
  <c r="K148" i="142" s="1"/>
  <c r="L148" i="142" s="1"/>
  <c r="AU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AU172" i="142" s="1"/>
  <c r="C64" i="142"/>
  <c r="H64" i="142"/>
  <c r="K131" i="142" s="1"/>
  <c r="L131" i="142" s="1"/>
  <c r="AU131" i="142" s="1"/>
  <c r="E64" i="142"/>
  <c r="G64" i="142"/>
  <c r="K108" i="142" s="1"/>
  <c r="L108" i="142" s="1"/>
  <c r="AU108" i="142" s="1"/>
  <c r="I64" i="142"/>
  <c r="J64" i="142"/>
  <c r="K150" i="142" s="1"/>
  <c r="L150" i="142" s="1"/>
  <c r="AU150" i="142" s="1"/>
  <c r="A83" i="142"/>
  <c r="L160" i="142"/>
  <c r="K67" i="142"/>
  <c r="K175" i="142" s="1"/>
  <c r="L175" i="142" s="1"/>
  <c r="AU175" i="142" s="1"/>
  <c r="J67" i="142"/>
  <c r="K153" i="142" s="1"/>
  <c r="L153" i="142" s="1"/>
  <c r="AU153" i="142" s="1"/>
  <c r="I67" i="142"/>
  <c r="E67" i="142"/>
  <c r="C67" i="142"/>
  <c r="H67" i="142"/>
  <c r="K134" i="142" s="1"/>
  <c r="L134" i="142" s="1"/>
  <c r="AU134" i="142" s="1"/>
  <c r="G67" i="142"/>
  <c r="K111" i="142" s="1"/>
  <c r="L111" i="142" s="1"/>
  <c r="AU111" i="142" s="1"/>
  <c r="K100" i="112"/>
  <c r="L100" i="112" s="1"/>
  <c r="H100" i="112" s="1"/>
  <c r="K63" i="142"/>
  <c r="K171" i="142" s="1"/>
  <c r="L171" i="142" s="1"/>
  <c r="AU171" i="142" s="1"/>
  <c r="I63" i="142"/>
  <c r="G63" i="142"/>
  <c r="K107" i="142" s="1"/>
  <c r="L107" i="142" s="1"/>
  <c r="AU107" i="142" s="1"/>
  <c r="E63" i="142"/>
  <c r="J63" i="142"/>
  <c r="K149" i="142" s="1"/>
  <c r="L149" i="142" s="1"/>
  <c r="AU149" i="142" s="1"/>
  <c r="C63" i="142"/>
  <c r="H63" i="142"/>
  <c r="K130" i="142" s="1"/>
  <c r="L130" i="142" s="1"/>
  <c r="AU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H139" i="142"/>
  <c r="H92"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L94" i="142"/>
  <c r="AE94" i="142"/>
  <c r="AE138" i="142"/>
  <c r="AE173" i="142"/>
  <c r="AE179" i="142"/>
  <c r="AL93" i="142"/>
  <c r="AE93" i="142"/>
  <c r="AE87" i="142"/>
  <c r="AE142" i="142"/>
  <c r="AL142" i="142"/>
  <c r="AE143" i="142"/>
  <c r="AL143" i="142"/>
  <c r="AL182" i="142"/>
  <c r="AE182" i="142"/>
  <c r="AE86" i="142"/>
  <c r="AE151" i="142"/>
  <c r="AE180" i="142"/>
  <c r="AL180" i="142"/>
  <c r="AE165" i="142"/>
  <c r="AL165" i="142"/>
  <c r="AE115" i="142"/>
  <c r="AE112" i="142"/>
  <c r="AL162" i="142"/>
  <c r="AE162" i="142"/>
  <c r="AE83" i="142"/>
  <c r="AE132" i="142"/>
  <c r="AL95" i="142"/>
  <c r="AE95" i="142"/>
  <c r="AL98" i="142"/>
  <c r="AE98" i="142"/>
  <c r="AE91" i="142"/>
  <c r="AE135" i="142"/>
  <c r="AE109" i="142"/>
  <c r="AL161" i="142"/>
  <c r="AE161" i="142"/>
  <c r="AL141" i="142"/>
  <c r="AE141" i="142"/>
  <c r="AE159" i="142"/>
  <c r="AL159" i="142"/>
  <c r="AE176" i="142"/>
  <c r="AL116" i="142"/>
  <c r="AE116" i="142"/>
  <c r="AL181" i="142"/>
  <c r="AE181" i="142"/>
  <c r="AE164" i="142"/>
  <c r="AL164" i="142"/>
  <c r="AE154" i="142"/>
  <c r="AE82" i="142"/>
  <c r="AL139" i="142"/>
  <c r="AE139" i="142"/>
  <c r="AL160" i="142"/>
  <c r="AE160" i="142"/>
  <c r="AL140" i="142"/>
  <c r="AE140" i="142"/>
  <c r="AL96" i="142"/>
  <c r="AE96" i="142"/>
  <c r="AE183" i="142"/>
  <c r="AL183" i="142"/>
  <c r="AL117" i="142"/>
  <c r="AE117" i="142"/>
  <c r="AL122" i="142"/>
  <c r="AE122" i="142"/>
  <c r="AE89" i="142"/>
  <c r="AE119" i="142"/>
  <c r="AL119" i="142"/>
  <c r="AL118" i="142"/>
  <c r="AE118" i="142"/>
  <c r="AE84" i="142"/>
  <c r="AL92" i="142"/>
  <c r="AE92" i="142"/>
  <c r="AE157" i="142"/>
  <c r="AE158" i="142"/>
  <c r="AL158" i="142"/>
  <c r="AE186" i="142"/>
  <c r="AL186" i="142"/>
  <c r="AE120" i="142"/>
  <c r="AL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AU176" i="142" s="1"/>
  <c r="J68" i="142"/>
  <c r="K154" i="142" s="1"/>
  <c r="L154" i="142" s="1"/>
  <c r="AU154" i="142" s="1"/>
  <c r="C68" i="142"/>
  <c r="I68" i="142"/>
  <c r="E68" i="142"/>
  <c r="G68" i="142"/>
  <c r="K112" i="142" s="1"/>
  <c r="L112" i="142" s="1"/>
  <c r="AU112" i="142" s="1"/>
  <c r="H68" i="142"/>
  <c r="K135" i="142" s="1"/>
  <c r="L135" i="142" s="1"/>
  <c r="AU135" i="142" s="1"/>
  <c r="K61" i="142"/>
  <c r="K169" i="142" s="1"/>
  <c r="L169" i="142" s="1"/>
  <c r="H94" i="142"/>
  <c r="N139" i="142"/>
  <c r="B164" i="112"/>
  <c r="H115" i="142"/>
  <c r="K83" i="142"/>
  <c r="L83" i="142" s="1"/>
  <c r="AU83" i="142" s="1"/>
  <c r="L63" i="142"/>
  <c r="N143" i="142"/>
  <c r="H159" i="142"/>
  <c r="G61" i="142"/>
  <c r="K105" i="142" s="1"/>
  <c r="K65" i="112"/>
  <c r="A234" i="112"/>
  <c r="K86" i="142"/>
  <c r="L86" i="142" s="1"/>
  <c r="AU86" i="142" s="1"/>
  <c r="L66" i="142"/>
  <c r="K89" i="142"/>
  <c r="L89" i="142" s="1"/>
  <c r="AU89" i="142" s="1"/>
  <c r="L69" i="142"/>
  <c r="K65" i="142"/>
  <c r="K173" i="142" s="1"/>
  <c r="L173" i="142" s="1"/>
  <c r="AU173" i="142" s="1"/>
  <c r="J65" i="142"/>
  <c r="K151" i="142" s="1"/>
  <c r="L151" i="142" s="1"/>
  <c r="AU151" i="142" s="1"/>
  <c r="I65" i="142"/>
  <c r="C65" i="142"/>
  <c r="E65" i="142"/>
  <c r="H65" i="142"/>
  <c r="K132" i="142" s="1"/>
  <c r="L132" i="142" s="1"/>
  <c r="AU132" i="142" s="1"/>
  <c r="G65" i="142"/>
  <c r="K109" i="142" s="1"/>
  <c r="L109" i="142" s="1"/>
  <c r="AU109" i="142" s="1"/>
  <c r="H140" i="142"/>
  <c r="J61" i="142"/>
  <c r="K147" i="142" s="1"/>
  <c r="K84" i="142"/>
  <c r="L84" i="142" s="1"/>
  <c r="AU84" i="142" s="1"/>
  <c r="L64" i="142"/>
  <c r="L95" i="142"/>
  <c r="N98" i="142" s="1"/>
  <c r="L70" i="142"/>
  <c r="A88" i="142"/>
  <c r="C61" i="142"/>
  <c r="A264" i="112"/>
  <c r="C269" i="112"/>
  <c r="A269" i="112" s="1"/>
  <c r="N141" i="142"/>
  <c r="I61" i="142"/>
  <c r="L82" i="142"/>
  <c r="AU82" i="142" s="1"/>
  <c r="L62" i="142"/>
  <c r="H186" i="142"/>
  <c r="H61" i="142"/>
  <c r="AK128" i="112"/>
  <c r="AB128" i="112" s="1"/>
  <c r="K261" i="112"/>
  <c r="L261" i="112" s="1"/>
  <c r="K87" i="142"/>
  <c r="L87" i="142" s="1"/>
  <c r="AU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N121" i="142" l="1"/>
  <c r="AU138" i="142"/>
  <c r="AU115" i="142"/>
  <c r="H169" i="142"/>
  <c r="AU169" i="142"/>
  <c r="AU91" i="142"/>
  <c r="AF263" i="112"/>
  <c r="F263" i="112"/>
  <c r="B256" i="112"/>
  <c r="AC263" i="112"/>
  <c r="AG263" i="112"/>
  <c r="AB263" i="112"/>
  <c r="AE202" i="112"/>
  <c r="B255" i="112"/>
  <c r="AB82" i="112"/>
  <c r="Q141" i="142"/>
  <c r="S141" i="142"/>
  <c r="T141" i="142" s="1"/>
  <c r="U141" i="142" s="1"/>
  <c r="V141" i="142" s="1"/>
  <c r="P141" i="142"/>
  <c r="O141" i="142"/>
  <c r="AE85" i="142"/>
  <c r="S143" i="142"/>
  <c r="T143" i="142" s="1"/>
  <c r="U143" i="142" s="1"/>
  <c r="V143" i="142" s="1"/>
  <c r="S185" i="112"/>
  <c r="T185" i="112"/>
  <c r="R185" i="112"/>
  <c r="S121" i="142"/>
  <c r="T121" i="142" s="1"/>
  <c r="U121" i="142" s="1"/>
  <c r="V121" i="142" s="1"/>
  <c r="P121" i="142"/>
  <c r="Q121" i="142"/>
  <c r="O121" i="142"/>
  <c r="AE88" i="142"/>
  <c r="S98" i="142"/>
  <c r="T98" i="142" s="1"/>
  <c r="U98" i="142" s="1"/>
  <c r="V98" i="142" s="1"/>
  <c r="T98" i="112"/>
  <c r="S98" i="112"/>
  <c r="R98" i="112"/>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X204" i="112" s="1"/>
  <c r="Q202" i="112"/>
  <c r="Q138" i="112"/>
  <c r="Z15" i="112"/>
  <c r="H98" i="112"/>
  <c r="H93" i="112"/>
  <c r="H91" i="112"/>
  <c r="H94" i="112"/>
  <c r="H157" i="112"/>
  <c r="K81" i="142"/>
  <c r="L81" i="142" s="1"/>
  <c r="AU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AU157" i="142" s="1"/>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AU88" i="142" s="1"/>
  <c r="L68" i="142"/>
  <c r="W204" i="112"/>
  <c r="N95" i="142"/>
  <c r="S95" i="142" s="1"/>
  <c r="T95" i="142" s="1"/>
  <c r="U95" i="142" s="1"/>
  <c r="V95" i="142" s="1"/>
  <c r="H95" i="142"/>
  <c r="K85" i="142"/>
  <c r="L85" i="142" s="1"/>
  <c r="AU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J73" i="142"/>
  <c r="G58" i="142"/>
  <c r="Q201" i="112"/>
  <c r="F252" i="112"/>
  <c r="AK252" i="112"/>
  <c r="K128" i="142"/>
  <c r="L128" i="142" s="1"/>
  <c r="AU128" i="142" s="1"/>
  <c r="H73" i="142"/>
  <c r="Y137" i="112"/>
  <c r="X137" i="112"/>
  <c r="W137" i="112"/>
  <c r="AB81" i="112"/>
  <c r="AG267" i="112"/>
  <c r="AA10" i="112"/>
  <c r="C58" i="142"/>
  <c r="J58" i="142"/>
  <c r="L105" i="142"/>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H105" i="142" l="1"/>
  <c r="AU105" i="142"/>
  <c r="AU182" i="142"/>
  <c r="H147" i="142"/>
  <c r="AU147" i="142"/>
  <c r="AU90" i="142"/>
  <c r="AU117" i="142"/>
  <c r="AU185" i="142"/>
  <c r="AU183" i="142"/>
  <c r="Y204" i="112"/>
  <c r="S94" i="142"/>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W164" i="112" s="1"/>
  <c r="S122" i="142"/>
  <c r="T122" i="142" s="1"/>
  <c r="U122" i="142" s="1"/>
  <c r="V122" i="142" s="1"/>
  <c r="T164" i="112"/>
  <c r="S164" i="112"/>
  <c r="R164" i="112"/>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N162" i="142"/>
  <c r="S162" i="142" s="1"/>
  <c r="T162" i="142" s="1"/>
  <c r="U162" i="142" s="1"/>
  <c r="V162" i="142" s="1"/>
  <c r="N163" i="142"/>
  <c r="N161" i="142"/>
  <c r="N160" i="142"/>
  <c r="N164" i="142"/>
  <c r="O164" i="142" s="1"/>
  <c r="P164" i="142" s="1"/>
  <c r="Q164" i="142" s="1"/>
  <c r="N159" i="142"/>
  <c r="N157" i="142"/>
  <c r="N158" i="142"/>
  <c r="N165" i="142"/>
  <c r="L185" i="142"/>
  <c r="AU126" i="142" s="1"/>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AU120" i="142" l="1"/>
  <c r="AU180" i="142"/>
  <c r="AU161" i="142"/>
  <c r="AU167" i="142"/>
  <c r="AU178" i="142"/>
  <c r="AU122" i="142"/>
  <c r="AU143" i="142"/>
  <c r="AU158" i="142"/>
  <c r="AU186" i="142"/>
  <c r="AU101" i="142"/>
  <c r="AU140" i="142"/>
  <c r="AU144" i="142"/>
  <c r="AU97" i="142"/>
  <c r="AU184" i="142"/>
  <c r="AU114" i="142"/>
  <c r="AU93" i="142"/>
  <c r="AU98" i="142"/>
  <c r="AU168" i="142"/>
  <c r="AU163" i="142"/>
  <c r="AU139" i="142"/>
  <c r="AU179" i="142"/>
  <c r="AU127" i="142"/>
  <c r="AU123" i="142"/>
  <c r="AU94" i="142"/>
  <c r="AU96" i="142"/>
  <c r="AU162" i="142"/>
  <c r="AU118" i="142"/>
  <c r="AU116" i="142"/>
  <c r="AU141" i="142"/>
  <c r="AU165" i="142"/>
  <c r="AU146" i="142"/>
  <c r="AU125" i="142"/>
  <c r="AU145" i="142"/>
  <c r="AU137" i="142"/>
  <c r="AU92" i="142"/>
  <c r="AU142" i="142"/>
  <c r="AU160" i="142"/>
  <c r="AU121" i="142"/>
  <c r="AU119" i="142"/>
  <c r="AU166" i="142"/>
  <c r="AU159" i="142"/>
  <c r="AU99" i="142"/>
  <c r="AU188" i="142"/>
  <c r="X160" i="112"/>
  <c r="AU164" i="142"/>
  <c r="AU181" i="142"/>
  <c r="AU156" i="142"/>
  <c r="AU95" i="142"/>
  <c r="W162" i="112"/>
  <c r="X162" i="112"/>
  <c r="Q161" i="142"/>
  <c r="S161" i="142"/>
  <c r="T161" i="142" s="1"/>
  <c r="U161" i="142" s="1"/>
  <c r="V161" i="142" s="1"/>
  <c r="P161" i="142"/>
  <c r="O161" i="142"/>
  <c r="Q163" i="142"/>
  <c r="P163" i="142"/>
  <c r="O163" i="142"/>
  <c r="S163" i="142"/>
  <c r="T163" i="142" s="1"/>
  <c r="U163" i="142" s="1"/>
  <c r="V163" i="142" s="1"/>
  <c r="S165" i="142"/>
  <c r="T165" i="142" s="1"/>
  <c r="U165" i="142" s="1"/>
  <c r="V165" i="142" s="1"/>
  <c r="S226" i="112"/>
  <c r="T226" i="112"/>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T225" i="112"/>
  <c r="S225" i="112"/>
  <c r="R225" i="112"/>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T267" i="112"/>
  <c r="S267" i="11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V219" i="112" l="1"/>
  <c r="S222" i="112"/>
  <c r="R222" i="112"/>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<sst xmlns="http://schemas.openxmlformats.org/spreadsheetml/2006/main" count="3230" uniqueCount="838">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</sst>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29">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75">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INPUT - com defs"/>
      <sheetName val="INPUT proc defs"/>
      <sheetName val="ClinkerSubstitution"/>
      <sheetName val="Cement Methodology"/>
      <sheetName val="INPUT - cement"/>
      <sheetName val="Bricks methodology"/>
      <sheetName val="Glass methodology"/>
      <sheetName val="Lime methodology"/>
      <sheetName val="Sheet2"/>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Chrome methodology"/>
      <sheetName val="Sheet1"/>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43750.623995486108</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68">
        <v>41328.511239814812</v>
      </c>
      <c r="C15" s="247" t="s">
        <v>26</v>
      </c>
    </row>
    <row r="16" spans="1:8" ht="45">
      <c r="A16" s="246" t="s">
        <v>27</v>
      </c>
      <c r="B16" s="269"/>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0">
        <v>41513</v>
      </c>
      <c r="C20" s="247" t="s">
        <v>26</v>
      </c>
    </row>
    <row r="21" spans="1:3" ht="30">
      <c r="A21" s="246" t="s">
        <v>31</v>
      </c>
      <c r="B21" s="271"/>
      <c r="C21" s="112"/>
    </row>
    <row r="22" spans="1:3">
      <c r="A22" s="246" t="s">
        <v>32</v>
      </c>
      <c r="B22" s="272"/>
      <c r="C22" s="112"/>
    </row>
    <row r="23" spans="1:3">
      <c r="A23" s="246" t="s">
        <v>33</v>
      </c>
      <c r="B23" s="266" t="s">
        <v>34</v>
      </c>
      <c r="C23" s="247" t="s">
        <v>26</v>
      </c>
    </row>
    <row r="24" spans="1:3">
      <c r="A24" s="246" t="s">
        <v>35</v>
      </c>
      <c r="B24" s="273"/>
      <c r="C24" s="112"/>
    </row>
    <row r="25" spans="1:3">
      <c r="A25" s="246" t="s">
        <v>36</v>
      </c>
      <c r="B25" s="267"/>
      <c r="C25" s="112"/>
    </row>
    <row r="26" spans="1:3">
      <c r="A26" s="246" t="s">
        <v>37</v>
      </c>
      <c r="B26" s="266" t="s">
        <v>38</v>
      </c>
      <c r="C26" s="247" t="s">
        <v>26</v>
      </c>
    </row>
    <row r="27" spans="1:3">
      <c r="A27" s="246" t="s">
        <v>39</v>
      </c>
      <c r="B27" s="267"/>
      <c r="C27" s="112"/>
    </row>
    <row r="28" spans="1:3" ht="30">
      <c r="A28" s="246" t="s">
        <v>40</v>
      </c>
      <c r="B28" s="248" t="s">
        <v>41</v>
      </c>
      <c r="C28" s="247" t="s">
        <v>26</v>
      </c>
    </row>
    <row r="29" spans="1:3">
      <c r="A29" s="249" t="s">
        <v>42</v>
      </c>
      <c r="B29" s="177"/>
      <c r="C29" s="112"/>
    </row>
    <row r="30" spans="1:3">
      <c r="A30" s="246" t="s">
        <v>43</v>
      </c>
      <c r="B30" s="266" t="s">
        <v>44</v>
      </c>
      <c r="C30" s="247" t="s">
        <v>26</v>
      </c>
    </row>
    <row r="31" spans="1:3" ht="30">
      <c r="A31" s="246" t="s">
        <v>45</v>
      </c>
      <c r="B31" s="267"/>
      <c r="C31" s="112"/>
    </row>
    <row r="32" spans="1:3" ht="30">
      <c r="A32" s="246" t="s">
        <v>46</v>
      </c>
      <c r="B32" s="265" t="s">
        <v>47</v>
      </c>
      <c r="C32" s="247" t="s">
        <v>26</v>
      </c>
    </row>
    <row r="33" spans="1:3">
      <c r="A33" s="247" t="s">
        <v>48</v>
      </c>
      <c r="B33" s="265"/>
      <c r="C33" s="112"/>
    </row>
    <row r="34" spans="1:3">
      <c r="A34" s="247" t="s">
        <v>49</v>
      </c>
      <c r="B34" s="265"/>
      <c r="C34" s="112"/>
    </row>
    <row r="35" spans="1:3">
      <c r="A35" s="215" t="s">
        <v>50</v>
      </c>
      <c r="B35" s="263" t="s">
        <v>51</v>
      </c>
      <c r="C35" s="215" t="s">
        <v>26</v>
      </c>
    </row>
    <row r="36" spans="1:3">
      <c r="A36" s="215" t="s">
        <v>52</v>
      </c>
      <c r="B36" s="264"/>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1" t="s">
        <v>832</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633</v>
      </c>
      <c r="E41" s="28" t="s">
        <v>632</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2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56" zoomScale="70" zoomScaleNormal="70" workbookViewId="0">
      <selection activeCell="T225" sqref="T22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74" t="s">
        <v>376</v>
      </c>
      <c r="C1" s="274"/>
      <c r="D1" s="274"/>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t="e">
        <f>$AA81/(1-(SUMIF($B$61:$B$70,RIGHT($D81,1),'IND2017'!#REF!)*$AK81))</f>
        <v>#REF!</v>
      </c>
      <c r="AC81" s="77" t="e">
        <f>$AA81/(1-(SUMIF($B$61:$B$70,RIGHT($D81,1),'IND2017'!#REF!)*$AK81))</f>
        <v>#REF!</v>
      </c>
      <c r="AD81" s="77" t="e">
        <f>$AA81/(1-(SUMIF($B$61:$B$70,RIGHT($D81,1),'IND2017'!#REF!)*$AK81))</f>
        <v>#REF!</v>
      </c>
      <c r="AE81" s="77" t="e">
        <f>$AA81/(1-(SUMIF($B$61:$B$70,RIGHT($D81,1),'IND2017'!#REF!)*$AK81))</f>
        <v>#REF!</v>
      </c>
      <c r="AF81" s="77" t="e">
        <f>$AA81/(1-(SUMIF($B$61:$B$70,RIGHT($D81,1),'IND2017'!#REF!)*$AK81))</f>
        <v>#REF!</v>
      </c>
      <c r="AG81" s="77" t="e">
        <f>$AA81/(1-(SUMIF($B$61:$B$70,RIGHT($D81,1),'IND2017'!#REF!)*$AK81))</f>
        <v>#REF!</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t="e">
        <f>$AA82/(1-(SUMIF($B$61:$B$70,RIGHT($D82,1),'IND2017'!#REF!)*$AK82))</f>
        <v>#REF!</v>
      </c>
      <c r="AC82" s="77" t="e">
        <f>$AA82/(1-(SUMIF($B$61:$B$70,RIGHT($D82,1),'IND2017'!#REF!)*$AK82))</f>
        <v>#REF!</v>
      </c>
      <c r="AD82" s="77" t="e">
        <f>$AA82/(1-(SUMIF($B$61:$B$70,RIGHT($D82,1),'IND2017'!#REF!)*$AK82))</f>
        <v>#REF!</v>
      </c>
      <c r="AE82" s="77" t="e">
        <f>$AA82/(1-(SUMIF($B$61:$B$70,RIGHT($D82,1),'IND2017'!#REF!)*$AK82))</f>
        <v>#REF!</v>
      </c>
      <c r="AF82" s="77" t="e">
        <f>$AA82/(1-(SUMIF($B$61:$B$70,RIGHT($D82,1),'IND2017'!#REF!)*$AK82))</f>
        <v>#REF!</v>
      </c>
      <c r="AG82" s="77" t="e">
        <f>$AA82/(1-(SUMIF($B$61:$B$70,RIGHT($D82,1),'IND2017'!#REF!)*$AK82))</f>
        <v>#REF!</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t="e">
        <f>$AA83/(1-(SUMIF($B$61:$B$70,RIGHT($D83,1),'IND2017'!#REF!)*$AK83))</f>
        <v>#REF!</v>
      </c>
      <c r="AC83" s="77" t="e">
        <f>$AA83/(1-(SUMIF($B$61:$B$70,RIGHT($D83,1),'IND2017'!#REF!)*$AK83))</f>
        <v>#REF!</v>
      </c>
      <c r="AD83" s="77" t="e">
        <f>$AA83/(1-(SUMIF($B$61:$B$70,RIGHT($D83,1),'IND2017'!#REF!)*$AK83))</f>
        <v>#REF!</v>
      </c>
      <c r="AE83" s="77" t="e">
        <f>$AA83/(1-(SUMIF($B$61:$B$70,RIGHT($D83,1),'IND2017'!#REF!)*$AK83))</f>
        <v>#REF!</v>
      </c>
      <c r="AF83" s="77" t="e">
        <f>$AA83/(1-(SUMIF($B$61:$B$70,RIGHT($D83,1),'IND2017'!#REF!)*$AK83))</f>
        <v>#REF!</v>
      </c>
      <c r="AG83" s="77" t="e">
        <f>$AA83/(1-(SUMIF($B$61:$B$70,RIGHT($D83,1),'IND2017'!#REF!)*$AK83))</f>
        <v>#REF!</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t="e">
        <f>$AA84/(1-(SUMIF($B$61:$B$70,RIGHT($D84,1),'IND2017'!#REF!)*$AK84))</f>
        <v>#REF!</v>
      </c>
      <c r="AC84" s="77" t="e">
        <f>$AA84/(1-(SUMIF($B$61:$B$70,RIGHT($D84,1),'IND2017'!#REF!)*$AK84))</f>
        <v>#REF!</v>
      </c>
      <c r="AD84" s="77" t="e">
        <f>$AA84/(1-(SUMIF($B$61:$B$70,RIGHT($D84,1),'IND2017'!#REF!)*$AK84))</f>
        <v>#REF!</v>
      </c>
      <c r="AE84" s="77" t="e">
        <f>$AA84/(1-(SUMIF($B$61:$B$70,RIGHT($D84,1),'IND2017'!#REF!)*$AK84))</f>
        <v>#REF!</v>
      </c>
      <c r="AF84" s="77" t="e">
        <f>$AA84/(1-(SUMIF($B$61:$B$70,RIGHT($D84,1),'IND2017'!#REF!)*$AK84))</f>
        <v>#REF!</v>
      </c>
      <c r="AG84" s="77" t="e">
        <f>$AA84/(1-(SUMIF($B$61:$B$70,RIGHT($D84,1),'IND2017'!#REF!)*$AK84))</f>
        <v>#REF!</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t="e">
        <f>$AA85/(1-(SUMIF($B$61:$B$70,RIGHT($D85,1),'IND2017'!#REF!)*$AK85))</f>
        <v>#REF!</v>
      </c>
      <c r="AC85" s="77" t="e">
        <f>$AA85/(1-(SUMIF($B$61:$B$70,RIGHT($D85,1),'IND2017'!#REF!)*$AK85))</f>
        <v>#REF!</v>
      </c>
      <c r="AD85" s="77" t="e">
        <f>$AA85/(1-(SUMIF($B$61:$B$70,RIGHT($D85,1),'IND2017'!#REF!)*$AK85))</f>
        <v>#REF!</v>
      </c>
      <c r="AE85" s="77" t="e">
        <f>$AA85/(1-(SUMIF($B$61:$B$70,RIGHT($D85,1),'IND2017'!#REF!)*$AK85))</f>
        <v>#REF!</v>
      </c>
      <c r="AF85" s="77" t="e">
        <f>$AA85/(1-(SUMIF($B$61:$B$70,RIGHT($D85,1),'IND2017'!#REF!)*$AK85))</f>
        <v>#REF!</v>
      </c>
      <c r="AG85" s="77" t="e">
        <f>$AA85/(1-(SUMIF($B$61:$B$70,RIGHT($D85,1),'IND2017'!#REF!)*$AK85))</f>
        <v>#REF!</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t="e">
        <f>$AA86/(1-(SUMIF($B$61:$B$70,RIGHT($D86,1),'IND2017'!#REF!)*$AK86))</f>
        <v>#REF!</v>
      </c>
      <c r="AC86" s="77" t="e">
        <f>$AA86/(1-(SUMIF($B$61:$B$70,RIGHT($D86,1),'IND2017'!#REF!)*$AK86))</f>
        <v>#REF!</v>
      </c>
      <c r="AD86" s="77" t="e">
        <f>$AA86/(1-(SUMIF($B$61:$B$70,RIGHT($D86,1),'IND2017'!#REF!)*$AK86))</f>
        <v>#REF!</v>
      </c>
      <c r="AE86" s="77" t="e">
        <f>$AA86/(1-(SUMIF($B$61:$B$70,RIGHT($D86,1),'IND2017'!#REF!)*$AK86))</f>
        <v>#REF!</v>
      </c>
      <c r="AF86" s="77" t="e">
        <f>$AA86/(1-(SUMIF($B$61:$B$70,RIGHT($D86,1),'IND2017'!#REF!)*$AK86))</f>
        <v>#REF!</v>
      </c>
      <c r="AG86" s="77" t="e">
        <f>$AA86/(1-(SUMIF($B$61:$B$70,RIGHT($D86,1),'IND2017'!#REF!)*$AK86))</f>
        <v>#REF!</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t="e">
        <f>$AA87/(1-(SUMIF($B$61:$B$70,RIGHT($D87,1),'IND2017'!#REF!)*$AK87))</f>
        <v>#REF!</v>
      </c>
      <c r="AC87" s="77" t="e">
        <f>$AA87/(1-(SUMIF($B$61:$B$70,RIGHT($D87,1),'IND2017'!#REF!)*$AK87))</f>
        <v>#REF!</v>
      </c>
      <c r="AD87" s="77" t="e">
        <f>$AA87/(1-(SUMIF($B$61:$B$70,RIGHT($D87,1),'IND2017'!#REF!)*$AK87))</f>
        <v>#REF!</v>
      </c>
      <c r="AE87" s="77" t="e">
        <f>$AA87/(1-(SUMIF($B$61:$B$70,RIGHT($D87,1),'IND2017'!#REF!)*$AK87))</f>
        <v>#REF!</v>
      </c>
      <c r="AF87" s="77" t="e">
        <f>$AA87/(1-(SUMIF($B$61:$B$70,RIGHT($D87,1),'IND2017'!#REF!)*$AK87))</f>
        <v>#REF!</v>
      </c>
      <c r="AG87" s="77" t="e">
        <f>$AA87/(1-(SUMIF($B$61:$B$70,RIGHT($D87,1),'IND2017'!#REF!)*$AK87))</f>
        <v>#REF!</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t="e">
        <f>$AA88/(1-(SUMIF($B$61:$B$70,RIGHT($D88,1),'IND2017'!#REF!)*$AK88))</f>
        <v>#REF!</v>
      </c>
      <c r="AC88" s="77" t="e">
        <f>$AA88/(1-(SUMIF($B$61:$B$70,RIGHT($D88,1),'IND2017'!#REF!)*$AK88))</f>
        <v>#REF!</v>
      </c>
      <c r="AD88" s="77" t="e">
        <f>$AA88/(1-(SUMIF($B$61:$B$70,RIGHT($D88,1),'IND2017'!#REF!)*$AK88))</f>
        <v>#REF!</v>
      </c>
      <c r="AE88" s="77" t="e">
        <f>$AA88/(1-(SUMIF($B$61:$B$70,RIGHT($D88,1),'IND2017'!#REF!)*$AK88))</f>
        <v>#REF!</v>
      </c>
      <c r="AF88" s="77" t="e">
        <f>$AA88/(1-(SUMIF($B$61:$B$70,RIGHT($D88,1),'IND2017'!#REF!)*$AK88))</f>
        <v>#REF!</v>
      </c>
      <c r="AG88" s="77" t="e">
        <f>$AA88/(1-(SUMIF($B$61:$B$70,RIGHT($D88,1),'IND2017'!#REF!)*$AK88))</f>
        <v>#REF!</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t="e">
        <f>$AA89/(1-(SUMIF($B$61:$B$70,RIGHT($D89,1),'IND2017'!#REF!)*$AK89))</f>
        <v>#REF!</v>
      </c>
      <c r="AC89" s="77" t="e">
        <f>$AA89/(1-(SUMIF($B$61:$B$70,RIGHT($D89,1),'IND2017'!#REF!)*$AK89))</f>
        <v>#REF!</v>
      </c>
      <c r="AD89" s="77" t="e">
        <f>$AA89/(1-(SUMIF($B$61:$B$70,RIGHT($D89,1),'IND2017'!#REF!)*$AK89))</f>
        <v>#REF!</v>
      </c>
      <c r="AE89" s="77" t="e">
        <f>$AA89/(1-(SUMIF($B$61:$B$70,RIGHT($D89,1),'IND2017'!#REF!)*$AK89))</f>
        <v>#REF!</v>
      </c>
      <c r="AF89" s="77" t="e">
        <f>$AA89/(1-(SUMIF($B$61:$B$70,RIGHT($D89,1),'IND2017'!#REF!)*$AK89))</f>
        <v>#REF!</v>
      </c>
      <c r="AG89" s="77" t="e">
        <f>$AA89/(1-(SUMIF($B$61:$B$70,RIGHT($D89,1),'IND2017'!#REF!)*$AK89))</f>
        <v>#REF!</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t="e">
        <f>$AA91/(1-(SUMIF($B$61:$B$70,RIGHT($D91,1),'IND2017'!#REF!)*$AK91))</f>
        <v>#REF!</v>
      </c>
      <c r="AC91" s="77" t="e">
        <f>$AA91/(1-(SUMIF($B$61:$B$70,RIGHT($D91,1),'IND2017'!#REF!)*$AK91))</f>
        <v>#REF!</v>
      </c>
      <c r="AD91" s="77" t="e">
        <f>$AA91/(1-(SUMIF($B$61:$B$70,RIGHT($D91,1),'IND2017'!#REF!)*$AK91))</f>
        <v>#REF!</v>
      </c>
      <c r="AE91" s="77" t="e">
        <f>$AA91/(1-(SUMIF($B$61:$B$70,RIGHT($D91,1),'IND2017'!#REF!)*$AK91))</f>
        <v>#REF!</v>
      </c>
      <c r="AF91" s="77" t="e">
        <f>$AA91/(1-(SUMIF($B$61:$B$70,RIGHT($D91,1),'IND2017'!#REF!)*$AK91))</f>
        <v>#REF!</v>
      </c>
      <c r="AG91" s="77" t="e">
        <f>$AA91/(1-(SUMIF($B$61:$B$70,RIGHT($D91,1),'IND2017'!#REF!)*$AK91))</f>
        <v>#REF!</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t="e">
        <f>$AA92/(1-(SUMIF($B$61:$B$70,RIGHT($D92,1),'IND2017'!#REF!)*$AK92))</f>
        <v>#REF!</v>
      </c>
      <c r="AC92" s="77" t="e">
        <f>$AA92/(1-(SUMIF($B$61:$B$70,RIGHT($D92,1),'IND2017'!#REF!)*$AK92))</f>
        <v>#REF!</v>
      </c>
      <c r="AD92" s="77" t="e">
        <f>$AA92/(1-(SUMIF($B$61:$B$70,RIGHT($D92,1),'IND2017'!#REF!)*$AK92))</f>
        <v>#REF!</v>
      </c>
      <c r="AE92" s="77" t="e">
        <f>$AA92/(1-(SUMIF($B$61:$B$70,RIGHT($D92,1),'IND2017'!#REF!)*$AK92))</f>
        <v>#REF!</v>
      </c>
      <c r="AF92" s="77" t="e">
        <f>$AA92/(1-(SUMIF($B$61:$B$70,RIGHT($D92,1),'IND2017'!#REF!)*$AK92))</f>
        <v>#REF!</v>
      </c>
      <c r="AG92" s="77" t="e">
        <f>$AA92/(1-(SUMIF($B$61:$B$70,RIGHT($D92,1),'IND2017'!#REF!)*$AK92))</f>
        <v>#REF!</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t="e">
        <f>$AA93/(1-(SUMIF($B$61:$B$70,RIGHT($D93,1),'IND2017'!#REF!)*$AK93))</f>
        <v>#REF!</v>
      </c>
      <c r="AC93" s="77" t="e">
        <f>$AA93/(1-(SUMIF($B$61:$B$70,RIGHT($D93,1),'IND2017'!#REF!)*$AK93))</f>
        <v>#REF!</v>
      </c>
      <c r="AD93" s="77" t="e">
        <f>$AA93/(1-(SUMIF($B$61:$B$70,RIGHT($D93,1),'IND2017'!#REF!)*$AK93))</f>
        <v>#REF!</v>
      </c>
      <c r="AE93" s="77" t="e">
        <f>$AA93/(1-(SUMIF($B$61:$B$70,RIGHT($D93,1),'IND2017'!#REF!)*$AK93))</f>
        <v>#REF!</v>
      </c>
      <c r="AF93" s="77" t="e">
        <f>$AA93/(1-(SUMIF($B$61:$B$70,RIGHT($D93,1),'IND2017'!#REF!)*$AK93))</f>
        <v>#REF!</v>
      </c>
      <c r="AG93" s="77" t="e">
        <f>$AA93/(1-(SUMIF($B$61:$B$70,RIGHT($D93,1),'IND2017'!#REF!)*$AK93))</f>
        <v>#REF!</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t="e">
        <f>$AA94/(1-(SUMIF($B$61:$B$70,RIGHT($D94,1),'IND2017'!#REF!)*$AK94))</f>
        <v>#REF!</v>
      </c>
      <c r="AC94" s="77" t="e">
        <f>$AA94/(1-(SUMIF($B$61:$B$70,RIGHT($D94,1),'IND2017'!#REF!)*$AK94))</f>
        <v>#REF!</v>
      </c>
      <c r="AD94" s="77" t="e">
        <f>$AA94/(1-(SUMIF($B$61:$B$70,RIGHT($D94,1),'IND2017'!#REF!)*$AK94))</f>
        <v>#REF!</v>
      </c>
      <c r="AE94" s="77" t="e">
        <f>$AA94/(1-(SUMIF($B$61:$B$70,RIGHT($D94,1),'IND2017'!#REF!)*$AK94))</f>
        <v>#REF!</v>
      </c>
      <c r="AF94" s="77" t="e">
        <f>$AA94/(1-(SUMIF($B$61:$B$70,RIGHT($D94,1),'IND2017'!#REF!)*$AK94))</f>
        <v>#REF!</v>
      </c>
      <c r="AG94" s="77" t="e">
        <f>$AA94/(1-(SUMIF($B$61:$B$70,RIGHT($D94,1),'IND2017'!#REF!)*$AK94))</f>
        <v>#REF!</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t="e">
        <f>$AA95/(1-(SUMIF($B$61:$B$70,RIGHT($D95,1),'IND2017'!#REF!)*$AK95))</f>
        <v>#REF!</v>
      </c>
      <c r="AC95" s="77" t="e">
        <f>$AA95/(1-(SUMIF($B$61:$B$70,RIGHT($D95,1),'IND2017'!#REF!)*$AK95))</f>
        <v>#REF!</v>
      </c>
      <c r="AD95" s="77" t="e">
        <f>$AA95/(1-(SUMIF($B$61:$B$70,RIGHT($D95,1),'IND2017'!#REF!)*$AK95))</f>
        <v>#REF!</v>
      </c>
      <c r="AE95" s="77" t="e">
        <f>$AA95/(1-(SUMIF($B$61:$B$70,RIGHT($D95,1),'IND2017'!#REF!)*$AK95))</f>
        <v>#REF!</v>
      </c>
      <c r="AF95" s="77" t="e">
        <f>$AA95/(1-(SUMIF($B$61:$B$70,RIGHT($D95,1),'IND2017'!#REF!)*$AK95))</f>
        <v>#REF!</v>
      </c>
      <c r="AG95" s="77" t="e">
        <f>$AA95/(1-(SUMIF($B$61:$B$70,RIGHT($D95,1),'IND2017'!#REF!)*$AK95))</f>
        <v>#REF!</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t="e">
        <f>$AA96/(1-(SUMIF($B$61:$B$70,RIGHT($D96,1),'IND2017'!#REF!)*$AK96))</f>
        <v>#REF!</v>
      </c>
      <c r="AC96" s="77" t="e">
        <f>$AA96/(1-(SUMIF($B$61:$B$70,RIGHT($D96,1),'IND2017'!#REF!)*$AK96))</f>
        <v>#REF!</v>
      </c>
      <c r="AD96" s="77" t="e">
        <f>$AA96/(1-(SUMIF($B$61:$B$70,RIGHT($D96,1),'IND2017'!#REF!)*$AK96))</f>
        <v>#REF!</v>
      </c>
      <c r="AE96" s="77" t="e">
        <f>$AA96/(1-(SUMIF($B$61:$B$70,RIGHT($D96,1),'IND2017'!#REF!)*$AK96))</f>
        <v>#REF!</v>
      </c>
      <c r="AF96" s="77" t="e">
        <f>$AA96/(1-(SUMIF($B$61:$B$70,RIGHT($D96,1),'IND2017'!#REF!)*$AK96))</f>
        <v>#REF!</v>
      </c>
      <c r="AG96" s="77" t="e">
        <f>$AA96/(1-(SUMIF($B$61:$B$70,RIGHT($D96,1),'IND2017'!#REF!)*$AK96))</f>
        <v>#REF!</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t="e">
        <f>$AA97/(1-(SUMIF($B$61:$B$70,RIGHT($D97,1),'IND2017'!#REF!)*$AK97))</f>
        <v>#REF!</v>
      </c>
      <c r="AC97" s="77" t="e">
        <f>$AA97/(1-(SUMIF($B$61:$B$70,RIGHT($D97,1),'IND2017'!#REF!)*$AK97))</f>
        <v>#REF!</v>
      </c>
      <c r="AD97" s="77" t="e">
        <f>$AA97/(1-(SUMIF($B$61:$B$70,RIGHT($D97,1),'IND2017'!#REF!)*$AK97))</f>
        <v>#REF!</v>
      </c>
      <c r="AE97" s="77" t="e">
        <f>$AA97/(1-(SUMIF($B$61:$B$70,RIGHT($D97,1),'IND2017'!#REF!)*$AK97))</f>
        <v>#REF!</v>
      </c>
      <c r="AF97" s="77" t="e">
        <f>$AA97/(1-(SUMIF($B$61:$B$70,RIGHT($D97,1),'IND2017'!#REF!)*$AK97))</f>
        <v>#REF!</v>
      </c>
      <c r="AG97" s="77" t="e">
        <f>$AA97/(1-(SUMIF($B$61:$B$70,RIGHT($D97,1),'IND2017'!#REF!)*$AK97))</f>
        <v>#REF!</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0.25</v>
      </c>
      <c r="S98" s="77">
        <f>'IND2017'!P98</f>
        <v>0.25</v>
      </c>
      <c r="T98" s="77">
        <f>'IND2017'!Q98</f>
        <v>0.25</v>
      </c>
      <c r="V98" s="76">
        <f t="shared" si="45"/>
        <v>0</v>
      </c>
      <c r="W98" s="77">
        <f t="shared" si="48"/>
        <v>0</v>
      </c>
      <c r="X98" s="77">
        <f t="shared" si="46"/>
        <v>0</v>
      </c>
      <c r="Y98" s="77">
        <f t="shared" si="46"/>
        <v>0</v>
      </c>
      <c r="AA98" s="76">
        <f t="shared" si="47"/>
        <v>0.6</v>
      </c>
      <c r="AB98" s="77" t="e">
        <f>$AA98/(1-(SUMIF($B$61:$B$70,RIGHT($D98,1),'IND2017'!#REF!)*$AK98))</f>
        <v>#REF!</v>
      </c>
      <c r="AC98" s="77" t="e">
        <f>$AA98/(1-(SUMIF($B$61:$B$70,RIGHT($D98,1),'IND2017'!#REF!)*$AK98))</f>
        <v>#REF!</v>
      </c>
      <c r="AD98" s="77" t="e">
        <f>$AA98/(1-(SUMIF($B$61:$B$70,RIGHT($D98,1),'IND2017'!#REF!)*$AK98))</f>
        <v>#REF!</v>
      </c>
      <c r="AE98" s="77" t="e">
        <f>$AA98/(1-(SUMIF($B$61:$B$70,RIGHT($D98,1),'IND2017'!#REF!)*$AK98))</f>
        <v>#REF!</v>
      </c>
      <c r="AF98" s="77" t="e">
        <f>$AA98/(1-(SUMIF($B$61:$B$70,RIGHT($D98,1),'IND2017'!#REF!)*$AK98))</f>
        <v>#REF!</v>
      </c>
      <c r="AG98" s="77" t="e">
        <f>$AA98/(1-(SUMIF($B$61:$B$70,RIGHT($D98,1),'IND2017'!#REF!)*$AK98))</f>
        <v>#REF!</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t="e">
        <f>$AA147/(1-(SUMIF($B$61:$B$70,RIGHT($D147,1),'IND2017'!#REF!)*$AK147))</f>
        <v>#REF!</v>
      </c>
      <c r="AC147" s="77" t="e">
        <f>$AA147/(1-(SUMIF($B$61:$B$70,RIGHT($D147,1),'IND2017'!#REF!)*$AK147))</f>
        <v>#REF!</v>
      </c>
      <c r="AD147" s="77" t="e">
        <f>$AA147/(1-(SUMIF($B$61:$B$70,RIGHT($D147,1),'IND2017'!#REF!)*$AK147))</f>
        <v>#REF!</v>
      </c>
      <c r="AE147" s="77" t="e">
        <f>$AA147/(1-(SUMIF($B$61:$B$70,RIGHT($D147,1),'IND2017'!#REF!)*$AK147))</f>
        <v>#REF!</v>
      </c>
      <c r="AF147" s="77" t="e">
        <f>$AA147/(1-(SUMIF($B$61:$B$70,RIGHT($D147,1),'IND2017'!#REF!)*$AK147))</f>
        <v>#REF!</v>
      </c>
      <c r="AG147" s="77" t="e">
        <f>$AA147/(1-(SUMIF($B$61:$B$70,RIGHT($D147,1),'IND2017'!#REF!)*$AK147))</f>
        <v>#REF!</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t="e">
        <f>$AA148/(1-(SUMIF($B$61:$B$70,RIGHT($D148,1),'IND2017'!#REF!)*$AK148))</f>
        <v>#REF!</v>
      </c>
      <c r="AC148" s="77" t="e">
        <f>$AA148/(1-(SUMIF($B$61:$B$70,RIGHT($D148,1),'IND2017'!#REF!)*$AK148))</f>
        <v>#REF!</v>
      </c>
      <c r="AD148" s="77" t="e">
        <f>$AA148/(1-(SUMIF($B$61:$B$70,RIGHT($D148,1),'IND2017'!#REF!)*$AK148))</f>
        <v>#REF!</v>
      </c>
      <c r="AE148" s="77" t="e">
        <f>$AA148/(1-(SUMIF($B$61:$B$70,RIGHT($D148,1),'IND2017'!#REF!)*$AK148))</f>
        <v>#REF!</v>
      </c>
      <c r="AF148" s="77" t="e">
        <f>$AA148/(1-(SUMIF($B$61:$B$70,RIGHT($D148,1),'IND2017'!#REF!)*$AK148))</f>
        <v>#REF!</v>
      </c>
      <c r="AG148" s="77" t="e">
        <f>$AA148/(1-(SUMIF($B$61:$B$70,RIGHT($D148,1),'IND2017'!#REF!)*$AK148))</f>
        <v>#REF!</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t="e">
        <f>$AA149/(1-(SUMIF($B$61:$B$70,RIGHT($D149,1),'IND2017'!#REF!)*$AK149))</f>
        <v>#REF!</v>
      </c>
      <c r="AC149" s="77" t="e">
        <f>$AA149/(1-(SUMIF($B$61:$B$70,RIGHT($D149,1),'IND2017'!#REF!)*$AK149))</f>
        <v>#REF!</v>
      </c>
      <c r="AD149" s="77" t="e">
        <f>$AA149/(1-(SUMIF($B$61:$B$70,RIGHT($D149,1),'IND2017'!#REF!)*$AK149))</f>
        <v>#REF!</v>
      </c>
      <c r="AE149" s="77" t="e">
        <f>$AA149/(1-(SUMIF($B$61:$B$70,RIGHT($D149,1),'IND2017'!#REF!)*$AK149))</f>
        <v>#REF!</v>
      </c>
      <c r="AF149" s="77" t="e">
        <f>$AA149/(1-(SUMIF($B$61:$B$70,RIGHT($D149,1),'IND2017'!#REF!)*$AK149))</f>
        <v>#REF!</v>
      </c>
      <c r="AG149" s="77" t="e">
        <f>$AA149/(1-(SUMIF($B$61:$B$70,RIGHT($D149,1),'IND2017'!#REF!)*$AK149))</f>
        <v>#REF!</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t="e">
        <f>$AA150/(1-(SUMIF($B$61:$B$70,RIGHT($D150,1),'IND2017'!#REF!)*$AK150))</f>
        <v>#REF!</v>
      </c>
      <c r="AC150" s="77" t="e">
        <f>$AA150/(1-(SUMIF($B$61:$B$70,RIGHT($D150,1),'IND2017'!#REF!)*$AK150))</f>
        <v>#REF!</v>
      </c>
      <c r="AD150" s="77" t="e">
        <f>$AA150/(1-(SUMIF($B$61:$B$70,RIGHT($D150,1),'IND2017'!#REF!)*$AK150))</f>
        <v>#REF!</v>
      </c>
      <c r="AE150" s="77" t="e">
        <f>$AA150/(1-(SUMIF($B$61:$B$70,RIGHT($D150,1),'IND2017'!#REF!)*$AK150))</f>
        <v>#REF!</v>
      </c>
      <c r="AF150" s="77" t="e">
        <f>$AA150/(1-(SUMIF($B$61:$B$70,RIGHT($D150,1),'IND2017'!#REF!)*$AK150))</f>
        <v>#REF!</v>
      </c>
      <c r="AG150" s="77" t="e">
        <f>$AA150/(1-(SUMIF($B$61:$B$70,RIGHT($D150,1),'IND2017'!#REF!)*$AK150))</f>
        <v>#REF!</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t="e">
        <f>$AA151/(1-(SUMIF($B$61:$B$70,RIGHT($D151,1),'IND2017'!#REF!)*$AK151))</f>
        <v>#REF!</v>
      </c>
      <c r="AC151" s="77" t="e">
        <f>$AA151/(1-(SUMIF($B$61:$B$70,RIGHT($D151,1),'IND2017'!#REF!)*$AK151))</f>
        <v>#REF!</v>
      </c>
      <c r="AD151" s="77" t="e">
        <f>$AA151/(1-(SUMIF($B$61:$B$70,RIGHT($D151,1),'IND2017'!#REF!)*$AK151))</f>
        <v>#REF!</v>
      </c>
      <c r="AE151" s="77" t="e">
        <f>$AA151/(1-(SUMIF($B$61:$B$70,RIGHT($D151,1),'IND2017'!#REF!)*$AK151))</f>
        <v>#REF!</v>
      </c>
      <c r="AF151" s="77" t="e">
        <f>$AA151/(1-(SUMIF($B$61:$B$70,RIGHT($D151,1),'IND2017'!#REF!)*$AK151))</f>
        <v>#REF!</v>
      </c>
      <c r="AG151" s="77" t="e">
        <f>$AA151/(1-(SUMIF($B$61:$B$70,RIGHT($D151,1),'IND2017'!#REF!)*$AK151))</f>
        <v>#REF!</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t="e">
        <f>$AA152/(1-(SUMIF($B$61:$B$70,RIGHT($D152,1),'IND2017'!#REF!)*$AK152))</f>
        <v>#REF!</v>
      </c>
      <c r="AC152" s="77" t="e">
        <f>$AA152/(1-(SUMIF($B$61:$B$70,RIGHT($D152,1),'IND2017'!#REF!)*$AK152))</f>
        <v>#REF!</v>
      </c>
      <c r="AD152" s="77" t="e">
        <f>$AA152/(1-(SUMIF($B$61:$B$70,RIGHT($D152,1),'IND2017'!#REF!)*$AK152))</f>
        <v>#REF!</v>
      </c>
      <c r="AE152" s="77" t="e">
        <f>$AA152/(1-(SUMIF($B$61:$B$70,RIGHT($D152,1),'IND2017'!#REF!)*$AK152))</f>
        <v>#REF!</v>
      </c>
      <c r="AF152" s="77" t="e">
        <f>$AA152/(1-(SUMIF($B$61:$B$70,RIGHT($D152,1),'IND2017'!#REF!)*$AK152))</f>
        <v>#REF!</v>
      </c>
      <c r="AG152" s="77" t="e">
        <f>$AA152/(1-(SUMIF($B$61:$B$70,RIGHT($D152,1),'IND2017'!#REF!)*$AK152))</f>
        <v>#REF!</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t="e">
        <f>$AA153/(1-(SUMIF($B$61:$B$70,RIGHT($D153,1),'IND2017'!#REF!)*$AK153))</f>
        <v>#REF!</v>
      </c>
      <c r="AC153" s="77" t="e">
        <f>$AA153/(1-(SUMIF($B$61:$B$70,RIGHT($D153,1),'IND2017'!#REF!)*$AK153))</f>
        <v>#REF!</v>
      </c>
      <c r="AD153" s="77" t="e">
        <f>$AA153/(1-(SUMIF($B$61:$B$70,RIGHT($D153,1),'IND2017'!#REF!)*$AK153))</f>
        <v>#REF!</v>
      </c>
      <c r="AE153" s="77" t="e">
        <f>$AA153/(1-(SUMIF($B$61:$B$70,RIGHT($D153,1),'IND2017'!#REF!)*$AK153))</f>
        <v>#REF!</v>
      </c>
      <c r="AF153" s="77" t="e">
        <f>$AA153/(1-(SUMIF($B$61:$B$70,RIGHT($D153,1),'IND2017'!#REF!)*$AK153))</f>
        <v>#REF!</v>
      </c>
      <c r="AG153" s="77" t="e">
        <f>$AA153/(1-(SUMIF($B$61:$B$70,RIGHT($D153,1),'IND2017'!#REF!)*$AK153))</f>
        <v>#REF!</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t="e">
        <f>$AA154/(1-(SUMIF($B$61:$B$70,RIGHT($D154,1),'IND2017'!#REF!)*$AK154))</f>
        <v>#REF!</v>
      </c>
      <c r="AC154" s="77" t="e">
        <f>$AA154/(1-(SUMIF($B$61:$B$70,RIGHT($D154,1),'IND2017'!#REF!)*$AK154))</f>
        <v>#REF!</v>
      </c>
      <c r="AD154" s="77" t="e">
        <f>$AA154/(1-(SUMIF($B$61:$B$70,RIGHT($D154,1),'IND2017'!#REF!)*$AK154))</f>
        <v>#REF!</v>
      </c>
      <c r="AE154" s="77" t="e">
        <f>$AA154/(1-(SUMIF($B$61:$B$70,RIGHT($D154,1),'IND2017'!#REF!)*$AK154))</f>
        <v>#REF!</v>
      </c>
      <c r="AF154" s="77" t="e">
        <f>$AA154/(1-(SUMIF($B$61:$B$70,RIGHT($D154,1),'IND2017'!#REF!)*$AK154))</f>
        <v>#REF!</v>
      </c>
      <c r="AG154" s="77" t="e">
        <f>$AA154/(1-(SUMIF($B$61:$B$70,RIGHT($D154,1),'IND2017'!#REF!)*$AK154))</f>
        <v>#REF!</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t="e">
        <f>$AA155/(1-(SUMIF($B$61:$B$70,RIGHT($D155,1),'IND2017'!#REF!)*$AK155))</f>
        <v>#REF!</v>
      </c>
      <c r="AC155" s="77" t="e">
        <f>$AA155/(1-(SUMIF($B$61:$B$70,RIGHT($D155,1),'IND2017'!#REF!)*$AK155))</f>
        <v>#REF!</v>
      </c>
      <c r="AD155" s="77" t="e">
        <f>$AA155/(1-(SUMIF($B$61:$B$70,RIGHT($D155,1),'IND2017'!#REF!)*$AK155))</f>
        <v>#REF!</v>
      </c>
      <c r="AE155" s="77" t="e">
        <f>$AA155/(1-(SUMIF($B$61:$B$70,RIGHT($D155,1),'IND2017'!#REF!)*$AK155))</f>
        <v>#REF!</v>
      </c>
      <c r="AF155" s="77" t="e">
        <f>$AA155/(1-(SUMIF($B$61:$B$70,RIGHT($D155,1),'IND2017'!#REF!)*$AK155))</f>
        <v>#REF!</v>
      </c>
      <c r="AG155" s="77" t="e">
        <f>$AA155/(1-(SUMIF($B$61:$B$70,RIGHT($D155,1),'IND2017'!#REF!)*$AK155))</f>
        <v>#REF!</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t="e">
        <f>$AA157/(1-(SUMIF($B$61:$B$70,RIGHT($D157,1),'IND2017'!#REF!)*$AK157))</f>
        <v>#REF!</v>
      </c>
      <c r="AC157" s="77" t="e">
        <f>$AA157/(1-(SUMIF($B$61:$B$70,RIGHT($D157,1),'IND2017'!#REF!)*$AK157))</f>
        <v>#REF!</v>
      </c>
      <c r="AD157" s="77" t="e">
        <f>$AA157/(1-(SUMIF($B$61:$B$70,RIGHT($D157,1),'IND2017'!#REF!)*$AK157))</f>
        <v>#REF!</v>
      </c>
      <c r="AE157" s="77" t="e">
        <f>$AA157/(1-(SUMIF($B$61:$B$70,RIGHT($D157,1),'IND2017'!#REF!)*$AK157))</f>
        <v>#REF!</v>
      </c>
      <c r="AF157" s="77" t="e">
        <f>$AA157/(1-(SUMIF($B$61:$B$70,RIGHT($D157,1),'IND2017'!#REF!)*$AK157))</f>
        <v>#REF!</v>
      </c>
      <c r="AG157" s="77" t="e">
        <f>$AA157/(1-(SUMIF($B$61:$B$70,RIGHT($D157,1),'IND2017'!#REF!)*$AK157))</f>
        <v>#REF!</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t="e">
        <f>$AA158/(1-(SUMIF($B$61:$B$70,RIGHT($D158,1),'IND2017'!#REF!)*$AK158))</f>
        <v>#REF!</v>
      </c>
      <c r="AC158" s="77" t="e">
        <f>$AA158/(1-(SUMIF($B$61:$B$70,RIGHT($D158,1),'IND2017'!#REF!)*$AK158))</f>
        <v>#REF!</v>
      </c>
      <c r="AD158" s="77" t="e">
        <f>$AA158/(1-(SUMIF($B$61:$B$70,RIGHT($D158,1),'IND2017'!#REF!)*$AK158))</f>
        <v>#REF!</v>
      </c>
      <c r="AE158" s="77" t="e">
        <f>$AA158/(1-(SUMIF($B$61:$B$70,RIGHT($D158,1),'IND2017'!#REF!)*$AK158))</f>
        <v>#REF!</v>
      </c>
      <c r="AF158" s="77" t="e">
        <f>$AA158/(1-(SUMIF($B$61:$B$70,RIGHT($D158,1),'IND2017'!#REF!)*$AK158))</f>
        <v>#REF!</v>
      </c>
      <c r="AG158" s="77" t="e">
        <f>$AA158/(1-(SUMIF($B$61:$B$70,RIGHT($D158,1),'IND2017'!#REF!)*$AK158))</f>
        <v>#REF!</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t="e">
        <f>$AA159/(1-(SUMIF($B$61:$B$70,RIGHT($D159,1),'IND2017'!#REF!)*$AK159))</f>
        <v>#REF!</v>
      </c>
      <c r="AC159" s="77" t="e">
        <f>$AA159/(1-(SUMIF($B$61:$B$70,RIGHT($D159,1),'IND2017'!#REF!)*$AK159))</f>
        <v>#REF!</v>
      </c>
      <c r="AD159" s="77" t="e">
        <f>$AA159/(1-(SUMIF($B$61:$B$70,RIGHT($D159,1),'IND2017'!#REF!)*$AK159))</f>
        <v>#REF!</v>
      </c>
      <c r="AE159" s="77" t="e">
        <f>$AA159/(1-(SUMIF($B$61:$B$70,RIGHT($D159,1),'IND2017'!#REF!)*$AK159))</f>
        <v>#REF!</v>
      </c>
      <c r="AF159" s="77" t="e">
        <f>$AA159/(1-(SUMIF($B$61:$B$70,RIGHT($D159,1),'IND2017'!#REF!)*$AK159))</f>
        <v>#REF!</v>
      </c>
      <c r="AG159" s="77" t="e">
        <f>$AA159/(1-(SUMIF($B$61:$B$70,RIGHT($D159,1),'IND2017'!#REF!)*$AK159))</f>
        <v>#REF!</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t="e">
        <f>$AA160/(1-(SUMIF($B$61:$B$70,RIGHT($D160,1),'IND2017'!#REF!)*$AK160))</f>
        <v>#REF!</v>
      </c>
      <c r="AC160" s="77" t="e">
        <f>$AA160/(1-(SUMIF($B$61:$B$70,RIGHT($D160,1),'IND2017'!#REF!)*$AK160))</f>
        <v>#REF!</v>
      </c>
      <c r="AD160" s="77" t="e">
        <f>$AA160/(1-(SUMIF($B$61:$B$70,RIGHT($D160,1),'IND2017'!#REF!)*$AK160))</f>
        <v>#REF!</v>
      </c>
      <c r="AE160" s="77" t="e">
        <f>$AA160/(1-(SUMIF($B$61:$B$70,RIGHT($D160,1),'IND2017'!#REF!)*$AK160))</f>
        <v>#REF!</v>
      </c>
      <c r="AF160" s="77" t="e">
        <f>$AA160/(1-(SUMIF($B$61:$B$70,RIGHT($D160,1),'IND2017'!#REF!)*$AK160))</f>
        <v>#REF!</v>
      </c>
      <c r="AG160" s="77" t="e">
        <f>$AA160/(1-(SUMIF($B$61:$B$70,RIGHT($D160,1),'IND2017'!#REF!)*$AK160))</f>
        <v>#REF!</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t="e">
        <f>$AA161/(1-(SUMIF($B$61:$B$70,RIGHT($D161,1),'IND2017'!#REF!)*$AK161))</f>
        <v>#REF!</v>
      </c>
      <c r="AC161" s="77" t="e">
        <f>$AA161/(1-(SUMIF($B$61:$B$70,RIGHT($D161,1),'IND2017'!#REF!)*$AK161))</f>
        <v>#REF!</v>
      </c>
      <c r="AD161" s="77" t="e">
        <f>$AA161/(1-(SUMIF($B$61:$B$70,RIGHT($D161,1),'IND2017'!#REF!)*$AK161))</f>
        <v>#REF!</v>
      </c>
      <c r="AE161" s="77" t="e">
        <f>$AA161/(1-(SUMIF($B$61:$B$70,RIGHT($D161,1),'IND2017'!#REF!)*$AK161))</f>
        <v>#REF!</v>
      </c>
      <c r="AF161" s="77" t="e">
        <f>$AA161/(1-(SUMIF($B$61:$B$70,RIGHT($D161,1),'IND2017'!#REF!)*$AK161))</f>
        <v>#REF!</v>
      </c>
      <c r="AG161" s="77" t="e">
        <f>$AA161/(1-(SUMIF($B$61:$B$70,RIGHT($D161,1),'IND2017'!#REF!)*$AK161))</f>
        <v>#REF!</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t="e">
        <f>$AA162/(1-(SUMIF($B$61:$B$70,RIGHT($D162,1),'IND2017'!#REF!)*$AK162))</f>
        <v>#REF!</v>
      </c>
      <c r="AC162" s="77" t="e">
        <f>$AA162/(1-(SUMIF($B$61:$B$70,RIGHT($D162,1),'IND2017'!#REF!)*$AK162))</f>
        <v>#REF!</v>
      </c>
      <c r="AD162" s="77" t="e">
        <f>$AA162/(1-(SUMIF($B$61:$B$70,RIGHT($D162,1),'IND2017'!#REF!)*$AK162))</f>
        <v>#REF!</v>
      </c>
      <c r="AE162" s="77" t="e">
        <f>$AA162/(1-(SUMIF($B$61:$B$70,RIGHT($D162,1),'IND2017'!#REF!)*$AK162))</f>
        <v>#REF!</v>
      </c>
      <c r="AF162" s="77" t="e">
        <f>$AA162/(1-(SUMIF($B$61:$B$70,RIGHT($D162,1),'IND2017'!#REF!)*$AK162))</f>
        <v>#REF!</v>
      </c>
      <c r="AG162" s="77" t="e">
        <f>$AA162/(1-(SUMIF($B$61:$B$70,RIGHT($D162,1),'IND2017'!#REF!)*$AK162))</f>
        <v>#REF!</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t="e">
        <f>$AA163/(1-(SUMIF($B$61:$B$70,RIGHT($D163,1),'IND2017'!#REF!)*$AK163))</f>
        <v>#REF!</v>
      </c>
      <c r="AC163" s="77" t="e">
        <f>$AA163/(1-(SUMIF($B$61:$B$70,RIGHT($D163,1),'IND2017'!#REF!)*$AK163))</f>
        <v>#REF!</v>
      </c>
      <c r="AD163" s="77" t="e">
        <f>$AA163/(1-(SUMIF($B$61:$B$70,RIGHT($D163,1),'IND2017'!#REF!)*$AK163))</f>
        <v>#REF!</v>
      </c>
      <c r="AE163" s="77" t="e">
        <f>$AA163/(1-(SUMIF($B$61:$B$70,RIGHT($D163,1),'IND2017'!#REF!)*$AK163))</f>
        <v>#REF!</v>
      </c>
      <c r="AF163" s="77" t="e">
        <f>$AA163/(1-(SUMIF($B$61:$B$70,RIGHT($D163,1),'IND2017'!#REF!)*$AK163))</f>
        <v>#REF!</v>
      </c>
      <c r="AG163" s="77" t="e">
        <f>$AA163/(1-(SUMIF($B$61:$B$70,RIGHT($D163,1),'IND2017'!#REF!)*$AK163))</f>
        <v>#REF!</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0.25</v>
      </c>
      <c r="S164" s="77">
        <f>'IND2017'!P122</f>
        <v>0.25</v>
      </c>
      <c r="T164" s="77">
        <f>'IND2017'!Q122</f>
        <v>0.25</v>
      </c>
      <c r="V164" s="76">
        <f t="shared" si="100"/>
        <v>0</v>
      </c>
      <c r="W164" s="77">
        <f t="shared" si="101"/>
        <v>0</v>
      </c>
      <c r="X164" s="77">
        <f t="shared" si="101"/>
        <v>0</v>
      </c>
      <c r="Y164" s="77">
        <f t="shared" si="101"/>
        <v>0</v>
      </c>
      <c r="AA164" s="76">
        <f t="shared" si="102"/>
        <v>0.6</v>
      </c>
      <c r="AB164" s="77" t="e">
        <f>$AA164/(1-(SUMIF($B$61:$B$70,RIGHT($D164,1),'IND2017'!#REF!)*$AK164))</f>
        <v>#REF!</v>
      </c>
      <c r="AC164" s="77" t="e">
        <f>$AA164/(1-(SUMIF($B$61:$B$70,RIGHT($D164,1),'IND2017'!#REF!)*$AK164))</f>
        <v>#REF!</v>
      </c>
      <c r="AD164" s="77" t="e">
        <f>$AA164/(1-(SUMIF($B$61:$B$70,RIGHT($D164,1),'IND2017'!#REF!)*$AK164))</f>
        <v>#REF!</v>
      </c>
      <c r="AE164" s="77" t="e">
        <f>$AA164/(1-(SUMIF($B$61:$B$70,RIGHT($D164,1),'IND2017'!#REF!)*$AK164))</f>
        <v>#REF!</v>
      </c>
      <c r="AF164" s="77" t="e">
        <f>$AA164/(1-(SUMIF($B$61:$B$70,RIGHT($D164,1),'IND2017'!#REF!)*$AK164))</f>
        <v>#REF!</v>
      </c>
      <c r="AG164" s="77" t="e">
        <f>$AA164/(1-(SUMIF($B$61:$B$70,RIGHT($D164,1),'IND2017'!#REF!)*$AK164))</f>
        <v>#REF!</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t="e">
        <f>$AA170/(1-(SUMIF($B$61:$B$70,RIGHT($D170,1),'IND2017'!#REF!)*$AK170))</f>
        <v>#REF!</v>
      </c>
      <c r="AC170" s="77" t="e">
        <f>$AA170/(1-(SUMIF($B$61:$B$70,RIGHT($D170,1),'IND2017'!#REF!)*$AK170))</f>
        <v>#REF!</v>
      </c>
      <c r="AD170" s="77" t="e">
        <f>$AA170/(1-(SUMIF($B$61:$B$70,RIGHT($D170,1),'IND2017'!#REF!)*$AK170))</f>
        <v>#REF!</v>
      </c>
      <c r="AE170" s="77" t="e">
        <f>$AA170/(1-(SUMIF($B$61:$B$70,RIGHT($D170,1),'IND2017'!#REF!)*$AK170))</f>
        <v>#REF!</v>
      </c>
      <c r="AF170" s="77" t="e">
        <f>$AA170/(1-(SUMIF($B$61:$B$70,RIGHT($D170,1),'IND2017'!#REF!)*$AK170))</f>
        <v>#REF!</v>
      </c>
      <c r="AG170" s="77" t="e">
        <f>$AA170/(1-(SUMIF($B$61:$B$70,RIGHT($D170,1),'IND2017'!#REF!)*$AK170))</f>
        <v>#REF!</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t="e">
        <f>$AA171/(1-(SUMIF($B$61:$B$70,RIGHT($D171,1),'IND2017'!#REF!)*$AK171))</f>
        <v>#REF!</v>
      </c>
      <c r="AC171" s="77" t="e">
        <f>$AA171/(1-(SUMIF($B$61:$B$70,RIGHT($D171,1),'IND2017'!#REF!)*$AK171))</f>
        <v>#REF!</v>
      </c>
      <c r="AD171" s="77" t="e">
        <f>$AA171/(1-(SUMIF($B$61:$B$70,RIGHT($D171,1),'IND2017'!#REF!)*$AK171))</f>
        <v>#REF!</v>
      </c>
      <c r="AE171" s="77" t="e">
        <f>$AA171/(1-(SUMIF($B$61:$B$70,RIGHT($D171,1),'IND2017'!#REF!)*$AK171))</f>
        <v>#REF!</v>
      </c>
      <c r="AF171" s="77" t="e">
        <f>$AA171/(1-(SUMIF($B$61:$B$70,RIGHT($D171,1),'IND2017'!#REF!)*$AK171))</f>
        <v>#REF!</v>
      </c>
      <c r="AG171" s="77" t="e">
        <f>$AA171/(1-(SUMIF($B$61:$B$70,RIGHT($D171,1),'IND2017'!#REF!)*$AK171))</f>
        <v>#REF!</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t="e">
        <f>$AA172/(1-(SUMIF($B$61:$B$70,RIGHT($D172,1),'IND2017'!#REF!)*$AK172))</f>
        <v>#REF!</v>
      </c>
      <c r="AC172" s="77" t="e">
        <f>$AA172/(1-(SUMIF($B$61:$B$70,RIGHT($D172,1),'IND2017'!#REF!)*$AK172))</f>
        <v>#REF!</v>
      </c>
      <c r="AD172" s="77" t="e">
        <f>$AA172/(1-(SUMIF($B$61:$B$70,RIGHT($D172,1),'IND2017'!#REF!)*$AK172))</f>
        <v>#REF!</v>
      </c>
      <c r="AE172" s="77" t="e">
        <f>$AA172/(1-(SUMIF($B$61:$B$70,RIGHT($D172,1),'IND2017'!#REF!)*$AK172))</f>
        <v>#REF!</v>
      </c>
      <c r="AF172" s="77" t="e">
        <f>$AA172/(1-(SUMIF($B$61:$B$70,RIGHT($D172,1),'IND2017'!#REF!)*$AK172))</f>
        <v>#REF!</v>
      </c>
      <c r="AG172" s="77" t="e">
        <f>$AA172/(1-(SUMIF($B$61:$B$70,RIGHT($D172,1),'IND2017'!#REF!)*$AK172))</f>
        <v>#REF!</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t="e">
        <f>$AA173/(1-(SUMIF($B$61:$B$70,RIGHT($D173,1),'IND2017'!#REF!)*$AK173))</f>
        <v>#REF!</v>
      </c>
      <c r="AC173" s="77" t="e">
        <f>$AA173/(1-(SUMIF($B$61:$B$70,RIGHT($D173,1),'IND2017'!#REF!)*$AK173))</f>
        <v>#REF!</v>
      </c>
      <c r="AD173" s="77" t="e">
        <f>$AA173/(1-(SUMIF($B$61:$B$70,RIGHT($D173,1),'IND2017'!#REF!)*$AK173))</f>
        <v>#REF!</v>
      </c>
      <c r="AE173" s="77" t="e">
        <f>$AA173/(1-(SUMIF($B$61:$B$70,RIGHT($D173,1),'IND2017'!#REF!)*$AK173))</f>
        <v>#REF!</v>
      </c>
      <c r="AF173" s="77" t="e">
        <f>$AA173/(1-(SUMIF($B$61:$B$70,RIGHT($D173,1),'IND2017'!#REF!)*$AK173))</f>
        <v>#REF!</v>
      </c>
      <c r="AG173" s="77" t="e">
        <f>$AA173/(1-(SUMIF($B$61:$B$70,RIGHT($D173,1),'IND2017'!#REF!)*$AK173))</f>
        <v>#REF!</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t="e">
        <f>$AA174/(1-(SUMIF($B$61:$B$70,RIGHT($D174,1),'IND2017'!#REF!)*$AK174))</f>
        <v>#REF!</v>
      </c>
      <c r="AC174" s="77" t="e">
        <f>$AA174/(1-(SUMIF($B$61:$B$70,RIGHT($D174,1),'IND2017'!#REF!)*$AK174))</f>
        <v>#REF!</v>
      </c>
      <c r="AD174" s="77" t="e">
        <f>$AA174/(1-(SUMIF($B$61:$B$70,RIGHT($D174,1),'IND2017'!#REF!)*$AK174))</f>
        <v>#REF!</v>
      </c>
      <c r="AE174" s="77" t="e">
        <f>$AA174/(1-(SUMIF($B$61:$B$70,RIGHT($D174,1),'IND2017'!#REF!)*$AK174))</f>
        <v>#REF!</v>
      </c>
      <c r="AF174" s="77" t="e">
        <f>$AA174/(1-(SUMIF($B$61:$B$70,RIGHT($D174,1),'IND2017'!#REF!)*$AK174))</f>
        <v>#REF!</v>
      </c>
      <c r="AG174" s="77" t="e">
        <f>$AA174/(1-(SUMIF($B$61:$B$70,RIGHT($D174,1),'IND2017'!#REF!)*$AK174))</f>
        <v>#REF!</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t="e">
        <f>$AA175/(1-(SUMIF($B$61:$B$70,RIGHT($D175,1),'IND2017'!#REF!)*$AK175))</f>
        <v>#REF!</v>
      </c>
      <c r="AC175" s="77" t="e">
        <f>$AA175/(1-(SUMIF($B$61:$B$70,RIGHT($D175,1),'IND2017'!#REF!)*$AK175))</f>
        <v>#REF!</v>
      </c>
      <c r="AD175" s="77" t="e">
        <f>$AA175/(1-(SUMIF($B$61:$B$70,RIGHT($D175,1),'IND2017'!#REF!)*$AK175))</f>
        <v>#REF!</v>
      </c>
      <c r="AE175" s="77" t="e">
        <f>$AA175/(1-(SUMIF($B$61:$B$70,RIGHT($D175,1),'IND2017'!#REF!)*$AK175))</f>
        <v>#REF!</v>
      </c>
      <c r="AF175" s="77" t="e">
        <f>$AA175/(1-(SUMIF($B$61:$B$70,RIGHT($D175,1),'IND2017'!#REF!)*$AK175))</f>
        <v>#REF!</v>
      </c>
      <c r="AG175" s="77" t="e">
        <f>$AA175/(1-(SUMIF($B$61:$B$70,RIGHT($D175,1),'IND2017'!#REF!)*$AK175))</f>
        <v>#REF!</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t="e">
        <f>$AA176/(1-(SUMIF($B$61:$B$70,RIGHT($D176,1),'IND2017'!#REF!)*$AK176))</f>
        <v>#REF!</v>
      </c>
      <c r="AC176" s="77" t="e">
        <f>$AA176/(1-(SUMIF($B$61:$B$70,RIGHT($D176,1),'IND2017'!#REF!)*$AK176))</f>
        <v>#REF!</v>
      </c>
      <c r="AD176" s="77" t="e">
        <f>$AA176/(1-(SUMIF($B$61:$B$70,RIGHT($D176,1),'IND2017'!#REF!)*$AK176))</f>
        <v>#REF!</v>
      </c>
      <c r="AE176" s="77" t="e">
        <f>$AA176/(1-(SUMIF($B$61:$B$70,RIGHT($D176,1),'IND2017'!#REF!)*$AK176))</f>
        <v>#REF!</v>
      </c>
      <c r="AF176" s="77" t="e">
        <f>$AA176/(1-(SUMIF($B$61:$B$70,RIGHT($D176,1),'IND2017'!#REF!)*$AK176))</f>
        <v>#REF!</v>
      </c>
      <c r="AG176" s="77" t="e">
        <f>$AA176/(1-(SUMIF($B$61:$B$70,RIGHT($D176,1),'IND2017'!#REF!)*$AK176))</f>
        <v>#REF!</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t="e">
        <f>$AA177/(1-(SUMIF($B$61:$B$70,RIGHT($D177,1),'IND2017'!#REF!)*$AK177))</f>
        <v>#REF!</v>
      </c>
      <c r="AC177" s="77" t="e">
        <f>$AA177/(1-(SUMIF($B$61:$B$70,RIGHT($D177,1),'IND2017'!#REF!)*$AK177))</f>
        <v>#REF!</v>
      </c>
      <c r="AD177" s="77" t="e">
        <f>$AA177/(1-(SUMIF($B$61:$B$70,RIGHT($D177,1),'IND2017'!#REF!)*$AK177))</f>
        <v>#REF!</v>
      </c>
      <c r="AE177" s="77" t="e">
        <f>$AA177/(1-(SUMIF($B$61:$B$70,RIGHT($D177,1),'IND2017'!#REF!)*$AK177))</f>
        <v>#REF!</v>
      </c>
      <c r="AF177" s="77" t="e">
        <f>$AA177/(1-(SUMIF($B$61:$B$70,RIGHT($D177,1),'IND2017'!#REF!)*$AK177))</f>
        <v>#REF!</v>
      </c>
      <c r="AG177" s="77" t="e">
        <f>$AA177/(1-(SUMIF($B$61:$B$70,RIGHT($D177,1),'IND2017'!#REF!)*$AK177))</f>
        <v>#REF!</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t="e">
        <f>$AA178/(1-(SUMIF($B$61:$B$70,RIGHT($D178,1),'IND2017'!#REF!)*$AK178))</f>
        <v>#REF!</v>
      </c>
      <c r="AC178" s="77" t="e">
        <f>$AA178/(1-(SUMIF($B$61:$B$70,RIGHT($D178,1),'IND2017'!#REF!)*$AK178))</f>
        <v>#REF!</v>
      </c>
      <c r="AD178" s="77" t="e">
        <f>$AA178/(1-(SUMIF($B$61:$B$70,RIGHT($D178,1),'IND2017'!#REF!)*$AK178))</f>
        <v>#REF!</v>
      </c>
      <c r="AE178" s="77" t="e">
        <f>$AA178/(1-(SUMIF($B$61:$B$70,RIGHT($D178,1),'IND2017'!#REF!)*$AK178))</f>
        <v>#REF!</v>
      </c>
      <c r="AF178" s="77" t="e">
        <f>$AA178/(1-(SUMIF($B$61:$B$70,RIGHT($D178,1),'IND2017'!#REF!)*$AK178))</f>
        <v>#REF!</v>
      </c>
      <c r="AG178" s="77" t="e">
        <f>$AA178/(1-(SUMIF($B$61:$B$70,RIGHT($D178,1),'IND2017'!#REF!)*$AK178))</f>
        <v>#REF!</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t="e">
        <f>$AA180/(1-(SUMIF($B$61:$B$70,RIGHT($D180,1),'IND2017'!#REF!)*$AK180))</f>
        <v>#REF!</v>
      </c>
      <c r="AC180" s="77" t="e">
        <f>$AA180/(1-(SUMIF($B$61:$B$70,RIGHT($D180,1),'IND2017'!#REF!)*$AK180))</f>
        <v>#REF!</v>
      </c>
      <c r="AD180" s="77" t="e">
        <f>$AA180/(1-(SUMIF($B$61:$B$70,RIGHT($D180,1),'IND2017'!#REF!)*$AK180))</f>
        <v>#REF!</v>
      </c>
      <c r="AE180" s="77" t="e">
        <f>$AA180/(1-(SUMIF($B$61:$B$70,RIGHT($D180,1),'IND2017'!#REF!)*$AK180))</f>
        <v>#REF!</v>
      </c>
      <c r="AF180" s="77" t="e">
        <f>$AA180/(1-(SUMIF($B$61:$B$70,RIGHT($D180,1),'IND2017'!#REF!)*$AK180))</f>
        <v>#REF!</v>
      </c>
      <c r="AG180" s="77" t="e">
        <f>$AA180/(1-(SUMIF($B$61:$B$70,RIGHT($D180,1),'IND2017'!#REF!)*$AK180))</f>
        <v>#REF!</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t="e">
        <f>$AA181/(1-(SUMIF($B$61:$B$70,RIGHT($D181,1),'IND2017'!#REF!)*$AK181))</f>
        <v>#REF!</v>
      </c>
      <c r="AC181" s="77" t="e">
        <f>$AA181/(1-(SUMIF($B$61:$B$70,RIGHT($D181,1),'IND2017'!#REF!)*$AK181))</f>
        <v>#REF!</v>
      </c>
      <c r="AD181" s="77" t="e">
        <f>$AA181/(1-(SUMIF($B$61:$B$70,RIGHT($D181,1),'IND2017'!#REF!)*$AK181))</f>
        <v>#REF!</v>
      </c>
      <c r="AE181" s="77" t="e">
        <f>$AA181/(1-(SUMIF($B$61:$B$70,RIGHT($D181,1),'IND2017'!#REF!)*$AK181))</f>
        <v>#REF!</v>
      </c>
      <c r="AF181" s="77" t="e">
        <f>$AA181/(1-(SUMIF($B$61:$B$70,RIGHT($D181,1),'IND2017'!#REF!)*$AK181))</f>
        <v>#REF!</v>
      </c>
      <c r="AG181" s="77" t="e">
        <f>$AA181/(1-(SUMIF($B$61:$B$70,RIGHT($D181,1),'IND2017'!#REF!)*$AK181))</f>
        <v>#REF!</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t="e">
        <f>$AA182/(1-(SUMIF($B$61:$B$70,RIGHT($D182,1),'IND2017'!#REF!)*$AK182))</f>
        <v>#REF!</v>
      </c>
      <c r="AC182" s="77" t="e">
        <f>$AA182/(1-(SUMIF($B$61:$B$70,RIGHT($D182,1),'IND2017'!#REF!)*$AK182))</f>
        <v>#REF!</v>
      </c>
      <c r="AD182" s="77" t="e">
        <f>$AA182/(1-(SUMIF($B$61:$B$70,RIGHT($D182,1),'IND2017'!#REF!)*$AK182))</f>
        <v>#REF!</v>
      </c>
      <c r="AE182" s="77" t="e">
        <f>$AA182/(1-(SUMIF($B$61:$B$70,RIGHT($D182,1),'IND2017'!#REF!)*$AK182))</f>
        <v>#REF!</v>
      </c>
      <c r="AF182" s="77" t="e">
        <f>$AA182/(1-(SUMIF($B$61:$B$70,RIGHT($D182,1),'IND2017'!#REF!)*$AK182))</f>
        <v>#REF!</v>
      </c>
      <c r="AG182" s="77" t="e">
        <f>$AA182/(1-(SUMIF($B$61:$B$70,RIGHT($D182,1),'IND2017'!#REF!)*$AK182))</f>
        <v>#REF!</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t="e">
        <f>$AA183/(1-(SUMIF($B$61:$B$70,RIGHT($D183,1),'IND2017'!#REF!)*$AK183))</f>
        <v>#REF!</v>
      </c>
      <c r="AC183" s="77" t="e">
        <f>$AA183/(1-(SUMIF($B$61:$B$70,RIGHT($D183,1),'IND2017'!#REF!)*$AK183))</f>
        <v>#REF!</v>
      </c>
      <c r="AD183" s="77" t="e">
        <f>$AA183/(1-(SUMIF($B$61:$B$70,RIGHT($D183,1),'IND2017'!#REF!)*$AK183))</f>
        <v>#REF!</v>
      </c>
      <c r="AE183" s="77" t="e">
        <f>$AA183/(1-(SUMIF($B$61:$B$70,RIGHT($D183,1),'IND2017'!#REF!)*$AK183))</f>
        <v>#REF!</v>
      </c>
      <c r="AF183" s="77" t="e">
        <f>$AA183/(1-(SUMIF($B$61:$B$70,RIGHT($D183,1),'IND2017'!#REF!)*$AK183))</f>
        <v>#REF!</v>
      </c>
      <c r="AG183" s="77" t="e">
        <f>$AA183/(1-(SUMIF($B$61:$B$70,RIGHT($D183,1),'IND2017'!#REF!)*$AK183))</f>
        <v>#REF!</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t="e">
        <f>$AA184/(1-(SUMIF($B$61:$B$70,RIGHT($D184,1),'IND2017'!#REF!)*$AK184))</f>
        <v>#REF!</v>
      </c>
      <c r="AC184" s="77" t="e">
        <f>$AA184/(1-(SUMIF($B$61:$B$70,RIGHT($D184,1),'IND2017'!#REF!)*$AK184))</f>
        <v>#REF!</v>
      </c>
      <c r="AD184" s="77" t="e">
        <f>$AA184/(1-(SUMIF($B$61:$B$70,RIGHT($D184,1),'IND2017'!#REF!)*$AK184))</f>
        <v>#REF!</v>
      </c>
      <c r="AE184" s="77" t="e">
        <f>$AA184/(1-(SUMIF($B$61:$B$70,RIGHT($D184,1),'IND2017'!#REF!)*$AK184))</f>
        <v>#REF!</v>
      </c>
      <c r="AF184" s="77" t="e">
        <f>$AA184/(1-(SUMIF($B$61:$B$70,RIGHT($D184,1),'IND2017'!#REF!)*$AK184))</f>
        <v>#REF!</v>
      </c>
      <c r="AG184" s="77" t="e">
        <f>$AA184/(1-(SUMIF($B$61:$B$70,RIGHT($D184,1),'IND2017'!#REF!)*$AK184))</f>
        <v>#REF!</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0.25</v>
      </c>
      <c r="S185" s="77">
        <f>'IND2017'!P143</f>
        <v>0.25</v>
      </c>
      <c r="T185" s="77">
        <f>'IND2017'!Q143</f>
        <v>0.25</v>
      </c>
      <c r="V185" s="76">
        <f t="shared" si="117"/>
        <v>0</v>
      </c>
      <c r="W185" s="77">
        <f t="shared" si="118"/>
        <v>0</v>
      </c>
      <c r="X185" s="77">
        <f t="shared" si="118"/>
        <v>0</v>
      </c>
      <c r="Y185" s="77">
        <f t="shared" si="118"/>
        <v>0</v>
      </c>
      <c r="AA185" s="76">
        <f t="shared" si="119"/>
        <v>0.6</v>
      </c>
      <c r="AB185" s="77" t="e">
        <f>$AA185/(1-(SUMIF($B$61:$B$70,RIGHT($D185,1),'IND2017'!#REF!)*$AK185))</f>
        <v>#REF!</v>
      </c>
      <c r="AC185" s="77" t="e">
        <f>$AA185/(1-(SUMIF($B$61:$B$70,RIGHT($D185,1),'IND2017'!#REF!)*$AK185))</f>
        <v>#REF!</v>
      </c>
      <c r="AD185" s="77" t="e">
        <f>$AA185/(1-(SUMIF($B$61:$B$70,RIGHT($D185,1),'IND2017'!#REF!)*$AK185))</f>
        <v>#REF!</v>
      </c>
      <c r="AE185" s="77" t="e">
        <f>$AA185/(1-(SUMIF($B$61:$B$70,RIGHT($D185,1),'IND2017'!#REF!)*$AK185))</f>
        <v>#REF!</v>
      </c>
      <c r="AF185" s="77" t="e">
        <f>$AA185/(1-(SUMIF($B$61:$B$70,RIGHT($D185,1),'IND2017'!#REF!)*$AK185))</f>
        <v>#REF!</v>
      </c>
      <c r="AG185" s="77" t="e">
        <f>$AA185/(1-(SUMIF($B$61:$B$70,RIGHT($D185,1),'IND2017'!#REF!)*$AK185))</f>
        <v>#REF!</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0.60673704271478068</v>
      </c>
      <c r="S225" s="77">
        <f>'IND2017'!P164</f>
        <v>0.60673704271478068</v>
      </c>
      <c r="T225" s="77">
        <f>'IND2017'!Q164</f>
        <v>0.60673704271478068</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0.5</v>
      </c>
      <c r="T226" s="77">
        <f>'IND2017'!Q165</f>
        <v>0.5</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0.25</v>
      </c>
      <c r="T267" s="77">
        <f>'IND2017'!Q186</f>
        <v>0.25</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U190"/>
  <sheetViews>
    <sheetView tabSelected="1" topLeftCell="A136" zoomScaleNormal="100" workbookViewId="0">
      <selection activeCell="J181" sqref="J181"/>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74" t="s">
        <v>376</v>
      </c>
      <c r="C1" s="274"/>
      <c r="D1" s="274"/>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47">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47">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47">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47">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47">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47">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47">
      <c r="A71" s="65" t="str">
        <f>A41</f>
        <v>Non-Energy Use</v>
      </c>
      <c r="B71" s="46" t="s">
        <v>272</v>
      </c>
      <c r="C71" s="39"/>
      <c r="D71" s="39"/>
      <c r="E71" s="39"/>
      <c r="F71" s="39"/>
      <c r="G71" s="39"/>
      <c r="H71" s="39"/>
      <c r="I71" s="39"/>
      <c r="J71" s="39"/>
      <c r="K71" s="48"/>
      <c r="L71" s="7"/>
      <c r="M71" s="2"/>
    </row>
    <row r="72" spans="1:47">
      <c r="A72" s="65" t="str">
        <f>A42</f>
        <v>Transport</v>
      </c>
      <c r="B72" s="46" t="s">
        <v>274</v>
      </c>
      <c r="C72" s="39"/>
      <c r="D72" s="39"/>
      <c r="E72" s="39"/>
      <c r="F72" s="39"/>
      <c r="G72" s="39"/>
      <c r="H72" s="39"/>
      <c r="I72" s="39"/>
      <c r="J72" s="39"/>
      <c r="K72" s="48"/>
      <c r="L72" s="7"/>
      <c r="M72" s="2"/>
    </row>
    <row r="73" spans="1:47">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47">
      <c r="A74" s="50"/>
      <c r="B74" s="51"/>
      <c r="C74" s="52"/>
      <c r="D74" s="52"/>
      <c r="E74" s="52"/>
      <c r="F74" s="52"/>
      <c r="G74" s="52"/>
      <c r="H74" s="52"/>
      <c r="I74" s="52"/>
      <c r="J74" s="52"/>
      <c r="K74" s="52"/>
      <c r="L74" s="2"/>
      <c r="M74" s="2"/>
      <c r="N74" s="2"/>
      <c r="O74" s="74"/>
      <c r="P74" s="2"/>
      <c r="Q74" s="2"/>
      <c r="R74" s="2"/>
      <c r="S74" s="2"/>
      <c r="T74" s="2"/>
      <c r="U74" s="2"/>
      <c r="V74" s="2"/>
    </row>
    <row r="75" spans="1:47"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AD75" s="255" t="s">
        <v>833</v>
      </c>
      <c r="AE75" s="256"/>
      <c r="AF75" s="256"/>
      <c r="AG75" s="256"/>
      <c r="AH75" s="256"/>
      <c r="AI75" s="256"/>
      <c r="AK75" s="259" t="s">
        <v>622</v>
      </c>
      <c r="AL75" s="256"/>
      <c r="AM75" s="256"/>
      <c r="AN75" s="256"/>
      <c r="AO75" s="256"/>
      <c r="AP75" s="256"/>
      <c r="AR75" s="259" t="s">
        <v>834</v>
      </c>
      <c r="AS75" s="259"/>
      <c r="AT75" s="259"/>
      <c r="AU75" s="259"/>
    </row>
    <row r="76" spans="1:47" ht="15">
      <c r="A76" s="2"/>
      <c r="B76" s="2"/>
      <c r="C76" s="36"/>
      <c r="D76" s="262" t="s">
        <v>834</v>
      </c>
      <c r="E76" s="2"/>
      <c r="F76" s="2"/>
      <c r="G76" s="2"/>
      <c r="H76" s="2"/>
      <c r="I76" s="2"/>
      <c r="J76" s="36"/>
      <c r="K76" s="2"/>
      <c r="L76" s="2"/>
      <c r="M76" s="2"/>
      <c r="N76" s="2"/>
      <c r="O76" s="74"/>
      <c r="P76" s="194">
        <v>0</v>
      </c>
      <c r="Q76" s="74"/>
      <c r="R76" s="74"/>
      <c r="S76" s="74"/>
      <c r="T76" s="74"/>
      <c r="U76" s="74"/>
      <c r="V76" s="74"/>
      <c r="W76" s="74"/>
      <c r="AD76" s="257" t="s">
        <v>431</v>
      </c>
      <c r="AE76" s="257" t="s">
        <v>430</v>
      </c>
      <c r="AF76" s="257" t="s">
        <v>606</v>
      </c>
      <c r="AG76" s="257" t="s">
        <v>607</v>
      </c>
      <c r="AH76" s="257" t="s">
        <v>608</v>
      </c>
      <c r="AI76" s="257" t="s">
        <v>609</v>
      </c>
      <c r="AK76" s="257" t="s">
        <v>485</v>
      </c>
      <c r="AL76" s="257" t="s">
        <v>486</v>
      </c>
      <c r="AM76" s="257" t="s">
        <v>487</v>
      </c>
      <c r="AN76" s="257" t="s">
        <v>623</v>
      </c>
      <c r="AO76" s="257" t="s">
        <v>624</v>
      </c>
      <c r="AP76" s="257"/>
      <c r="AR76" s="259" t="s">
        <v>625</v>
      </c>
      <c r="AS76" s="259" t="s">
        <v>485</v>
      </c>
      <c r="AT76" s="259" t="s">
        <v>626</v>
      </c>
      <c r="AU76" s="259">
        <v>2017</v>
      </c>
    </row>
    <row r="77" spans="1:47" ht="38.25">
      <c r="A77" s="53" t="s">
        <v>430</v>
      </c>
      <c r="B77" s="53" t="s">
        <v>431</v>
      </c>
      <c r="C77" s="53" t="s">
        <v>432</v>
      </c>
      <c r="D77" s="53" t="s">
        <v>433</v>
      </c>
      <c r="E77" s="53" t="s">
        <v>477</v>
      </c>
      <c r="F77" s="53" t="s">
        <v>614</v>
      </c>
      <c r="G77" s="53" t="s">
        <v>478</v>
      </c>
      <c r="H77" s="53" t="s">
        <v>479</v>
      </c>
      <c r="I77" s="53" t="s">
        <v>836</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AD77" s="72" t="s">
        <v>476</v>
      </c>
      <c r="AE77" s="72"/>
      <c r="AF77" s="72"/>
      <c r="AG77" s="72"/>
      <c r="AH77" s="72"/>
      <c r="AI77" s="72"/>
      <c r="AK77" s="72" t="s">
        <v>476</v>
      </c>
      <c r="AL77" s="72"/>
      <c r="AM77" s="72"/>
      <c r="AN77" s="72"/>
      <c r="AO77" s="72"/>
      <c r="AR77" s="72" t="s">
        <v>476</v>
      </c>
      <c r="AS77" s="72" t="s">
        <v>627</v>
      </c>
      <c r="AT77" s="72" t="s">
        <v>628</v>
      </c>
      <c r="AU77" s="72" t="s">
        <v>629</v>
      </c>
    </row>
    <row r="78" spans="1:47" ht="51.95" customHeight="1" thickBot="1">
      <c r="A78" s="244" t="s">
        <v>615</v>
      </c>
      <c r="B78" s="252" t="s">
        <v>431</v>
      </c>
      <c r="C78" s="252" t="s">
        <v>440</v>
      </c>
      <c r="D78" s="252" t="s">
        <v>441</v>
      </c>
      <c r="E78" s="252" t="s">
        <v>442</v>
      </c>
      <c r="F78" s="252" t="s">
        <v>443</v>
      </c>
      <c r="G78" s="252" t="s">
        <v>444</v>
      </c>
      <c r="H78" s="252" t="s">
        <v>445</v>
      </c>
      <c r="I78" s="80" t="s">
        <v>836</v>
      </c>
      <c r="J78" s="252" t="s">
        <v>446</v>
      </c>
      <c r="K78" s="252" t="s">
        <v>447</v>
      </c>
      <c r="L78" s="252" t="s">
        <v>448</v>
      </c>
      <c r="M78" s="2"/>
      <c r="N78" s="252" t="s">
        <v>621</v>
      </c>
      <c r="O78" s="252"/>
      <c r="P78" s="252"/>
      <c r="Q78" s="252"/>
      <c r="R78" s="252"/>
      <c r="S78" s="252" t="s">
        <v>621</v>
      </c>
      <c r="T78" s="252"/>
      <c r="U78" s="252"/>
      <c r="V78" s="252"/>
      <c r="W78" s="252"/>
      <c r="X78" s="74"/>
      <c r="AD78" s="72" t="s">
        <v>476</v>
      </c>
      <c r="AE78" s="72"/>
      <c r="AF78" s="72"/>
      <c r="AG78" s="72"/>
      <c r="AH78" s="72"/>
      <c r="AI78" s="72"/>
      <c r="AK78" s="72" t="s">
        <v>476</v>
      </c>
      <c r="AL78" s="72"/>
      <c r="AM78" s="72"/>
      <c r="AN78" s="72"/>
      <c r="AO78" s="72"/>
      <c r="AR78" s="72" t="s">
        <v>476</v>
      </c>
      <c r="AS78" s="72"/>
      <c r="AT78" s="72"/>
      <c r="AU78" s="72"/>
    </row>
    <row r="79" spans="1:47">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AD79" s="72" t="s">
        <v>476</v>
      </c>
      <c r="AE79" s="72"/>
      <c r="AF79" s="72"/>
      <c r="AG79" s="72"/>
      <c r="AH79" s="72"/>
      <c r="AI79" s="72"/>
      <c r="AK79" s="72" t="s">
        <v>476</v>
      </c>
      <c r="AL79" s="70"/>
      <c r="AM79" s="245"/>
      <c r="AN79" s="70"/>
      <c r="AO79" s="70"/>
      <c r="AR79" s="72" t="s">
        <v>476</v>
      </c>
      <c r="AS79" s="72"/>
      <c r="AT79" s="72"/>
      <c r="AU79" s="260"/>
    </row>
    <row r="80" spans="1:47">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AD80" s="26" t="s">
        <v>476</v>
      </c>
      <c r="AE80" s="70"/>
      <c r="AF80" s="70"/>
      <c r="AG80" s="70"/>
      <c r="AH80" s="70"/>
      <c r="AI80" s="70"/>
      <c r="AK80" s="72" t="s">
        <v>476</v>
      </c>
      <c r="AL80" s="70"/>
      <c r="AM80" s="245"/>
      <c r="AN80" s="70"/>
      <c r="AO80" s="70"/>
      <c r="AR80" s="72" t="s">
        <v>476</v>
      </c>
      <c r="AS80" s="72"/>
      <c r="AT80" s="72"/>
      <c r="AU80" s="260"/>
    </row>
    <row r="81" spans="1:47">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AD81" t="str">
        <f>B81</f>
        <v>IMIKELC-E</v>
      </c>
      <c r="AE81" t="str">
        <f>A81</f>
        <v>Industry-Mining-Elec Heating - Electricity</v>
      </c>
      <c r="AF81" s="70" t="s">
        <v>387</v>
      </c>
      <c r="AG81" s="70" t="s">
        <v>610</v>
      </c>
      <c r="AH81" s="70" t="s">
        <v>480</v>
      </c>
      <c r="AI81" s="70" t="s">
        <v>611</v>
      </c>
      <c r="AK81" s="70" t="str">
        <f>D81</f>
        <v>IMIK</v>
      </c>
      <c r="AL81" s="70" t="str">
        <f>"Industry - "&amp;VLOOKUP(RIGHT(LEFT(AK81,3),2),NameConv!$E$21:$F$301,2,FALSE)&amp;" - " &amp;VLOOKUP(RIGHT(AK81,1),NameConv!$D$42:$E$53,2,FALSE)</f>
        <v>Industry - Mining - Elec Heating</v>
      </c>
      <c r="AM81" s="245" t="s">
        <v>387</v>
      </c>
      <c r="AN81" s="70" t="s">
        <v>630</v>
      </c>
      <c r="AO81" s="70" t="s">
        <v>631</v>
      </c>
      <c r="AR81" s="254" t="s">
        <v>401</v>
      </c>
      <c r="AS81" s="72" t="str">
        <f>AK81</f>
        <v>IMIK</v>
      </c>
      <c r="AT81" s="72" t="s">
        <v>387</v>
      </c>
      <c r="AU81" s="260">
        <f>SUMIFS($L$81:$L$188,$D$81:$D$188,$AS81)</f>
        <v>1.5483671599004531</v>
      </c>
    </row>
    <row r="82" spans="1:47">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I82">
        <v>0</v>
      </c>
      <c r="J82" s="61">
        <v>1</v>
      </c>
      <c r="K82" s="60">
        <f>J82*SUMIF($C$60:$K$60,$B$79,$C62:$K62)</f>
        <v>14.387914003953057</v>
      </c>
      <c r="L82" s="60">
        <f t="shared" ref="L82:L89" si="33">K82*E82</f>
        <v>0.71939570019765287</v>
      </c>
      <c r="N82" s="74" t="str">
        <f>""</f>
        <v/>
      </c>
      <c r="T82" s="74"/>
      <c r="U82" s="74"/>
      <c r="V82" s="74"/>
      <c r="W82" s="74"/>
      <c r="X82" s="74"/>
      <c r="AD82" t="str">
        <f>B82</f>
        <v>IMIAELC-E</v>
      </c>
      <c r="AE82" t="str">
        <f>A82</f>
        <v>Industry-Mining-Compressed air - Electricity</v>
      </c>
      <c r="AF82" s="70" t="s">
        <v>387</v>
      </c>
      <c r="AG82" s="70" t="s">
        <v>610</v>
      </c>
      <c r="AH82" s="70" t="s">
        <v>480</v>
      </c>
      <c r="AI82" s="70" t="s">
        <v>611</v>
      </c>
      <c r="AK82" s="70" t="str">
        <f>D82</f>
        <v>IMIA</v>
      </c>
      <c r="AL82" s="70" t="str">
        <f>"Industry - "&amp;VLOOKUP(RIGHT(LEFT(AK82,3),2),NameConv!$E$21:$F$301,2,FALSE)&amp;" - " &amp;VLOOKUP(RIGHT(AK82,1),NameConv!$D$42:$E$53,2,FALSE)</f>
        <v>Industry - Mining - Compressed air</v>
      </c>
      <c r="AM82" s="245" t="s">
        <v>387</v>
      </c>
      <c r="AN82" s="70" t="s">
        <v>630</v>
      </c>
      <c r="AO82" s="70" t="s">
        <v>631</v>
      </c>
      <c r="AR82" s="254" t="s">
        <v>401</v>
      </c>
      <c r="AS82" s="72" t="str">
        <f t="shared" ref="AS82:AS84" si="34">AK82</f>
        <v>IMIA</v>
      </c>
      <c r="AT82" s="254" t="s">
        <v>387</v>
      </c>
      <c r="AU82" s="260">
        <f>SUMIFS($L$81:$L$188,$D$81:$D$188,$AS82)</f>
        <v>0.71939570019765287</v>
      </c>
    </row>
    <row r="83" spans="1:47">
      <c r="A83" s="45" t="str">
        <f t="shared" si="31"/>
        <v>Industry-Mining-Lighting - Electricity</v>
      </c>
      <c r="B83" s="45" t="str">
        <f t="shared" ref="B83:B89" si="35">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I83">
        <v>0</v>
      </c>
      <c r="J83" s="61">
        <v>1</v>
      </c>
      <c r="K83" s="60">
        <f t="shared" ref="K83:K89" si="36">J83*SUMIF($C$60:$K$60,$B$79,$C63:$K63)</f>
        <v>3.4838261097760195</v>
      </c>
      <c r="L83" s="60">
        <f t="shared" si="33"/>
        <v>1.0451478329328059</v>
      </c>
      <c r="N83" s="74" t="str">
        <f>""</f>
        <v/>
      </c>
      <c r="T83" s="74"/>
      <c r="U83" s="74"/>
      <c r="V83" s="74"/>
      <c r="W83" s="74"/>
      <c r="X83" s="74"/>
      <c r="AD83" t="str">
        <f>B83</f>
        <v>IMILELC-E</v>
      </c>
      <c r="AE83" t="str">
        <f>A83</f>
        <v>Industry-Mining-Lighting - Electricity</v>
      </c>
      <c r="AF83" s="70" t="s">
        <v>387</v>
      </c>
      <c r="AG83" s="70" t="s">
        <v>610</v>
      </c>
      <c r="AH83" s="70" t="s">
        <v>480</v>
      </c>
      <c r="AI83" s="70" t="s">
        <v>611</v>
      </c>
      <c r="AK83" s="70" t="str">
        <f>D83</f>
        <v>IMIL</v>
      </c>
      <c r="AL83" s="70" t="str">
        <f>"Industry - "&amp;VLOOKUP(RIGHT(LEFT(AK83,3),2),NameConv!$E$21:$F$301,2,FALSE)&amp;" - " &amp;VLOOKUP(RIGHT(AK83,1),NameConv!$D$42:$E$53,2,FALSE)</f>
        <v>Industry - Mining - Lighting</v>
      </c>
      <c r="AM83" s="245" t="s">
        <v>387</v>
      </c>
      <c r="AN83" s="70" t="s">
        <v>630</v>
      </c>
      <c r="AO83" s="70" t="s">
        <v>631</v>
      </c>
      <c r="AR83" s="254" t="s">
        <v>401</v>
      </c>
      <c r="AS83" s="72" t="str">
        <f t="shared" si="34"/>
        <v>IMIL</v>
      </c>
      <c r="AT83" s="254" t="s">
        <v>387</v>
      </c>
      <c r="AU83" s="260">
        <f>SUMIFS($L$81:$L$188,$D$81:$D$188,$AS83)</f>
        <v>1.0451478329328059</v>
      </c>
    </row>
    <row r="84" spans="1:47">
      <c r="A84" s="45" t="str">
        <f t="shared" si="31"/>
        <v>Industry-Mining-Cooling - Electricity</v>
      </c>
      <c r="B84" s="45" t="str">
        <f t="shared" si="35"/>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AD84" t="str">
        <f>B84</f>
        <v>IMICELC-E</v>
      </c>
      <c r="AE84" t="str">
        <f>A84</f>
        <v>Industry-Mining-Cooling - Electricity</v>
      </c>
      <c r="AF84" s="70" t="s">
        <v>387</v>
      </c>
      <c r="AG84" s="70" t="s">
        <v>610</v>
      </c>
      <c r="AH84" s="70" t="s">
        <v>480</v>
      </c>
      <c r="AI84" s="70" t="s">
        <v>611</v>
      </c>
      <c r="AK84" s="70" t="str">
        <f>D84</f>
        <v>IMIC</v>
      </c>
      <c r="AL84" s="70" t="str">
        <f>"Industry - "&amp;VLOOKUP(RIGHT(LEFT(AK84,3),2),NameConv!$E$21:$F$301,2,FALSE)&amp;" - " &amp;VLOOKUP(RIGHT(AK84,1),NameConv!$D$42:$E$53,2,FALSE)</f>
        <v>Industry - Mining - Cooling</v>
      </c>
      <c r="AM84" s="245" t="s">
        <v>387</v>
      </c>
      <c r="AN84" s="70" t="s">
        <v>630</v>
      </c>
      <c r="AO84" s="70" t="s">
        <v>631</v>
      </c>
      <c r="AR84" s="254" t="s">
        <v>401</v>
      </c>
      <c r="AS84" s="72" t="str">
        <f t="shared" si="34"/>
        <v>IMIC</v>
      </c>
      <c r="AT84" s="72" t="s">
        <v>387</v>
      </c>
      <c r="AU84" s="260">
        <f>SUMIFS($L$81:$L$188,$D$81:$D$188,$AS84)</f>
        <v>12.569563545045538</v>
      </c>
    </row>
    <row r="85" spans="1:47">
      <c r="A85" s="45" t="str">
        <f t="shared" si="31"/>
        <v>Industry-Mining-HVAC - Electricity</v>
      </c>
      <c r="B85" s="45" t="str">
        <f t="shared" si="35"/>
        <v>IMIHELC-E</v>
      </c>
      <c r="C85" s="46" t="str">
        <f t="shared" si="30"/>
        <v>IMIELC</v>
      </c>
      <c r="D85" s="46" t="str">
        <f>$B$5&amp;RIGHT($B79,2)&amp;$B$65</f>
        <v>IMIH</v>
      </c>
      <c r="E85" s="58">
        <f>Methodology!C32</f>
        <v>0.9</v>
      </c>
      <c r="F85" s="60">
        <f>SUMIF(AFA!$C$3:$L$3,RIGHT(D85,1),AFA!$C$4:$L$4)</f>
        <v>0.13161</v>
      </c>
      <c r="G85" s="59">
        <v>100</v>
      </c>
      <c r="H85" s="60">
        <f t="shared" si="32"/>
        <v>42.353330108970681</v>
      </c>
      <c r="I85">
        <v>0</v>
      </c>
      <c r="J85" s="61">
        <v>1</v>
      </c>
      <c r="K85" s="60">
        <f t="shared" si="36"/>
        <v>6.1934686396018126</v>
      </c>
      <c r="L85" s="60">
        <f t="shared" si="33"/>
        <v>5.5741217756416317</v>
      </c>
      <c r="N85" s="74" t="str">
        <f>""</f>
        <v/>
      </c>
      <c r="T85" s="74"/>
      <c r="U85" s="74"/>
      <c r="V85" s="74"/>
      <c r="W85" s="74"/>
      <c r="X85" s="74"/>
      <c r="AD85" t="str">
        <f>B85</f>
        <v>IMIHELC-E</v>
      </c>
      <c r="AE85" t="str">
        <f>A85</f>
        <v>Industry-Mining-HVAC - Electricity</v>
      </c>
      <c r="AF85" s="70" t="s">
        <v>387</v>
      </c>
      <c r="AG85" s="70" t="s">
        <v>610</v>
      </c>
      <c r="AH85" s="70" t="s">
        <v>480</v>
      </c>
      <c r="AI85" s="70" t="s">
        <v>611</v>
      </c>
      <c r="AK85" s="70" t="str">
        <f>D85</f>
        <v>IMIH</v>
      </c>
      <c r="AL85" s="70" t="str">
        <f>"Industry - "&amp;VLOOKUP(RIGHT(LEFT(AK85,3),2),NameConv!$E$21:$F$301,2,FALSE)&amp;" - " &amp;VLOOKUP(RIGHT(AK85,1),NameConv!$D$42:$E$53,2,FALSE)</f>
        <v>Industry - Mining - HVAC</v>
      </c>
      <c r="AM85" s="245" t="s">
        <v>387</v>
      </c>
      <c r="AN85" s="70" t="s">
        <v>630</v>
      </c>
      <c r="AO85" s="70" t="s">
        <v>631</v>
      </c>
      <c r="AR85" s="254" t="s">
        <v>401</v>
      </c>
      <c r="AS85" s="72" t="str">
        <f t="shared" ref="AS85:AS101" si="37">AK85</f>
        <v>IMIH</v>
      </c>
      <c r="AT85" s="254" t="s">
        <v>387</v>
      </c>
      <c r="AU85" s="260">
        <f>SUMIFS($L$81:$L$188,$D$81:$D$188,$AS85)</f>
        <v>5.5741217756416317</v>
      </c>
    </row>
    <row r="86" spans="1:47">
      <c r="A86" s="45" t="str">
        <f t="shared" si="31"/>
        <v>Industry-Mining-Pumping - Electricity</v>
      </c>
      <c r="B86" s="45" t="str">
        <f t="shared" si="35"/>
        <v>IMIPELC-E</v>
      </c>
      <c r="C86" s="46" t="str">
        <f t="shared" si="30"/>
        <v>IMIELC</v>
      </c>
      <c r="D86" s="46" t="str">
        <f>$B$5&amp;RIGHT($B79,2)&amp;$B$66</f>
        <v>IMIP</v>
      </c>
      <c r="E86" s="58">
        <f>Methodology!C33</f>
        <v>0.8</v>
      </c>
      <c r="F86" s="60">
        <f>SUMIF(AFA!$C$3:$L$3,RIGHT(D86,1),AFA!$C$4:$L$4)</f>
        <v>0.12116</v>
      </c>
      <c r="G86" s="59">
        <v>100</v>
      </c>
      <c r="H86" s="60">
        <f t="shared" si="32"/>
        <v>91.435770260408859</v>
      </c>
      <c r="I86">
        <v>0</v>
      </c>
      <c r="J86" s="61">
        <v>1</v>
      </c>
      <c r="K86" s="60">
        <f t="shared" si="36"/>
        <v>13.847947405938921</v>
      </c>
      <c r="L86" s="60">
        <f t="shared" si="33"/>
        <v>11.078357924751138</v>
      </c>
      <c r="N86" s="74" t="str">
        <f>""</f>
        <v/>
      </c>
      <c r="T86" s="74"/>
      <c r="U86" s="74"/>
      <c r="V86" s="74"/>
      <c r="W86" s="74"/>
      <c r="X86" s="74"/>
      <c r="AD86" t="str">
        <f>B86</f>
        <v>IMIPELC-E</v>
      </c>
      <c r="AE86" t="str">
        <f>A86</f>
        <v>Industry-Mining-Pumping - Electricity</v>
      </c>
      <c r="AF86" s="70" t="s">
        <v>387</v>
      </c>
      <c r="AG86" s="70" t="s">
        <v>610</v>
      </c>
      <c r="AH86" s="70" t="s">
        <v>480</v>
      </c>
      <c r="AI86" s="70" t="s">
        <v>611</v>
      </c>
      <c r="AK86" s="70" t="str">
        <f>D86</f>
        <v>IMIP</v>
      </c>
      <c r="AL86" s="70" t="str">
        <f>"Industry - "&amp;VLOOKUP(RIGHT(LEFT(AK86,3),2),NameConv!$E$21:$F$301,2,FALSE)&amp;" - " &amp;VLOOKUP(RIGHT(AK86,1),NameConv!$D$42:$E$53,2,FALSE)</f>
        <v>Industry - Mining - Pumping</v>
      </c>
      <c r="AM86" s="245" t="s">
        <v>387</v>
      </c>
      <c r="AN86" s="70" t="s">
        <v>630</v>
      </c>
      <c r="AO86" s="70" t="s">
        <v>631</v>
      </c>
      <c r="AR86" s="254" t="s">
        <v>401</v>
      </c>
      <c r="AS86" s="72" t="str">
        <f t="shared" si="37"/>
        <v>IMIP</v>
      </c>
      <c r="AT86" s="254" t="s">
        <v>387</v>
      </c>
      <c r="AU86" s="260">
        <f>SUMIFS($L$81:$L$188,$D$81:$D$188,$AS86)</f>
        <v>11.078357924751138</v>
      </c>
    </row>
    <row r="87" spans="1:47">
      <c r="A87" s="45" t="str">
        <f t="shared" si="31"/>
        <v>Industry-Mining-Fans - Electricity</v>
      </c>
      <c r="B87" s="45" t="str">
        <f t="shared" si="35"/>
        <v>IMIFELC-E</v>
      </c>
      <c r="C87" s="46" t="str">
        <f t="shared" si="30"/>
        <v>IMIELC</v>
      </c>
      <c r="D87" s="46" t="str">
        <f>$B$5&amp;RIGHT($B79,2)&amp;$B$67</f>
        <v>IMIF</v>
      </c>
      <c r="E87" s="58">
        <f>Methodology!C34</f>
        <v>0.8</v>
      </c>
      <c r="F87" s="60">
        <f>SUMIF(AFA!$C$3:$L$3,RIGHT(D87,1),AFA!$C$4:$L$4)</f>
        <v>0.10936999999999999</v>
      </c>
      <c r="G87" s="59">
        <v>100</v>
      </c>
      <c r="H87" s="60">
        <f t="shared" si="32"/>
        <v>39.001027897861803</v>
      </c>
      <c r="I87">
        <v>0</v>
      </c>
      <c r="J87" s="61">
        <v>1</v>
      </c>
      <c r="K87" s="60">
        <f t="shared" si="36"/>
        <v>5.3319280264864313</v>
      </c>
      <c r="L87" s="60">
        <f t="shared" si="33"/>
        <v>4.2655424211891448</v>
      </c>
      <c r="N87" s="74" t="str">
        <f>""</f>
        <v/>
      </c>
      <c r="T87" s="74"/>
      <c r="U87" s="74"/>
      <c r="V87" s="74"/>
      <c r="W87" s="74"/>
      <c r="X87" s="74"/>
      <c r="AD87" t="str">
        <f>B87</f>
        <v>IMIFELC-E</v>
      </c>
      <c r="AE87" t="str">
        <f>A87</f>
        <v>Industry-Mining-Fans - Electricity</v>
      </c>
      <c r="AF87" s="70" t="s">
        <v>387</v>
      </c>
      <c r="AG87" s="70" t="s">
        <v>610</v>
      </c>
      <c r="AH87" s="70" t="s">
        <v>480</v>
      </c>
      <c r="AI87" s="70" t="s">
        <v>611</v>
      </c>
      <c r="AK87" s="70" t="str">
        <f>D87</f>
        <v>IMIF</v>
      </c>
      <c r="AL87" s="70" t="str">
        <f>"Industry - "&amp;VLOOKUP(RIGHT(LEFT(AK87,3),2),NameConv!$E$21:$F$301,2,FALSE)&amp;" - " &amp;VLOOKUP(RIGHT(AK87,1),NameConv!$D$42:$E$53,2,FALSE)</f>
        <v>Industry - Mining - Fans</v>
      </c>
      <c r="AM87" s="245" t="s">
        <v>387</v>
      </c>
      <c r="AN87" s="70" t="s">
        <v>630</v>
      </c>
      <c r="AO87" s="70" t="s">
        <v>631</v>
      </c>
      <c r="AR87" s="254" t="s">
        <v>401</v>
      </c>
      <c r="AS87" s="72" t="str">
        <f t="shared" si="37"/>
        <v>IMIF</v>
      </c>
      <c r="AT87" s="72" t="s">
        <v>387</v>
      </c>
      <c r="AU87" s="260">
        <f>SUMIFS($L$81:$L$188,$D$81:$D$188,$AS87)</f>
        <v>4.2655424211891448</v>
      </c>
    </row>
    <row r="88" spans="1:47">
      <c r="A88" s="45" t="str">
        <f t="shared" si="31"/>
        <v>Industry-Mining-Other motive - Electricity</v>
      </c>
      <c r="B88" s="45" t="str">
        <f t="shared" si="35"/>
        <v>IMIOELC-E</v>
      </c>
      <c r="C88" s="46" t="str">
        <f t="shared" si="30"/>
        <v>IMIELC</v>
      </c>
      <c r="D88" s="46" t="str">
        <f>$B$5&amp;RIGHT($B79,2)&amp;$B$68</f>
        <v>IMIO</v>
      </c>
      <c r="E88" s="58">
        <f>Methodology!C35</f>
        <v>0.8</v>
      </c>
      <c r="F88" s="60">
        <f>SUMIF(AFA!$C$3:$L$3,RIGHT(D88,1),AFA!$C$4:$L$4)</f>
        <v>0.13081999999999999</v>
      </c>
      <c r="G88" s="59">
        <v>100</v>
      </c>
      <c r="H88" s="60">
        <f t="shared" si="32"/>
        <v>159.98815259718481</v>
      </c>
      <c r="I88">
        <v>0</v>
      </c>
      <c r="J88" s="61">
        <v>1</v>
      </c>
      <c r="K88" s="60">
        <f t="shared" si="36"/>
        <v>26.16206265345464</v>
      </c>
      <c r="L88" s="60">
        <f t="shared" si="33"/>
        <v>20.929650122763714</v>
      </c>
      <c r="N88" s="74" t="str">
        <f>""</f>
        <v/>
      </c>
      <c r="T88" s="74"/>
      <c r="U88" s="74"/>
      <c r="V88" s="74"/>
      <c r="W88" s="74"/>
      <c r="X88" s="74"/>
      <c r="AD88" t="str">
        <f>B88</f>
        <v>IMIOELC-E</v>
      </c>
      <c r="AE88" t="str">
        <f>A88</f>
        <v>Industry-Mining-Other motive - Electricity</v>
      </c>
      <c r="AF88" s="70" t="s">
        <v>387</v>
      </c>
      <c r="AG88" s="70" t="s">
        <v>610</v>
      </c>
      <c r="AH88" s="70" t="s">
        <v>480</v>
      </c>
      <c r="AI88" s="70" t="s">
        <v>611</v>
      </c>
      <c r="AK88" s="70" t="str">
        <f>D88</f>
        <v>IMIO</v>
      </c>
      <c r="AL88" s="70" t="str">
        <f>"Industry - "&amp;VLOOKUP(RIGHT(LEFT(AK88,3),2),NameConv!$E$21:$F$301,2,FALSE)&amp;" - " &amp;VLOOKUP(RIGHT(AK88,1),NameConv!$D$42:$E$53,2,FALSE)</f>
        <v>Industry - Mining - Other motive</v>
      </c>
      <c r="AM88" s="245" t="s">
        <v>387</v>
      </c>
      <c r="AN88" s="70" t="s">
        <v>630</v>
      </c>
      <c r="AO88" s="70" t="s">
        <v>631</v>
      </c>
      <c r="AR88" s="254" t="s">
        <v>401</v>
      </c>
      <c r="AS88" s="72" t="str">
        <f t="shared" si="37"/>
        <v>IMIO</v>
      </c>
      <c r="AT88" s="254" t="s">
        <v>387</v>
      </c>
      <c r="AU88" s="260">
        <f>SUMIFS($L$81:$L$188,$D$81:$D$188,$AS88)</f>
        <v>20.929650122763714</v>
      </c>
    </row>
    <row r="89" spans="1:47">
      <c r="A89" s="45" t="str">
        <f t="shared" si="31"/>
        <v>Industry-Mining-Electrochemical - Electricity</v>
      </c>
      <c r="B89" s="45" t="str">
        <f t="shared" si="35"/>
        <v>IMIEELC-E</v>
      </c>
      <c r="C89" s="46" t="str">
        <f t="shared" si="30"/>
        <v>IMIELC</v>
      </c>
      <c r="D89" s="46" t="str">
        <f>$B$5&amp;RIGHT($B79,2)&amp;$B$69</f>
        <v>IMIE</v>
      </c>
      <c r="E89" s="58">
        <f>Methodology!C27</f>
        <v>0.76</v>
      </c>
      <c r="F89" s="60">
        <f>SUMIF(AFA!$C$3:$L$3,RIGHT(D89,1),AFA!$C$4:$L$4)</f>
        <v>0.13233</v>
      </c>
      <c r="G89" s="59">
        <v>100</v>
      </c>
      <c r="H89" s="60">
        <f t="shared" si="32"/>
        <v>1.0226501154333834</v>
      </c>
      <c r="I89">
        <v>0</v>
      </c>
      <c r="J89" s="61">
        <v>1</v>
      </c>
      <c r="K89" s="60">
        <f t="shared" si="36"/>
        <v>0.17806222338855213</v>
      </c>
      <c r="L89" s="60">
        <f t="shared" si="33"/>
        <v>0.13532728977529962</v>
      </c>
      <c r="N89" s="74" t="str">
        <f>""</f>
        <v/>
      </c>
      <c r="T89" s="74"/>
      <c r="U89" s="74"/>
      <c r="V89" s="74"/>
      <c r="W89" s="74"/>
      <c r="X89" s="74"/>
      <c r="AD89" t="str">
        <f>B89</f>
        <v>IMIEELC-E</v>
      </c>
      <c r="AE89" t="str">
        <f>A89</f>
        <v>Industry-Mining-Electrochemical - Electricity</v>
      </c>
      <c r="AF89" s="70" t="s">
        <v>387</v>
      </c>
      <c r="AG89" s="70" t="s">
        <v>610</v>
      </c>
      <c r="AH89" s="70" t="s">
        <v>480</v>
      </c>
      <c r="AI89" s="70" t="s">
        <v>611</v>
      </c>
      <c r="AK89" s="70" t="str">
        <f>D89</f>
        <v>IMIE</v>
      </c>
      <c r="AL89" s="70" t="str">
        <f>"Industry - "&amp;VLOOKUP(RIGHT(LEFT(AK89,3),2),NameConv!$E$21:$F$301,2,FALSE)&amp;" - " &amp;VLOOKUP(RIGHT(AK89,1),NameConv!$D$42:$E$53,2,FALSE)</f>
        <v>Industry - Mining - Electrochemical</v>
      </c>
      <c r="AM89" s="245" t="s">
        <v>387</v>
      </c>
      <c r="AN89" s="70" t="s">
        <v>630</v>
      </c>
      <c r="AO89" s="70" t="s">
        <v>631</v>
      </c>
      <c r="AR89" s="254" t="s">
        <v>401</v>
      </c>
      <c r="AS89" s="72" t="str">
        <f t="shared" si="37"/>
        <v>IMIE</v>
      </c>
      <c r="AT89" s="254" t="s">
        <v>387</v>
      </c>
      <c r="AU89" s="260">
        <f>SUMIFS($L$81:$L$188,$D$81:$D$188,$AS89)</f>
        <v>0.13532728977529962</v>
      </c>
    </row>
    <row r="90" spans="1:47">
      <c r="A90" s="45" t="s">
        <v>476</v>
      </c>
      <c r="B90" s="45"/>
      <c r="C90" s="45"/>
      <c r="D90" s="45"/>
      <c r="E90" s="45"/>
      <c r="F90" s="45"/>
      <c r="G90" s="45"/>
      <c r="H90" s="45"/>
      <c r="I90" s="45"/>
      <c r="J90" s="45"/>
      <c r="K90" s="60"/>
      <c r="L90" s="45"/>
      <c r="N90" s="74" t="str">
        <f>""</f>
        <v/>
      </c>
      <c r="T90" s="74"/>
      <c r="U90" s="74"/>
      <c r="V90" s="74"/>
      <c r="W90" s="74"/>
      <c r="X90" s="74"/>
      <c r="AD90" s="26" t="s">
        <v>476</v>
      </c>
      <c r="AF90" s="70"/>
      <c r="AG90" s="70"/>
      <c r="AH90" s="70"/>
      <c r="AI90" s="70"/>
      <c r="AK90" s="26" t="s">
        <v>476</v>
      </c>
      <c r="AR90" s="254" t="s">
        <v>476</v>
      </c>
      <c r="AS90" s="72" t="str">
        <f t="shared" si="37"/>
        <v>*</v>
      </c>
      <c r="AT90" s="72" t="s">
        <v>387</v>
      </c>
      <c r="AU90" s="260">
        <f>SUMIFS($L$81:$L$188,$D$81:$D$188,$AS90)</f>
        <v>338.97013191086643</v>
      </c>
    </row>
    <row r="91" spans="1:47">
      <c r="A91" s="45" t="str">
        <f>A$5&amp;"-"&amp;A$10&amp;"-"&amp;A$70&amp;" - "&amp;VLOOKUP(RIGHT(C91,3),NameConv!$E$4:$G$20,2,FALSE)&amp;" - Existing"</f>
        <v>Industry-Mining-boiler/process heating -  - Existing</v>
      </c>
      <c r="B91" s="45" t="str">
        <f t="shared" ref="B91:B98" si="38">D91&amp;RIGHT(C91,3)&amp;"-E"</f>
        <v>IMISCOA-E</v>
      </c>
      <c r="C91" s="46" t="str">
        <f>+$C$6</f>
        <v>INDCOA</v>
      </c>
      <c r="D91" s="46" t="str">
        <f t="shared" ref="D91:D97" si="39">$B$5&amp;RIGHT($B$79,2)&amp;$B$70</f>
        <v>IMIS</v>
      </c>
      <c r="E91" s="58">
        <f>Methodology!C40</f>
        <v>0.64</v>
      </c>
      <c r="F91" s="60">
        <f>SUMIF(AFA!$C$3:$L$3,RIGHT(D91,1),AFA!$C$4:$L$4)</f>
        <v>0.15426999999999999</v>
      </c>
      <c r="G91" s="59">
        <v>100</v>
      </c>
      <c r="H91" s="60">
        <f t="shared" ref="H91:H98" si="40">L91/F91</f>
        <v>158.26382316717445</v>
      </c>
      <c r="I91">
        <v>0</v>
      </c>
      <c r="J91" s="61">
        <v>1</v>
      </c>
      <c r="K91" s="60">
        <f>J91*INDEX($C$10:$L$19,MATCH(B79,$B$10:$B$19,0),MATCH($B$6&amp;RIGHT(C91,3),$C$6:$L$6,0))</f>
        <v>38.149000000000001</v>
      </c>
      <c r="L91" s="60">
        <f t="shared" ref="L91:L98" si="41">K91*E91</f>
        <v>24.41536</v>
      </c>
      <c r="N91" s="78">
        <f t="shared" ref="N91:N98" si="42">L91/(SUMIF($D$81:$D$187,$D91,$L$81:$L$187)+$P$76)</f>
        <v>0.96758960692888052</v>
      </c>
      <c r="O91" s="77">
        <f>MIN(1,$N91+O$75)</f>
        <v>1</v>
      </c>
      <c r="P91" s="77">
        <f t="shared" ref="P91:Q91" si="43">MIN(1,$N91+P$75)</f>
        <v>1</v>
      </c>
      <c r="Q91" s="77">
        <f t="shared" si="43"/>
        <v>1</v>
      </c>
      <c r="R91" s="77"/>
      <c r="S91" s="78">
        <f>N91</f>
        <v>0.96758960692888052</v>
      </c>
      <c r="T91" s="77">
        <f>S91*T$75</f>
        <v>0.87083064623599249</v>
      </c>
      <c r="U91" s="77">
        <f t="shared" ref="U91:V91" si="44">T91*U$75</f>
        <v>0</v>
      </c>
      <c r="V91" s="77">
        <f t="shared" si="44"/>
        <v>0</v>
      </c>
      <c r="W91" s="74"/>
      <c r="X91" s="74"/>
      <c r="AD91" t="str">
        <f>B91</f>
        <v>IMISCOA-E</v>
      </c>
      <c r="AE91" t="str">
        <f>A91</f>
        <v>Industry-Mining-boiler/process heating -  - Existing</v>
      </c>
      <c r="AF91" s="70" t="s">
        <v>387</v>
      </c>
      <c r="AG91" s="70" t="s">
        <v>610</v>
      </c>
      <c r="AH91" s="70" t="s">
        <v>480</v>
      </c>
      <c r="AI91" s="70" t="s">
        <v>611</v>
      </c>
      <c r="AK91" s="70" t="str">
        <f>D91</f>
        <v>IMIS</v>
      </c>
      <c r="AL91" s="70" t="str">
        <f>"Industry - "&amp;VLOOKUP(RIGHT(LEFT(AK91,3),2),NameConv!$E$21:$F$301,2,FALSE)&amp;" - " &amp;VLOOKUP(RIGHT(AK91,1),NameConv!$D$42:$E$53,2,FALSE)</f>
        <v>Industry - Mining - boiler/process heating</v>
      </c>
      <c r="AM91" s="245" t="s">
        <v>387</v>
      </c>
      <c r="AN91" s="70" t="s">
        <v>630</v>
      </c>
      <c r="AO91" s="70" t="s">
        <v>480</v>
      </c>
      <c r="AR91" s="254" t="s">
        <v>401</v>
      </c>
      <c r="AS91" s="72" t="str">
        <f t="shared" si="37"/>
        <v>IMIS</v>
      </c>
      <c r="AT91" s="254" t="s">
        <v>387</v>
      </c>
      <c r="AU91" s="260">
        <f>SUMIFS($L$81:$L$188,$D$81:$D$188,$AS91)</f>
        <v>25.233177191199999</v>
      </c>
    </row>
    <row r="92" spans="1:47">
      <c r="A92" s="45" t="str">
        <f>A$5&amp;"-"&amp;A$10&amp;"-"&amp;A$70&amp;" - "&amp;VLOOKUP(RIGHT(C92,3),NameConv!$E$4:$G$20,2,FALSE)&amp;" - Existing"</f>
        <v>Industry-Mining-boiler/process heating -  - Existing</v>
      </c>
      <c r="B92" s="45" t="str">
        <f t="shared" si="38"/>
        <v>IMISGAS-E</v>
      </c>
      <c r="C92" s="46" t="str">
        <f>G6</f>
        <v>INDGAS</v>
      </c>
      <c r="D92" s="46" t="str">
        <f t="shared" si="39"/>
        <v>IMIS</v>
      </c>
      <c r="E92" s="58">
        <f>Methodology!C41</f>
        <v>0.72</v>
      </c>
      <c r="F92" s="60">
        <f>SUMIF(AFA!$C$3:$L$3,RIGHT(D92,1),AFA!$C$4:$L$4)</f>
        <v>0.15426999999999999</v>
      </c>
      <c r="G92" s="59">
        <v>100</v>
      </c>
      <c r="H92" s="60">
        <f t="shared" si="40"/>
        <v>4.6671420237246384</v>
      </c>
      <c r="I92">
        <v>0</v>
      </c>
      <c r="J92" s="61">
        <v>1</v>
      </c>
      <c r="K92" s="60">
        <f>J92*INDEX($C$10:$L$19,MATCH(B79,$B$10:$B$19,0),MATCH($B$6&amp;RIGHT(C92,3),$C$6:$L$6,0))</f>
        <v>1</v>
      </c>
      <c r="L92" s="60">
        <f t="shared" si="41"/>
        <v>0.72</v>
      </c>
      <c r="N92" s="78">
        <f t="shared" si="42"/>
        <v>2.8533862166635837E-2</v>
      </c>
      <c r="O92" s="77">
        <f t="shared" ref="O92:Q94" si="45">MIN(1,$N92+O$75)</f>
        <v>0.52853386216663578</v>
      </c>
      <c r="P92" s="77">
        <f t="shared" si="45"/>
        <v>1</v>
      </c>
      <c r="Q92" s="77">
        <f t="shared" si="45"/>
        <v>1</v>
      </c>
      <c r="R92" s="77"/>
      <c r="S92" s="78">
        <f t="shared" ref="S92:S101" si="46">N92</f>
        <v>2.8533862166635837E-2</v>
      </c>
      <c r="T92" s="77">
        <f t="shared" ref="T92:V92" si="47">S92*T$75</f>
        <v>2.5680475949972255E-2</v>
      </c>
      <c r="U92" s="77">
        <f t="shared" si="47"/>
        <v>0</v>
      </c>
      <c r="V92" s="77">
        <f t="shared" si="47"/>
        <v>0</v>
      </c>
      <c r="W92" s="74"/>
      <c r="X92" s="74"/>
      <c r="AD92" t="str">
        <f>B92</f>
        <v>IMISGAS-E</v>
      </c>
      <c r="AE92" t="str">
        <f>A92</f>
        <v>Industry-Mining-boiler/process heating -  - Existing</v>
      </c>
      <c r="AF92" s="70" t="s">
        <v>387</v>
      </c>
      <c r="AG92" s="70" t="s">
        <v>610</v>
      </c>
      <c r="AH92" s="70" t="s">
        <v>480</v>
      </c>
      <c r="AI92" s="70" t="s">
        <v>611</v>
      </c>
      <c r="AK92" s="26" t="s">
        <v>476</v>
      </c>
      <c r="AL92" s="70" t="str">
        <f>A92</f>
        <v>Industry-Mining-boiler/process heating -  - Existing</v>
      </c>
      <c r="AM92" s="245" t="s">
        <v>387</v>
      </c>
      <c r="AN92" s="70" t="s">
        <v>630</v>
      </c>
      <c r="AO92" s="70" t="s">
        <v>480</v>
      </c>
      <c r="AR92" s="72" t="s">
        <v>476</v>
      </c>
      <c r="AS92" s="72" t="str">
        <f t="shared" si="37"/>
        <v>*</v>
      </c>
      <c r="AT92" s="254" t="s">
        <v>387</v>
      </c>
      <c r="AU92" s="260">
        <f>SUMIFS($L$81:$L$188,$D$81:$D$188,$AS92)</f>
        <v>338.97013191086643</v>
      </c>
    </row>
    <row r="93" spans="1:47">
      <c r="A93" s="45" t="str">
        <f>A$5&amp;"-"&amp;A$10&amp;"-"&amp;A$70&amp;" - "&amp;VLOOKUP(RIGHT(C93,3),NameConv!$E$4:$G$20,2,FALSE)&amp;" - Existing"</f>
        <v>Industry-Mining-boiler/process heating -  - Existing</v>
      </c>
      <c r="B93" s="45" t="str">
        <f t="shared" si="38"/>
        <v>IMISOHF-E</v>
      </c>
      <c r="C93" s="46" t="str">
        <f>+$H$6</f>
        <v>INDOHF</v>
      </c>
      <c r="D93" s="46" t="str">
        <f t="shared" si="39"/>
        <v>IMIS</v>
      </c>
      <c r="E93" s="58">
        <f>Methodology!C42</f>
        <v>0.68</v>
      </c>
      <c r="F93" s="60">
        <f>SUMIF(AFA!$C$3:$L$3,RIGHT(D93,1),AFA!$C$4:$L$4)</f>
        <v>0.15426999999999999</v>
      </c>
      <c r="G93" s="59">
        <v>100</v>
      </c>
      <c r="H93" s="60">
        <f t="shared" si="40"/>
        <v>0</v>
      </c>
      <c r="I93">
        <v>0</v>
      </c>
      <c r="J93" s="61">
        <v>1</v>
      </c>
      <c r="K93" s="60">
        <f>J93*INDEX($C$10:$L$19,MATCH(B79,$B$10:$B$19,0),MATCH($B$6&amp;RIGHT(C93,3),$C$6:$L$6,0))</f>
        <v>0</v>
      </c>
      <c r="L93" s="60">
        <f t="shared" si="41"/>
        <v>0</v>
      </c>
      <c r="N93" s="78">
        <f t="shared" si="42"/>
        <v>0</v>
      </c>
      <c r="O93" s="77">
        <f t="shared" si="45"/>
        <v>0.5</v>
      </c>
      <c r="P93" s="77">
        <f t="shared" si="45"/>
        <v>1</v>
      </c>
      <c r="Q93" s="77">
        <f t="shared" si="45"/>
        <v>1</v>
      </c>
      <c r="R93" s="77"/>
      <c r="S93" s="78">
        <f t="shared" si="46"/>
        <v>0</v>
      </c>
      <c r="T93" s="77">
        <f t="shared" ref="T93:V93" si="48">S93*T$75</f>
        <v>0</v>
      </c>
      <c r="U93" s="77">
        <f t="shared" si="48"/>
        <v>0</v>
      </c>
      <c r="V93" s="77">
        <f t="shared" si="48"/>
        <v>0</v>
      </c>
      <c r="W93" s="74"/>
      <c r="AD93" t="str">
        <f>B93</f>
        <v>IMISOHF-E</v>
      </c>
      <c r="AE93" t="str">
        <f>A93</f>
        <v>Industry-Mining-boiler/process heating -  - Existing</v>
      </c>
      <c r="AF93" s="70" t="s">
        <v>387</v>
      </c>
      <c r="AG93" s="70" t="s">
        <v>610</v>
      </c>
      <c r="AH93" s="70" t="s">
        <v>480</v>
      </c>
      <c r="AI93" s="70" t="s">
        <v>611</v>
      </c>
      <c r="AK93" s="26" t="s">
        <v>476</v>
      </c>
      <c r="AL93" s="70" t="str">
        <f>A93</f>
        <v>Industry-Mining-boiler/process heating -  - Existing</v>
      </c>
      <c r="AM93" s="245" t="s">
        <v>387</v>
      </c>
      <c r="AN93" s="70" t="s">
        <v>630</v>
      </c>
      <c r="AO93" s="70" t="s">
        <v>480</v>
      </c>
      <c r="AR93" s="72" t="s">
        <v>476</v>
      </c>
      <c r="AS93" s="72" t="str">
        <f t="shared" si="37"/>
        <v>*</v>
      </c>
      <c r="AT93" s="72" t="s">
        <v>387</v>
      </c>
      <c r="AU93" s="260">
        <f>SUMIFS($L$81:$L$188,$D$81:$D$188,$AS93)</f>
        <v>338.97013191086643</v>
      </c>
    </row>
    <row r="94" spans="1:47">
      <c r="A94" s="45" t="str">
        <f>A$5&amp;"-"&amp;A$10&amp;"-"&amp;A$70&amp;" - "&amp;VLOOKUP(RIGHT(C94,3),NameConv!$E$4:$G$20,2,FALSE)&amp;" - Existing"</f>
        <v>Industry-Mining-boiler/process heating -  - Existing</v>
      </c>
      <c r="B94" s="45" t="str">
        <f t="shared" si="38"/>
        <v>IMISOLP-E</v>
      </c>
      <c r="C94" s="46" t="str">
        <f>+$I$6</f>
        <v>INDOLP</v>
      </c>
      <c r="D94" s="46" t="str">
        <f t="shared" si="39"/>
        <v>IMIS</v>
      </c>
      <c r="E94" s="58">
        <f>Methodology!C43</f>
        <v>0.72</v>
      </c>
      <c r="F94" s="60">
        <f>SUMIF(AFA!$C$3:$L$3,RIGHT(D94,1),AFA!$C$4:$L$4)</f>
        <v>0.15426999999999999</v>
      </c>
      <c r="G94" s="59">
        <v>100</v>
      </c>
      <c r="H94" s="60">
        <f t="shared" si="40"/>
        <v>0.63406489401698329</v>
      </c>
      <c r="I94">
        <v>0</v>
      </c>
      <c r="J94" s="61">
        <v>1</v>
      </c>
      <c r="K94" s="60">
        <f>J94*INDEX($C$10:$L$19,MATCH(B79,$B$10:$B$19,0),MATCH($B$6&amp;RIGHT(C94,3),$C$6:$L$6,0))</f>
        <v>0.13585721000000001</v>
      </c>
      <c r="L94" s="60">
        <f t="shared" si="41"/>
        <v>9.78171912E-2</v>
      </c>
      <c r="N94" s="78">
        <f t="shared" si="42"/>
        <v>3.8765309044836997E-3</v>
      </c>
      <c r="O94" s="77">
        <f t="shared" si="45"/>
        <v>0.5038765309044837</v>
      </c>
      <c r="P94" s="77">
        <f t="shared" si="45"/>
        <v>1</v>
      </c>
      <c r="Q94" s="77">
        <f t="shared" si="45"/>
        <v>1</v>
      </c>
      <c r="R94" s="77"/>
      <c r="S94" s="78">
        <f t="shared" si="46"/>
        <v>3.8765309044836997E-3</v>
      </c>
      <c r="T94" s="77">
        <f t="shared" ref="T94:V94" si="49">S94*T$75</f>
        <v>3.4888778140353296E-3</v>
      </c>
      <c r="U94" s="77">
        <f t="shared" si="49"/>
        <v>0</v>
      </c>
      <c r="V94" s="77">
        <f t="shared" si="49"/>
        <v>0</v>
      </c>
      <c r="W94" s="74"/>
      <c r="AD94" t="str">
        <f>B94</f>
        <v>IMISOLP-E</v>
      </c>
      <c r="AE94" t="str">
        <f>A94</f>
        <v>Industry-Mining-boiler/process heating -  - Existing</v>
      </c>
      <c r="AF94" s="70" t="s">
        <v>387</v>
      </c>
      <c r="AG94" s="70" t="s">
        <v>610</v>
      </c>
      <c r="AH94" s="70" t="s">
        <v>480</v>
      </c>
      <c r="AI94" s="70" t="s">
        <v>611</v>
      </c>
      <c r="AK94" s="26" t="s">
        <v>476</v>
      </c>
      <c r="AL94" s="70" t="str">
        <f>A94</f>
        <v>Industry-Mining-boiler/process heating -  - Existing</v>
      </c>
      <c r="AM94" s="245" t="s">
        <v>387</v>
      </c>
      <c r="AN94" s="70" t="s">
        <v>630</v>
      </c>
      <c r="AO94" s="70" t="s">
        <v>480</v>
      </c>
      <c r="AR94" s="72" t="s">
        <v>476</v>
      </c>
      <c r="AS94" s="72" t="str">
        <f t="shared" si="37"/>
        <v>*</v>
      </c>
      <c r="AT94" s="254" t="s">
        <v>387</v>
      </c>
      <c r="AU94" s="260">
        <f>SUMIFS($L$81:$L$188,$D$81:$D$188,$AS94)</f>
        <v>338.97013191086643</v>
      </c>
    </row>
    <row r="95" spans="1:47" ht="15">
      <c r="A95" s="45" t="str">
        <f>A$5&amp;"-"&amp;A$10&amp;"-"&amp;A$70&amp;" - "&amp;VLOOKUP(RIGHT(C95,3),NameConv!$E$4:$G$20,2,FALSE)&amp;" - Existing"</f>
        <v>Industry-Mining-boiler/process heating -  - Existing</v>
      </c>
      <c r="B95" s="45" t="str">
        <f t="shared" si="38"/>
        <v>IMISELC-E</v>
      </c>
      <c r="C95" s="46" t="str">
        <f>$P$10</f>
        <v>IMIELC</v>
      </c>
      <c r="D95" s="46" t="str">
        <f t="shared" si="39"/>
        <v>IMIS</v>
      </c>
      <c r="E95" s="58">
        <f>Methodology!C27</f>
        <v>0.76</v>
      </c>
      <c r="F95" s="60">
        <f>SUMIF(AFA!$C$3:$L$3,RIGHT(D95,1),AFA!$C$4:$L$4)</f>
        <v>0.15426999999999999</v>
      </c>
      <c r="G95" s="59">
        <v>100</v>
      </c>
      <c r="H95" s="60">
        <f t="shared" si="40"/>
        <v>0</v>
      </c>
      <c r="I95">
        <v>0</v>
      </c>
      <c r="J95" s="61">
        <v>1</v>
      </c>
      <c r="K95" s="60">
        <f>J95*INDEX($C$70:$J$70,MATCH($B79,$C$60:$J$60,0))</f>
        <v>0</v>
      </c>
      <c r="L95" s="60">
        <f>K95*E95</f>
        <v>0</v>
      </c>
      <c r="N95" s="78">
        <f t="shared" si="42"/>
        <v>0</v>
      </c>
      <c r="O95" s="216">
        <v>0.25</v>
      </c>
      <c r="P95" s="216">
        <f>90%-P96</f>
        <v>0.84000000000000008</v>
      </c>
      <c r="Q95" s="216">
        <f>90%-Q96</f>
        <v>0.84000000000000008</v>
      </c>
      <c r="R95" s="77"/>
      <c r="S95" s="78">
        <f t="shared" si="46"/>
        <v>0</v>
      </c>
      <c r="T95" s="77">
        <f t="shared" ref="T95:V95" si="50">S95*T$75</f>
        <v>0</v>
      </c>
      <c r="U95" s="77">
        <f t="shared" si="50"/>
        <v>0</v>
      </c>
      <c r="V95" s="77">
        <f t="shared" si="50"/>
        <v>0</v>
      </c>
      <c r="W95" s="74"/>
      <c r="AD95" t="str">
        <f>B95</f>
        <v>IMISELC-E</v>
      </c>
      <c r="AE95" t="str">
        <f>A95</f>
        <v>Industry-Mining-boiler/process heating -  - Existing</v>
      </c>
      <c r="AF95" s="70" t="s">
        <v>387</v>
      </c>
      <c r="AG95" s="70" t="s">
        <v>610</v>
      </c>
      <c r="AH95" s="70" t="s">
        <v>480</v>
      </c>
      <c r="AI95" s="70" t="s">
        <v>611</v>
      </c>
      <c r="AK95" s="26" t="s">
        <v>476</v>
      </c>
      <c r="AL95" s="70" t="str">
        <f>A95</f>
        <v>Industry-Mining-boiler/process heating -  - Existing</v>
      </c>
      <c r="AM95" s="245" t="s">
        <v>387</v>
      </c>
      <c r="AN95" s="70" t="s">
        <v>630</v>
      </c>
      <c r="AO95" s="70" t="s">
        <v>631</v>
      </c>
      <c r="AR95" s="72" t="s">
        <v>476</v>
      </c>
      <c r="AS95" s="72" t="str">
        <f t="shared" si="37"/>
        <v>*</v>
      </c>
      <c r="AT95" s="254" t="s">
        <v>387</v>
      </c>
      <c r="AU95" s="260">
        <f>SUMIFS($L$81:$L$188,$D$81:$D$188,$AS95)</f>
        <v>338.97013191086643</v>
      </c>
    </row>
    <row r="96" spans="1:47" ht="15">
      <c r="A96" s="45" t="str">
        <f>A$5&amp;"-"&amp;A$10&amp;"-"&amp;A$70&amp;" - "&amp;VLOOKUP(RIGHT(C96,3),NameConv!$E$4:$G$20,2,FALSE)&amp;" - Heat Pump New"</f>
        <v>Industry-Mining-boiler/process heating -  - Heat Pump New</v>
      </c>
      <c r="B96" s="45" t="str">
        <f>D96&amp;RIGHT(C96,3)&amp;"-N"</f>
        <v>IMISELC-N</v>
      </c>
      <c r="C96" s="46" t="str">
        <f>$P$10</f>
        <v>IMIELC</v>
      </c>
      <c r="D96" s="46" t="str">
        <f t="shared" si="39"/>
        <v>IMIS</v>
      </c>
      <c r="E96" s="58">
        <v>3.34</v>
      </c>
      <c r="F96" s="60">
        <f>SUMIF(AFA!$C$3:$L$3,RIGHT(D96,1),AFA!$C$4:$L$4)</f>
        <v>0.15426999999999999</v>
      </c>
      <c r="G96" s="59">
        <v>100</v>
      </c>
      <c r="H96" s="60">
        <v>0</v>
      </c>
      <c r="I96">
        <v>0</v>
      </c>
      <c r="J96" s="61">
        <v>1</v>
      </c>
      <c r="K96" s="60">
        <v>0</v>
      </c>
      <c r="L96" s="60">
        <f>K96*E96</f>
        <v>0</v>
      </c>
      <c r="N96" s="78">
        <f t="shared" si="42"/>
        <v>0</v>
      </c>
      <c r="O96" s="216">
        <v>0</v>
      </c>
      <c r="P96" s="216">
        <v>0.06</v>
      </c>
      <c r="Q96" s="216">
        <v>0.06</v>
      </c>
      <c r="R96" s="77"/>
      <c r="S96" s="78">
        <f t="shared" si="46"/>
        <v>0</v>
      </c>
      <c r="T96" s="77">
        <f t="shared" ref="T96:V96" si="51">S96*T$75</f>
        <v>0</v>
      </c>
      <c r="U96" s="77">
        <f t="shared" si="51"/>
        <v>0</v>
      </c>
      <c r="V96" s="77">
        <f t="shared" si="51"/>
        <v>0</v>
      </c>
      <c r="W96" s="74"/>
      <c r="AD96" t="str">
        <f>B96</f>
        <v>IMISELC-N</v>
      </c>
      <c r="AE96" t="str">
        <f>A96</f>
        <v>Industry-Mining-boiler/process heating -  - Heat Pump New</v>
      </c>
      <c r="AF96" s="70" t="s">
        <v>387</v>
      </c>
      <c r="AG96" s="70" t="s">
        <v>610</v>
      </c>
      <c r="AH96" s="70" t="s">
        <v>480</v>
      </c>
      <c r="AI96" s="70" t="s">
        <v>611</v>
      </c>
      <c r="AK96" s="26" t="s">
        <v>476</v>
      </c>
      <c r="AL96" s="70" t="str">
        <f>A96</f>
        <v>Industry-Mining-boiler/process heating -  - Heat Pump New</v>
      </c>
      <c r="AM96" s="245" t="s">
        <v>387</v>
      </c>
      <c r="AN96" s="70" t="s">
        <v>630</v>
      </c>
      <c r="AO96" s="70" t="s">
        <v>480</v>
      </c>
      <c r="AR96" s="72" t="s">
        <v>476</v>
      </c>
      <c r="AS96" s="72" t="str">
        <f t="shared" si="37"/>
        <v>*</v>
      </c>
      <c r="AT96" s="72" t="s">
        <v>387</v>
      </c>
      <c r="AU96" s="260">
        <f>SUMIFS($L$81:$L$188,$D$81:$D$188,$AS96)</f>
        <v>338.97013191086643</v>
      </c>
    </row>
    <row r="97" spans="1:47">
      <c r="A97" s="45" t="s">
        <v>466</v>
      </c>
      <c r="B97" s="45" t="str">
        <f>D97&amp;RIGHT(C97,3)&amp;"-N"</f>
        <v>IMISHGN-N</v>
      </c>
      <c r="C97" s="46" t="s">
        <v>467</v>
      </c>
      <c r="D97" s="46" t="str">
        <f t="shared" si="39"/>
        <v>IMIS</v>
      </c>
      <c r="E97" s="58">
        <f>Methodology!C27</f>
        <v>0.76</v>
      </c>
      <c r="F97" s="60">
        <f>SUMIF(AFA!$C$3:$L$3,RIGHT(D97,1),AFA!$C$4:$L$4)</f>
        <v>0.15426999999999999</v>
      </c>
      <c r="G97" s="59">
        <v>100</v>
      </c>
      <c r="H97" s="60">
        <v>0</v>
      </c>
      <c r="I97">
        <v>0</v>
      </c>
      <c r="J97" s="61">
        <v>1</v>
      </c>
      <c r="K97" s="60">
        <v>0</v>
      </c>
      <c r="L97" s="60">
        <f>K97*E97</f>
        <v>0</v>
      </c>
      <c r="N97" s="78">
        <f t="shared" si="42"/>
        <v>0</v>
      </c>
      <c r="O97" s="77">
        <f t="shared" ref="O97:Q97" si="52">MIN(1,$N97+O$75)</f>
        <v>0.5</v>
      </c>
      <c r="P97" s="77">
        <f t="shared" si="52"/>
        <v>1</v>
      </c>
      <c r="Q97" s="77">
        <f t="shared" si="52"/>
        <v>1</v>
      </c>
      <c r="R97" s="77"/>
      <c r="S97" s="78">
        <f t="shared" si="46"/>
        <v>0</v>
      </c>
      <c r="T97" s="77">
        <f t="shared" ref="T97:V97" si="53">S97*T$75</f>
        <v>0</v>
      </c>
      <c r="U97" s="77">
        <f t="shared" si="53"/>
        <v>0</v>
      </c>
      <c r="V97" s="77">
        <f t="shared" si="53"/>
        <v>0</v>
      </c>
      <c r="W97" s="74"/>
      <c r="AD97" t="str">
        <f>B97</f>
        <v>IMISHGN-N</v>
      </c>
      <c r="AE97" t="str">
        <f>A97</f>
        <v>Industry-Mining-boiler/process heating - Hydrogen - New</v>
      </c>
      <c r="AF97" s="70" t="s">
        <v>387</v>
      </c>
      <c r="AG97" s="70" t="s">
        <v>610</v>
      </c>
      <c r="AH97" s="70" t="s">
        <v>480</v>
      </c>
      <c r="AI97" s="70" t="s">
        <v>611</v>
      </c>
      <c r="AK97" s="26" t="s">
        <v>476</v>
      </c>
      <c r="AL97" s="70" t="str">
        <f>A97</f>
        <v>Industry-Mining-boiler/process heating - Hydrogen - New</v>
      </c>
      <c r="AM97" s="245" t="s">
        <v>387</v>
      </c>
      <c r="AN97" s="70" t="s">
        <v>630</v>
      </c>
      <c r="AO97" s="70" t="s">
        <v>480</v>
      </c>
      <c r="AR97" s="72" t="s">
        <v>476</v>
      </c>
      <c r="AS97" s="72" t="str">
        <f t="shared" si="37"/>
        <v>*</v>
      </c>
      <c r="AT97" s="254" t="s">
        <v>387</v>
      </c>
      <c r="AU97" s="260">
        <f>SUMIFS($L$81:$L$188,$D$81:$D$188,$AS97)</f>
        <v>338.97013191086643</v>
      </c>
    </row>
    <row r="98" spans="1:47">
      <c r="A98" s="45" t="str">
        <f>A$5&amp;"-"&amp;A$10&amp;"-"&amp;A$70&amp;" - "&amp;VLOOKUP(RIGHT(C98,3),NameConv!$E$4:$G$20,2,FALSE)&amp;" - Existing"</f>
        <v>Industry-Mining-boiler/process heating -  - Existing</v>
      </c>
      <c r="B98" s="45" t="str">
        <f t="shared" si="38"/>
        <v>IMISWAS-E</v>
      </c>
      <c r="C98" s="46" t="str">
        <f>$L$6</f>
        <v>INDWAS</v>
      </c>
      <c r="D98" s="46" t="str">
        <f>$B$5&amp;RIGHT($B79,2)&amp;$B$70</f>
        <v>IMIS</v>
      </c>
      <c r="E98" s="58">
        <f>Methodology!C52</f>
        <v>0.6</v>
      </c>
      <c r="F98" s="60">
        <f>SUMIF(AFA!$C$3:$L$3,RIGHT(D98,1),AFA!$C$4:$L$4)</f>
        <v>0.15426999999999999</v>
      </c>
      <c r="G98" s="59">
        <v>100</v>
      </c>
      <c r="H98" s="60">
        <f t="shared" si="40"/>
        <v>0</v>
      </c>
      <c r="I98">
        <v>0</v>
      </c>
      <c r="J98" s="61">
        <v>1</v>
      </c>
      <c r="K98" s="60">
        <f>J98*INDEX($C$10:$L$19,MATCH(B79,$B$10:$B$19,0),MATCH($B$6&amp;RIGHT(C98,3),$C$6:$L$6,0))</f>
        <v>0</v>
      </c>
      <c r="L98" s="60">
        <f t="shared" si="41"/>
        <v>0</v>
      </c>
      <c r="N98" s="78">
        <f t="shared" si="42"/>
        <v>0</v>
      </c>
      <c r="O98" s="77">
        <v>0.25</v>
      </c>
      <c r="P98" s="77">
        <f>O98</f>
        <v>0.25</v>
      </c>
      <c r="Q98" s="77">
        <f>P98</f>
        <v>0.25</v>
      </c>
      <c r="R98" s="77"/>
      <c r="S98" s="78">
        <f t="shared" si="46"/>
        <v>0</v>
      </c>
      <c r="T98" s="77">
        <f t="shared" ref="T98:V98" si="54">S98*T$75</f>
        <v>0</v>
      </c>
      <c r="U98" s="77">
        <f t="shared" si="54"/>
        <v>0</v>
      </c>
      <c r="V98" s="77">
        <f t="shared" si="54"/>
        <v>0</v>
      </c>
      <c r="W98" s="74"/>
      <c r="AD98" t="str">
        <f>B98</f>
        <v>IMISWAS-E</v>
      </c>
      <c r="AE98" t="str">
        <f>A98</f>
        <v>Industry-Mining-boiler/process heating -  - Existing</v>
      </c>
      <c r="AF98" s="70" t="s">
        <v>387</v>
      </c>
      <c r="AG98" s="70" t="s">
        <v>610</v>
      </c>
      <c r="AH98" s="70" t="s">
        <v>480</v>
      </c>
      <c r="AI98" s="70" t="s">
        <v>611</v>
      </c>
      <c r="AK98" s="26" t="s">
        <v>476</v>
      </c>
      <c r="AL98" s="70" t="str">
        <f>A98</f>
        <v>Industry-Mining-boiler/process heating -  - Existing</v>
      </c>
      <c r="AM98" s="245" t="s">
        <v>387</v>
      </c>
      <c r="AN98" s="70" t="s">
        <v>630</v>
      </c>
      <c r="AO98" s="70" t="s">
        <v>480</v>
      </c>
      <c r="AR98" s="72" t="s">
        <v>476</v>
      </c>
      <c r="AS98" s="72" t="str">
        <f t="shared" si="37"/>
        <v>*</v>
      </c>
      <c r="AT98" s="254" t="s">
        <v>387</v>
      </c>
      <c r="AU98" s="260">
        <f>SUMIFS($L$81:$L$188,$D$81:$D$188,$AS98)</f>
        <v>338.97013191086643</v>
      </c>
    </row>
    <row r="99" spans="1:47">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AD99" s="26" t="s">
        <v>476</v>
      </c>
      <c r="AF99" s="70"/>
      <c r="AG99" s="70"/>
      <c r="AH99" s="70"/>
      <c r="AI99" s="70"/>
      <c r="AK99" s="26" t="s">
        <v>476</v>
      </c>
      <c r="AR99" s="72" t="s">
        <v>476</v>
      </c>
      <c r="AS99" s="72" t="str">
        <f t="shared" si="37"/>
        <v>*</v>
      </c>
      <c r="AT99" s="72" t="s">
        <v>387</v>
      </c>
      <c r="AU99" s="260">
        <f>SUMIFS($L$81:$L$188,$D$81:$D$188,$AS99)</f>
        <v>338.97013191086643</v>
      </c>
    </row>
    <row r="100" spans="1:47">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55">MIN(1,$N100+O$75)</f>
        <v>1</v>
      </c>
      <c r="P100" s="77">
        <f t="shared" si="55"/>
        <v>1</v>
      </c>
      <c r="Q100" s="77">
        <f t="shared" si="55"/>
        <v>1</v>
      </c>
      <c r="R100" s="77"/>
      <c r="S100" s="78">
        <f t="shared" si="46"/>
        <v>1</v>
      </c>
      <c r="T100" s="77">
        <f t="shared" ref="T100:V100" si="56">S100*T$75</f>
        <v>0.9</v>
      </c>
      <c r="U100" s="77">
        <f t="shared" si="56"/>
        <v>0</v>
      </c>
      <c r="V100" s="77">
        <f t="shared" si="56"/>
        <v>0</v>
      </c>
      <c r="W100" s="74"/>
      <c r="AD100" t="str">
        <f>B100</f>
        <v>IMIRODS-E</v>
      </c>
      <c r="AE100" t="str">
        <f>A100</f>
        <v>Industry-Mining-Transport -  - Existing</v>
      </c>
      <c r="AF100" s="70" t="s">
        <v>387</v>
      </c>
      <c r="AG100" s="70" t="s">
        <v>610</v>
      </c>
      <c r="AH100" s="70" t="s">
        <v>480</v>
      </c>
      <c r="AI100" s="70" t="s">
        <v>611</v>
      </c>
      <c r="AK100" s="70" t="str">
        <f>D100</f>
        <v>IMIR</v>
      </c>
      <c r="AL100" s="70" t="str">
        <f>"Industry - "&amp;VLOOKUP(RIGHT(LEFT(AK100,3),2),NameConv!$E$21:$F$301,2,FALSE)&amp;" - " &amp;VLOOKUP(RIGHT(AK100,1),NameConv!$D$42:$E$53,2,FALSE)</f>
        <v>Industry - Mining - Transport</v>
      </c>
      <c r="AM100" s="245" t="s">
        <v>387</v>
      </c>
      <c r="AN100" s="70" t="s">
        <v>630</v>
      </c>
      <c r="AO100" s="70" t="s">
        <v>480</v>
      </c>
      <c r="AR100" s="254" t="s">
        <v>401</v>
      </c>
      <c r="AS100" s="72" t="str">
        <f t="shared" si="37"/>
        <v>IMIR</v>
      </c>
      <c r="AT100" s="254" t="s">
        <v>387</v>
      </c>
      <c r="AU100" s="260">
        <f>SUMIFS($L$81:$L$188,$D$81:$D$188,$AS100)</f>
        <v>25.406351025250526</v>
      </c>
    </row>
    <row r="101" spans="1:47"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55"/>
        <v>0.5</v>
      </c>
      <c r="P101" s="77">
        <f t="shared" si="55"/>
        <v>1</v>
      </c>
      <c r="Q101" s="77">
        <f t="shared" si="55"/>
        <v>1</v>
      </c>
      <c r="R101" s="77"/>
      <c r="S101" s="78">
        <f t="shared" si="46"/>
        <v>0</v>
      </c>
      <c r="T101" s="77">
        <f t="shared" ref="T101:V101" si="57">S101*T$75</f>
        <v>0</v>
      </c>
      <c r="U101" s="77">
        <f t="shared" si="57"/>
        <v>0</v>
      </c>
      <c r="V101" s="77">
        <f t="shared" si="57"/>
        <v>0</v>
      </c>
      <c r="W101" s="74"/>
      <c r="AD101" t="str">
        <f>B101</f>
        <v>IMIRELC-E</v>
      </c>
      <c r="AE101" t="str">
        <f>A101</f>
        <v>Industry-Mining-Transport -  - New</v>
      </c>
      <c r="AF101" s="70" t="s">
        <v>387</v>
      </c>
      <c r="AG101" s="70" t="s">
        <v>610</v>
      </c>
      <c r="AH101" s="70" t="s">
        <v>480</v>
      </c>
      <c r="AI101" s="70" t="s">
        <v>611</v>
      </c>
      <c r="AK101" s="70" t="s">
        <v>476</v>
      </c>
      <c r="AL101" s="70" t="str">
        <f>A101</f>
        <v>Industry-Mining-Transport -  - New</v>
      </c>
      <c r="AM101" s="245" t="s">
        <v>387</v>
      </c>
      <c r="AN101" s="70" t="s">
        <v>630</v>
      </c>
      <c r="AO101" s="70" t="s">
        <v>631</v>
      </c>
      <c r="AR101" s="72" t="s">
        <v>476</v>
      </c>
      <c r="AS101" s="72" t="str">
        <f t="shared" si="37"/>
        <v>*</v>
      </c>
      <c r="AT101" s="254" t="s">
        <v>387</v>
      </c>
      <c r="AU101" s="260">
        <f>SUMIFS($L$81:$L$188,$D$81:$D$188,$AS101)</f>
        <v>338.97013191086643</v>
      </c>
    </row>
    <row r="102" spans="1:47" ht="51.95" customHeight="1" thickBot="1">
      <c r="A102" s="244" t="s">
        <v>616</v>
      </c>
      <c r="B102" s="252"/>
      <c r="C102" s="252"/>
      <c r="D102" s="252"/>
      <c r="E102" s="252"/>
      <c r="F102" s="252"/>
      <c r="G102" s="252"/>
      <c r="H102" s="252"/>
      <c r="J102" s="252"/>
      <c r="K102" s="252"/>
      <c r="L102" s="252"/>
      <c r="N102" s="74" t="str">
        <f>""</f>
        <v/>
      </c>
      <c r="S102" s="78"/>
      <c r="T102" s="74"/>
      <c r="U102" s="74"/>
      <c r="V102" s="74"/>
      <c r="W102" s="74"/>
      <c r="AD102" s="26" t="s">
        <v>476</v>
      </c>
      <c r="AF102" s="70"/>
      <c r="AG102" s="70"/>
      <c r="AH102" s="70"/>
      <c r="AI102" s="70"/>
      <c r="AK102" s="26" t="s">
        <v>476</v>
      </c>
      <c r="AR102" s="72" t="s">
        <v>476</v>
      </c>
      <c r="AS102" s="72" t="str">
        <f t="shared" ref="AS102:AS104" si="58">AK102</f>
        <v>*</v>
      </c>
    </row>
    <row r="103" spans="1:47">
      <c r="A103" s="12" t="s">
        <v>476</v>
      </c>
      <c r="B103" s="69" t="str">
        <f>+B14</f>
        <v>CP</v>
      </c>
      <c r="C103" s="54"/>
      <c r="D103" s="54"/>
      <c r="E103" s="55"/>
      <c r="F103" s="55"/>
      <c r="G103" s="30"/>
      <c r="H103" s="31"/>
      <c r="J103" s="30"/>
      <c r="K103" s="30"/>
      <c r="L103" s="30"/>
      <c r="N103" s="74" t="str">
        <f>""</f>
        <v/>
      </c>
      <c r="S103" s="78"/>
      <c r="T103" s="74"/>
      <c r="U103" s="74"/>
      <c r="V103" s="74"/>
      <c r="W103" s="74"/>
      <c r="AD103" s="26" t="s">
        <v>476</v>
      </c>
      <c r="AF103" s="70"/>
      <c r="AG103" s="70"/>
      <c r="AH103" s="70"/>
      <c r="AI103" s="70"/>
      <c r="AK103" s="26" t="s">
        <v>476</v>
      </c>
      <c r="AR103" s="72" t="s">
        <v>476</v>
      </c>
      <c r="AS103" s="72" t="str">
        <f t="shared" si="58"/>
        <v>*</v>
      </c>
    </row>
    <row r="104" spans="1:47">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AD104" s="26" t="s">
        <v>476</v>
      </c>
      <c r="AF104" s="70"/>
      <c r="AG104" s="70"/>
      <c r="AH104" s="70"/>
      <c r="AI104" s="70"/>
      <c r="AK104" s="26" t="s">
        <v>476</v>
      </c>
      <c r="AR104" s="72" t="s">
        <v>476</v>
      </c>
      <c r="AS104" s="72" t="str">
        <f t="shared" si="58"/>
        <v>*</v>
      </c>
    </row>
    <row r="105" spans="1:47">
      <c r="A105" s="45" t="str">
        <f t="shared" ref="A105:A113" si="59">A$5&amp;"-"&amp;A$14&amp;"-"&amp;A31&amp;" - Electricity"</f>
        <v>Industry-Chemicals-Elec Heating - Electricity</v>
      </c>
      <c r="B105" s="45" t="str">
        <f>D105&amp;RIGHT(C105,3)&amp;"-E"</f>
        <v>ICPKELC-E</v>
      </c>
      <c r="C105" s="46" t="str">
        <f t="shared" ref="C105:C113" si="60">$P$13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1">J105*SUMIF($C$60:$K$60,$B$103,$C61:$K61)</f>
        <v>0.80918000000000012</v>
      </c>
      <c r="L105" s="60">
        <f>K105*E105</f>
        <v>0.80918000000000012</v>
      </c>
      <c r="N105" s="74" t="str">
        <f>""</f>
        <v/>
      </c>
      <c r="S105" s="78"/>
      <c r="T105" s="74"/>
      <c r="U105" s="74"/>
      <c r="V105" s="74"/>
      <c r="W105" s="74"/>
      <c r="AD105" t="str">
        <f>B105</f>
        <v>ICPKELC-E</v>
      </c>
      <c r="AE105" t="str">
        <f>A105</f>
        <v>Industry-Chemicals-Elec Heating - Electricity</v>
      </c>
      <c r="AF105" s="70" t="s">
        <v>387</v>
      </c>
      <c r="AG105" s="70" t="s">
        <v>610</v>
      </c>
      <c r="AH105" s="70" t="s">
        <v>480</v>
      </c>
      <c r="AI105" s="70" t="s">
        <v>611</v>
      </c>
      <c r="AK105" s="70" t="str">
        <f>D105</f>
        <v>ICPK</v>
      </c>
      <c r="AL105" s="70" t="str">
        <f>"Industry - "&amp;VLOOKUP(RIGHT(LEFT(AK105,3),2),NameConv!$E$21:$F$301,2,FALSE)&amp;" - " &amp;VLOOKUP(RIGHT(AK105,1),NameConv!$D$42:$E$53,2,FALSE)</f>
        <v>Industry - Chemicals - Elec Heating</v>
      </c>
      <c r="AM105" s="245" t="s">
        <v>387</v>
      </c>
      <c r="AN105" s="70" t="s">
        <v>630</v>
      </c>
      <c r="AO105" s="70" t="s">
        <v>631</v>
      </c>
      <c r="AR105" s="254" t="s">
        <v>401</v>
      </c>
      <c r="AS105" s="72" t="str">
        <f t="shared" ref="AS105:AS168" si="62">AK105</f>
        <v>ICPK</v>
      </c>
      <c r="AT105" s="254" t="s">
        <v>387</v>
      </c>
      <c r="AU105" s="260">
        <f>SUMIFS($L$81:$L$188,$D$81:$D$188,$AS105)</f>
        <v>0.80918000000000012</v>
      </c>
    </row>
    <row r="106" spans="1:47">
      <c r="A106" s="45" t="str">
        <f t="shared" si="59"/>
        <v>Industry-Chemicals-Compressed air - Electricity</v>
      </c>
      <c r="B106" s="45" t="str">
        <f>D106&amp;RIGHT(C106,3)&amp;"-E"</f>
        <v>ICPAELC-E</v>
      </c>
      <c r="C106" s="46" t="str">
        <f t="shared" si="60"/>
        <v>ICPELC</v>
      </c>
      <c r="D106" s="46" t="str">
        <f>$B$5&amp;RIGHT($B103,2)&amp;$B$62</f>
        <v>ICPA</v>
      </c>
      <c r="E106" s="58">
        <f>Methodology!C29</f>
        <v>0.05</v>
      </c>
      <c r="F106" s="60">
        <f>SUMIF(AFA!$C$3:$L$3,RIGHT(D106,1),AFA!$C$4:$L$4)</f>
        <v>0.11584999999999999</v>
      </c>
      <c r="G106" s="59">
        <v>100</v>
      </c>
      <c r="H106" s="60">
        <f t="shared" ref="H106:H113" si="63">L106/F106</f>
        <v>2.6192706085455337</v>
      </c>
      <c r="I106">
        <v>0</v>
      </c>
      <c r="J106" s="61">
        <v>1</v>
      </c>
      <c r="K106" s="60">
        <f t="shared" si="61"/>
        <v>6.0688500000000003</v>
      </c>
      <c r="L106" s="60">
        <f t="shared" ref="L106:L113" si="64">K106*E106</f>
        <v>0.30344250000000006</v>
      </c>
      <c r="N106" s="74" t="str">
        <f>""</f>
        <v/>
      </c>
      <c r="S106" s="78"/>
      <c r="T106" s="74"/>
      <c r="U106" s="74"/>
      <c r="V106" s="74"/>
      <c r="W106" s="74"/>
      <c r="AD106" t="str">
        <f>B106</f>
        <v>ICPAELC-E</v>
      </c>
      <c r="AE106" t="str">
        <f>A106</f>
        <v>Industry-Chemicals-Compressed air - Electricity</v>
      </c>
      <c r="AF106" s="70" t="s">
        <v>387</v>
      </c>
      <c r="AG106" s="70" t="s">
        <v>610</v>
      </c>
      <c r="AH106" s="70" t="s">
        <v>480</v>
      </c>
      <c r="AI106" s="70" t="s">
        <v>611</v>
      </c>
      <c r="AK106" s="70" t="str">
        <f>D106</f>
        <v>ICPA</v>
      </c>
      <c r="AL106" s="70" t="str">
        <f>"Industry - "&amp;VLOOKUP(RIGHT(LEFT(AK106,3),2),NameConv!$E$21:$F$301,2,FALSE)&amp;" - " &amp;VLOOKUP(RIGHT(AK106,1),NameConv!$D$42:$E$53,2,FALSE)</f>
        <v>Industry - Chemicals - Compressed air</v>
      </c>
      <c r="AM106" s="245" t="s">
        <v>387</v>
      </c>
      <c r="AN106" s="70" t="s">
        <v>630</v>
      </c>
      <c r="AO106" s="70" t="s">
        <v>631</v>
      </c>
      <c r="AR106" s="254" t="s">
        <v>401</v>
      </c>
      <c r="AS106" s="72" t="str">
        <f t="shared" si="62"/>
        <v>ICPA</v>
      </c>
      <c r="AT106" s="254" t="s">
        <v>387</v>
      </c>
      <c r="AU106" s="260">
        <f>SUMIFS($L$81:$L$188,$D$81:$D$188,$AS106)</f>
        <v>0.30344250000000006</v>
      </c>
    </row>
    <row r="107" spans="1:47">
      <c r="A107" s="45" t="str">
        <f t="shared" si="59"/>
        <v>Industry-Chemicals-Lighting - Electricity</v>
      </c>
      <c r="B107" s="45" t="str">
        <f t="shared" ref="B107:B113" si="65">D107&amp;RIGHT(C107,3)&amp;"-E"</f>
        <v>ICPLELC-E</v>
      </c>
      <c r="C107" s="46" t="str">
        <f t="shared" si="60"/>
        <v>ICPELC</v>
      </c>
      <c r="D107" s="46" t="str">
        <f>$B$5&amp;RIGHT($B103,2)&amp;$B$63</f>
        <v>ICPL</v>
      </c>
      <c r="E107" s="58">
        <f>Methodology!C30</f>
        <v>0.3</v>
      </c>
      <c r="F107" s="60">
        <f>SUMIF(AFA!$C$3:$L$3,RIGHT(D107,1),AFA!$C$4:$L$4)</f>
        <v>0.12454999999999999</v>
      </c>
      <c r="G107" s="59">
        <v>100</v>
      </c>
      <c r="H107" s="60">
        <f t="shared" si="63"/>
        <v>3.8980971497390611</v>
      </c>
      <c r="I107">
        <v>0</v>
      </c>
      <c r="J107" s="61">
        <v>1</v>
      </c>
      <c r="K107" s="60">
        <f t="shared" si="61"/>
        <v>1.6183600000000002</v>
      </c>
      <c r="L107" s="60">
        <f t="shared" si="64"/>
        <v>0.48550800000000005</v>
      </c>
      <c r="N107" s="74" t="str">
        <f>""</f>
        <v/>
      </c>
      <c r="S107" s="78"/>
      <c r="T107" s="74"/>
      <c r="U107" s="74"/>
      <c r="V107" s="74"/>
      <c r="W107" s="74"/>
      <c r="AD107" t="str">
        <f>B107</f>
        <v>ICPLELC-E</v>
      </c>
      <c r="AE107" t="str">
        <f>A107</f>
        <v>Industry-Chemicals-Lighting - Electricity</v>
      </c>
      <c r="AF107" s="70" t="s">
        <v>387</v>
      </c>
      <c r="AG107" s="70" t="s">
        <v>610</v>
      </c>
      <c r="AH107" s="70" t="s">
        <v>480</v>
      </c>
      <c r="AI107" s="70" t="s">
        <v>611</v>
      </c>
      <c r="AK107" s="70" t="str">
        <f>D107</f>
        <v>ICPL</v>
      </c>
      <c r="AL107" s="70" t="str">
        <f>"Industry - "&amp;VLOOKUP(RIGHT(LEFT(AK107,3),2),NameConv!$E$21:$F$301,2,FALSE)&amp;" - " &amp;VLOOKUP(RIGHT(AK107,1),NameConv!$D$42:$E$53,2,FALSE)</f>
        <v>Industry - Chemicals - Lighting</v>
      </c>
      <c r="AM107" s="245" t="s">
        <v>387</v>
      </c>
      <c r="AN107" s="70" t="s">
        <v>630</v>
      </c>
      <c r="AO107" s="70" t="s">
        <v>631</v>
      </c>
      <c r="AR107" s="254" t="s">
        <v>401</v>
      </c>
      <c r="AS107" s="72" t="str">
        <f t="shared" si="62"/>
        <v>ICPL</v>
      </c>
      <c r="AT107" s="254" t="s">
        <v>387</v>
      </c>
      <c r="AU107" s="260">
        <f>SUMIFS($L$81:$L$188,$D$81:$D$188,$AS107)</f>
        <v>0.48550800000000005</v>
      </c>
    </row>
    <row r="108" spans="1:47">
      <c r="A108" s="45" t="str">
        <f t="shared" si="59"/>
        <v>Industry-Chemicals-Cooling - Electricity</v>
      </c>
      <c r="B108" s="45" t="str">
        <f t="shared" si="65"/>
        <v>ICPCELC-E</v>
      </c>
      <c r="C108" s="46" t="str">
        <f t="shared" si="60"/>
        <v>ICPELC</v>
      </c>
      <c r="D108" s="46" t="str">
        <f>$B$5&amp;RIGHT($B103,2)&amp;$B$64</f>
        <v>ICPC</v>
      </c>
      <c r="E108" s="58">
        <f>Methodology!C31</f>
        <v>2</v>
      </c>
      <c r="F108" s="60">
        <f>SUMIF(AFA!$C$3:$L$3,RIGHT(D108,1),AFA!$C$4:$L$4)</f>
        <v>0.12956000000000001</v>
      </c>
      <c r="G108" s="59">
        <v>100</v>
      </c>
      <c r="H108" s="60">
        <f t="shared" si="63"/>
        <v>31.228002469898119</v>
      </c>
      <c r="I108">
        <v>0</v>
      </c>
      <c r="J108" s="61">
        <v>1</v>
      </c>
      <c r="K108" s="60">
        <f t="shared" si="61"/>
        <v>2.0229500000000002</v>
      </c>
      <c r="L108" s="60">
        <f t="shared" si="64"/>
        <v>4.0459000000000005</v>
      </c>
      <c r="N108" s="74" t="str">
        <f>""</f>
        <v/>
      </c>
      <c r="S108" s="78"/>
      <c r="T108" s="74"/>
      <c r="U108" s="74"/>
      <c r="V108" s="74"/>
      <c r="W108" s="74"/>
      <c r="AD108" t="str">
        <f>B108</f>
        <v>ICPCELC-E</v>
      </c>
      <c r="AE108" t="str">
        <f>A108</f>
        <v>Industry-Chemicals-Cooling - Electricity</v>
      </c>
      <c r="AF108" s="70" t="s">
        <v>387</v>
      </c>
      <c r="AG108" s="70" t="s">
        <v>610</v>
      </c>
      <c r="AH108" s="70" t="s">
        <v>480</v>
      </c>
      <c r="AI108" s="70" t="s">
        <v>611</v>
      </c>
      <c r="AK108" s="70" t="str">
        <f>D108</f>
        <v>ICPC</v>
      </c>
      <c r="AL108" s="70" t="str">
        <f>"Industry - "&amp;VLOOKUP(RIGHT(LEFT(AK108,3),2),NameConv!$E$21:$F$301,2,FALSE)&amp;" - " &amp;VLOOKUP(RIGHT(AK108,1),NameConv!$D$42:$E$53,2,FALSE)</f>
        <v>Industry - Chemicals - Cooling</v>
      </c>
      <c r="AM108" s="245" t="s">
        <v>387</v>
      </c>
      <c r="AN108" s="70" t="s">
        <v>630</v>
      </c>
      <c r="AO108" s="70" t="s">
        <v>631</v>
      </c>
      <c r="AR108" s="254" t="s">
        <v>401</v>
      </c>
      <c r="AS108" s="72" t="str">
        <f t="shared" si="62"/>
        <v>ICPC</v>
      </c>
      <c r="AT108" s="254" t="s">
        <v>387</v>
      </c>
      <c r="AU108" s="260">
        <f>SUMIFS($L$81:$L$188,$D$81:$D$188,$AS108)</f>
        <v>4.0459000000000005</v>
      </c>
    </row>
    <row r="109" spans="1:47">
      <c r="A109" s="45" t="str">
        <f t="shared" si="59"/>
        <v>Industry-Chemicals-HVAC - Electricity</v>
      </c>
      <c r="B109" s="45" t="str">
        <f t="shared" si="65"/>
        <v>ICPHELC-E</v>
      </c>
      <c r="C109" s="46" t="str">
        <f t="shared" si="60"/>
        <v>ICPELC</v>
      </c>
      <c r="D109" s="46" t="str">
        <f>$B$5&amp;RIGHT($B103,2)&amp;$B$65</f>
        <v>ICPH</v>
      </c>
      <c r="E109" s="58">
        <f>Methodology!C32</f>
        <v>0.9</v>
      </c>
      <c r="F109" s="60">
        <f>SUMIF(AFA!$C$3:$L$3,RIGHT(D109,1),AFA!$C$4:$L$4)</f>
        <v>0.13161</v>
      </c>
      <c r="G109" s="59">
        <v>100</v>
      </c>
      <c r="H109" s="60">
        <f t="shared" si="63"/>
        <v>5.5334852974697979</v>
      </c>
      <c r="I109">
        <v>0</v>
      </c>
      <c r="J109" s="61">
        <v>1</v>
      </c>
      <c r="K109" s="60">
        <f t="shared" si="61"/>
        <v>0.80918000000000012</v>
      </c>
      <c r="L109" s="60">
        <f t="shared" si="64"/>
        <v>0.72826200000000008</v>
      </c>
      <c r="N109" s="74" t="str">
        <f>""</f>
        <v/>
      </c>
      <c r="S109" s="78"/>
      <c r="T109" s="74"/>
      <c r="U109" s="74"/>
      <c r="V109" s="74"/>
      <c r="W109" s="74"/>
      <c r="AD109" t="str">
        <f>B109</f>
        <v>ICPHELC-E</v>
      </c>
      <c r="AE109" t="str">
        <f>A109</f>
        <v>Industry-Chemicals-HVAC - Electricity</v>
      </c>
      <c r="AF109" s="70" t="s">
        <v>387</v>
      </c>
      <c r="AG109" s="70" t="s">
        <v>610</v>
      </c>
      <c r="AH109" s="70" t="s">
        <v>480</v>
      </c>
      <c r="AI109" s="70" t="s">
        <v>611</v>
      </c>
      <c r="AK109" s="70" t="str">
        <f>D109</f>
        <v>ICPH</v>
      </c>
      <c r="AL109" s="70" t="str">
        <f>"Industry - "&amp;VLOOKUP(RIGHT(LEFT(AK109,3),2),NameConv!$E$21:$F$301,2,FALSE)&amp;" - " &amp;VLOOKUP(RIGHT(AK109,1),NameConv!$D$42:$E$53,2,FALSE)</f>
        <v>Industry - Chemicals - HVAC</v>
      </c>
      <c r="AM109" s="245" t="s">
        <v>387</v>
      </c>
      <c r="AN109" s="70" t="s">
        <v>630</v>
      </c>
      <c r="AO109" s="70" t="s">
        <v>631</v>
      </c>
      <c r="AR109" s="254" t="s">
        <v>401</v>
      </c>
      <c r="AS109" s="72" t="str">
        <f t="shared" si="62"/>
        <v>ICPH</v>
      </c>
      <c r="AT109" s="254" t="s">
        <v>387</v>
      </c>
      <c r="AU109" s="260">
        <f>SUMIFS($L$81:$L$188,$D$81:$D$188,$AS109)</f>
        <v>0.72826200000000008</v>
      </c>
    </row>
    <row r="110" spans="1:47">
      <c r="A110" s="45" t="str">
        <f t="shared" si="59"/>
        <v>Industry-Chemicals-Pumping - Electricity</v>
      </c>
      <c r="B110" s="45" t="str">
        <f t="shared" si="65"/>
        <v>ICPPELC-E</v>
      </c>
      <c r="C110" s="46" t="str">
        <f t="shared" si="60"/>
        <v>ICPELC</v>
      </c>
      <c r="D110" s="46" t="str">
        <f>$B$5&amp;RIGHT($B103,2)&amp;$B$66</f>
        <v>ICPP</v>
      </c>
      <c r="E110" s="58">
        <f>Methodology!C33</f>
        <v>0.8</v>
      </c>
      <c r="F110" s="60">
        <f>SUMIF(AFA!$C$3:$L$3,RIGHT(D110,1),AFA!$C$4:$L$4)</f>
        <v>0.12116</v>
      </c>
      <c r="G110" s="59">
        <v>100</v>
      </c>
      <c r="H110" s="60">
        <f t="shared" si="63"/>
        <v>93.500495212941573</v>
      </c>
      <c r="I110">
        <v>0</v>
      </c>
      <c r="J110" s="61">
        <v>1</v>
      </c>
      <c r="K110" s="60">
        <f t="shared" si="61"/>
        <v>14.16065</v>
      </c>
      <c r="L110" s="60">
        <f>K110*E110</f>
        <v>11.328520000000001</v>
      </c>
      <c r="N110" s="74" t="str">
        <f>""</f>
        <v/>
      </c>
      <c r="S110" s="78"/>
      <c r="T110" s="74"/>
      <c r="U110" s="74"/>
      <c r="V110" s="74"/>
      <c r="W110" s="74"/>
      <c r="AD110" t="str">
        <f>B110</f>
        <v>ICPPELC-E</v>
      </c>
      <c r="AE110" t="str">
        <f>A110</f>
        <v>Industry-Chemicals-Pumping - Electricity</v>
      </c>
      <c r="AF110" s="70" t="s">
        <v>387</v>
      </c>
      <c r="AG110" s="70" t="s">
        <v>610</v>
      </c>
      <c r="AH110" s="70" t="s">
        <v>480</v>
      </c>
      <c r="AI110" s="70" t="s">
        <v>611</v>
      </c>
      <c r="AK110" s="70" t="str">
        <f>D110</f>
        <v>ICPP</v>
      </c>
      <c r="AL110" s="70" t="str">
        <f>"Industry - "&amp;VLOOKUP(RIGHT(LEFT(AK110,3),2),NameConv!$E$21:$F$301,2,FALSE)&amp;" - " &amp;VLOOKUP(RIGHT(AK110,1),NameConv!$D$42:$E$53,2,FALSE)</f>
        <v>Industry - Chemicals - Pumping</v>
      </c>
      <c r="AM110" s="245" t="s">
        <v>387</v>
      </c>
      <c r="AN110" s="70" t="s">
        <v>630</v>
      </c>
      <c r="AO110" s="70" t="s">
        <v>631</v>
      </c>
      <c r="AR110" s="254" t="s">
        <v>401</v>
      </c>
      <c r="AS110" s="72" t="str">
        <f t="shared" si="62"/>
        <v>ICPP</v>
      </c>
      <c r="AT110" s="254" t="s">
        <v>387</v>
      </c>
      <c r="AU110" s="260">
        <f>SUMIFS($L$81:$L$188,$D$81:$D$188,$AS110)</f>
        <v>11.328520000000001</v>
      </c>
    </row>
    <row r="111" spans="1:47">
      <c r="A111" s="45" t="str">
        <f t="shared" si="59"/>
        <v>Industry-Chemicals-Fans - Electricity</v>
      </c>
      <c r="B111" s="45" t="str">
        <f t="shared" si="65"/>
        <v>ICPFELC-E</v>
      </c>
      <c r="C111" s="46" t="str">
        <f t="shared" si="60"/>
        <v>ICPELC</v>
      </c>
      <c r="D111" s="46" t="str">
        <f>$B$5&amp;RIGHT($B103,2)&amp;$B$67</f>
        <v>ICPF</v>
      </c>
      <c r="E111" s="58">
        <f>Methodology!C34</f>
        <v>0.8</v>
      </c>
      <c r="F111" s="60">
        <f>SUMIF(AFA!$C$3:$L$3,RIGHT(D111,1),AFA!$C$4:$L$4)</f>
        <v>0.10936999999999999</v>
      </c>
      <c r="G111" s="59">
        <v>100</v>
      </c>
      <c r="H111" s="60">
        <f t="shared" si="63"/>
        <v>23.675377160098755</v>
      </c>
      <c r="I111">
        <v>0</v>
      </c>
      <c r="J111" s="61">
        <v>1</v>
      </c>
      <c r="K111" s="60">
        <f t="shared" si="61"/>
        <v>3.2367200000000005</v>
      </c>
      <c r="L111" s="60">
        <f t="shared" si="64"/>
        <v>2.5893760000000006</v>
      </c>
      <c r="N111" s="74" t="str">
        <f>""</f>
        <v/>
      </c>
      <c r="S111" s="78"/>
      <c r="T111" s="74"/>
      <c r="U111" s="74"/>
      <c r="V111" s="74"/>
      <c r="W111" s="74"/>
      <c r="AD111" t="str">
        <f>B111</f>
        <v>ICPFELC-E</v>
      </c>
      <c r="AE111" t="str">
        <f>A111</f>
        <v>Industry-Chemicals-Fans - Electricity</v>
      </c>
      <c r="AF111" s="70" t="s">
        <v>387</v>
      </c>
      <c r="AG111" s="70" t="s">
        <v>610</v>
      </c>
      <c r="AH111" s="70" t="s">
        <v>480</v>
      </c>
      <c r="AI111" s="70" t="s">
        <v>611</v>
      </c>
      <c r="AK111" s="70" t="str">
        <f>D111</f>
        <v>ICPF</v>
      </c>
      <c r="AL111" s="70" t="str">
        <f>"Industry - "&amp;VLOOKUP(RIGHT(LEFT(AK111,3),2),NameConv!$E$21:$F$301,2,FALSE)&amp;" - " &amp;VLOOKUP(RIGHT(AK111,1),NameConv!$D$42:$E$53,2,FALSE)</f>
        <v>Industry - Chemicals - Fans</v>
      </c>
      <c r="AM111" s="245" t="s">
        <v>387</v>
      </c>
      <c r="AN111" s="70" t="s">
        <v>630</v>
      </c>
      <c r="AO111" s="70" t="s">
        <v>631</v>
      </c>
      <c r="AR111" s="254" t="s">
        <v>401</v>
      </c>
      <c r="AS111" s="72" t="str">
        <f t="shared" si="62"/>
        <v>ICPF</v>
      </c>
      <c r="AT111" s="254" t="s">
        <v>387</v>
      </c>
      <c r="AU111" s="260">
        <f>SUMIFS($L$81:$L$188,$D$81:$D$188,$AS111)</f>
        <v>2.5893760000000006</v>
      </c>
    </row>
    <row r="112" spans="1:47">
      <c r="A112" s="45" t="str">
        <f t="shared" si="59"/>
        <v>Industry-Chemicals-Other motive - Electricity</v>
      </c>
      <c r="B112" s="45" t="str">
        <f t="shared" si="65"/>
        <v>ICPOELC-E</v>
      </c>
      <c r="C112" s="46" t="str">
        <f t="shared" si="60"/>
        <v>ICPELC</v>
      </c>
      <c r="D112" s="46" t="str">
        <f>$B$5&amp;RIGHT($B103,2)&amp;$B$68</f>
        <v>ICPO</v>
      </c>
      <c r="E112" s="58">
        <f>Methodology!C35</f>
        <v>0.8</v>
      </c>
      <c r="F112" s="60">
        <f>SUMIF(AFA!$C$3:$L$3,RIGHT(D112,1),AFA!$C$4:$L$4)</f>
        <v>0.13081999999999999</v>
      </c>
      <c r="G112" s="59">
        <v>100</v>
      </c>
      <c r="H112" s="60">
        <f t="shared" si="63"/>
        <v>49.483565204097246</v>
      </c>
      <c r="I112">
        <v>0</v>
      </c>
      <c r="J112" s="61">
        <v>1</v>
      </c>
      <c r="K112" s="60">
        <f t="shared" si="61"/>
        <v>8.091800000000001</v>
      </c>
      <c r="L112" s="60">
        <f t="shared" si="64"/>
        <v>6.473440000000001</v>
      </c>
      <c r="N112" s="74" t="str">
        <f>""</f>
        <v/>
      </c>
      <c r="S112" s="78"/>
      <c r="T112" s="74"/>
      <c r="U112" s="74"/>
      <c r="V112" s="74"/>
      <c r="W112" s="74"/>
      <c r="AD112" t="str">
        <f>B112</f>
        <v>ICPOELC-E</v>
      </c>
      <c r="AE112" t="str">
        <f>A112</f>
        <v>Industry-Chemicals-Other motive - Electricity</v>
      </c>
      <c r="AF112" s="70" t="s">
        <v>387</v>
      </c>
      <c r="AG112" s="70" t="s">
        <v>610</v>
      </c>
      <c r="AH112" s="70" t="s">
        <v>480</v>
      </c>
      <c r="AI112" s="70" t="s">
        <v>611</v>
      </c>
      <c r="AK112" s="70" t="str">
        <f>D112</f>
        <v>ICPO</v>
      </c>
      <c r="AL112" s="70" t="str">
        <f>"Industry - "&amp;VLOOKUP(RIGHT(LEFT(AK112,3),2),NameConv!$E$21:$F$301,2,FALSE)&amp;" - " &amp;VLOOKUP(RIGHT(AK112,1),NameConv!$D$42:$E$53,2,FALSE)</f>
        <v>Industry - Chemicals - Other motive</v>
      </c>
      <c r="AM112" s="245" t="s">
        <v>387</v>
      </c>
      <c r="AN112" s="70" t="s">
        <v>630</v>
      </c>
      <c r="AO112" s="70" t="s">
        <v>631</v>
      </c>
      <c r="AR112" s="254" t="s">
        <v>401</v>
      </c>
      <c r="AS112" s="72" t="str">
        <f t="shared" si="62"/>
        <v>ICPO</v>
      </c>
      <c r="AT112" s="254" t="s">
        <v>387</v>
      </c>
      <c r="AU112" s="260">
        <f>SUMIFS($L$81:$L$188,$D$81:$D$188,$AS112)</f>
        <v>6.473440000000001</v>
      </c>
    </row>
    <row r="113" spans="1:47">
      <c r="A113" s="45" t="str">
        <f t="shared" si="59"/>
        <v>Industry-Chemicals-Electrochemical - Electricity</v>
      </c>
      <c r="B113" s="45" t="str">
        <f t="shared" si="65"/>
        <v>ICPEELC-E</v>
      </c>
      <c r="C113" s="46" t="str">
        <f t="shared" si="60"/>
        <v>ICPELC</v>
      </c>
      <c r="D113" s="46" t="str">
        <f>$B$5&amp;RIGHT($B103,2)&amp;$B$69</f>
        <v>ICPE</v>
      </c>
      <c r="E113" s="58">
        <f>Methodology!C27</f>
        <v>0.76</v>
      </c>
      <c r="F113" s="60">
        <f>SUMIF(AFA!$C$3:$L$3,RIGHT(D113,1),AFA!$C$4:$L$4)</f>
        <v>0.13233</v>
      </c>
      <c r="G113" s="59">
        <v>100</v>
      </c>
      <c r="H113" s="60">
        <f t="shared" si="63"/>
        <v>18.589187636968187</v>
      </c>
      <c r="I113">
        <v>0</v>
      </c>
      <c r="J113" s="61">
        <v>1</v>
      </c>
      <c r="K113" s="60">
        <f t="shared" si="61"/>
        <v>3.2367200000000005</v>
      </c>
      <c r="L113" s="60">
        <f t="shared" si="64"/>
        <v>2.4599072000000004</v>
      </c>
      <c r="N113" s="74" t="str">
        <f>""</f>
        <v/>
      </c>
      <c r="S113" s="78"/>
      <c r="T113" s="74"/>
      <c r="U113" s="74"/>
      <c r="V113" s="74"/>
      <c r="W113" s="74"/>
      <c r="AD113" t="str">
        <f>B113</f>
        <v>ICPEELC-E</v>
      </c>
      <c r="AE113" t="str">
        <f>A113</f>
        <v>Industry-Chemicals-Electrochemical - Electricity</v>
      </c>
      <c r="AF113" s="70" t="s">
        <v>387</v>
      </c>
      <c r="AG113" s="70" t="s">
        <v>610</v>
      </c>
      <c r="AH113" s="70" t="s">
        <v>480</v>
      </c>
      <c r="AI113" s="70" t="s">
        <v>611</v>
      </c>
      <c r="AK113" s="70" t="str">
        <f>D113</f>
        <v>ICPE</v>
      </c>
      <c r="AL113" s="70" t="str">
        <f>"Industry - "&amp;VLOOKUP(RIGHT(LEFT(AK113,3),2),NameConv!$E$21:$F$301,2,FALSE)&amp;" - " &amp;VLOOKUP(RIGHT(AK113,1),NameConv!$D$42:$E$53,2,FALSE)</f>
        <v>Industry - Chemicals - Electrochemical</v>
      </c>
      <c r="AM113" s="245" t="s">
        <v>387</v>
      </c>
      <c r="AN113" s="70" t="s">
        <v>630</v>
      </c>
      <c r="AO113" s="70" t="s">
        <v>631</v>
      </c>
      <c r="AR113" s="254" t="s">
        <v>401</v>
      </c>
      <c r="AS113" s="72" t="str">
        <f t="shared" si="62"/>
        <v>ICPE</v>
      </c>
      <c r="AT113" s="254" t="s">
        <v>387</v>
      </c>
      <c r="AU113" s="260">
        <f>SUMIFS($L$81:$L$188,$D$81:$D$188,$AS113)</f>
        <v>2.4599072000000004</v>
      </c>
    </row>
    <row r="114" spans="1:47">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AD114" s="26" t="s">
        <v>476</v>
      </c>
      <c r="AF114" s="70"/>
      <c r="AG114" s="70"/>
      <c r="AH114" s="70"/>
      <c r="AI114" s="70"/>
      <c r="AK114" s="26" t="s">
        <v>476</v>
      </c>
      <c r="AR114" s="72" t="s">
        <v>476</v>
      </c>
      <c r="AS114" s="72" t="str">
        <f t="shared" si="62"/>
        <v>*</v>
      </c>
      <c r="AT114" s="254" t="s">
        <v>387</v>
      </c>
      <c r="AU114" s="260">
        <f>SUMIFS($L$81:$L$188,$D$81:$D$188,$AS114)</f>
        <v>338.97013191086643</v>
      </c>
    </row>
    <row r="115" spans="1:47" ht="14.25" customHeight="1">
      <c r="A115" s="45" t="str">
        <f>A$5&amp;"-"&amp;A$14&amp;"-"&amp;A$70&amp;" - "&amp;VLOOKUP(RIGHT(C115,3),NameConv!$E$4:$G$20,2,FALSE)&amp;" - Existing"</f>
        <v>Industry-Chemicals-boiler/process heating -  - Existing</v>
      </c>
      <c r="B115" s="45" t="str">
        <f t="shared" ref="B115:B122" si="66">D115&amp;RIGHT(C115,3)&amp;"-E"</f>
        <v>ICPSCLE-E</v>
      </c>
      <c r="C115" s="46" t="s">
        <v>468</v>
      </c>
      <c r="D115" s="46" t="str">
        <f>$B$5&amp;RIGHT($B103,2)&amp;$B$70</f>
        <v>ICPS</v>
      </c>
      <c r="E115" s="87">
        <f>Methodology!C40</f>
        <v>0.64</v>
      </c>
      <c r="F115" s="60">
        <f>SUMIF(AFA!$C$3:$L$3,RIGHT(D115,1),AFA!$C$4:$L$4)</f>
        <v>0.15426999999999999</v>
      </c>
      <c r="G115" s="59">
        <v>100</v>
      </c>
      <c r="H115" s="60">
        <f t="shared" ref="H115:H124" si="67">L115/F115</f>
        <v>101.08822194853181</v>
      </c>
      <c r="I115">
        <v>0</v>
      </c>
      <c r="J115" s="61">
        <v>1</v>
      </c>
      <c r="K115" s="60">
        <f>J115*C14</f>
        <v>24.367000000000001</v>
      </c>
      <c r="L115" s="60">
        <f t="shared" ref="L115:L122" si="68">K115*E115</f>
        <v>15.594880000000002</v>
      </c>
      <c r="N115" s="196">
        <f t="shared" ref="N115:N122" si="69">L115/(SUMIF($D$81:$D$187,$D115,$L$81:$L$187)+$P$76)</f>
        <v>0.8077248655478656</v>
      </c>
      <c r="O115" s="77">
        <f t="shared" ref="O115:Q124" si="70">MIN(1,$N115+O$75)</f>
        <v>1</v>
      </c>
      <c r="P115" s="77">
        <f t="shared" si="70"/>
        <v>1</v>
      </c>
      <c r="Q115" s="77">
        <f t="shared" si="70"/>
        <v>1</v>
      </c>
      <c r="R115" s="77"/>
      <c r="S115" s="78">
        <f t="shared" ref="S115:S122" si="71">N115</f>
        <v>0.8077248655478656</v>
      </c>
      <c r="T115" s="77">
        <f t="shared" ref="T115:V115" si="72">S115*T$75</f>
        <v>0.72695237899307907</v>
      </c>
      <c r="U115" s="77">
        <f t="shared" si="72"/>
        <v>0</v>
      </c>
      <c r="V115" s="77">
        <f t="shared" si="72"/>
        <v>0</v>
      </c>
      <c r="W115" s="74"/>
      <c r="AD115" t="str">
        <f>B115</f>
        <v>ICPSCLE-E</v>
      </c>
      <c r="AE115" t="str">
        <f>A115</f>
        <v>Industry-Chemicals-boiler/process heating -  - Existing</v>
      </c>
      <c r="AF115" s="70" t="s">
        <v>387</v>
      </c>
      <c r="AG115" s="70" t="s">
        <v>610</v>
      </c>
      <c r="AH115" s="70" t="s">
        <v>480</v>
      </c>
      <c r="AI115" s="70" t="s">
        <v>611</v>
      </c>
      <c r="AK115" s="70" t="str">
        <f>D115</f>
        <v>ICPS</v>
      </c>
      <c r="AL115" s="70" t="str">
        <f>"Industry - "&amp;VLOOKUP(RIGHT(LEFT(AK115,3),2),NameConv!$E$21:$F$301,2,FALSE)&amp;" - " &amp;VLOOKUP(RIGHT(AK115,1),NameConv!$D$42:$E$53,2,FALSE)</f>
        <v>Industry - Chemicals - boiler/process heating</v>
      </c>
      <c r="AM115" s="245" t="s">
        <v>387</v>
      </c>
      <c r="AN115" s="70" t="s">
        <v>630</v>
      </c>
      <c r="AO115" s="70" t="s">
        <v>480</v>
      </c>
      <c r="AR115" s="254" t="s">
        <v>401</v>
      </c>
      <c r="AS115" s="72" t="str">
        <f t="shared" si="62"/>
        <v>ICPS</v>
      </c>
      <c r="AT115" s="254" t="s">
        <v>387</v>
      </c>
      <c r="AU115" s="260">
        <f>SUMIFS($L$81:$L$188,$D$81:$D$188,$AS115)</f>
        <v>19.307168400000002</v>
      </c>
    </row>
    <row r="116" spans="1:47">
      <c r="A116" s="45" t="str">
        <f>A$5&amp;"-"&amp;A$14&amp;"-"&amp;A$70&amp;" - "&amp;VLOOKUP(RIGHT(C116,3),NameConv!$E$4:$G$20,2,FALSE)&amp;" - Existing"</f>
        <v>Industry-Chemicals-boiler/process heating -  - Existing</v>
      </c>
      <c r="B116" s="45" t="str">
        <f t="shared" si="66"/>
        <v>ICPSGAS-E</v>
      </c>
      <c r="C116" s="46" t="str">
        <f>G6</f>
        <v>INDGAS</v>
      </c>
      <c r="D116" s="46" t="str">
        <f>$B$5&amp;RIGHT($B103,2)&amp;$B$70</f>
        <v>ICPS</v>
      </c>
      <c r="E116" s="87">
        <f>Methodology!C41</f>
        <v>0.72</v>
      </c>
      <c r="F116" s="60">
        <f>SUMIF(AFA!$C$3:$L$3,RIGHT(D116,1),AFA!$C$4:$L$4)</f>
        <v>0.15426999999999999</v>
      </c>
      <c r="G116" s="59">
        <v>100</v>
      </c>
      <c r="H116" s="60">
        <f t="shared" si="67"/>
        <v>17.22175406754392</v>
      </c>
      <c r="I116">
        <v>0</v>
      </c>
      <c r="J116" s="61">
        <v>1</v>
      </c>
      <c r="K116" s="60">
        <f>J116*G14</f>
        <v>3.69</v>
      </c>
      <c r="L116" s="60">
        <f t="shared" si="68"/>
        <v>2.6568000000000001</v>
      </c>
      <c r="N116" s="78">
        <f t="shared" si="69"/>
        <v>0.13760692116820195</v>
      </c>
      <c r="O116" s="77">
        <f t="shared" si="70"/>
        <v>0.63760692116820195</v>
      </c>
      <c r="P116" s="77">
        <f t="shared" si="70"/>
        <v>1</v>
      </c>
      <c r="Q116" s="77">
        <f t="shared" si="70"/>
        <v>1</v>
      </c>
      <c r="R116" s="77"/>
      <c r="S116" s="78">
        <f t="shared" si="71"/>
        <v>0.13760692116820195</v>
      </c>
      <c r="T116" s="77">
        <f t="shared" ref="T116:V116" si="73">S116*T$75</f>
        <v>0.12384622905138175</v>
      </c>
      <c r="U116" s="77">
        <f t="shared" si="73"/>
        <v>0</v>
      </c>
      <c r="V116" s="77">
        <f t="shared" si="73"/>
        <v>0</v>
      </c>
      <c r="W116" s="74"/>
      <c r="AD116" t="str">
        <f>B116</f>
        <v>ICPSGAS-E</v>
      </c>
      <c r="AE116" t="str">
        <f>A116</f>
        <v>Industry-Chemicals-boiler/process heating -  - Existing</v>
      </c>
      <c r="AF116" s="70" t="s">
        <v>387</v>
      </c>
      <c r="AG116" s="70" t="s">
        <v>610</v>
      </c>
      <c r="AH116" s="70" t="s">
        <v>480</v>
      </c>
      <c r="AI116" s="70" t="s">
        <v>611</v>
      </c>
      <c r="AK116" s="26" t="s">
        <v>476</v>
      </c>
      <c r="AL116" s="70" t="str">
        <f>A116</f>
        <v>Industry-Chemicals-boiler/process heating -  - Existing</v>
      </c>
      <c r="AM116" s="245" t="s">
        <v>387</v>
      </c>
      <c r="AN116" s="70" t="s">
        <v>630</v>
      </c>
      <c r="AO116" s="70" t="s">
        <v>480</v>
      </c>
      <c r="AR116" s="72" t="s">
        <v>476</v>
      </c>
      <c r="AS116" s="72" t="str">
        <f t="shared" si="62"/>
        <v>*</v>
      </c>
      <c r="AT116" s="254" t="s">
        <v>387</v>
      </c>
      <c r="AU116" s="260">
        <f>SUMIFS($L$81:$L$188,$D$81:$D$188,$AS116)</f>
        <v>338.97013191086643</v>
      </c>
    </row>
    <row r="117" spans="1:47">
      <c r="A117" s="45" t="str">
        <f>A$5&amp;"-"&amp;A$14&amp;"-"&amp;A$70&amp;" - "&amp;VLOOKUP(RIGHT(C117,3),NameConv!$E$4:$G$20,2,FALSE)&amp;" - Existing"</f>
        <v>Industry-Chemicals-boiler/process heating -  - Existing</v>
      </c>
      <c r="B117" s="45" t="str">
        <f t="shared" si="66"/>
        <v>ICPSOHF-E</v>
      </c>
      <c r="C117" s="46" t="str">
        <f>+$H$6</f>
        <v>INDOHF</v>
      </c>
      <c r="D117" s="46" t="str">
        <f>$B$5&amp;RIGHT($B103,2)&amp;$B$70</f>
        <v>ICPS</v>
      </c>
      <c r="E117" s="87">
        <f>Methodology!C42</f>
        <v>0.68</v>
      </c>
      <c r="F117" s="60">
        <f>SUMIF(AFA!$C$3:$L$3,RIGHT(D117,1),AFA!$C$4:$L$4)</f>
        <v>0.15426999999999999</v>
      </c>
      <c r="G117" s="59">
        <v>100</v>
      </c>
      <c r="H117" s="60">
        <f t="shared" si="67"/>
        <v>4.8486419913139311</v>
      </c>
      <c r="I117">
        <v>0</v>
      </c>
      <c r="J117" s="61">
        <v>1</v>
      </c>
      <c r="K117" s="60">
        <f>J117*INDEX($C$10:$L$19,MATCH(B103,$B$10:$B$19,0),MATCH($B$6&amp;RIGHT(C117,3),$C$6:$L$6,0))</f>
        <v>1.1000000000000001</v>
      </c>
      <c r="L117" s="60">
        <f t="shared" si="68"/>
        <v>0.74800000000000011</v>
      </c>
      <c r="N117" s="78">
        <f t="shared" si="69"/>
        <v>3.8742087109987604E-2</v>
      </c>
      <c r="O117" s="77">
        <f t="shared" si="70"/>
        <v>0.53874208710998761</v>
      </c>
      <c r="P117" s="77">
        <f t="shared" si="70"/>
        <v>1</v>
      </c>
      <c r="Q117" s="77">
        <f t="shared" si="70"/>
        <v>1</v>
      </c>
      <c r="R117" s="77"/>
      <c r="S117" s="78">
        <f t="shared" si="71"/>
        <v>3.8742087109987604E-2</v>
      </c>
      <c r="T117" s="77">
        <f t="shared" ref="T117:V117" si="74">S117*T$75</f>
        <v>3.4867878398988847E-2</v>
      </c>
      <c r="U117" s="77">
        <f t="shared" si="74"/>
        <v>0</v>
      </c>
      <c r="V117" s="77">
        <f t="shared" si="74"/>
        <v>0</v>
      </c>
      <c r="W117" s="74"/>
      <c r="AD117" t="str">
        <f>B117</f>
        <v>ICPSOHF-E</v>
      </c>
      <c r="AE117" t="str">
        <f>A117</f>
        <v>Industry-Chemicals-boiler/process heating -  - Existing</v>
      </c>
      <c r="AF117" s="70" t="s">
        <v>387</v>
      </c>
      <c r="AG117" s="70" t="s">
        <v>610</v>
      </c>
      <c r="AH117" s="70" t="s">
        <v>480</v>
      </c>
      <c r="AI117" s="70" t="s">
        <v>611</v>
      </c>
      <c r="AK117" s="26" t="s">
        <v>476</v>
      </c>
      <c r="AL117" s="70" t="str">
        <f>A117</f>
        <v>Industry-Chemicals-boiler/process heating -  - Existing</v>
      </c>
      <c r="AM117" s="245" t="s">
        <v>387</v>
      </c>
      <c r="AN117" s="70" t="s">
        <v>630</v>
      </c>
      <c r="AO117" s="70" t="s">
        <v>480</v>
      </c>
      <c r="AR117" s="72" t="s">
        <v>476</v>
      </c>
      <c r="AS117" s="72" t="str">
        <f t="shared" si="62"/>
        <v>*</v>
      </c>
      <c r="AT117" s="254" t="s">
        <v>387</v>
      </c>
      <c r="AU117" s="260">
        <f>SUMIFS($L$81:$L$188,$D$81:$D$188,$AS117)</f>
        <v>338.97013191086643</v>
      </c>
    </row>
    <row r="118" spans="1:47">
      <c r="A118" s="45" t="str">
        <f>A$5&amp;"-"&amp;A$14&amp;"-"&amp;A$70&amp;" - "&amp;VLOOKUP(RIGHT(C118,3),NameConv!$E$4:$G$20,2,FALSE)&amp;" - Existing"</f>
        <v>Industry-Chemicals-boiler/process heating -  - Existing</v>
      </c>
      <c r="B118" s="45" t="str">
        <f t="shared" si="66"/>
        <v>ICPSOLP-E</v>
      </c>
      <c r="C118" s="46" t="str">
        <f>+$I$6</f>
        <v>INDOLP</v>
      </c>
      <c r="D118" s="46" t="str">
        <f>$B$5&amp;RIGHT($B103,2)&amp;$B$70</f>
        <v>ICPS</v>
      </c>
      <c r="E118" s="87">
        <f>Methodology!C43</f>
        <v>0.72</v>
      </c>
      <c r="F118" s="60">
        <f>SUMIF(AFA!$C$3:$L$3,RIGHT(D118,1),AFA!$C$4:$L$4)</f>
        <v>0.15426999999999999</v>
      </c>
      <c r="G118" s="59">
        <v>100</v>
      </c>
      <c r="H118" s="60">
        <f t="shared" si="67"/>
        <v>0</v>
      </c>
      <c r="I118">
        <v>0</v>
      </c>
      <c r="J118" s="61">
        <v>1</v>
      </c>
      <c r="K118" s="60">
        <f>J118*INDEX($C$10:$L$19,MATCH(B103,$B$10:$B$19,0),MATCH($B$6&amp;RIGHT(C118,3),$C$6:$L$6,0))</f>
        <v>0</v>
      </c>
      <c r="L118" s="60">
        <f t="shared" si="68"/>
        <v>0</v>
      </c>
      <c r="N118" s="78">
        <f t="shared" si="69"/>
        <v>0</v>
      </c>
      <c r="O118" s="77">
        <f t="shared" si="70"/>
        <v>0.5</v>
      </c>
      <c r="P118" s="77">
        <f t="shared" si="70"/>
        <v>1</v>
      </c>
      <c r="Q118" s="77">
        <f t="shared" si="70"/>
        <v>1</v>
      </c>
      <c r="R118" s="77"/>
      <c r="S118" s="78">
        <f t="shared" si="71"/>
        <v>0</v>
      </c>
      <c r="T118" s="77">
        <f t="shared" ref="T118:V118" si="75">S118*T$75</f>
        <v>0</v>
      </c>
      <c r="U118" s="77">
        <f t="shared" si="75"/>
        <v>0</v>
      </c>
      <c r="V118" s="77">
        <f t="shared" si="75"/>
        <v>0</v>
      </c>
      <c r="W118" s="74"/>
      <c r="AD118" t="str">
        <f>B118</f>
        <v>ICPSOLP-E</v>
      </c>
      <c r="AE118" t="str">
        <f>A118</f>
        <v>Industry-Chemicals-boiler/process heating -  - Existing</v>
      </c>
      <c r="AF118" s="70" t="s">
        <v>387</v>
      </c>
      <c r="AG118" s="70" t="s">
        <v>610</v>
      </c>
      <c r="AH118" s="70" t="s">
        <v>480</v>
      </c>
      <c r="AI118" s="70" t="s">
        <v>611</v>
      </c>
      <c r="AK118" s="26" t="s">
        <v>476</v>
      </c>
      <c r="AL118" s="70" t="str">
        <f>A118</f>
        <v>Industry-Chemicals-boiler/process heating -  - Existing</v>
      </c>
      <c r="AM118" s="245" t="s">
        <v>387</v>
      </c>
      <c r="AN118" s="70" t="s">
        <v>630</v>
      </c>
      <c r="AO118" s="70" t="s">
        <v>480</v>
      </c>
      <c r="AR118" s="72" t="s">
        <v>476</v>
      </c>
      <c r="AS118" s="72" t="str">
        <f t="shared" si="62"/>
        <v>*</v>
      </c>
      <c r="AT118" s="254" t="s">
        <v>387</v>
      </c>
      <c r="AU118" s="260">
        <f>SUMIFS($L$81:$L$188,$D$81:$D$188,$AS118)</f>
        <v>338.97013191086643</v>
      </c>
    </row>
    <row r="119" spans="1:47" ht="15">
      <c r="A119" s="45" t="str">
        <f>A$5&amp;"-"&amp;A$14&amp;"-"&amp;A$70&amp;" - "&amp;VLOOKUP(RIGHT(C119,3),NameConv!$E$4:$G$20,2,FALSE)&amp;" - Existing"</f>
        <v>Industry-Chemicals-boiler/process heating -  - Existing</v>
      </c>
      <c r="B119" s="45" t="str">
        <f t="shared" si="66"/>
        <v>ICPSELC-E</v>
      </c>
      <c r="C119" s="46" t="str">
        <f>$P$13</f>
        <v>ICPELC</v>
      </c>
      <c r="D119" s="46" t="str">
        <f>$B$5&amp;RIGHT($B103,2)&amp;$B$70</f>
        <v>ICPS</v>
      </c>
      <c r="E119" s="87">
        <f>Methodology!C27</f>
        <v>0.76</v>
      </c>
      <c r="F119" s="60">
        <f>SUMIF(AFA!$C$3:$L$3,RIGHT(D119,1),AFA!$C$4:$L$4)</f>
        <v>0.15426999999999999</v>
      </c>
      <c r="G119" s="59">
        <v>100</v>
      </c>
      <c r="H119" s="60">
        <f t="shared" si="67"/>
        <v>1.9931833797886827</v>
      </c>
      <c r="I119">
        <v>0</v>
      </c>
      <c r="J119" s="61">
        <v>1</v>
      </c>
      <c r="K119" s="60">
        <f>J119*INDEX($C$70:$J$70,MATCH($B103,$C$60:$J$60,0))</f>
        <v>0.40459000000000006</v>
      </c>
      <c r="L119" s="60">
        <f t="shared" si="68"/>
        <v>0.30748840000000005</v>
      </c>
      <c r="N119" s="196">
        <f t="shared" si="69"/>
        <v>1.5926126173944805E-2</v>
      </c>
      <c r="O119" s="77">
        <f t="shared" si="70"/>
        <v>0.51592612617394484</v>
      </c>
      <c r="P119" s="216">
        <f>90%-P120</f>
        <v>0.69000000000000006</v>
      </c>
      <c r="Q119" s="216">
        <f>90%-Q120</f>
        <v>0.69000000000000006</v>
      </c>
      <c r="R119" s="77"/>
      <c r="S119" s="78">
        <f t="shared" si="71"/>
        <v>1.5926126173944805E-2</v>
      </c>
      <c r="T119" s="77">
        <f t="shared" ref="T119:V119" si="76">S119*T$75</f>
        <v>1.4333513556550326E-2</v>
      </c>
      <c r="U119" s="77">
        <f t="shared" si="76"/>
        <v>0</v>
      </c>
      <c r="V119" s="77">
        <f t="shared" si="76"/>
        <v>0</v>
      </c>
      <c r="W119" s="74"/>
      <c r="AD119" t="str">
        <f>B119</f>
        <v>ICPSELC-E</v>
      </c>
      <c r="AE119" t="str">
        <f>A119</f>
        <v>Industry-Chemicals-boiler/process heating -  - Existing</v>
      </c>
      <c r="AF119" s="70" t="s">
        <v>387</v>
      </c>
      <c r="AG119" s="70" t="s">
        <v>610</v>
      </c>
      <c r="AH119" s="70" t="s">
        <v>480</v>
      </c>
      <c r="AI119" s="70" t="s">
        <v>611</v>
      </c>
      <c r="AK119" s="26" t="s">
        <v>476</v>
      </c>
      <c r="AL119" s="70" t="str">
        <f>A119</f>
        <v>Industry-Chemicals-boiler/process heating -  - Existing</v>
      </c>
      <c r="AM119" s="245" t="s">
        <v>387</v>
      </c>
      <c r="AN119" s="70" t="s">
        <v>630</v>
      </c>
      <c r="AO119" s="70" t="s">
        <v>631</v>
      </c>
      <c r="AR119" s="72" t="s">
        <v>476</v>
      </c>
      <c r="AS119" s="72" t="str">
        <f t="shared" si="62"/>
        <v>*</v>
      </c>
      <c r="AT119" s="254" t="s">
        <v>387</v>
      </c>
      <c r="AU119" s="260">
        <f>SUMIFS($L$81:$L$188,$D$81:$D$188,$AS119)</f>
        <v>338.97013191086643</v>
      </c>
    </row>
    <row r="120" spans="1:47"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69"/>
        <v>0</v>
      </c>
      <c r="O120" s="216">
        <v>0.02</v>
      </c>
      <c r="P120" s="216">
        <v>0.21</v>
      </c>
      <c r="Q120" s="216">
        <v>0.21</v>
      </c>
      <c r="R120" s="77"/>
      <c r="S120" s="78">
        <f t="shared" si="71"/>
        <v>0</v>
      </c>
      <c r="T120" s="77">
        <f t="shared" ref="T120:V120" si="77">S120*T$75</f>
        <v>0</v>
      </c>
      <c r="U120" s="77">
        <f t="shared" si="77"/>
        <v>0</v>
      </c>
      <c r="V120" s="77">
        <f t="shared" si="77"/>
        <v>0</v>
      </c>
      <c r="W120" s="74"/>
      <c r="AD120" t="str">
        <f>B120</f>
        <v>ICPSELC-N</v>
      </c>
      <c r="AE120" t="str">
        <f>A120</f>
        <v>Industry-Chemicals-boiler/process heating -  - Heat Pump New</v>
      </c>
      <c r="AF120" s="70" t="s">
        <v>387</v>
      </c>
      <c r="AG120" s="70" t="s">
        <v>610</v>
      </c>
      <c r="AH120" s="70" t="s">
        <v>480</v>
      </c>
      <c r="AI120" s="70" t="s">
        <v>611</v>
      </c>
      <c r="AK120" s="26" t="s">
        <v>476</v>
      </c>
      <c r="AL120" s="70" t="str">
        <f>A120</f>
        <v>Industry-Chemicals-boiler/process heating -  - Heat Pump New</v>
      </c>
      <c r="AM120" s="245" t="s">
        <v>387</v>
      </c>
      <c r="AN120" s="70" t="s">
        <v>630</v>
      </c>
      <c r="AO120" s="70" t="s">
        <v>631</v>
      </c>
      <c r="AR120" s="72" t="s">
        <v>476</v>
      </c>
      <c r="AS120" s="72" t="str">
        <f t="shared" si="62"/>
        <v>*</v>
      </c>
      <c r="AT120" s="254" t="s">
        <v>387</v>
      </c>
      <c r="AU120" s="260">
        <f>SUMIFS($L$81:$L$188,$D$81:$D$188,$AS120)</f>
        <v>338.97013191086643</v>
      </c>
    </row>
    <row r="121" spans="1:47">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69"/>
        <v>0</v>
      </c>
      <c r="O121" s="77">
        <f t="shared" si="70"/>
        <v>0.5</v>
      </c>
      <c r="P121" s="77">
        <f t="shared" si="70"/>
        <v>1</v>
      </c>
      <c r="Q121" s="77">
        <f t="shared" si="70"/>
        <v>1</v>
      </c>
      <c r="R121" s="77"/>
      <c r="S121" s="78">
        <f t="shared" si="71"/>
        <v>0</v>
      </c>
      <c r="T121" s="77">
        <f t="shared" ref="T121:V121" si="78">S121*T$75</f>
        <v>0</v>
      </c>
      <c r="U121" s="77">
        <f t="shared" si="78"/>
        <v>0</v>
      </c>
      <c r="V121" s="77">
        <f t="shared" si="78"/>
        <v>0</v>
      </c>
      <c r="W121" s="74"/>
      <c r="AD121" t="str">
        <f>B121</f>
        <v>ICPSHGN-N</v>
      </c>
      <c r="AE121" t="str">
        <f>A121</f>
        <v>Industry-Chemicals-boiler/process heating - Hydrogen - New</v>
      </c>
      <c r="AF121" s="70" t="s">
        <v>387</v>
      </c>
      <c r="AG121" s="70" t="s">
        <v>610</v>
      </c>
      <c r="AH121" s="70" t="s">
        <v>480</v>
      </c>
      <c r="AI121" s="70" t="s">
        <v>611</v>
      </c>
      <c r="AK121" s="26" t="s">
        <v>476</v>
      </c>
      <c r="AL121" s="70" t="str">
        <f>A121</f>
        <v>Industry-Chemicals-boiler/process heating - Hydrogen - New</v>
      </c>
      <c r="AM121" s="245" t="s">
        <v>387</v>
      </c>
      <c r="AN121" s="70" t="s">
        <v>630</v>
      </c>
      <c r="AO121" s="70" t="s">
        <v>480</v>
      </c>
      <c r="AR121" s="72" t="s">
        <v>476</v>
      </c>
      <c r="AS121" s="72" t="str">
        <f t="shared" si="62"/>
        <v>*</v>
      </c>
      <c r="AT121" s="254" t="s">
        <v>387</v>
      </c>
      <c r="AU121" s="260">
        <f>SUMIFS($L$81:$L$188,$D$81:$D$188,$AS121)</f>
        <v>338.97013191086643</v>
      </c>
    </row>
    <row r="122" spans="1:47">
      <c r="A122" s="45" t="str">
        <f>A$5&amp;"-"&amp;A$14&amp;"-"&amp;A$70&amp;" - "&amp;VLOOKUP(RIGHT(C122,3),NameConv!$E$4:$G$20,2,FALSE)&amp;" - Existing"</f>
        <v>Industry-Chemicals-boiler/process heating -  - Existing</v>
      </c>
      <c r="B122" s="45" t="str">
        <f t="shared" si="66"/>
        <v>ICPSWAS-E</v>
      </c>
      <c r="C122" s="46" t="str">
        <f>$L$6</f>
        <v>INDWAS</v>
      </c>
      <c r="D122" s="46" t="str">
        <f>$B$5&amp;RIGHT($B103,2)&amp;$B$70</f>
        <v>ICPS</v>
      </c>
      <c r="E122" s="87">
        <f>Methodology!C46</f>
        <v>0.6</v>
      </c>
      <c r="F122" s="60">
        <f>SUMIF(AFA!$C$3:$L$3,RIGHT(D122,1),AFA!$C$4:$L$4)</f>
        <v>0.15426999999999999</v>
      </c>
      <c r="G122" s="59">
        <v>100</v>
      </c>
      <c r="H122" s="60">
        <f t="shared" si="67"/>
        <v>0</v>
      </c>
      <c r="I122">
        <v>0</v>
      </c>
      <c r="J122" s="61">
        <v>1</v>
      </c>
      <c r="K122" s="60">
        <f>J122*INDEX($C$10:$L$19,MATCH(B103,$B$10:$B$19,0),MATCH($B$6&amp;RIGHT(C122,3),$C$6:$L$6,0))</f>
        <v>0</v>
      </c>
      <c r="L122" s="60">
        <f t="shared" si="68"/>
        <v>0</v>
      </c>
      <c r="N122" s="78">
        <f t="shared" si="69"/>
        <v>0</v>
      </c>
      <c r="O122" s="77">
        <v>0.25</v>
      </c>
      <c r="P122" s="77">
        <f>O122</f>
        <v>0.25</v>
      </c>
      <c r="Q122" s="77">
        <f>P122</f>
        <v>0.25</v>
      </c>
      <c r="R122" s="77"/>
      <c r="S122" s="78">
        <f t="shared" si="71"/>
        <v>0</v>
      </c>
      <c r="T122" s="77">
        <f t="shared" ref="T122:V122" si="79">S122*T$75</f>
        <v>0</v>
      </c>
      <c r="U122" s="77">
        <f t="shared" si="79"/>
        <v>0</v>
      </c>
      <c r="V122" s="77">
        <f t="shared" si="79"/>
        <v>0</v>
      </c>
      <c r="W122" s="74"/>
      <c r="AD122" t="str">
        <f>B122</f>
        <v>ICPSWAS-E</v>
      </c>
      <c r="AE122" t="str">
        <f>A122</f>
        <v>Industry-Chemicals-boiler/process heating -  - Existing</v>
      </c>
      <c r="AF122" s="70" t="s">
        <v>387</v>
      </c>
      <c r="AG122" s="70" t="s">
        <v>610</v>
      </c>
      <c r="AH122" s="70" t="s">
        <v>480</v>
      </c>
      <c r="AI122" s="70" t="s">
        <v>611</v>
      </c>
      <c r="AK122" s="26" t="s">
        <v>476</v>
      </c>
      <c r="AL122" s="70" t="str">
        <f>A122</f>
        <v>Industry-Chemicals-boiler/process heating -  - Existing</v>
      </c>
      <c r="AM122" s="245" t="s">
        <v>387</v>
      </c>
      <c r="AN122" s="70" t="s">
        <v>630</v>
      </c>
      <c r="AO122" s="70" t="s">
        <v>480</v>
      </c>
      <c r="AR122" s="72" t="s">
        <v>476</v>
      </c>
      <c r="AS122" s="72" t="str">
        <f t="shared" si="62"/>
        <v>*</v>
      </c>
      <c r="AT122" s="254" t="s">
        <v>387</v>
      </c>
      <c r="AU122" s="260">
        <f>SUMIFS($L$81:$L$188,$D$81:$D$188,$AS122)</f>
        <v>338.97013191086643</v>
      </c>
    </row>
    <row r="123" spans="1:47">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AD123" s="26" t="s">
        <v>476</v>
      </c>
      <c r="AF123" s="70"/>
      <c r="AG123" s="70"/>
      <c r="AH123" s="70"/>
      <c r="AI123" s="70"/>
      <c r="AK123" s="26" t="s">
        <v>476</v>
      </c>
      <c r="AR123" s="72" t="s">
        <v>476</v>
      </c>
      <c r="AS123" s="72" t="str">
        <f t="shared" si="62"/>
        <v>*</v>
      </c>
      <c r="AT123" s="254" t="s">
        <v>387</v>
      </c>
      <c r="AU123" s="260">
        <f>SUMIFS($L$81:$L$188,$D$81:$D$188,$AS123)</f>
        <v>338.97013191086643</v>
      </c>
    </row>
    <row r="124" spans="1:47" ht="15">
      <c r="A124" s="45" t="str">
        <f>A$5&amp;"-"&amp;A$14&amp;"-"&amp;A$71&amp;" - "&amp;VLOOKUP(RIGHT(C124,3),NameConv!$E$4:$G$20,2,FALSE)&amp;" - Existing"</f>
        <v>Industry-Chemicals-Non-Energy Use -  - Existing</v>
      </c>
      <c r="B124" s="45" t="str">
        <f>D124&amp;RIGHT(C124,3)&amp;"-E"</f>
        <v>ICPTGMU-E</v>
      </c>
      <c r="C124" s="213" t="s">
        <v>835</v>
      </c>
      <c r="D124" s="46" t="str">
        <f>$B$5&amp;RIGHT($B103,2)&amp;$B$71</f>
        <v>ICPT</v>
      </c>
      <c r="E124" s="87">
        <v>1</v>
      </c>
      <c r="F124" s="60">
        <v>1</v>
      </c>
      <c r="G124" s="59">
        <v>100</v>
      </c>
      <c r="H124" s="60">
        <f t="shared" si="67"/>
        <v>26.6</v>
      </c>
      <c r="I124">
        <v>0</v>
      </c>
      <c r="J124" s="61">
        <f>1-J116</f>
        <v>0</v>
      </c>
      <c r="K124" s="221">
        <v>26.6</v>
      </c>
      <c r="L124" s="60">
        <f>K124*E124</f>
        <v>26.6</v>
      </c>
      <c r="N124" s="78">
        <f>L124/(SUMIF($D$81:$D$187,$D124,$L$81:$L$187)+$P$76)</f>
        <v>1</v>
      </c>
      <c r="O124" s="77">
        <f t="shared" si="70"/>
        <v>1</v>
      </c>
      <c r="P124" s="77">
        <f t="shared" si="70"/>
        <v>1</v>
      </c>
      <c r="Q124" s="77">
        <f t="shared" si="70"/>
        <v>1</v>
      </c>
      <c r="R124" s="77"/>
      <c r="S124" s="78">
        <f t="shared" ref="S124" si="80">N124</f>
        <v>1</v>
      </c>
      <c r="T124" s="77">
        <f>S124*T$75</f>
        <v>0.9</v>
      </c>
      <c r="U124" s="77">
        <f t="shared" ref="U124:V124" si="81">T124*U$75</f>
        <v>0</v>
      </c>
      <c r="V124" s="77">
        <f t="shared" si="81"/>
        <v>0</v>
      </c>
      <c r="W124" s="74"/>
      <c r="X124" s="77"/>
      <c r="AD124" t="str">
        <f>B124</f>
        <v>ICPTGMU-E</v>
      </c>
      <c r="AE124" t="str">
        <f>A124</f>
        <v>Industry-Chemicals-Non-Energy Use -  - Existing</v>
      </c>
      <c r="AF124" s="70" t="s">
        <v>387</v>
      </c>
      <c r="AG124" s="70" t="s">
        <v>610</v>
      </c>
      <c r="AH124" s="70" t="s">
        <v>480</v>
      </c>
      <c r="AI124" s="70" t="s">
        <v>611</v>
      </c>
      <c r="AK124" s="70" t="str">
        <f>D124</f>
        <v>ICPT</v>
      </c>
      <c r="AL124" s="70" t="str">
        <f>"Industry - "&amp;VLOOKUP(RIGHT(LEFT(AK124,3),2),NameConv!$E$21:$F$301,2,FALSE)&amp;" - " &amp;VLOOKUP(RIGHT(AK124,1),NameConv!$D$42:$E$53,2,FALSE)</f>
        <v>Industry - Chemicals - Non-Energy Use</v>
      </c>
      <c r="AM124" s="245" t="s">
        <v>387</v>
      </c>
      <c r="AN124" s="70" t="s">
        <v>630</v>
      </c>
      <c r="AO124" s="70" t="s">
        <v>480</v>
      </c>
      <c r="AR124" s="254" t="s">
        <v>401</v>
      </c>
      <c r="AS124" s="72" t="str">
        <f t="shared" si="62"/>
        <v>ICPT</v>
      </c>
      <c r="AT124" s="254" t="s">
        <v>387</v>
      </c>
      <c r="AU124" s="260">
        <f>SUMIFS($L$81:$L$188,$D$81:$D$188,$AS124)</f>
        <v>26.6</v>
      </c>
    </row>
    <row r="125" spans="1:47" ht="51.95" customHeight="1" thickBot="1">
      <c r="A125" s="244" t="s">
        <v>617</v>
      </c>
      <c r="B125" s="252"/>
      <c r="C125" s="252"/>
      <c r="D125" s="252"/>
      <c r="E125" s="252"/>
      <c r="F125" s="252"/>
      <c r="G125" s="252"/>
      <c r="H125" s="252"/>
      <c r="J125" s="252"/>
      <c r="K125" s="252"/>
      <c r="L125" s="252"/>
      <c r="N125" s="74" t="str">
        <f>""</f>
        <v/>
      </c>
      <c r="S125" s="78"/>
      <c r="T125" s="74"/>
      <c r="U125" s="74"/>
      <c r="V125" s="74"/>
      <c r="W125" s="74"/>
      <c r="AD125" s="26" t="s">
        <v>476</v>
      </c>
      <c r="AF125" s="70"/>
      <c r="AG125" s="70"/>
      <c r="AH125" s="70"/>
      <c r="AI125" s="70"/>
      <c r="AK125" s="26" t="s">
        <v>476</v>
      </c>
      <c r="AR125" s="72" t="s">
        <v>476</v>
      </c>
      <c r="AS125" s="72" t="str">
        <f t="shared" si="62"/>
        <v>*</v>
      </c>
      <c r="AT125" s="254" t="s">
        <v>387</v>
      </c>
      <c r="AU125" s="260">
        <f>SUMIFS($L$81:$L$188,$D$81:$D$188,$AS125)</f>
        <v>338.97013191086643</v>
      </c>
    </row>
    <row r="126" spans="1:47">
      <c r="A126" s="12" t="s">
        <v>476</v>
      </c>
      <c r="B126" s="69" t="str">
        <f>+B15</f>
        <v>NF</v>
      </c>
      <c r="C126" s="54"/>
      <c r="D126" s="54"/>
      <c r="E126" s="55"/>
      <c r="F126" s="55"/>
      <c r="G126" s="30"/>
      <c r="H126" s="31"/>
      <c r="J126" s="30"/>
      <c r="K126" s="30"/>
      <c r="L126" s="30"/>
      <c r="N126" s="74" t="str">
        <f>""</f>
        <v/>
      </c>
      <c r="S126" s="78"/>
      <c r="T126" s="74"/>
      <c r="U126" s="74"/>
      <c r="V126" s="74"/>
      <c r="W126" s="74"/>
      <c r="AD126" s="26" t="s">
        <v>476</v>
      </c>
      <c r="AF126" s="70"/>
      <c r="AG126" s="70"/>
      <c r="AH126" s="70"/>
      <c r="AI126" s="70"/>
      <c r="AK126" s="26" t="s">
        <v>476</v>
      </c>
      <c r="AR126" s="72" t="s">
        <v>476</v>
      </c>
      <c r="AS126" s="72" t="str">
        <f t="shared" si="62"/>
        <v>*</v>
      </c>
      <c r="AT126" s="254" t="s">
        <v>387</v>
      </c>
      <c r="AU126" s="260">
        <f>SUMIFS($L$81:$L$188,$D$81:$D$188,$AS126)</f>
        <v>338.97013191086643</v>
      </c>
    </row>
    <row r="127" spans="1:47">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AD127" s="26" t="s">
        <v>476</v>
      </c>
      <c r="AF127" s="70"/>
      <c r="AG127" s="70"/>
      <c r="AH127" s="70"/>
      <c r="AI127" s="70"/>
      <c r="AK127" s="26" t="s">
        <v>476</v>
      </c>
      <c r="AR127" s="72" t="s">
        <v>476</v>
      </c>
      <c r="AS127" s="72" t="str">
        <f t="shared" si="62"/>
        <v>*</v>
      </c>
      <c r="AT127" s="254" t="s">
        <v>387</v>
      </c>
      <c r="AU127" s="260">
        <f>SUMIFS($L$81:$L$188,$D$81:$D$188,$AS127)</f>
        <v>338.97013191086643</v>
      </c>
    </row>
    <row r="128" spans="1:47">
      <c r="A128" s="45" t="str">
        <f t="shared" ref="A128:A136" si="82">A$5&amp;"-"&amp;A$15&amp;"-"&amp;A31&amp;" - Electricity"</f>
        <v>Industry-Precious &amp; Non-Ferrous metals-Elec Heating - Electricity</v>
      </c>
      <c r="B128" s="45" t="str">
        <f>D128&amp;RIGHT(C128,3)&amp;"-E"</f>
        <v>INFKELC-E</v>
      </c>
      <c r="C128" s="46" t="str">
        <f t="shared" ref="C128:C136" si="83">$P$14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84">J128*SUMIF($C$60:$K$60,$B$126,$C61:$K61)</f>
        <v>0.10062942167027458</v>
      </c>
      <c r="L128" s="60">
        <f>K128*E128</f>
        <v>0.10062942167027458</v>
      </c>
      <c r="N128" s="74" t="str">
        <f>""</f>
        <v/>
      </c>
      <c r="S128" s="78"/>
      <c r="T128" s="74"/>
      <c r="U128" s="74"/>
      <c r="V128" s="74"/>
      <c r="W128" s="74"/>
      <c r="AD128" t="str">
        <f>B128</f>
        <v>INFKELC-E</v>
      </c>
      <c r="AE128" t="str">
        <f>A128</f>
        <v>Industry-Precious &amp; Non-Ferrous metals-Elec Heating - Electricity</v>
      </c>
      <c r="AF128" s="70" t="s">
        <v>387</v>
      </c>
      <c r="AG128" s="70" t="s">
        <v>610</v>
      </c>
      <c r="AH128" s="70" t="s">
        <v>480</v>
      </c>
      <c r="AI128" s="70" t="s">
        <v>611</v>
      </c>
      <c r="AK128" s="70" t="str">
        <f>D128</f>
        <v>INFK</v>
      </c>
      <c r="AL128" s="70" t="str">
        <f>"Industry - "&amp;VLOOKUP(RIGHT(LEFT(AK128,3),2),NameConv!$E$21:$F$301,2,FALSE)&amp;" - " &amp;VLOOKUP(RIGHT(AK128,1),NameConv!$D$42:$E$53,2,FALSE)</f>
        <v>Industry - Precious &amp; Non-Ferrous metals - Elec Heating</v>
      </c>
      <c r="AM128" s="245" t="s">
        <v>387</v>
      </c>
      <c r="AN128" s="70" t="s">
        <v>630</v>
      </c>
      <c r="AO128" s="70" t="s">
        <v>631</v>
      </c>
      <c r="AR128" s="254" t="s">
        <v>401</v>
      </c>
      <c r="AS128" s="72" t="str">
        <f t="shared" si="62"/>
        <v>INFK</v>
      </c>
      <c r="AT128" s="254" t="s">
        <v>387</v>
      </c>
      <c r="AU128" s="260">
        <f>SUMIFS($L$81:$L$188,$D$81:$D$188,$AS128)</f>
        <v>0.10062942167027458</v>
      </c>
    </row>
    <row r="129" spans="1:47">
      <c r="A129" s="45" t="str">
        <f t="shared" si="82"/>
        <v>Industry-Precious &amp; Non-Ferrous metals-Compressed air - Electricity</v>
      </c>
      <c r="B129" s="45" t="str">
        <f>D129&amp;RIGHT(C129,3)&amp;"-E"</f>
        <v>INFAELC-E</v>
      </c>
      <c r="C129" s="46" t="str">
        <f t="shared" si="83"/>
        <v>INFELC</v>
      </c>
      <c r="D129" s="46" t="str">
        <f>$B$5&amp;RIGHT($B126,2)&amp;$B$62</f>
        <v>INFA</v>
      </c>
      <c r="E129" s="58">
        <f>Methodology!C29</f>
        <v>0.05</v>
      </c>
      <c r="F129" s="60">
        <f>SUMIF(AFA!$C$3:$L$3,RIGHT(D129,1),AFA!$C$4:$L$4)</f>
        <v>0.11584999999999999</v>
      </c>
      <c r="G129" s="59">
        <v>100</v>
      </c>
      <c r="H129" s="60">
        <f t="shared" ref="H129:H136" si="85">L129/F129</f>
        <v>0</v>
      </c>
      <c r="I129">
        <v>0</v>
      </c>
      <c r="J129" s="61">
        <v>1</v>
      </c>
      <c r="K129" s="60">
        <f t="shared" si="84"/>
        <v>0</v>
      </c>
      <c r="L129" s="60">
        <f t="shared" ref="L129:L136" si="86">K129*E129</f>
        <v>0</v>
      </c>
      <c r="N129" s="74" t="str">
        <f>""</f>
        <v/>
      </c>
      <c r="S129" s="78"/>
      <c r="T129" s="74"/>
      <c r="U129" s="74"/>
      <c r="V129" s="74"/>
      <c r="W129" s="74"/>
      <c r="AD129" t="str">
        <f>B129</f>
        <v>INFAELC-E</v>
      </c>
      <c r="AE129" t="str">
        <f>A129</f>
        <v>Industry-Precious &amp; Non-Ferrous metals-Compressed air - Electricity</v>
      </c>
      <c r="AF129" s="70" t="s">
        <v>387</v>
      </c>
      <c r="AG129" s="70" t="s">
        <v>610</v>
      </c>
      <c r="AH129" s="70" t="s">
        <v>480</v>
      </c>
      <c r="AI129" s="70" t="s">
        <v>611</v>
      </c>
      <c r="AK129" s="70" t="str">
        <f>D129</f>
        <v>INFA</v>
      </c>
      <c r="AL129" s="70" t="str">
        <f>"Industry - "&amp;VLOOKUP(RIGHT(LEFT(AK129,3),2),NameConv!$E$21:$F$301,2,FALSE)&amp;" - " &amp;VLOOKUP(RIGHT(AK129,1),NameConv!$D$42:$E$53,2,FALSE)</f>
        <v>Industry - Precious &amp; Non-Ferrous metals - Compressed air</v>
      </c>
      <c r="AM129" s="245" t="s">
        <v>387</v>
      </c>
      <c r="AN129" s="70" t="s">
        <v>630</v>
      </c>
      <c r="AO129" s="70" t="s">
        <v>631</v>
      </c>
      <c r="AR129" s="254" t="s">
        <v>401</v>
      </c>
      <c r="AS129" s="72" t="str">
        <f t="shared" si="62"/>
        <v>INFA</v>
      </c>
      <c r="AT129" s="254" t="s">
        <v>387</v>
      </c>
      <c r="AU129" s="260">
        <f>SUMIFS($L$81:$L$188,$D$81:$D$188,$AS129)</f>
        <v>0</v>
      </c>
    </row>
    <row r="130" spans="1:47">
      <c r="A130" s="45" t="str">
        <f t="shared" si="82"/>
        <v>Industry-Precious &amp; Non-Ferrous metals-Lighting - Electricity</v>
      </c>
      <c r="B130" s="45" t="str">
        <f t="shared" ref="B130:B136" si="87">D130&amp;RIGHT(C130,3)&amp;"-E"</f>
        <v>INFLELC-E</v>
      </c>
      <c r="C130" s="46" t="str">
        <f t="shared" si="83"/>
        <v>INFELC</v>
      </c>
      <c r="D130" s="46" t="str">
        <f>$B$5&amp;RIGHT($B126,2)&amp;$B$63</f>
        <v>INFL</v>
      </c>
      <c r="E130" s="58">
        <f>Methodology!C30</f>
        <v>0.3</v>
      </c>
      <c r="F130" s="60">
        <f>SUMIF(AFA!$C$3:$L$3,RIGHT(D130,1),AFA!$C$4:$L$4)</f>
        <v>0.12454999999999999</v>
      </c>
      <c r="G130" s="59">
        <v>100</v>
      </c>
      <c r="H130" s="60">
        <f t="shared" si="85"/>
        <v>0.24238319149805199</v>
      </c>
      <c r="I130">
        <v>0</v>
      </c>
      <c r="J130" s="61">
        <v>1</v>
      </c>
      <c r="K130" s="60">
        <f t="shared" si="84"/>
        <v>0.10062942167027458</v>
      </c>
      <c r="L130" s="60">
        <f t="shared" si="86"/>
        <v>3.0188826501082372E-2</v>
      </c>
      <c r="N130" s="74" t="str">
        <f>""</f>
        <v/>
      </c>
      <c r="S130" s="78"/>
      <c r="T130" s="74"/>
      <c r="U130" s="74"/>
      <c r="V130" s="74"/>
      <c r="W130" s="74"/>
      <c r="AD130" t="str">
        <f>B130</f>
        <v>INFLELC-E</v>
      </c>
      <c r="AE130" t="str">
        <f>A130</f>
        <v>Industry-Precious &amp; Non-Ferrous metals-Lighting - Electricity</v>
      </c>
      <c r="AF130" s="70" t="s">
        <v>387</v>
      </c>
      <c r="AG130" s="70" t="s">
        <v>610</v>
      </c>
      <c r="AH130" s="70" t="s">
        <v>480</v>
      </c>
      <c r="AI130" s="70" t="s">
        <v>611</v>
      </c>
      <c r="AK130" s="70" t="str">
        <f>D130</f>
        <v>INFL</v>
      </c>
      <c r="AL130" s="70" t="str">
        <f>"Industry - "&amp;VLOOKUP(RIGHT(LEFT(AK130,3),2),NameConv!$E$21:$F$301,2,FALSE)&amp;" - " &amp;VLOOKUP(RIGHT(AK130,1),NameConv!$D$42:$E$53,2,FALSE)</f>
        <v>Industry - Precious &amp; Non-Ferrous metals - Lighting</v>
      </c>
      <c r="AM130" s="245" t="s">
        <v>387</v>
      </c>
      <c r="AN130" s="70" t="s">
        <v>630</v>
      </c>
      <c r="AO130" s="70" t="s">
        <v>631</v>
      </c>
      <c r="AR130" s="254" t="s">
        <v>401</v>
      </c>
      <c r="AS130" s="72" t="str">
        <f t="shared" si="62"/>
        <v>INFL</v>
      </c>
      <c r="AT130" s="254" t="s">
        <v>387</v>
      </c>
      <c r="AU130" s="260">
        <f>SUMIFS($L$81:$L$188,$D$81:$D$188,$AS130)</f>
        <v>3.0188826501082372E-2</v>
      </c>
    </row>
    <row r="131" spans="1:47">
      <c r="A131" s="45" t="str">
        <f t="shared" si="82"/>
        <v>Industry-Precious &amp; Non-Ferrous metals-Cooling - Electricity</v>
      </c>
      <c r="B131" s="45" t="str">
        <f t="shared" si="87"/>
        <v>INFCELC-E</v>
      </c>
      <c r="C131" s="46" t="str">
        <f t="shared" si="83"/>
        <v>INFELC</v>
      </c>
      <c r="D131" s="46" t="str">
        <f>$B$5&amp;RIGHT($B126,2)&amp;$B$64</f>
        <v>INFC</v>
      </c>
      <c r="E131" s="58">
        <f>Methodology!C31</f>
        <v>2</v>
      </c>
      <c r="F131" s="60">
        <f>SUMIF(AFA!$C$3:$L$3,RIGHT(D131,1),AFA!$C$4:$L$4)</f>
        <v>0.12956000000000001</v>
      </c>
      <c r="G131" s="59">
        <v>100</v>
      </c>
      <c r="H131" s="60">
        <f t="shared" si="85"/>
        <v>0</v>
      </c>
      <c r="I131">
        <v>0</v>
      </c>
      <c r="J131" s="61">
        <v>1</v>
      </c>
      <c r="K131" s="60">
        <f t="shared" si="84"/>
        <v>0</v>
      </c>
      <c r="L131" s="60">
        <f t="shared" si="86"/>
        <v>0</v>
      </c>
      <c r="N131" s="74" t="str">
        <f>""</f>
        <v/>
      </c>
      <c r="S131" s="78"/>
      <c r="T131" s="74"/>
      <c r="U131" s="74"/>
      <c r="V131" s="74"/>
      <c r="W131" s="74"/>
      <c r="AD131" t="str">
        <f>B131</f>
        <v>INFCELC-E</v>
      </c>
      <c r="AE131" t="str">
        <f>A131</f>
        <v>Industry-Precious &amp; Non-Ferrous metals-Cooling - Electricity</v>
      </c>
      <c r="AF131" s="70" t="s">
        <v>387</v>
      </c>
      <c r="AG131" s="70" t="s">
        <v>610</v>
      </c>
      <c r="AH131" s="70" t="s">
        <v>480</v>
      </c>
      <c r="AI131" s="70" t="s">
        <v>611</v>
      </c>
      <c r="AK131" s="70" t="str">
        <f>D131</f>
        <v>INFC</v>
      </c>
      <c r="AL131" s="70" t="str">
        <f>"Industry - "&amp;VLOOKUP(RIGHT(LEFT(AK131,3),2),NameConv!$E$21:$F$301,2,FALSE)&amp;" - " &amp;VLOOKUP(RIGHT(AK131,1),NameConv!$D$42:$E$53,2,FALSE)</f>
        <v>Industry - Precious &amp; Non-Ferrous metals - Cooling</v>
      </c>
      <c r="AM131" s="245" t="s">
        <v>387</v>
      </c>
      <c r="AN131" s="70" t="s">
        <v>630</v>
      </c>
      <c r="AO131" s="70" t="s">
        <v>631</v>
      </c>
      <c r="AR131" s="254" t="s">
        <v>401</v>
      </c>
      <c r="AS131" s="72" t="str">
        <f t="shared" si="62"/>
        <v>INFC</v>
      </c>
      <c r="AT131" s="254" t="s">
        <v>387</v>
      </c>
      <c r="AU131" s="260">
        <f>SUMIFS($L$81:$L$188,$D$81:$D$188,$AS131)</f>
        <v>0</v>
      </c>
    </row>
    <row r="132" spans="1:47">
      <c r="A132" s="45" t="str">
        <f t="shared" si="82"/>
        <v>Industry-Precious &amp; Non-Ferrous metals-HVAC - Electricity</v>
      </c>
      <c r="B132" s="45" t="str">
        <f t="shared" si="87"/>
        <v>INFHELC-E</v>
      </c>
      <c r="C132" s="46" t="str">
        <f t="shared" si="83"/>
        <v>INFELC</v>
      </c>
      <c r="D132" s="46" t="str">
        <f>$B$5&amp;RIGHT($B126,2)&amp;$B$65</f>
        <v>INFH</v>
      </c>
      <c r="E132" s="58">
        <f>Methodology!C32</f>
        <v>0.9</v>
      </c>
      <c r="F132" s="60">
        <f>SUMIF(AFA!$C$3:$L$3,RIGHT(D132,1),AFA!$C$4:$L$4)</f>
        <v>0.13161</v>
      </c>
      <c r="G132" s="59">
        <v>100</v>
      </c>
      <c r="H132" s="60">
        <f t="shared" si="85"/>
        <v>0.68814284251384494</v>
      </c>
      <c r="I132">
        <v>0</v>
      </c>
      <c r="J132" s="61">
        <v>1</v>
      </c>
      <c r="K132" s="60">
        <f t="shared" si="84"/>
        <v>0.10062942167027458</v>
      </c>
      <c r="L132" s="60">
        <f t="shared" si="86"/>
        <v>9.056647950324713E-2</v>
      </c>
      <c r="N132" s="74" t="str">
        <f>""</f>
        <v/>
      </c>
      <c r="S132" s="78"/>
      <c r="T132" s="74"/>
      <c r="U132" s="74"/>
      <c r="V132" s="74"/>
      <c r="W132" s="74"/>
      <c r="AD132" t="str">
        <f>B132</f>
        <v>INFHELC-E</v>
      </c>
      <c r="AE132" t="str">
        <f>A132</f>
        <v>Industry-Precious &amp; Non-Ferrous metals-HVAC - Electricity</v>
      </c>
      <c r="AF132" s="70" t="s">
        <v>387</v>
      </c>
      <c r="AG132" s="70" t="s">
        <v>610</v>
      </c>
      <c r="AH132" s="70" t="s">
        <v>480</v>
      </c>
      <c r="AI132" s="70" t="s">
        <v>611</v>
      </c>
      <c r="AK132" s="70" t="str">
        <f>D132</f>
        <v>INFH</v>
      </c>
      <c r="AL132" s="70" t="str">
        <f>"Industry - "&amp;VLOOKUP(RIGHT(LEFT(AK132,3),2),NameConv!$E$21:$F$301,2,FALSE)&amp;" - " &amp;VLOOKUP(RIGHT(AK132,1),NameConv!$D$42:$E$53,2,FALSE)</f>
        <v>Industry - Precious &amp; Non-Ferrous metals - HVAC</v>
      </c>
      <c r="AM132" s="245" t="s">
        <v>387</v>
      </c>
      <c r="AN132" s="70" t="s">
        <v>630</v>
      </c>
      <c r="AO132" s="70" t="s">
        <v>631</v>
      </c>
      <c r="AR132" s="254" t="s">
        <v>401</v>
      </c>
      <c r="AS132" s="72" t="str">
        <f t="shared" si="62"/>
        <v>INFH</v>
      </c>
      <c r="AT132" s="254" t="s">
        <v>387</v>
      </c>
      <c r="AU132" s="260">
        <f>SUMIFS($L$81:$L$188,$D$81:$D$188,$AS132)</f>
        <v>9.056647950324713E-2</v>
      </c>
    </row>
    <row r="133" spans="1:47">
      <c r="A133" s="45" t="str">
        <f t="shared" si="82"/>
        <v>Industry-Precious &amp; Non-Ferrous metals-Pumping - Electricity</v>
      </c>
      <c r="B133" s="45" t="str">
        <f t="shared" si="87"/>
        <v>INFPELC-E</v>
      </c>
      <c r="C133" s="46" t="str">
        <f t="shared" si="83"/>
        <v>INFELC</v>
      </c>
      <c r="D133" s="46" t="str">
        <f>$B$5&amp;RIGHT($B126,2)&amp;$B$66</f>
        <v>INFP</v>
      </c>
      <c r="E133" s="58">
        <f>Methodology!C33</f>
        <v>0.8</v>
      </c>
      <c r="F133" s="60">
        <f>SUMIF(AFA!$C$3:$L$3,RIGHT(D133,1),AFA!$C$4:$L$4)</f>
        <v>0.12116</v>
      </c>
      <c r="G133" s="59">
        <v>100</v>
      </c>
      <c r="H133" s="60">
        <f t="shared" si="85"/>
        <v>0</v>
      </c>
      <c r="I133">
        <v>0</v>
      </c>
      <c r="J133" s="61">
        <v>1</v>
      </c>
      <c r="K133" s="60">
        <f t="shared" si="84"/>
        <v>0</v>
      </c>
      <c r="L133" s="60">
        <f t="shared" si="86"/>
        <v>0</v>
      </c>
      <c r="N133" s="74" t="str">
        <f>""</f>
        <v/>
      </c>
      <c r="S133" s="78"/>
      <c r="T133" s="74"/>
      <c r="U133" s="74"/>
      <c r="V133" s="74"/>
      <c r="W133" s="74"/>
      <c r="AD133" t="str">
        <f>B133</f>
        <v>INFPELC-E</v>
      </c>
      <c r="AE133" t="str">
        <f>A133</f>
        <v>Industry-Precious &amp; Non-Ferrous metals-Pumping - Electricity</v>
      </c>
      <c r="AF133" s="70" t="s">
        <v>387</v>
      </c>
      <c r="AG133" s="70" t="s">
        <v>610</v>
      </c>
      <c r="AH133" s="70" t="s">
        <v>480</v>
      </c>
      <c r="AI133" s="70" t="s">
        <v>611</v>
      </c>
      <c r="AK133" s="70" t="str">
        <f>D133</f>
        <v>INFP</v>
      </c>
      <c r="AL133" s="70" t="str">
        <f>"Industry - "&amp;VLOOKUP(RIGHT(LEFT(AK133,3),2),NameConv!$E$21:$F$301,2,FALSE)&amp;" - " &amp;VLOOKUP(RIGHT(AK133,1),NameConv!$D$42:$E$53,2,FALSE)</f>
        <v>Industry - Precious &amp; Non-Ferrous metals - Pumping</v>
      </c>
      <c r="AM133" s="245" t="s">
        <v>387</v>
      </c>
      <c r="AN133" s="70" t="s">
        <v>630</v>
      </c>
      <c r="AO133" s="70" t="s">
        <v>631</v>
      </c>
      <c r="AR133" s="254" t="s">
        <v>401</v>
      </c>
      <c r="AS133" s="72" t="str">
        <f t="shared" si="62"/>
        <v>INFP</v>
      </c>
      <c r="AT133" s="254" t="s">
        <v>387</v>
      </c>
      <c r="AU133" s="260">
        <f>SUMIFS($L$81:$L$188,$D$81:$D$188,$AS133)</f>
        <v>0</v>
      </c>
    </row>
    <row r="134" spans="1:47">
      <c r="A134" s="45" t="str">
        <f t="shared" si="82"/>
        <v>Industry-Precious &amp; Non-Ferrous metals-Fans - Electricity</v>
      </c>
      <c r="B134" s="45" t="str">
        <f t="shared" si="87"/>
        <v>INFFELC-E</v>
      </c>
      <c r="C134" s="46" t="str">
        <f t="shared" si="83"/>
        <v>INFELC</v>
      </c>
      <c r="D134" s="46" t="str">
        <f>$B$5&amp;RIGHT($B126,2)&amp;$B$67</f>
        <v>INFF</v>
      </c>
      <c r="E134" s="58">
        <f>Methodology!C34</f>
        <v>0.8</v>
      </c>
      <c r="F134" s="60">
        <f>SUMIF(AFA!$C$3:$L$3,RIGHT(D134,1),AFA!$C$4:$L$4)</f>
        <v>0.10936999999999999</v>
      </c>
      <c r="G134" s="59">
        <v>100</v>
      </c>
      <c r="H134" s="60">
        <f t="shared" si="85"/>
        <v>0</v>
      </c>
      <c r="I134">
        <v>0</v>
      </c>
      <c r="J134" s="61">
        <v>1</v>
      </c>
      <c r="K134" s="60">
        <f t="shared" si="84"/>
        <v>0</v>
      </c>
      <c r="L134" s="60">
        <f t="shared" si="86"/>
        <v>0</v>
      </c>
      <c r="N134" s="74" t="str">
        <f>""</f>
        <v/>
      </c>
      <c r="S134" s="78"/>
      <c r="T134" s="74"/>
      <c r="U134" s="74"/>
      <c r="V134" s="74"/>
      <c r="W134" s="74"/>
      <c r="AD134" t="str">
        <f>B134</f>
        <v>INFFELC-E</v>
      </c>
      <c r="AE134" t="str">
        <f>A134</f>
        <v>Industry-Precious &amp; Non-Ferrous metals-Fans - Electricity</v>
      </c>
      <c r="AF134" s="70" t="s">
        <v>387</v>
      </c>
      <c r="AG134" s="70" t="s">
        <v>610</v>
      </c>
      <c r="AH134" s="70" t="s">
        <v>480</v>
      </c>
      <c r="AI134" s="70" t="s">
        <v>611</v>
      </c>
      <c r="AK134" s="70" t="str">
        <f>D134</f>
        <v>INFF</v>
      </c>
      <c r="AL134" s="70" t="str">
        <f>"Industry - "&amp;VLOOKUP(RIGHT(LEFT(AK134,3),2),NameConv!$E$21:$F$301,2,FALSE)&amp;" - " &amp;VLOOKUP(RIGHT(AK134,1),NameConv!$D$42:$E$53,2,FALSE)</f>
        <v>Industry - Precious &amp; Non-Ferrous metals - Fans</v>
      </c>
      <c r="AM134" s="245" t="s">
        <v>387</v>
      </c>
      <c r="AN134" s="70" t="s">
        <v>630</v>
      </c>
      <c r="AO134" s="70" t="s">
        <v>631</v>
      </c>
      <c r="AR134" s="254" t="s">
        <v>401</v>
      </c>
      <c r="AS134" s="72" t="str">
        <f t="shared" si="62"/>
        <v>INFF</v>
      </c>
      <c r="AT134" s="254" t="s">
        <v>387</v>
      </c>
      <c r="AU134" s="260">
        <f>SUMIFS($L$81:$L$188,$D$81:$D$188,$AS134)</f>
        <v>0</v>
      </c>
    </row>
    <row r="135" spans="1:47">
      <c r="A135" s="45" t="str">
        <f t="shared" si="82"/>
        <v>Industry-Precious &amp; Non-Ferrous metals-Other motive - Electricity</v>
      </c>
      <c r="B135" s="45" t="str">
        <f t="shared" si="87"/>
        <v>INFOELC-E</v>
      </c>
      <c r="C135" s="46" t="str">
        <f t="shared" si="83"/>
        <v>INFELC</v>
      </c>
      <c r="D135" s="46" t="str">
        <f>$B$5&amp;RIGHT($B126,2)&amp;$B$68</f>
        <v>INFO</v>
      </c>
      <c r="E135" s="58">
        <f>Methodology!C35</f>
        <v>0.8</v>
      </c>
      <c r="F135" s="60">
        <f>SUMIF(AFA!$C$3:$L$3,RIGHT(D135,1),AFA!$C$4:$L$4)</f>
        <v>0.13081999999999999</v>
      </c>
      <c r="G135" s="59">
        <v>100</v>
      </c>
      <c r="H135" s="60">
        <f t="shared" si="85"/>
        <v>4.307634622791146</v>
      </c>
      <c r="I135">
        <v>0</v>
      </c>
      <c r="J135" s="61">
        <v>1</v>
      </c>
      <c r="K135" s="60">
        <f t="shared" si="84"/>
        <v>0.70440595169192211</v>
      </c>
      <c r="L135" s="60">
        <f t="shared" si="86"/>
        <v>0.56352476135353768</v>
      </c>
      <c r="N135" s="74" t="str">
        <f>""</f>
        <v/>
      </c>
      <c r="S135" s="78"/>
      <c r="T135" s="74"/>
      <c r="U135" s="74"/>
      <c r="V135" s="74"/>
      <c r="W135" s="74"/>
      <c r="AD135" t="str">
        <f>B135</f>
        <v>INFOELC-E</v>
      </c>
      <c r="AE135" t="str">
        <f>A135</f>
        <v>Industry-Precious &amp; Non-Ferrous metals-Other motive - Electricity</v>
      </c>
      <c r="AF135" s="70" t="s">
        <v>387</v>
      </c>
      <c r="AG135" s="70" t="s">
        <v>610</v>
      </c>
      <c r="AH135" s="70" t="s">
        <v>480</v>
      </c>
      <c r="AI135" s="70" t="s">
        <v>611</v>
      </c>
      <c r="AK135" s="70" t="str">
        <f>D135</f>
        <v>INFO</v>
      </c>
      <c r="AL135" s="70" t="str">
        <f>"Industry - "&amp;VLOOKUP(RIGHT(LEFT(AK135,3),2),NameConv!$E$21:$F$301,2,FALSE)&amp;" - " &amp;VLOOKUP(RIGHT(AK135,1),NameConv!$D$42:$E$53,2,FALSE)</f>
        <v>Industry - Precious &amp; Non-Ferrous metals - Other motive</v>
      </c>
      <c r="AM135" s="245" t="s">
        <v>387</v>
      </c>
      <c r="AN135" s="70" t="s">
        <v>630</v>
      </c>
      <c r="AO135" s="70" t="s">
        <v>631</v>
      </c>
      <c r="AR135" s="254" t="s">
        <v>401</v>
      </c>
      <c r="AS135" s="72" t="str">
        <f t="shared" si="62"/>
        <v>INFO</v>
      </c>
      <c r="AT135" s="254" t="s">
        <v>387</v>
      </c>
      <c r="AU135" s="260">
        <f>SUMIFS($L$81:$L$188,$D$81:$D$188,$AS135)</f>
        <v>0.56352476135353768</v>
      </c>
    </row>
    <row r="136" spans="1:47">
      <c r="A136" s="45" t="str">
        <f t="shared" si="82"/>
        <v>Industry-Precious &amp; Non-Ferrous metals-Electrochemical - Electricity</v>
      </c>
      <c r="B136" s="45" t="str">
        <f t="shared" si="87"/>
        <v>INFEELC-E</v>
      </c>
      <c r="C136" s="46" t="str">
        <f t="shared" si="83"/>
        <v>INFELC</v>
      </c>
      <c r="D136" s="46" t="str">
        <f>$B$5&amp;RIGHT($B126,2)&amp;$B$69</f>
        <v>INFE</v>
      </c>
      <c r="E136" s="58">
        <f>Methodology!C27</f>
        <v>0.76</v>
      </c>
      <c r="F136" s="60">
        <f>SUMIF(AFA!$C$3:$L$3,RIGHT(D136,1),AFA!$C$4:$L$4)</f>
        <v>0.13233</v>
      </c>
      <c r="G136" s="59">
        <v>100</v>
      </c>
      <c r="H136" s="60">
        <f t="shared" si="85"/>
        <v>52.014300931359337</v>
      </c>
      <c r="I136">
        <v>0</v>
      </c>
      <c r="J136" s="61">
        <v>1</v>
      </c>
      <c r="K136" s="60">
        <f t="shared" si="84"/>
        <v>9.056647950324713</v>
      </c>
      <c r="L136" s="60">
        <f t="shared" si="86"/>
        <v>6.8830524422467816</v>
      </c>
      <c r="N136" s="74" t="str">
        <f>""</f>
        <v/>
      </c>
      <c r="S136" s="78"/>
      <c r="T136" s="74"/>
      <c r="U136" s="74"/>
      <c r="V136" s="74"/>
      <c r="W136" s="74"/>
      <c r="AD136" t="str">
        <f>B136</f>
        <v>INFEELC-E</v>
      </c>
      <c r="AE136" t="str">
        <f>A136</f>
        <v>Industry-Precious &amp; Non-Ferrous metals-Electrochemical - Electricity</v>
      </c>
      <c r="AF136" s="70" t="s">
        <v>387</v>
      </c>
      <c r="AG136" s="70" t="s">
        <v>610</v>
      </c>
      <c r="AH136" s="70" t="s">
        <v>480</v>
      </c>
      <c r="AI136" s="70" t="s">
        <v>611</v>
      </c>
      <c r="AK136" s="70" t="str">
        <f>D136</f>
        <v>INFE</v>
      </c>
      <c r="AL136" s="70" t="str">
        <f>"Industry - "&amp;VLOOKUP(RIGHT(LEFT(AK136,3),2),NameConv!$E$21:$F$301,2,FALSE)&amp;" - " &amp;VLOOKUP(RIGHT(AK136,1),NameConv!$D$42:$E$53,2,FALSE)</f>
        <v>Industry - Precious &amp; Non-Ferrous metals - Electrochemical</v>
      </c>
      <c r="AM136" s="245" t="s">
        <v>387</v>
      </c>
      <c r="AN136" s="70" t="s">
        <v>630</v>
      </c>
      <c r="AO136" s="70" t="s">
        <v>631</v>
      </c>
      <c r="AR136" s="254" t="s">
        <v>401</v>
      </c>
      <c r="AS136" s="72" t="str">
        <f t="shared" si="62"/>
        <v>INFE</v>
      </c>
      <c r="AT136" s="254" t="s">
        <v>387</v>
      </c>
      <c r="AU136" s="260">
        <f>SUMIFS($L$81:$L$188,$D$81:$D$188,$AS136)</f>
        <v>6.8830524422467816</v>
      </c>
    </row>
    <row r="137" spans="1:47">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AD137" s="26" t="s">
        <v>476</v>
      </c>
      <c r="AF137" s="70"/>
      <c r="AG137" s="70"/>
      <c r="AH137" s="70"/>
      <c r="AI137" s="70"/>
      <c r="AK137" s="26" t="s">
        <v>476</v>
      </c>
      <c r="AR137" s="72" t="s">
        <v>476</v>
      </c>
      <c r="AS137" s="72" t="str">
        <f t="shared" si="62"/>
        <v>*</v>
      </c>
      <c r="AT137" s="254" t="s">
        <v>387</v>
      </c>
      <c r="AU137" s="260">
        <f>SUMIFS($L$81:$L$188,$D$81:$D$188,$AS137)</f>
        <v>338.97013191086643</v>
      </c>
    </row>
    <row r="138" spans="1:47">
      <c r="A138" s="45" t="str">
        <f>A$5&amp;"-"&amp;A$15&amp;"-"&amp;A$70&amp;" - "&amp;VLOOKUP(RIGHT(C138,3),NameConv!$E$4:$G$20,2,FALSE)&amp;" - Existing"</f>
        <v>Industry-Precious &amp; Non-Ferrous metals-boiler/process heating -  - Existing</v>
      </c>
      <c r="B138" s="45" t="str">
        <f t="shared" ref="B138:B143" si="88">D138&amp;RIGHT(C138,3)&amp;"-E"</f>
        <v>INFSCOA-E</v>
      </c>
      <c r="C138" s="46" t="str">
        <f>+$C$6</f>
        <v>INDCOA</v>
      </c>
      <c r="D138" s="46" t="str">
        <f>$B$5&amp;RIGHT($B126,2)&amp;$B$70</f>
        <v>INFS</v>
      </c>
      <c r="E138" s="58">
        <f>Methodology!C40</f>
        <v>0.64</v>
      </c>
      <c r="F138" s="60">
        <f>SUMIF(AFA!$C$3:$L$3,RIGHT(D138,1),AFA!$C$4:$L$4)</f>
        <v>0.15426999999999999</v>
      </c>
      <c r="G138" s="59">
        <v>100</v>
      </c>
      <c r="H138" s="60">
        <f t="shared" ref="H138:H143" si="89">L138/F138</f>
        <v>1.8710053801776108</v>
      </c>
      <c r="I138">
        <v>0</v>
      </c>
      <c r="J138" s="61">
        <v>1</v>
      </c>
      <c r="K138" s="60">
        <f>J138*INDEX($C$10:$L$19,MATCH(B126,$B$10:$B$19,0),MATCH($B$6&amp;RIGHT(C138,3),$C$6:$L$6,0))</f>
        <v>0.45100000000000001</v>
      </c>
      <c r="L138" s="60">
        <f t="shared" ref="L138:L143" si="90">K138*E138</f>
        <v>0.28864000000000001</v>
      </c>
      <c r="N138" s="78">
        <f t="shared" ref="N138:N143" si="91">L138/(SUMIF($D$81:$D$187,$D138,$L$81:$L$187)+$P$76)</f>
        <v>0.15100025110906504</v>
      </c>
      <c r="O138" s="77">
        <f t="shared" ref="O138:Q142" si="92">MIN(1,$N138+O$75)</f>
        <v>0.65100025110906501</v>
      </c>
      <c r="P138" s="77">
        <f t="shared" si="92"/>
        <v>1</v>
      </c>
      <c r="Q138" s="77">
        <f t="shared" si="92"/>
        <v>1</v>
      </c>
      <c r="R138" s="77"/>
      <c r="S138" s="78">
        <f t="shared" ref="S138:S143" si="93">N138</f>
        <v>0.15100025110906504</v>
      </c>
      <c r="T138" s="77">
        <f t="shared" ref="T138:V138" si="94">S138*T$75</f>
        <v>0.13590022599815854</v>
      </c>
      <c r="U138" s="77">
        <f t="shared" si="94"/>
        <v>0</v>
      </c>
      <c r="V138" s="77">
        <f t="shared" si="94"/>
        <v>0</v>
      </c>
      <c r="W138" s="74"/>
      <c r="AD138" t="str">
        <f>B138</f>
        <v>INFSCOA-E</v>
      </c>
      <c r="AE138" t="str">
        <f>A138</f>
        <v>Industry-Precious &amp; Non-Ferrous metals-boiler/process heating -  - Existing</v>
      </c>
      <c r="AF138" s="70" t="s">
        <v>387</v>
      </c>
      <c r="AG138" s="70" t="s">
        <v>610</v>
      </c>
      <c r="AH138" s="70" t="s">
        <v>480</v>
      </c>
      <c r="AI138" s="70" t="s">
        <v>611</v>
      </c>
      <c r="AK138" s="70" t="str">
        <f>D138</f>
        <v>INFS</v>
      </c>
      <c r="AL138" s="70" t="str">
        <f>"Industry - "&amp;VLOOKUP(RIGHT(LEFT(AK138,3),2),NameConv!$E$21:$F$301,2,FALSE)&amp;" - " &amp;VLOOKUP(RIGHT(AK138,1),NameConv!$D$42:$E$53,2,FALSE)</f>
        <v>Industry - Precious &amp; Non-Ferrous metals - boiler/process heating</v>
      </c>
      <c r="AM138" s="245" t="s">
        <v>387</v>
      </c>
      <c r="AN138" s="70" t="s">
        <v>630</v>
      </c>
      <c r="AO138" s="70" t="s">
        <v>480</v>
      </c>
      <c r="AR138" s="254" t="s">
        <v>401</v>
      </c>
      <c r="AS138" s="72" t="str">
        <f t="shared" si="62"/>
        <v>INFS</v>
      </c>
      <c r="AT138" s="254" t="s">
        <v>387</v>
      </c>
      <c r="AU138" s="260">
        <f>SUMIFS($L$81:$L$188,$D$81:$D$188,$AS138)</f>
        <v>1.9115199999999999</v>
      </c>
    </row>
    <row r="139" spans="1:47">
      <c r="A139" s="45" t="str">
        <f>A$5&amp;"-"&amp;A$15&amp;"-"&amp;A$70&amp;" - "&amp;VLOOKUP(RIGHT(C139,3),NameConv!$E$4:$G$20,2,FALSE)&amp;" - Existing"</f>
        <v>Industry-Precious &amp; Non-Ferrous metals-boiler/process heating -  - Existing</v>
      </c>
      <c r="B139" s="45" t="str">
        <f t="shared" si="88"/>
        <v>INFSGAS-E</v>
      </c>
      <c r="C139" s="46" t="str">
        <f>G6</f>
        <v>INDGAS</v>
      </c>
      <c r="D139" s="46" t="str">
        <f>$B$5&amp;RIGHT($B126,2)&amp;$B$70</f>
        <v>INFS</v>
      </c>
      <c r="E139" s="58">
        <f>Methodology!C41</f>
        <v>0.72</v>
      </c>
      <c r="F139" s="60">
        <f>SUMIF(AFA!$C$3:$L$3,RIGHT(D139,1),AFA!$C$4:$L$4)</f>
        <v>0.15426999999999999</v>
      </c>
      <c r="G139" s="59">
        <v>100</v>
      </c>
      <c r="H139" s="60">
        <f t="shared" si="89"/>
        <v>10.519738121475335</v>
      </c>
      <c r="I139">
        <v>0</v>
      </c>
      <c r="J139" s="61">
        <v>1</v>
      </c>
      <c r="K139" s="60">
        <f>J139*INDEX($C$10:$L$19,MATCH(B126,$B$10:$B$19,0),MATCH($B$6&amp;RIGHT(C139,3),$C$6:$L$6,0))</f>
        <v>2.254</v>
      </c>
      <c r="L139" s="60">
        <f t="shared" si="90"/>
        <v>1.6228799999999999</v>
      </c>
      <c r="N139" s="78">
        <f t="shared" si="91"/>
        <v>0.84899974889093499</v>
      </c>
      <c r="O139" s="77">
        <f t="shared" si="92"/>
        <v>1</v>
      </c>
      <c r="P139" s="77">
        <f t="shared" si="92"/>
        <v>1</v>
      </c>
      <c r="Q139" s="77">
        <f t="shared" si="92"/>
        <v>1</v>
      </c>
      <c r="R139" s="77"/>
      <c r="S139" s="78">
        <f t="shared" si="93"/>
        <v>0.84899974889093499</v>
      </c>
      <c r="T139" s="77">
        <f t="shared" ref="T139:V139" si="95">S139*T$75</f>
        <v>0.76409977400184148</v>
      </c>
      <c r="U139" s="77">
        <f t="shared" si="95"/>
        <v>0</v>
      </c>
      <c r="V139" s="77">
        <f t="shared" si="95"/>
        <v>0</v>
      </c>
      <c r="W139" s="74"/>
      <c r="AD139" t="str">
        <f>B139</f>
        <v>INFSGAS-E</v>
      </c>
      <c r="AE139" t="str">
        <f>A139</f>
        <v>Industry-Precious &amp; Non-Ferrous metals-boiler/process heating -  - Existing</v>
      </c>
      <c r="AF139" s="70" t="s">
        <v>387</v>
      </c>
      <c r="AG139" s="70" t="s">
        <v>610</v>
      </c>
      <c r="AH139" s="70" t="s">
        <v>480</v>
      </c>
      <c r="AI139" s="70" t="s">
        <v>611</v>
      </c>
      <c r="AK139" s="26" t="s">
        <v>476</v>
      </c>
      <c r="AL139" s="70" t="str">
        <f>A139</f>
        <v>Industry-Precious &amp; Non-Ferrous metals-boiler/process heating -  - Existing</v>
      </c>
      <c r="AM139" s="245" t="s">
        <v>387</v>
      </c>
      <c r="AN139" s="70" t="s">
        <v>630</v>
      </c>
      <c r="AO139" s="70" t="s">
        <v>480</v>
      </c>
      <c r="AR139" s="72" t="s">
        <v>476</v>
      </c>
      <c r="AS139" s="72" t="str">
        <f t="shared" si="62"/>
        <v>*</v>
      </c>
      <c r="AT139" s="254" t="s">
        <v>387</v>
      </c>
      <c r="AU139" s="260">
        <f>SUMIFS($L$81:$L$188,$D$81:$D$188,$AS139)</f>
        <v>338.97013191086643</v>
      </c>
    </row>
    <row r="140" spans="1:47">
      <c r="A140" s="45" t="str">
        <f>A$5&amp;"-"&amp;A$15&amp;"-"&amp;A$70&amp;" - "&amp;VLOOKUP(RIGHT(C140,3),NameConv!$E$4:$G$20,2,FALSE)&amp;" - Existing"</f>
        <v>Industry-Precious &amp; Non-Ferrous metals-boiler/process heating -  - Existing</v>
      </c>
      <c r="B140" s="45" t="str">
        <f t="shared" si="88"/>
        <v>INFSOHF-E</v>
      </c>
      <c r="C140" s="46" t="str">
        <f>+$H$6</f>
        <v>INDOHF</v>
      </c>
      <c r="D140" s="46" t="str">
        <f>$B$5&amp;RIGHT($B126,2)&amp;$B$70</f>
        <v>INFS</v>
      </c>
      <c r="E140" s="58">
        <f>Methodology!C42</f>
        <v>0.68</v>
      </c>
      <c r="F140" s="60">
        <f>SUMIF(AFA!$C$3:$L$3,RIGHT(D140,1),AFA!$C$4:$L$4)</f>
        <v>0.15426999999999999</v>
      </c>
      <c r="G140" s="59">
        <v>100</v>
      </c>
      <c r="H140" s="60">
        <f t="shared" si="89"/>
        <v>0</v>
      </c>
      <c r="I140">
        <v>0</v>
      </c>
      <c r="J140" s="61">
        <v>1</v>
      </c>
      <c r="K140" s="60">
        <f>J140*INDEX($C$10:$L$19,MATCH(B126,$B$10:$B$19,0),MATCH($B$6&amp;RIGHT(C140,3),$C$6:$L$6,0))</f>
        <v>0</v>
      </c>
      <c r="L140" s="60">
        <f t="shared" si="90"/>
        <v>0</v>
      </c>
      <c r="N140" s="78">
        <f t="shared" si="91"/>
        <v>0</v>
      </c>
      <c r="O140" s="77">
        <f t="shared" si="92"/>
        <v>0.5</v>
      </c>
      <c r="P140" s="77">
        <f t="shared" si="92"/>
        <v>1</v>
      </c>
      <c r="Q140" s="77">
        <f t="shared" si="92"/>
        <v>1</v>
      </c>
      <c r="R140" s="77"/>
      <c r="S140" s="78">
        <f t="shared" si="93"/>
        <v>0</v>
      </c>
      <c r="T140" s="77">
        <f t="shared" ref="T140:V140" si="96">S140*T$75</f>
        <v>0</v>
      </c>
      <c r="U140" s="77">
        <f t="shared" si="96"/>
        <v>0</v>
      </c>
      <c r="V140" s="77">
        <f t="shared" si="96"/>
        <v>0</v>
      </c>
      <c r="W140" s="74"/>
      <c r="AD140" t="str">
        <f>B140</f>
        <v>INFSOHF-E</v>
      </c>
      <c r="AE140" t="str">
        <f>A140</f>
        <v>Industry-Precious &amp; Non-Ferrous metals-boiler/process heating -  - Existing</v>
      </c>
      <c r="AF140" s="70" t="s">
        <v>387</v>
      </c>
      <c r="AG140" s="70" t="s">
        <v>610</v>
      </c>
      <c r="AH140" s="70" t="s">
        <v>480</v>
      </c>
      <c r="AI140" s="70" t="s">
        <v>611</v>
      </c>
      <c r="AK140" s="26" t="s">
        <v>476</v>
      </c>
      <c r="AL140" s="70" t="str">
        <f>A140</f>
        <v>Industry-Precious &amp; Non-Ferrous metals-boiler/process heating -  - Existing</v>
      </c>
      <c r="AM140" s="245" t="s">
        <v>387</v>
      </c>
      <c r="AN140" s="70" t="s">
        <v>630</v>
      </c>
      <c r="AO140" s="70" t="s">
        <v>480</v>
      </c>
      <c r="AR140" s="72" t="s">
        <v>476</v>
      </c>
      <c r="AS140" s="72" t="str">
        <f t="shared" si="62"/>
        <v>*</v>
      </c>
      <c r="AT140" s="254" t="s">
        <v>387</v>
      </c>
      <c r="AU140" s="260">
        <f>SUMIFS($L$81:$L$188,$D$81:$D$188,$AS140)</f>
        <v>338.97013191086643</v>
      </c>
    </row>
    <row r="141" spans="1:47">
      <c r="A141" s="45" t="str">
        <f>A$5&amp;"-"&amp;A$15&amp;"-"&amp;A$70&amp;" - "&amp;VLOOKUP(RIGHT(C141,3),NameConv!$E$4:$G$20,2,FALSE)&amp;" - Existing"</f>
        <v>Industry-Precious &amp; Non-Ferrous metals-boiler/process heating -  - Existing</v>
      </c>
      <c r="B141" s="45" t="str">
        <f t="shared" si="88"/>
        <v>INFSOLP-E</v>
      </c>
      <c r="C141" s="46" t="str">
        <f>+$I$6</f>
        <v>INDOLP</v>
      </c>
      <c r="D141" s="46" t="str">
        <f>$B$5&amp;RIGHT($B126,2)&amp;$B$70</f>
        <v>INFS</v>
      </c>
      <c r="E141" s="58">
        <f>Methodology!C43</f>
        <v>0.72</v>
      </c>
      <c r="F141" s="60">
        <f>SUMIF(AFA!$C$3:$L$3,RIGHT(D141,1),AFA!$C$4:$L$4)</f>
        <v>0.15426999999999999</v>
      </c>
      <c r="G141" s="59">
        <v>100</v>
      </c>
      <c r="H141" s="60">
        <f t="shared" si="89"/>
        <v>0</v>
      </c>
      <c r="I141">
        <v>0</v>
      </c>
      <c r="J141" s="61">
        <v>1</v>
      </c>
      <c r="K141" s="60">
        <f>J141*INDEX($C$10:$L$19,MATCH(B126,$B$10:$B$19,0),MATCH($B$6&amp;RIGHT(C141,3),$C$6:$L$6,0))</f>
        <v>0</v>
      </c>
      <c r="L141" s="60">
        <f t="shared" si="90"/>
        <v>0</v>
      </c>
      <c r="N141" s="78">
        <f t="shared" si="91"/>
        <v>0</v>
      </c>
      <c r="O141" s="77">
        <f t="shared" si="92"/>
        <v>0.5</v>
      </c>
      <c r="P141" s="77">
        <f t="shared" si="92"/>
        <v>1</v>
      </c>
      <c r="Q141" s="77">
        <f t="shared" si="92"/>
        <v>1</v>
      </c>
      <c r="R141" s="77"/>
      <c r="S141" s="78">
        <f t="shared" si="93"/>
        <v>0</v>
      </c>
      <c r="T141" s="77">
        <f t="shared" ref="T141:V141" si="97">S141*T$75</f>
        <v>0</v>
      </c>
      <c r="U141" s="77">
        <f t="shared" si="97"/>
        <v>0</v>
      </c>
      <c r="V141" s="77">
        <f t="shared" si="97"/>
        <v>0</v>
      </c>
      <c r="W141" s="74"/>
      <c r="AD141" t="str">
        <f>B141</f>
        <v>INFSOLP-E</v>
      </c>
      <c r="AE141" t="str">
        <f>A141</f>
        <v>Industry-Precious &amp; Non-Ferrous metals-boiler/process heating -  - Existing</v>
      </c>
      <c r="AF141" s="70" t="s">
        <v>387</v>
      </c>
      <c r="AG141" s="70" t="s">
        <v>610</v>
      </c>
      <c r="AH141" s="70" t="s">
        <v>480</v>
      </c>
      <c r="AI141" s="70" t="s">
        <v>611</v>
      </c>
      <c r="AK141" s="26" t="s">
        <v>476</v>
      </c>
      <c r="AL141" s="70" t="str">
        <f>A141</f>
        <v>Industry-Precious &amp; Non-Ferrous metals-boiler/process heating -  - Existing</v>
      </c>
      <c r="AM141" s="245" t="s">
        <v>387</v>
      </c>
      <c r="AN141" s="70" t="s">
        <v>630</v>
      </c>
      <c r="AO141" s="70" t="s">
        <v>480</v>
      </c>
      <c r="AR141" s="72" t="s">
        <v>476</v>
      </c>
      <c r="AS141" s="72" t="str">
        <f t="shared" si="62"/>
        <v>*</v>
      </c>
      <c r="AT141" s="254" t="s">
        <v>387</v>
      </c>
      <c r="AU141" s="260">
        <f>SUMIFS($L$81:$L$188,$D$81:$D$188,$AS141)</f>
        <v>338.97013191086643</v>
      </c>
    </row>
    <row r="142" spans="1:47">
      <c r="A142" s="45" t="str">
        <f>A$5&amp;"-"&amp;A$15&amp;"-"&amp;A$70&amp;" - "&amp;VLOOKUP(RIGHT(C142,3),NameConv!$E$4:$G$20,2,FALSE)&amp;" - Existing"</f>
        <v>Industry-Precious &amp; Non-Ferrous metals-boiler/process heating -  - Existing</v>
      </c>
      <c r="B142" s="45" t="str">
        <f t="shared" si="88"/>
        <v>INFSELC-E</v>
      </c>
      <c r="C142" s="46" t="str">
        <f>$P$14</f>
        <v>INFELC</v>
      </c>
      <c r="D142" s="46" t="str">
        <f>$B$5&amp;RIGHT($B126,2)&amp;$B$70</f>
        <v>INFS</v>
      </c>
      <c r="E142" s="58">
        <f>Methodology!C27</f>
        <v>0.76</v>
      </c>
      <c r="F142" s="60">
        <f>SUMIF(AFA!$C$3:$L$3,RIGHT(D142,1),AFA!$C$4:$L$4)</f>
        <v>0.15426999999999999</v>
      </c>
      <c r="G142" s="59">
        <v>100</v>
      </c>
      <c r="H142" s="60">
        <f t="shared" si="89"/>
        <v>0</v>
      </c>
      <c r="I142">
        <v>0</v>
      </c>
      <c r="J142" s="61">
        <v>1</v>
      </c>
      <c r="K142" s="60">
        <f>J142*INDEX($C$70:$J$70,MATCH($B126,$C$60:$J$60,0))</f>
        <v>0</v>
      </c>
      <c r="L142" s="60">
        <f t="shared" si="90"/>
        <v>0</v>
      </c>
      <c r="N142" s="78">
        <f t="shared" si="91"/>
        <v>0</v>
      </c>
      <c r="O142" s="77">
        <f t="shared" si="92"/>
        <v>0.5</v>
      </c>
      <c r="P142" s="77">
        <f t="shared" si="92"/>
        <v>1</v>
      </c>
      <c r="Q142" s="77">
        <f t="shared" si="92"/>
        <v>1</v>
      </c>
      <c r="R142" s="77"/>
      <c r="S142" s="78">
        <f t="shared" si="93"/>
        <v>0</v>
      </c>
      <c r="T142" s="77">
        <f t="shared" ref="T142:V142" si="98">S142*T$75</f>
        <v>0</v>
      </c>
      <c r="U142" s="77">
        <f t="shared" si="98"/>
        <v>0</v>
      </c>
      <c r="V142" s="77">
        <f t="shared" si="98"/>
        <v>0</v>
      </c>
      <c r="W142" s="74"/>
      <c r="AD142" t="str">
        <f>B142</f>
        <v>INFSELC-E</v>
      </c>
      <c r="AE142" t="str">
        <f>A142</f>
        <v>Industry-Precious &amp; Non-Ferrous metals-boiler/process heating -  - Existing</v>
      </c>
      <c r="AF142" s="70" t="s">
        <v>387</v>
      </c>
      <c r="AG142" s="70" t="s">
        <v>610</v>
      </c>
      <c r="AH142" s="70" t="s">
        <v>480</v>
      </c>
      <c r="AI142" s="70" t="s">
        <v>611</v>
      </c>
      <c r="AK142" s="26" t="s">
        <v>476</v>
      </c>
      <c r="AL142" s="70" t="str">
        <f>A142</f>
        <v>Industry-Precious &amp; Non-Ferrous metals-boiler/process heating -  - Existing</v>
      </c>
      <c r="AM142" s="245" t="s">
        <v>387</v>
      </c>
      <c r="AN142" s="70" t="s">
        <v>630</v>
      </c>
      <c r="AO142" s="70" t="s">
        <v>631</v>
      </c>
      <c r="AR142" s="72" t="s">
        <v>476</v>
      </c>
      <c r="AS142" s="72" t="str">
        <f t="shared" si="62"/>
        <v>*</v>
      </c>
      <c r="AT142" s="254" t="s">
        <v>387</v>
      </c>
      <c r="AU142" s="260">
        <f>SUMIFS($L$81:$L$188,$D$81:$D$188,$AS142)</f>
        <v>338.97013191086643</v>
      </c>
    </row>
    <row r="143" spans="1:47">
      <c r="A143" s="45" t="str">
        <f>A$5&amp;"-"&amp;A$15&amp;"-"&amp;A$70&amp;" - "&amp;VLOOKUP(RIGHT(C143,3),NameConv!$E$4:$G$20,2,FALSE)&amp;" - Existing"</f>
        <v>Industry-Precious &amp; Non-Ferrous metals-boiler/process heating -  - Existing</v>
      </c>
      <c r="B143" s="45" t="str">
        <f t="shared" si="88"/>
        <v>INFSWAS-E</v>
      </c>
      <c r="C143" s="46" t="str">
        <f>$L$6</f>
        <v>INDWAS</v>
      </c>
      <c r="D143" s="46" t="str">
        <f>$B$5&amp;RIGHT($B126,2)&amp;$B$70</f>
        <v>INFS</v>
      </c>
      <c r="E143" s="58">
        <f>Methodology!C45</f>
        <v>0.6</v>
      </c>
      <c r="F143" s="60">
        <f>SUMIF(AFA!$C$3:$L$3,RIGHT(D143,1),AFA!$C$4:$L$4)</f>
        <v>0.15426999999999999</v>
      </c>
      <c r="G143" s="59">
        <v>100</v>
      </c>
      <c r="H143" s="60">
        <f t="shared" si="89"/>
        <v>0</v>
      </c>
      <c r="I143">
        <v>0</v>
      </c>
      <c r="J143" s="61">
        <v>1</v>
      </c>
      <c r="K143" s="60">
        <f>J143*INDEX($C$10:$L$19,MATCH(B126,$B$10:$B$19,0),MATCH($B$6&amp;RIGHT(C143,3),$C$6:$L$6,0))</f>
        <v>0</v>
      </c>
      <c r="L143" s="60">
        <f t="shared" si="90"/>
        <v>0</v>
      </c>
      <c r="N143" s="78">
        <f t="shared" si="91"/>
        <v>0</v>
      </c>
      <c r="O143" s="77">
        <v>0.25</v>
      </c>
      <c r="P143" s="77">
        <f>O143</f>
        <v>0.25</v>
      </c>
      <c r="Q143" s="77">
        <f>P143</f>
        <v>0.25</v>
      </c>
      <c r="R143" s="77"/>
      <c r="S143" s="78">
        <f t="shared" si="93"/>
        <v>0</v>
      </c>
      <c r="T143" s="77">
        <f t="shared" ref="T143:V143" si="99">S143*T$75</f>
        <v>0</v>
      </c>
      <c r="U143" s="77">
        <f t="shared" si="99"/>
        <v>0</v>
      </c>
      <c r="V143" s="77">
        <f t="shared" si="99"/>
        <v>0</v>
      </c>
      <c r="W143" s="74"/>
      <c r="AD143" t="str">
        <f>B143</f>
        <v>INFSWAS-E</v>
      </c>
      <c r="AE143" t="str">
        <f>A143</f>
        <v>Industry-Precious &amp; Non-Ferrous metals-boiler/process heating -  - Existing</v>
      </c>
      <c r="AF143" s="70" t="s">
        <v>387</v>
      </c>
      <c r="AG143" s="70" t="s">
        <v>610</v>
      </c>
      <c r="AH143" s="70" t="s">
        <v>480</v>
      </c>
      <c r="AI143" s="70" t="s">
        <v>611</v>
      </c>
      <c r="AK143" s="26" t="s">
        <v>476</v>
      </c>
      <c r="AL143" s="70" t="str">
        <f>A143</f>
        <v>Industry-Precious &amp; Non-Ferrous metals-boiler/process heating -  - Existing</v>
      </c>
      <c r="AM143" s="245" t="s">
        <v>387</v>
      </c>
      <c r="AN143" s="70" t="s">
        <v>630</v>
      </c>
      <c r="AO143" s="70" t="s">
        <v>480</v>
      </c>
      <c r="AR143" s="72" t="s">
        <v>476</v>
      </c>
      <c r="AS143" s="72" t="str">
        <f t="shared" si="62"/>
        <v>*</v>
      </c>
      <c r="AT143" s="254" t="s">
        <v>387</v>
      </c>
      <c r="AU143" s="260">
        <f>SUMIFS($L$81:$L$188,$D$81:$D$188,$AS143)</f>
        <v>338.97013191086643</v>
      </c>
    </row>
    <row r="144" spans="1:47" ht="51.95" customHeight="1" thickBot="1">
      <c r="A144" s="244" t="s">
        <v>620</v>
      </c>
      <c r="B144" s="252"/>
      <c r="C144" s="252"/>
      <c r="D144" s="252"/>
      <c r="E144" s="252"/>
      <c r="F144" s="252"/>
      <c r="G144" s="252"/>
      <c r="H144" s="252"/>
      <c r="J144" s="252"/>
      <c r="K144" s="252"/>
      <c r="L144" s="252"/>
      <c r="N144" s="74" t="str">
        <f>""</f>
        <v/>
      </c>
      <c r="S144" s="78"/>
      <c r="T144" s="74"/>
      <c r="U144" s="74"/>
      <c r="V144" s="74"/>
      <c r="W144" s="74"/>
      <c r="AD144" s="26" t="s">
        <v>476</v>
      </c>
      <c r="AF144" s="70"/>
      <c r="AG144" s="70"/>
      <c r="AH144" s="70"/>
      <c r="AI144" s="70"/>
      <c r="AK144" s="26" t="s">
        <v>476</v>
      </c>
      <c r="AR144" s="72" t="s">
        <v>476</v>
      </c>
      <c r="AS144" s="72" t="str">
        <f t="shared" si="62"/>
        <v>*</v>
      </c>
      <c r="AT144" s="254" t="s">
        <v>387</v>
      </c>
      <c r="AU144" s="260">
        <f>SUMIFS($L$81:$L$188,$D$81:$D$188,$AS144)</f>
        <v>338.97013191086643</v>
      </c>
    </row>
    <row r="145" spans="1:47">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AD145" s="26" t="s">
        <v>476</v>
      </c>
      <c r="AF145" s="70"/>
      <c r="AG145" s="70"/>
      <c r="AH145" s="70"/>
      <c r="AI145" s="70"/>
      <c r="AK145" s="26" t="s">
        <v>476</v>
      </c>
      <c r="AR145" s="72" t="s">
        <v>476</v>
      </c>
      <c r="AS145" s="72" t="str">
        <f t="shared" si="62"/>
        <v>*</v>
      </c>
      <c r="AT145" s="254" t="s">
        <v>387</v>
      </c>
      <c r="AU145" s="260">
        <f>SUMIFS($L$81:$L$188,$D$81:$D$188,$AS145)</f>
        <v>338.97013191086643</v>
      </c>
    </row>
    <row r="146" spans="1:47">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AD146" s="26" t="s">
        <v>476</v>
      </c>
      <c r="AF146" s="70"/>
      <c r="AG146" s="70"/>
      <c r="AH146" s="70"/>
      <c r="AI146" s="70"/>
      <c r="AK146" s="26" t="s">
        <v>476</v>
      </c>
      <c r="AR146" s="72" t="s">
        <v>476</v>
      </c>
      <c r="AS146" s="72" t="str">
        <f t="shared" si="62"/>
        <v>*</v>
      </c>
      <c r="AT146" s="254" t="s">
        <v>387</v>
      </c>
      <c r="AU146" s="260">
        <f>SUMIFS($L$81:$L$188,$D$81:$D$188,$AS146)</f>
        <v>338.97013191086643</v>
      </c>
    </row>
    <row r="147" spans="1:47">
      <c r="A147" s="45" t="str">
        <f t="shared" ref="A147:A155" si="100">A$5&amp;"-"&amp;A$17&amp;"-"&amp;A31&amp;" - Electricity"</f>
        <v>Industry-Food, Beverage &amp; Tabacco-Elec Heating - Electricity</v>
      </c>
      <c r="B147" s="45" t="str">
        <f>D147&amp;RIGHT(C147,3)&amp;"-E"</f>
        <v>IFBKELC-E</v>
      </c>
      <c r="C147" s="46" t="str">
        <f t="shared" ref="C147:C155" si="101">$P$16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02">J147*SUMIF($C$60:$K$60,$B$145,$C61:$K61)</f>
        <v>1.04664</v>
      </c>
      <c r="L147" s="60">
        <f>K147*E147</f>
        <v>1.04664</v>
      </c>
      <c r="N147" s="74" t="str">
        <f>""</f>
        <v/>
      </c>
      <c r="S147" s="78"/>
      <c r="T147" s="74"/>
      <c r="U147" s="74"/>
      <c r="V147" s="74"/>
      <c r="W147" s="74"/>
      <c r="AD147" t="str">
        <f>B147</f>
        <v>IFBKELC-E</v>
      </c>
      <c r="AE147" t="str">
        <f>A147</f>
        <v>Industry-Food, Beverage &amp; Tabacco-Elec Heating - Electricity</v>
      </c>
      <c r="AF147" s="70" t="s">
        <v>387</v>
      </c>
      <c r="AG147" s="70" t="s">
        <v>610</v>
      </c>
      <c r="AH147" s="70" t="s">
        <v>480</v>
      </c>
      <c r="AI147" s="70" t="s">
        <v>611</v>
      </c>
      <c r="AK147" s="70" t="str">
        <f>D147</f>
        <v>IFBK</v>
      </c>
      <c r="AL147" s="70" t="str">
        <f>"Industry - "&amp;VLOOKUP(RIGHT(LEFT(AK147,3),2),NameConv!$E$21:$F$301,2,FALSE)&amp;" - " &amp;VLOOKUP(RIGHT(AK147,1),NameConv!$D$42:$E$53,2,FALSE)</f>
        <v>Industry - Food, Beverage &amp; Tabacco - Elec Heating</v>
      </c>
      <c r="AM147" s="245" t="s">
        <v>387</v>
      </c>
      <c r="AN147" s="70" t="s">
        <v>630</v>
      </c>
      <c r="AO147" s="70" t="s">
        <v>631</v>
      </c>
      <c r="AR147" s="254" t="s">
        <v>401</v>
      </c>
      <c r="AS147" s="72" t="str">
        <f t="shared" si="62"/>
        <v>IFBK</v>
      </c>
      <c r="AT147" s="254" t="s">
        <v>387</v>
      </c>
      <c r="AU147" s="260">
        <f>SUMIFS($L$81:$L$188,$D$81:$D$188,$AS147)</f>
        <v>1.04664</v>
      </c>
    </row>
    <row r="148" spans="1:47">
      <c r="A148" s="45" t="str">
        <f t="shared" si="100"/>
        <v>Industry-Food, Beverage &amp; Tabacco-Compressed air - Electricity</v>
      </c>
      <c r="B148" s="45" t="str">
        <f>D148&amp;RIGHT(C148,3)&amp;"-E"</f>
        <v>IFBAELC-E</v>
      </c>
      <c r="C148" s="46" t="str">
        <f t="shared" si="101"/>
        <v>IFBELC</v>
      </c>
      <c r="D148" s="46" t="str">
        <f>$B$5&amp;RIGHT($B145,2)&amp;$B$62</f>
        <v>IFBA</v>
      </c>
      <c r="E148" s="58">
        <f>Methodology!C29</f>
        <v>0.05</v>
      </c>
      <c r="F148" s="60">
        <f>SUMIF(AFA!$C$3:$L$3,RIGHT(D148,1),AFA!$C$4:$L$4)</f>
        <v>0.11584999999999999</v>
      </c>
      <c r="G148" s="59">
        <v>100</v>
      </c>
      <c r="H148" s="60">
        <f t="shared" ref="H148:H155" si="103">L148/F148</f>
        <v>0.25812688821752272</v>
      </c>
      <c r="I148">
        <v>0</v>
      </c>
      <c r="J148" s="61">
        <v>1</v>
      </c>
      <c r="K148" s="60">
        <f t="shared" si="102"/>
        <v>0.59808000000000006</v>
      </c>
      <c r="L148" s="60">
        <f t="shared" ref="L148:L155" si="104">K148*E148</f>
        <v>2.9904000000000003E-2</v>
      </c>
      <c r="N148" s="74" t="str">
        <f>""</f>
        <v/>
      </c>
      <c r="S148" s="78"/>
      <c r="T148" s="74"/>
      <c r="U148" s="74"/>
      <c r="V148" s="74"/>
      <c r="W148" s="74"/>
      <c r="AD148" t="str">
        <f>B148</f>
        <v>IFBAELC-E</v>
      </c>
      <c r="AE148" t="str">
        <f>A148</f>
        <v>Industry-Food, Beverage &amp; Tabacco-Compressed air - Electricity</v>
      </c>
      <c r="AF148" s="70" t="s">
        <v>387</v>
      </c>
      <c r="AG148" s="70" t="s">
        <v>610</v>
      </c>
      <c r="AH148" s="70" t="s">
        <v>480</v>
      </c>
      <c r="AI148" s="70" t="s">
        <v>611</v>
      </c>
      <c r="AK148" s="70" t="str">
        <f>D148</f>
        <v>IFBA</v>
      </c>
      <c r="AL148" s="70" t="str">
        <f>"Industry - "&amp;VLOOKUP(RIGHT(LEFT(AK148,3),2),NameConv!$E$21:$F$301,2,FALSE)&amp;" - " &amp;VLOOKUP(RIGHT(AK148,1),NameConv!$D$42:$E$53,2,FALSE)</f>
        <v>Industry - Food, Beverage &amp; Tabacco - Compressed air</v>
      </c>
      <c r="AM148" s="245" t="s">
        <v>387</v>
      </c>
      <c r="AN148" s="70" t="s">
        <v>630</v>
      </c>
      <c r="AO148" s="70" t="s">
        <v>631</v>
      </c>
      <c r="AR148" s="254" t="s">
        <v>401</v>
      </c>
      <c r="AS148" s="72" t="str">
        <f t="shared" si="62"/>
        <v>IFBA</v>
      </c>
      <c r="AT148" s="254" t="s">
        <v>387</v>
      </c>
      <c r="AU148" s="260">
        <f>SUMIFS($L$81:$L$188,$D$81:$D$188,$AS148)</f>
        <v>2.9904000000000003E-2</v>
      </c>
    </row>
    <row r="149" spans="1:47">
      <c r="A149" s="45" t="str">
        <f t="shared" si="100"/>
        <v>Industry-Food, Beverage &amp; Tabacco-Lighting - Electricity</v>
      </c>
      <c r="B149" s="45" t="str">
        <f t="shared" ref="B149:B155" si="105">D149&amp;RIGHT(C149,3)&amp;"-E"</f>
        <v>IFBLELC-E</v>
      </c>
      <c r="C149" s="46" t="str">
        <f t="shared" si="101"/>
        <v>IFBELC</v>
      </c>
      <c r="D149" s="46" t="str">
        <f>$B$5&amp;RIGHT($B145,2)&amp;$B$63</f>
        <v>IFBL</v>
      </c>
      <c r="E149" s="58">
        <f>Methodology!C30</f>
        <v>0.3</v>
      </c>
      <c r="F149" s="60">
        <f>SUMIF(AFA!$C$3:$L$3,RIGHT(D149,1),AFA!$C$4:$L$4)</f>
        <v>0.12454999999999999</v>
      </c>
      <c r="G149" s="59">
        <v>100</v>
      </c>
      <c r="H149" s="60">
        <f t="shared" si="103"/>
        <v>1.8007226013649138</v>
      </c>
      <c r="I149">
        <v>0</v>
      </c>
      <c r="J149" s="61">
        <v>1</v>
      </c>
      <c r="K149" s="60">
        <f t="shared" si="102"/>
        <v>0.74760000000000004</v>
      </c>
      <c r="L149" s="60">
        <f t="shared" si="104"/>
        <v>0.22428000000000001</v>
      </c>
      <c r="N149" s="74" t="str">
        <f>""</f>
        <v/>
      </c>
      <c r="S149" s="78"/>
      <c r="T149" s="74"/>
      <c r="U149" s="74"/>
      <c r="V149" s="74"/>
      <c r="W149" s="74"/>
      <c r="AD149" t="str">
        <f>B149</f>
        <v>IFBLELC-E</v>
      </c>
      <c r="AE149" t="str">
        <f>A149</f>
        <v>Industry-Food, Beverage &amp; Tabacco-Lighting - Electricity</v>
      </c>
      <c r="AF149" s="70" t="s">
        <v>387</v>
      </c>
      <c r="AG149" s="70" t="s">
        <v>610</v>
      </c>
      <c r="AH149" s="70" t="s">
        <v>480</v>
      </c>
      <c r="AI149" s="70" t="s">
        <v>611</v>
      </c>
      <c r="AK149" s="70" t="str">
        <f>D149</f>
        <v>IFBL</v>
      </c>
      <c r="AL149" s="70" t="str">
        <f>"Industry - "&amp;VLOOKUP(RIGHT(LEFT(AK149,3),2),NameConv!$E$21:$F$301,2,FALSE)&amp;" - " &amp;VLOOKUP(RIGHT(AK149,1),NameConv!$D$42:$E$53,2,FALSE)</f>
        <v>Industry - Food, Beverage &amp; Tabacco - Lighting</v>
      </c>
      <c r="AM149" s="245" t="s">
        <v>387</v>
      </c>
      <c r="AN149" s="70" t="s">
        <v>630</v>
      </c>
      <c r="AO149" s="70" t="s">
        <v>631</v>
      </c>
      <c r="AR149" s="254" t="s">
        <v>401</v>
      </c>
      <c r="AS149" s="72" t="str">
        <f t="shared" si="62"/>
        <v>IFBL</v>
      </c>
      <c r="AT149" s="254" t="s">
        <v>387</v>
      </c>
      <c r="AU149" s="260">
        <f>SUMIFS($L$81:$L$188,$D$81:$D$188,$AS149)</f>
        <v>0.22428000000000001</v>
      </c>
    </row>
    <row r="150" spans="1:47">
      <c r="A150" s="45" t="str">
        <f t="shared" si="100"/>
        <v>Industry-Food, Beverage &amp; Tabacco-Cooling - Electricity</v>
      </c>
      <c r="B150" s="45" t="str">
        <f t="shared" si="105"/>
        <v>IFBCELC-E</v>
      </c>
      <c r="C150" s="46" t="str">
        <f t="shared" si="101"/>
        <v>IFBELC</v>
      </c>
      <c r="D150" s="46" t="str">
        <f>$B$5&amp;RIGHT($B145,2)&amp;$B$64</f>
        <v>IFBC</v>
      </c>
      <c r="E150" s="58">
        <f>Methodology!C31</f>
        <v>2</v>
      </c>
      <c r="F150" s="60">
        <f>SUMIF(AFA!$C$3:$L$3,RIGHT(D150,1),AFA!$C$4:$L$4)</f>
        <v>0.12956000000000001</v>
      </c>
      <c r="G150" s="59">
        <v>100</v>
      </c>
      <c r="H150" s="60">
        <f t="shared" si="103"/>
        <v>53.086755171349182</v>
      </c>
      <c r="I150">
        <v>0</v>
      </c>
      <c r="J150" s="61">
        <v>1</v>
      </c>
      <c r="K150" s="60">
        <f t="shared" si="102"/>
        <v>3.4389600000000002</v>
      </c>
      <c r="L150" s="60">
        <f t="shared" si="104"/>
        <v>6.8779200000000005</v>
      </c>
      <c r="N150" s="74" t="str">
        <f>""</f>
        <v/>
      </c>
      <c r="S150" s="78"/>
      <c r="T150" s="74"/>
      <c r="U150" s="74"/>
      <c r="V150" s="74"/>
      <c r="W150" s="74"/>
      <c r="AD150" t="str">
        <f>B150</f>
        <v>IFBCELC-E</v>
      </c>
      <c r="AE150" t="str">
        <f>A150</f>
        <v>Industry-Food, Beverage &amp; Tabacco-Cooling - Electricity</v>
      </c>
      <c r="AF150" s="70" t="s">
        <v>387</v>
      </c>
      <c r="AG150" s="70" t="s">
        <v>610</v>
      </c>
      <c r="AH150" s="70" t="s">
        <v>480</v>
      </c>
      <c r="AI150" s="70" t="s">
        <v>611</v>
      </c>
      <c r="AK150" s="70" t="str">
        <f>D150</f>
        <v>IFBC</v>
      </c>
      <c r="AL150" s="70" t="str">
        <f>"Industry - "&amp;VLOOKUP(RIGHT(LEFT(AK150,3),2),NameConv!$E$21:$F$301,2,FALSE)&amp;" - " &amp;VLOOKUP(RIGHT(AK150,1),NameConv!$D$42:$E$53,2,FALSE)</f>
        <v>Industry - Food, Beverage &amp; Tabacco - Cooling</v>
      </c>
      <c r="AM150" s="245" t="s">
        <v>387</v>
      </c>
      <c r="AN150" s="70" t="s">
        <v>630</v>
      </c>
      <c r="AO150" s="70" t="s">
        <v>631</v>
      </c>
      <c r="AR150" s="254" t="s">
        <v>401</v>
      </c>
      <c r="AS150" s="72" t="str">
        <f t="shared" si="62"/>
        <v>IFBC</v>
      </c>
      <c r="AT150" s="254" t="s">
        <v>387</v>
      </c>
      <c r="AU150" s="260">
        <f>SUMIFS($L$81:$L$188,$D$81:$D$188,$AS150)</f>
        <v>6.8779200000000005</v>
      </c>
    </row>
    <row r="151" spans="1:47">
      <c r="A151" s="45" t="str">
        <f t="shared" si="100"/>
        <v>Industry-Food, Beverage &amp; Tabacco-HVAC - Electricity</v>
      </c>
      <c r="B151" s="45" t="str">
        <f t="shared" si="105"/>
        <v>IFBHELC-E</v>
      </c>
      <c r="C151" s="46" t="str">
        <f t="shared" si="101"/>
        <v>IFBELC</v>
      </c>
      <c r="D151" s="46" t="str">
        <f>$B$5&amp;RIGHT($B145,2)&amp;$B$65</f>
        <v>IFBH</v>
      </c>
      <c r="E151" s="58">
        <f>Methodology!C32</f>
        <v>0.9</v>
      </c>
      <c r="F151" s="60">
        <f>SUMIF(AFA!$C$3:$L$3,RIGHT(D151,1),AFA!$C$4:$L$4)</f>
        <v>0.13161</v>
      </c>
      <c r="G151" s="59">
        <v>100</v>
      </c>
      <c r="H151" s="60">
        <f t="shared" si="103"/>
        <v>6.1348529746979708</v>
      </c>
      <c r="I151">
        <v>0</v>
      </c>
      <c r="J151" s="61">
        <v>1</v>
      </c>
      <c r="K151" s="60">
        <f t="shared" si="102"/>
        <v>0.89711999999999992</v>
      </c>
      <c r="L151" s="60">
        <f t="shared" si="104"/>
        <v>0.8074079999999999</v>
      </c>
      <c r="N151" s="74" t="str">
        <f>""</f>
        <v/>
      </c>
      <c r="S151" s="78"/>
      <c r="T151" s="74"/>
      <c r="U151" s="74"/>
      <c r="V151" s="74"/>
      <c r="W151" s="74"/>
      <c r="AD151" t="str">
        <f>B151</f>
        <v>IFBHELC-E</v>
      </c>
      <c r="AE151" t="str">
        <f>A151</f>
        <v>Industry-Food, Beverage &amp; Tabacco-HVAC - Electricity</v>
      </c>
      <c r="AF151" s="70" t="s">
        <v>387</v>
      </c>
      <c r="AG151" s="70" t="s">
        <v>610</v>
      </c>
      <c r="AH151" s="70" t="s">
        <v>480</v>
      </c>
      <c r="AI151" s="70" t="s">
        <v>611</v>
      </c>
      <c r="AK151" s="70" t="str">
        <f>D151</f>
        <v>IFBH</v>
      </c>
      <c r="AL151" s="70" t="str">
        <f>"Industry - "&amp;VLOOKUP(RIGHT(LEFT(AK151,3),2),NameConv!$E$21:$F$301,2,FALSE)&amp;" - " &amp;VLOOKUP(RIGHT(AK151,1),NameConv!$D$42:$E$53,2,FALSE)</f>
        <v>Industry - Food, Beverage &amp; Tabacco - HVAC</v>
      </c>
      <c r="AM151" s="245" t="s">
        <v>387</v>
      </c>
      <c r="AN151" s="70" t="s">
        <v>630</v>
      </c>
      <c r="AO151" s="70" t="s">
        <v>631</v>
      </c>
      <c r="AR151" s="254" t="s">
        <v>401</v>
      </c>
      <c r="AS151" s="72" t="str">
        <f t="shared" si="62"/>
        <v>IFBH</v>
      </c>
      <c r="AT151" s="254" t="s">
        <v>387</v>
      </c>
      <c r="AU151" s="260">
        <f>SUMIFS($L$81:$L$188,$D$81:$D$188,$AS151)</f>
        <v>0.8074079999999999</v>
      </c>
    </row>
    <row r="152" spans="1:47">
      <c r="A152" s="45" t="str">
        <f t="shared" si="100"/>
        <v>Industry-Food, Beverage &amp; Tabacco-Pumping - Electricity</v>
      </c>
      <c r="B152" s="45" t="str">
        <f t="shared" si="105"/>
        <v>IFBPELC-E</v>
      </c>
      <c r="C152" s="46" t="str">
        <f t="shared" si="101"/>
        <v>IFBELC</v>
      </c>
      <c r="D152" s="46" t="str">
        <f>$B$5&amp;RIGHT($B145,2)&amp;$B$66</f>
        <v>IFBP</v>
      </c>
      <c r="E152" s="58">
        <f>Methodology!C33</f>
        <v>0.8</v>
      </c>
      <c r="F152" s="60">
        <f>SUMIF(AFA!$C$3:$L$3,RIGHT(D152,1),AFA!$C$4:$L$4)</f>
        <v>0.12116</v>
      </c>
      <c r="G152" s="59">
        <v>100</v>
      </c>
      <c r="H152" s="60">
        <f t="shared" si="103"/>
        <v>27.643182568504457</v>
      </c>
      <c r="I152">
        <v>0</v>
      </c>
      <c r="J152" s="61">
        <v>1</v>
      </c>
      <c r="K152" s="60">
        <f t="shared" si="102"/>
        <v>4.1865600000000001</v>
      </c>
      <c r="L152" s="60">
        <f t="shared" si="104"/>
        <v>3.3492480000000002</v>
      </c>
      <c r="N152" s="74" t="str">
        <f>""</f>
        <v/>
      </c>
      <c r="S152" s="78"/>
      <c r="T152" s="74"/>
      <c r="U152" s="74"/>
      <c r="V152" s="74"/>
      <c r="W152" s="74"/>
      <c r="AD152" t="str">
        <f>B152</f>
        <v>IFBPELC-E</v>
      </c>
      <c r="AE152" t="str">
        <f>A152</f>
        <v>Industry-Food, Beverage &amp; Tabacco-Pumping - Electricity</v>
      </c>
      <c r="AF152" s="70" t="s">
        <v>387</v>
      </c>
      <c r="AG152" s="70" t="s">
        <v>610</v>
      </c>
      <c r="AH152" s="70" t="s">
        <v>480</v>
      </c>
      <c r="AI152" s="70" t="s">
        <v>611</v>
      </c>
      <c r="AK152" s="70" t="str">
        <f>D152</f>
        <v>IFBP</v>
      </c>
      <c r="AL152" s="70" t="str">
        <f>"Industry - "&amp;VLOOKUP(RIGHT(LEFT(AK152,3),2),NameConv!$E$21:$F$301,2,FALSE)&amp;" - " &amp;VLOOKUP(RIGHT(AK152,1),NameConv!$D$42:$E$53,2,FALSE)</f>
        <v>Industry - Food, Beverage &amp; Tabacco - Pumping</v>
      </c>
      <c r="AM152" s="245" t="s">
        <v>387</v>
      </c>
      <c r="AN152" s="70" t="s">
        <v>630</v>
      </c>
      <c r="AO152" s="70" t="s">
        <v>631</v>
      </c>
      <c r="AR152" s="254" t="s">
        <v>401</v>
      </c>
      <c r="AS152" s="72" t="str">
        <f t="shared" si="62"/>
        <v>IFBP</v>
      </c>
      <c r="AT152" s="254" t="s">
        <v>387</v>
      </c>
      <c r="AU152" s="260">
        <f>SUMIFS($L$81:$L$188,$D$81:$D$188,$AS152)</f>
        <v>3.3492480000000002</v>
      </c>
    </row>
    <row r="153" spans="1:47">
      <c r="A153" s="45" t="str">
        <f t="shared" si="100"/>
        <v>Industry-Food, Beverage &amp; Tabacco-Fans - Electricity</v>
      </c>
      <c r="B153" s="45" t="str">
        <f t="shared" si="105"/>
        <v>IFBFELC-E</v>
      </c>
      <c r="C153" s="46" t="str">
        <f t="shared" si="101"/>
        <v>IFBELC</v>
      </c>
      <c r="D153" s="46" t="str">
        <f>$B$5&amp;RIGHT($B145,2)&amp;$B$67</f>
        <v>IFBF</v>
      </c>
      <c r="E153" s="58">
        <f>Methodology!C34</f>
        <v>0.8</v>
      </c>
      <c r="F153" s="60">
        <f>SUMIF(AFA!$C$3:$L$3,RIGHT(D153,1),AFA!$C$4:$L$4)</f>
        <v>0.10936999999999999</v>
      </c>
      <c r="G153" s="59">
        <v>100</v>
      </c>
      <c r="H153" s="60">
        <f t="shared" si="103"/>
        <v>4.3747279875651461</v>
      </c>
      <c r="I153">
        <v>0</v>
      </c>
      <c r="J153" s="61">
        <v>1</v>
      </c>
      <c r="K153" s="60">
        <f t="shared" si="102"/>
        <v>0.59808000000000006</v>
      </c>
      <c r="L153" s="60">
        <f t="shared" si="104"/>
        <v>0.47846400000000006</v>
      </c>
      <c r="N153" s="74" t="str">
        <f>""</f>
        <v/>
      </c>
      <c r="S153" s="78"/>
      <c r="T153" s="74"/>
      <c r="U153" s="74"/>
      <c r="V153" s="74"/>
      <c r="W153" s="74"/>
      <c r="AD153" t="str">
        <f>B153</f>
        <v>IFBFELC-E</v>
      </c>
      <c r="AE153" t="str">
        <f>A153</f>
        <v>Industry-Food, Beverage &amp; Tabacco-Fans - Electricity</v>
      </c>
      <c r="AF153" s="70" t="s">
        <v>387</v>
      </c>
      <c r="AG153" s="70" t="s">
        <v>610</v>
      </c>
      <c r="AH153" s="70" t="s">
        <v>480</v>
      </c>
      <c r="AI153" s="70" t="s">
        <v>611</v>
      </c>
      <c r="AK153" s="70" t="str">
        <f>D153</f>
        <v>IFBF</v>
      </c>
      <c r="AL153" s="70" t="str">
        <f>"Industry - "&amp;VLOOKUP(RIGHT(LEFT(AK153,3),2),NameConv!$E$21:$F$301,2,FALSE)&amp;" - " &amp;VLOOKUP(RIGHT(AK153,1),NameConv!$D$42:$E$53,2,FALSE)</f>
        <v>Industry - Food, Beverage &amp; Tabacco - Fans</v>
      </c>
      <c r="AM153" s="245" t="s">
        <v>387</v>
      </c>
      <c r="AN153" s="70" t="s">
        <v>630</v>
      </c>
      <c r="AO153" s="70" t="s">
        <v>631</v>
      </c>
      <c r="AR153" s="254" t="s">
        <v>401</v>
      </c>
      <c r="AS153" s="72" t="str">
        <f t="shared" si="62"/>
        <v>IFBF</v>
      </c>
      <c r="AT153" s="254" t="s">
        <v>387</v>
      </c>
      <c r="AU153" s="260">
        <f>SUMIFS($L$81:$L$188,$D$81:$D$188,$AS153)</f>
        <v>0.47846400000000006</v>
      </c>
    </row>
    <row r="154" spans="1:47">
      <c r="A154" s="45" t="str">
        <f t="shared" si="100"/>
        <v>Industry-Food, Beverage &amp; Tabacco-Other motive - Electricity</v>
      </c>
      <c r="B154" s="45" t="str">
        <f t="shared" si="105"/>
        <v>IFBOELC-E</v>
      </c>
      <c r="C154" s="46" t="str">
        <f t="shared" si="101"/>
        <v>IFBELC</v>
      </c>
      <c r="D154" s="46" t="str">
        <f>$B$5&amp;RIGHT($B145,2)&amp;$B$68</f>
        <v>IFBO</v>
      </c>
      <c r="E154" s="58">
        <f>Methodology!C35</f>
        <v>0.8</v>
      </c>
      <c r="F154" s="60">
        <f>SUMIF(AFA!$C$3:$L$3,RIGHT(D154,1),AFA!$C$4:$L$4)</f>
        <v>0.13081999999999999</v>
      </c>
      <c r="G154" s="59">
        <v>100</v>
      </c>
      <c r="H154" s="60">
        <f t="shared" si="103"/>
        <v>19.201467665494576</v>
      </c>
      <c r="I154">
        <v>0</v>
      </c>
      <c r="J154" s="61">
        <v>1</v>
      </c>
      <c r="K154" s="60">
        <f t="shared" si="102"/>
        <v>3.13992</v>
      </c>
      <c r="L154" s="60">
        <f t="shared" si="104"/>
        <v>2.5119360000000004</v>
      </c>
      <c r="N154" s="74" t="str">
        <f>""</f>
        <v/>
      </c>
      <c r="S154" s="78"/>
      <c r="T154" s="74"/>
      <c r="U154" s="74"/>
      <c r="V154" s="74"/>
      <c r="W154" s="74"/>
      <c r="AD154" t="str">
        <f>B154</f>
        <v>IFBOELC-E</v>
      </c>
      <c r="AE154" t="str">
        <f>A154</f>
        <v>Industry-Food, Beverage &amp; Tabacco-Other motive - Electricity</v>
      </c>
      <c r="AF154" s="70" t="s">
        <v>387</v>
      </c>
      <c r="AG154" s="70" t="s">
        <v>610</v>
      </c>
      <c r="AH154" s="70" t="s">
        <v>480</v>
      </c>
      <c r="AI154" s="70" t="s">
        <v>611</v>
      </c>
      <c r="AK154" s="70" t="str">
        <f>D154</f>
        <v>IFBO</v>
      </c>
      <c r="AL154" s="70" t="str">
        <f>"Industry - "&amp;VLOOKUP(RIGHT(LEFT(AK154,3),2),NameConv!$E$21:$F$301,2,FALSE)&amp;" - " &amp;VLOOKUP(RIGHT(AK154,1),NameConv!$D$42:$E$53,2,FALSE)</f>
        <v>Industry - Food, Beverage &amp; Tabacco - Other motive</v>
      </c>
      <c r="AM154" s="245" t="s">
        <v>387</v>
      </c>
      <c r="AN154" s="70" t="s">
        <v>630</v>
      </c>
      <c r="AO154" s="70" t="s">
        <v>631</v>
      </c>
      <c r="AR154" s="254" t="s">
        <v>401</v>
      </c>
      <c r="AS154" s="72" t="str">
        <f t="shared" si="62"/>
        <v>IFBO</v>
      </c>
      <c r="AT154" s="254" t="s">
        <v>387</v>
      </c>
      <c r="AU154" s="260">
        <f>SUMIFS($L$81:$L$188,$D$81:$D$188,$AS154)</f>
        <v>2.5119360000000004</v>
      </c>
    </row>
    <row r="155" spans="1:47">
      <c r="A155" s="45" t="str">
        <f t="shared" si="100"/>
        <v>Industry-Food, Beverage &amp; Tabacco-Electrochemical - Electricity</v>
      </c>
      <c r="B155" s="45" t="str">
        <f t="shared" si="105"/>
        <v>IFBEELC-E</v>
      </c>
      <c r="C155" s="46" t="str">
        <f t="shared" si="101"/>
        <v>IFBELC</v>
      </c>
      <c r="D155" s="46" t="str">
        <f>$B$5&amp;RIGHT($B145,2)&amp;$B$69</f>
        <v>IFBE</v>
      </c>
      <c r="E155" s="58">
        <f>Methodology!C27</f>
        <v>0.76</v>
      </c>
      <c r="F155" s="60">
        <f>SUMIF(AFA!$C$3:$L$3,RIGHT(D155,1),AFA!$C$4:$L$4)</f>
        <v>0.13233</v>
      </c>
      <c r="G155" s="59">
        <v>100</v>
      </c>
      <c r="H155" s="60">
        <f t="shared" si="103"/>
        <v>0</v>
      </c>
      <c r="I155">
        <v>0</v>
      </c>
      <c r="J155" s="61">
        <v>1</v>
      </c>
      <c r="K155" s="60">
        <f t="shared" si="102"/>
        <v>0</v>
      </c>
      <c r="L155" s="60">
        <f t="shared" si="104"/>
        <v>0</v>
      </c>
      <c r="N155" s="74" t="str">
        <f>""</f>
        <v/>
      </c>
      <c r="S155" s="78"/>
      <c r="T155" s="74"/>
      <c r="U155" s="74"/>
      <c r="V155" s="74"/>
      <c r="W155" s="74"/>
      <c r="AD155" t="str">
        <f>B155</f>
        <v>IFBEELC-E</v>
      </c>
      <c r="AE155" t="str">
        <f>A155</f>
        <v>Industry-Food, Beverage &amp; Tabacco-Electrochemical - Electricity</v>
      </c>
      <c r="AF155" s="70" t="s">
        <v>387</v>
      </c>
      <c r="AG155" s="70" t="s">
        <v>610</v>
      </c>
      <c r="AH155" s="70" t="s">
        <v>480</v>
      </c>
      <c r="AI155" s="70" t="s">
        <v>611</v>
      </c>
      <c r="AK155" s="70" t="str">
        <f>D155</f>
        <v>IFBE</v>
      </c>
      <c r="AL155" s="70" t="str">
        <f>"Industry - "&amp;VLOOKUP(RIGHT(LEFT(AK155,3),2),NameConv!$E$21:$F$301,2,FALSE)&amp;" - " &amp;VLOOKUP(RIGHT(AK155,1),NameConv!$D$42:$E$53,2,FALSE)</f>
        <v>Industry - Food, Beverage &amp; Tabacco - Electrochemical</v>
      </c>
      <c r="AM155" s="245" t="s">
        <v>387</v>
      </c>
      <c r="AN155" s="70" t="s">
        <v>630</v>
      </c>
      <c r="AO155" s="70" t="s">
        <v>631</v>
      </c>
      <c r="AR155" s="254" t="s">
        <v>401</v>
      </c>
      <c r="AS155" s="72" t="str">
        <f t="shared" si="62"/>
        <v>IFBE</v>
      </c>
      <c r="AT155" s="254" t="s">
        <v>387</v>
      </c>
      <c r="AU155" s="260">
        <f>SUMIFS($L$81:$L$188,$D$81:$D$188,$AS155)</f>
        <v>0</v>
      </c>
    </row>
    <row r="156" spans="1:47">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AD156" s="26" t="s">
        <v>476</v>
      </c>
      <c r="AF156" s="70"/>
      <c r="AG156" s="70"/>
      <c r="AH156" s="70"/>
      <c r="AI156" s="70"/>
      <c r="AK156" s="26" t="s">
        <v>476</v>
      </c>
      <c r="AR156" s="72" t="s">
        <v>476</v>
      </c>
      <c r="AS156" s="72" t="str">
        <f t="shared" si="62"/>
        <v>*</v>
      </c>
      <c r="AT156" s="254" t="s">
        <v>387</v>
      </c>
      <c r="AU156" s="260">
        <f>SUMIFS($L$81:$L$188,$D$81:$D$188,$AS156)</f>
        <v>338.97013191086643</v>
      </c>
    </row>
    <row r="157" spans="1:47">
      <c r="A157" s="45" t="str">
        <f>A$5&amp;"-"&amp;A$17&amp;"-"&amp;A$70&amp;" - "&amp;VLOOKUP(RIGHT(C157,3),NameConv!$E$4:$G$23,2,FALSE)&amp;" - Existing"</f>
        <v>Industry-Food, Beverage &amp; Tabacco-boiler/process heating -  - Existing</v>
      </c>
      <c r="B157" s="45" t="str">
        <f t="shared" ref="B157:B165" si="106">D157&amp;RIGHT(C157,3)&amp;"-E"</f>
        <v>IFBSCOA-E</v>
      </c>
      <c r="C157" s="46" t="str">
        <f>+$C$6</f>
        <v>INDCOA</v>
      </c>
      <c r="D157" s="46" t="str">
        <f t="shared" ref="D157:D165" si="107">$B$5&amp;RIGHT($B$145,2)&amp;$B$70</f>
        <v>IFBS</v>
      </c>
      <c r="E157" s="58">
        <f>Methodology!C40</f>
        <v>0.64</v>
      </c>
      <c r="F157" s="60">
        <f>SUMIF(AFA!$C$3:$L$3,RIGHT(D157,1),AFA!$C$4:$L$4)</f>
        <v>0.15426999999999999</v>
      </c>
      <c r="G157" s="59">
        <v>100</v>
      </c>
      <c r="H157" s="60">
        <f t="shared" ref="H157:H165" si="108">L157/F157</f>
        <v>67.505542231153186</v>
      </c>
      <c r="I157">
        <v>0</v>
      </c>
      <c r="J157" s="61">
        <v>1</v>
      </c>
      <c r="K157" s="60">
        <f>J157*INDEX($C$10:$L$19,MATCH(B145,$B$10:$B$19,0),MATCH($B$6&amp;RIGHT(C157,3),$C$6:$L$6,0))</f>
        <v>16.272000000000002</v>
      </c>
      <c r="L157" s="60">
        <f>K157*E157</f>
        <v>10.414080000000002</v>
      </c>
      <c r="N157" s="78">
        <f t="shared" ref="N157:N165" si="109">L157/SUMIF($D$81:$D$187,$D157,$L$81:$L$187)</f>
        <v>0.25685398787785141</v>
      </c>
      <c r="O157" s="77">
        <f t="shared" ref="O157:Q161" si="110">MIN(1,$N157+O$75)</f>
        <v>0.75685398787785141</v>
      </c>
      <c r="P157" s="77">
        <f t="shared" si="110"/>
        <v>1</v>
      </c>
      <c r="Q157" s="77">
        <f t="shared" si="110"/>
        <v>1</v>
      </c>
      <c r="R157" s="77"/>
      <c r="S157" s="78">
        <f t="shared" ref="S157:S162" si="111">N157</f>
        <v>0.25685398787785141</v>
      </c>
      <c r="T157" s="77">
        <f t="shared" ref="T157:V157" si="112">S157*T$75</f>
        <v>0.23116858909006627</v>
      </c>
      <c r="U157" s="77">
        <f t="shared" si="112"/>
        <v>0</v>
      </c>
      <c r="V157" s="77">
        <f t="shared" si="112"/>
        <v>0</v>
      </c>
      <c r="W157" s="74"/>
      <c r="AD157" t="str">
        <f>B157</f>
        <v>IFBSCOA-E</v>
      </c>
      <c r="AE157" t="str">
        <f>A157</f>
        <v>Industry-Food, Beverage &amp; Tabacco-boiler/process heating -  - Existing</v>
      </c>
      <c r="AF157" s="70" t="s">
        <v>387</v>
      </c>
      <c r="AG157" s="70" t="s">
        <v>610</v>
      </c>
      <c r="AH157" s="70" t="s">
        <v>480</v>
      </c>
      <c r="AI157" s="70" t="s">
        <v>611</v>
      </c>
      <c r="AK157" s="70" t="str">
        <f>D157</f>
        <v>IFBS</v>
      </c>
      <c r="AL157" s="70" t="str">
        <f>"Industry - "&amp;VLOOKUP(RIGHT(LEFT(AK157,3),2),NameConv!$E$21:$F$301,2,FALSE)&amp;" - " &amp;VLOOKUP(RIGHT(AK157,1),NameConv!$D$42:$E$53,2,FALSE)</f>
        <v>Industry - Food, Beverage &amp; Tabacco - boiler/process heating</v>
      </c>
      <c r="AM157" s="245" t="s">
        <v>387</v>
      </c>
      <c r="AN157" s="70" t="s">
        <v>630</v>
      </c>
      <c r="AO157" s="70" t="s">
        <v>480</v>
      </c>
      <c r="AR157" s="254" t="s">
        <v>401</v>
      </c>
      <c r="AS157" s="72" t="str">
        <f t="shared" si="62"/>
        <v>IFBS</v>
      </c>
      <c r="AT157" s="254" t="s">
        <v>387</v>
      </c>
      <c r="AU157" s="260">
        <f>SUMIFS($L$81:$L$188,$D$81:$D$188,$AS157)</f>
        <v>40.544747177343751</v>
      </c>
    </row>
    <row r="158" spans="1:47">
      <c r="A158" s="45" t="str">
        <f>A$5&amp;"-"&amp;A$17&amp;"-"&amp;A$70&amp;" - "&amp;VLOOKUP(RIGHT(C158,3),NameConv!$E$4:$G$23,2,FALSE)&amp;" - Existing"</f>
        <v>Industry-Food, Beverage &amp; Tabacco-boiler/process heating -  - Existing</v>
      </c>
      <c r="B158" s="45" t="str">
        <f t="shared" si="106"/>
        <v>IFBSGAS-E</v>
      </c>
      <c r="C158" s="46" t="str">
        <f>G6</f>
        <v>INDGAS</v>
      </c>
      <c r="D158" s="46" t="str">
        <f t="shared" si="107"/>
        <v>IFBS</v>
      </c>
      <c r="E158" s="58">
        <f>Methodology!C41</f>
        <v>0.72</v>
      </c>
      <c r="F158" s="60">
        <f>SUMIF(AFA!$C$3:$L$3,RIGHT(D158,1),AFA!$C$4:$L$4)</f>
        <v>0.15426999999999999</v>
      </c>
      <c r="G158" s="59">
        <v>100</v>
      </c>
      <c r="H158" s="60">
        <f t="shared" si="108"/>
        <v>34.377369400037274</v>
      </c>
      <c r="I158">
        <v>0</v>
      </c>
      <c r="J158" s="61">
        <v>1</v>
      </c>
      <c r="K158" s="60">
        <f>J158*INDEX($C$10:$L$19,MATCH(B145,$B$10:$B$19,0),MATCH($B$6&amp;RIGHT(C158,3),$C$6:$L$6,0))</f>
        <v>7.3658288574218753</v>
      </c>
      <c r="L158" s="60">
        <f t="shared" ref="L158:L165" si="113">K158*E158</f>
        <v>5.3033967773437496</v>
      </c>
      <c r="N158" s="78">
        <f t="shared" si="109"/>
        <v>0.13080354784669287</v>
      </c>
      <c r="O158" s="77">
        <f t="shared" si="110"/>
        <v>0.6308035478466929</v>
      </c>
      <c r="P158" s="77">
        <f t="shared" si="110"/>
        <v>1</v>
      </c>
      <c r="Q158" s="77">
        <f t="shared" si="110"/>
        <v>1</v>
      </c>
      <c r="R158" s="77"/>
      <c r="S158" s="78">
        <f t="shared" si="111"/>
        <v>0.13080354784669287</v>
      </c>
      <c r="T158" s="77">
        <f t="shared" ref="T158:V158" si="114">S158*T$75</f>
        <v>0.11772319306202358</v>
      </c>
      <c r="U158" s="77">
        <f t="shared" si="114"/>
        <v>0</v>
      </c>
      <c r="V158" s="77">
        <f t="shared" si="114"/>
        <v>0</v>
      </c>
      <c r="W158" s="74"/>
      <c r="AD158" t="str">
        <f>B158</f>
        <v>IFBSGAS-E</v>
      </c>
      <c r="AE158" t="str">
        <f>A158</f>
        <v>Industry-Food, Beverage &amp; Tabacco-boiler/process heating -  - Existing</v>
      </c>
      <c r="AF158" s="70" t="s">
        <v>387</v>
      </c>
      <c r="AG158" s="70" t="s">
        <v>610</v>
      </c>
      <c r="AH158" s="70" t="s">
        <v>480</v>
      </c>
      <c r="AI158" s="70" t="s">
        <v>611</v>
      </c>
      <c r="AK158" s="26" t="s">
        <v>476</v>
      </c>
      <c r="AL158" s="70" t="str">
        <f>A158</f>
        <v>Industry-Food, Beverage &amp; Tabacco-boiler/process heating -  - Existing</v>
      </c>
      <c r="AM158" s="245" t="s">
        <v>387</v>
      </c>
      <c r="AN158" s="70" t="s">
        <v>630</v>
      </c>
      <c r="AO158" s="70" t="s">
        <v>480</v>
      </c>
      <c r="AR158" s="72" t="s">
        <v>476</v>
      </c>
      <c r="AS158" s="72" t="str">
        <f t="shared" si="62"/>
        <v>*</v>
      </c>
      <c r="AT158" s="254" t="s">
        <v>387</v>
      </c>
      <c r="AU158" s="260">
        <f>SUMIFS($L$81:$L$188,$D$81:$D$188,$AS158)</f>
        <v>338.97013191086643</v>
      </c>
    </row>
    <row r="159" spans="1:47">
      <c r="A159" s="45" t="str">
        <f>A$5&amp;"-"&amp;A$17&amp;"-"&amp;A$70&amp;" - "&amp;VLOOKUP(RIGHT(C159,3),NameConv!$E$4:$G$23,2,FALSE)&amp;" - Existing"</f>
        <v>Industry-Food, Beverage &amp; Tabacco-boiler/process heating -  - Existing</v>
      </c>
      <c r="B159" s="45" t="str">
        <f t="shared" si="106"/>
        <v>IFBSOHF-E</v>
      </c>
      <c r="C159" s="46" t="str">
        <f>+$H$6</f>
        <v>INDOHF</v>
      </c>
      <c r="D159" s="46" t="str">
        <f t="shared" si="107"/>
        <v>IFBS</v>
      </c>
      <c r="E159" s="58">
        <f>Methodology!C42</f>
        <v>0.68</v>
      </c>
      <c r="F159" s="60">
        <f>SUMIF(AFA!$C$3:$L$3,RIGHT(D159,1),AFA!$C$4:$L$4)</f>
        <v>0.15426999999999999</v>
      </c>
      <c r="G159" s="59">
        <v>100</v>
      </c>
      <c r="H159" s="60">
        <f t="shared" si="108"/>
        <v>0</v>
      </c>
      <c r="I159">
        <v>0</v>
      </c>
      <c r="J159" s="61">
        <v>1</v>
      </c>
      <c r="K159" s="60">
        <f>J159*INDEX($C$10:$L$19,MATCH(B145,$B$10:$B$19,0),MATCH($B$6&amp;RIGHT(C159,3),$C$6:$L$6,0))</f>
        <v>0</v>
      </c>
      <c r="L159" s="60">
        <f t="shared" si="113"/>
        <v>0</v>
      </c>
      <c r="N159" s="78">
        <f t="shared" si="109"/>
        <v>0</v>
      </c>
      <c r="O159" s="77">
        <f t="shared" si="110"/>
        <v>0.5</v>
      </c>
      <c r="P159" s="77">
        <f t="shared" si="110"/>
        <v>1</v>
      </c>
      <c r="Q159" s="77">
        <f t="shared" si="110"/>
        <v>1</v>
      </c>
      <c r="R159" s="77"/>
      <c r="S159" s="78">
        <f t="shared" si="111"/>
        <v>0</v>
      </c>
      <c r="T159" s="77">
        <f t="shared" ref="T159:V159" si="115">S159*T$75</f>
        <v>0</v>
      </c>
      <c r="U159" s="77">
        <f t="shared" si="115"/>
        <v>0</v>
      </c>
      <c r="V159" s="77">
        <f t="shared" si="115"/>
        <v>0</v>
      </c>
      <c r="W159" s="74"/>
      <c r="AD159" t="str">
        <f>B159</f>
        <v>IFBSOHF-E</v>
      </c>
      <c r="AE159" t="str">
        <f>A159</f>
        <v>Industry-Food, Beverage &amp; Tabacco-boiler/process heating -  - Existing</v>
      </c>
      <c r="AF159" s="70" t="s">
        <v>387</v>
      </c>
      <c r="AG159" s="70" t="s">
        <v>610</v>
      </c>
      <c r="AH159" s="70" t="s">
        <v>480</v>
      </c>
      <c r="AI159" s="70" t="s">
        <v>611</v>
      </c>
      <c r="AK159" s="26" t="s">
        <v>476</v>
      </c>
      <c r="AL159" s="70" t="str">
        <f>A159</f>
        <v>Industry-Food, Beverage &amp; Tabacco-boiler/process heating -  - Existing</v>
      </c>
      <c r="AM159" s="245" t="s">
        <v>387</v>
      </c>
      <c r="AN159" s="70" t="s">
        <v>630</v>
      </c>
      <c r="AO159" s="70" t="s">
        <v>480</v>
      </c>
      <c r="AR159" s="72" t="s">
        <v>476</v>
      </c>
      <c r="AS159" s="72" t="str">
        <f t="shared" si="62"/>
        <v>*</v>
      </c>
      <c r="AT159" s="254" t="s">
        <v>387</v>
      </c>
      <c r="AU159" s="260">
        <f>SUMIFS($L$81:$L$188,$D$81:$D$188,$AS159)</f>
        <v>338.97013191086643</v>
      </c>
    </row>
    <row r="160" spans="1:47">
      <c r="A160" s="45" t="str">
        <f>A$5&amp;"-"&amp;A$17&amp;"-"&amp;A$70&amp;" - "&amp;VLOOKUP(RIGHT(C160,3),NameConv!$E$4:$G$23,2,FALSE)&amp;" - Existing"</f>
        <v>Industry-Food, Beverage &amp; Tabacco-boiler/process heating -  - Existing</v>
      </c>
      <c r="B160" s="45" t="str">
        <f t="shared" si="106"/>
        <v>IFBSOLP-E</v>
      </c>
      <c r="C160" s="46" t="str">
        <f>+$I$6</f>
        <v>INDOLP</v>
      </c>
      <c r="D160" s="46" t="str">
        <f t="shared" si="107"/>
        <v>IFBS</v>
      </c>
      <c r="E160" s="58">
        <f>Methodology!C43</f>
        <v>0.72</v>
      </c>
      <c r="F160" s="60">
        <f>SUMIF(AFA!$C$3:$L$3,RIGHT(D160,1),AFA!$C$4:$L$4)</f>
        <v>0.15426999999999999</v>
      </c>
      <c r="G160" s="59">
        <v>100</v>
      </c>
      <c r="H160" s="60">
        <f t="shared" si="108"/>
        <v>0</v>
      </c>
      <c r="I160">
        <v>0</v>
      </c>
      <c r="J160" s="61">
        <v>1</v>
      </c>
      <c r="K160" s="60">
        <f>J160*INDEX($C$10:$L$19,MATCH(B145,$B$10:$B$19,0),MATCH($B$6&amp;RIGHT(C160,3),$C$6:$L$6,0))</f>
        <v>0</v>
      </c>
      <c r="L160" s="60">
        <f t="shared" si="113"/>
        <v>0</v>
      </c>
      <c r="N160" s="78">
        <f t="shared" si="109"/>
        <v>0</v>
      </c>
      <c r="O160" s="77">
        <f t="shared" si="110"/>
        <v>0.5</v>
      </c>
      <c r="P160" s="77">
        <f t="shared" si="110"/>
        <v>1</v>
      </c>
      <c r="Q160" s="77">
        <f t="shared" si="110"/>
        <v>1</v>
      </c>
      <c r="R160" s="77"/>
      <c r="S160" s="78">
        <f t="shared" si="111"/>
        <v>0</v>
      </c>
      <c r="T160" s="77">
        <f t="shared" ref="T160:V160" si="116">S160*T$75</f>
        <v>0</v>
      </c>
      <c r="U160" s="77">
        <f t="shared" si="116"/>
        <v>0</v>
      </c>
      <c r="V160" s="77">
        <f t="shared" si="116"/>
        <v>0</v>
      </c>
      <c r="W160" s="74"/>
      <c r="AD160" t="str">
        <f>B160</f>
        <v>IFBSOLP-E</v>
      </c>
      <c r="AE160" t="str">
        <f>A160</f>
        <v>Industry-Food, Beverage &amp; Tabacco-boiler/process heating -  - Existing</v>
      </c>
      <c r="AF160" s="70" t="s">
        <v>387</v>
      </c>
      <c r="AG160" s="70" t="s">
        <v>610</v>
      </c>
      <c r="AH160" s="70" t="s">
        <v>480</v>
      </c>
      <c r="AI160" s="70" t="s">
        <v>611</v>
      </c>
      <c r="AK160" s="26" t="s">
        <v>476</v>
      </c>
      <c r="AL160" s="70" t="str">
        <f>A160</f>
        <v>Industry-Food, Beverage &amp; Tabacco-boiler/process heating -  - Existing</v>
      </c>
      <c r="AM160" s="245" t="s">
        <v>387</v>
      </c>
      <c r="AN160" s="70" t="s">
        <v>630</v>
      </c>
      <c r="AO160" s="70" t="s">
        <v>480</v>
      </c>
      <c r="AR160" s="72" t="s">
        <v>476</v>
      </c>
      <c r="AS160" s="72" t="str">
        <f t="shared" si="62"/>
        <v>*</v>
      </c>
      <c r="AT160" s="254" t="s">
        <v>387</v>
      </c>
      <c r="AU160" s="260">
        <f>SUMIFS($L$81:$L$188,$D$81:$D$188,$AS160)</f>
        <v>338.97013191086643</v>
      </c>
    </row>
    <row r="161" spans="1:47">
      <c r="A161" s="45" t="str">
        <f>A$5&amp;"-"&amp;A$17&amp;"-"&amp;A$70&amp;" - "&amp;VLOOKUP(RIGHT(C161,3),NameConv!$E$4:$G$23,2,FALSE)&amp;" - Existing"</f>
        <v>Industry-Food, Beverage &amp; Tabacco-boiler/process heating -  - Existing</v>
      </c>
      <c r="B161" s="45" t="str">
        <f t="shared" si="106"/>
        <v>IFBSELC-E</v>
      </c>
      <c r="C161" s="46" t="str">
        <f>$P$16</f>
        <v>IFBELC</v>
      </c>
      <c r="D161" s="46" t="str">
        <f t="shared" si="107"/>
        <v>IFBS</v>
      </c>
      <c r="E161" s="58">
        <f>Methodology!C27</f>
        <v>0.76</v>
      </c>
      <c r="F161" s="60">
        <f>SUMIF(AFA!$C$3:$L$3,RIGHT(D161,1),AFA!$C$4:$L$4)</f>
        <v>0.15426999999999999</v>
      </c>
      <c r="G161" s="59">
        <v>100</v>
      </c>
      <c r="H161" s="60">
        <f t="shared" si="108"/>
        <v>1.4731989369287615</v>
      </c>
      <c r="I161">
        <v>0</v>
      </c>
      <c r="J161" s="61">
        <v>1</v>
      </c>
      <c r="K161" s="60">
        <f>J161*INDEX($C$70:$J$70,MATCH($B145,$C$60:$J$60,0))</f>
        <v>0.29904000000000003</v>
      </c>
      <c r="L161" s="60">
        <f t="shared" si="113"/>
        <v>0.22727040000000001</v>
      </c>
      <c r="N161" s="78">
        <f t="shared" si="109"/>
        <v>5.6054215606750127E-3</v>
      </c>
      <c r="O161" s="77">
        <f t="shared" si="110"/>
        <v>0.50560542156067501</v>
      </c>
      <c r="P161" s="77">
        <f t="shared" si="110"/>
        <v>1</v>
      </c>
      <c r="Q161" s="77">
        <f t="shared" si="110"/>
        <v>1</v>
      </c>
      <c r="R161" s="77"/>
      <c r="S161" s="78">
        <f t="shared" si="111"/>
        <v>5.6054215606750127E-3</v>
      </c>
      <c r="T161" s="77">
        <f t="shared" ref="T161:V161" si="117">S161*T$75</f>
        <v>5.0448794046075119E-3</v>
      </c>
      <c r="U161" s="77">
        <f t="shared" si="117"/>
        <v>0</v>
      </c>
      <c r="V161" s="77">
        <f t="shared" si="117"/>
        <v>0</v>
      </c>
      <c r="W161" s="74"/>
      <c r="AD161" t="str">
        <f>B161</f>
        <v>IFBSELC-E</v>
      </c>
      <c r="AE161" t="str">
        <f>A161</f>
        <v>Industry-Food, Beverage &amp; Tabacco-boiler/process heating -  - Existing</v>
      </c>
      <c r="AF161" s="70" t="s">
        <v>387</v>
      </c>
      <c r="AG161" s="70" t="s">
        <v>610</v>
      </c>
      <c r="AH161" s="70" t="s">
        <v>480</v>
      </c>
      <c r="AI161" s="70" t="s">
        <v>611</v>
      </c>
      <c r="AK161" s="26" t="s">
        <v>476</v>
      </c>
      <c r="AL161" s="70" t="str">
        <f>A161</f>
        <v>Industry-Food, Beverage &amp; Tabacco-boiler/process heating -  - Existing</v>
      </c>
      <c r="AM161" s="245" t="s">
        <v>387</v>
      </c>
      <c r="AN161" s="70" t="s">
        <v>630</v>
      </c>
      <c r="AO161" s="70" t="s">
        <v>631</v>
      </c>
      <c r="AR161" s="72" t="s">
        <v>476</v>
      </c>
      <c r="AS161" s="72" t="str">
        <f t="shared" si="62"/>
        <v>*</v>
      </c>
      <c r="AT161" s="254" t="s">
        <v>387</v>
      </c>
      <c r="AU161" s="260">
        <f>SUMIFS($L$81:$L$188,$D$81:$D$188,$AS161)</f>
        <v>338.97013191086643</v>
      </c>
    </row>
    <row r="162" spans="1:47"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07"/>
        <v>IFBS</v>
      </c>
      <c r="E162" s="58">
        <f>E120</f>
        <v>3.34</v>
      </c>
      <c r="F162" s="60">
        <f>SUMIF(AFA!$C$3:$L$3,RIGHT(D162,1),AFA!$C$4:$L$4)</f>
        <v>0.15426999999999999</v>
      </c>
      <c r="G162" s="59">
        <v>100</v>
      </c>
      <c r="H162" s="60">
        <v>0</v>
      </c>
      <c r="I162">
        <v>0</v>
      </c>
      <c r="J162" s="61">
        <v>1</v>
      </c>
      <c r="K162" s="60">
        <v>0</v>
      </c>
      <c r="L162" s="60">
        <f>K162*E162</f>
        <v>0</v>
      </c>
      <c r="N162" s="78">
        <f t="shared" si="109"/>
        <v>0</v>
      </c>
      <c r="O162" s="216">
        <v>0.02</v>
      </c>
      <c r="P162" s="216">
        <v>0.6</v>
      </c>
      <c r="Q162" s="216">
        <v>0.6</v>
      </c>
      <c r="R162" s="77"/>
      <c r="S162" s="78">
        <f t="shared" si="111"/>
        <v>0</v>
      </c>
      <c r="T162" s="77">
        <f t="shared" ref="T162:V162" si="118">S162*T$75</f>
        <v>0</v>
      </c>
      <c r="U162" s="77">
        <f t="shared" si="118"/>
        <v>0</v>
      </c>
      <c r="V162" s="77">
        <f t="shared" si="118"/>
        <v>0</v>
      </c>
      <c r="W162" s="74"/>
      <c r="AD162" t="str">
        <f>B162</f>
        <v>IFBSELC-N</v>
      </c>
      <c r="AE162" t="str">
        <f>A162</f>
        <v>Industry-Food, Beverage &amp; Tabacco-boiler/process heating -  - Heat Pump New</v>
      </c>
      <c r="AF162" s="70" t="s">
        <v>387</v>
      </c>
      <c r="AG162" s="70" t="s">
        <v>610</v>
      </c>
      <c r="AH162" s="70" t="s">
        <v>480</v>
      </c>
      <c r="AI162" s="70" t="s">
        <v>611</v>
      </c>
      <c r="AK162" s="26" t="s">
        <v>476</v>
      </c>
      <c r="AL162" s="70" t="str">
        <f>A162</f>
        <v>Industry-Food, Beverage &amp; Tabacco-boiler/process heating -  - Heat Pump New</v>
      </c>
      <c r="AM162" s="245" t="s">
        <v>387</v>
      </c>
      <c r="AN162" s="70" t="s">
        <v>630</v>
      </c>
      <c r="AO162" s="70" t="s">
        <v>631</v>
      </c>
      <c r="AR162" s="72" t="s">
        <v>476</v>
      </c>
      <c r="AS162" s="72" t="str">
        <f t="shared" si="62"/>
        <v>*</v>
      </c>
      <c r="AT162" s="254" t="s">
        <v>387</v>
      </c>
      <c r="AU162" s="260">
        <f>SUMIFS($L$81:$L$188,$D$81:$D$188,$AS162)</f>
        <v>338.97013191086643</v>
      </c>
    </row>
    <row r="163" spans="1:47">
      <c r="A163" s="45" t="s">
        <v>471</v>
      </c>
      <c r="B163" s="45" t="str">
        <f>D163&amp;RIGHT(C163,3)&amp;"-N"</f>
        <v>IFBSHGN-N</v>
      </c>
      <c r="C163" s="46" t="s">
        <v>467</v>
      </c>
      <c r="D163" s="46" t="str">
        <f t="shared" si="107"/>
        <v>IFBS</v>
      </c>
      <c r="E163" s="58">
        <f>E121</f>
        <v>0.76</v>
      </c>
      <c r="F163" s="60">
        <f>SUMIF(AFA!$C$3:$L$3,RIGHT(D163,1),AFA!$C$4:$L$4)</f>
        <v>0.15426999999999999</v>
      </c>
      <c r="G163" s="59">
        <v>100</v>
      </c>
      <c r="H163" s="60">
        <v>0</v>
      </c>
      <c r="I163">
        <v>0</v>
      </c>
      <c r="J163" s="61">
        <v>1</v>
      </c>
      <c r="K163" s="60">
        <v>0</v>
      </c>
      <c r="L163" s="60">
        <f>K163*E163</f>
        <v>0</v>
      </c>
      <c r="N163" s="78">
        <f t="shared" si="109"/>
        <v>0</v>
      </c>
      <c r="O163" s="77">
        <f t="shared" ref="O163:Q165" si="119">MIN(1,$N163+O$75)</f>
        <v>0.5</v>
      </c>
      <c r="P163" s="77">
        <f t="shared" si="119"/>
        <v>1</v>
      </c>
      <c r="Q163" s="77">
        <f t="shared" si="119"/>
        <v>1</v>
      </c>
      <c r="R163" s="77"/>
      <c r="S163" s="78">
        <f t="shared" ref="S163:S165" si="120">N163</f>
        <v>0</v>
      </c>
      <c r="T163" s="77">
        <f t="shared" ref="T163:V163" si="121">S163*T$75</f>
        <v>0</v>
      </c>
      <c r="U163" s="77">
        <f t="shared" si="121"/>
        <v>0</v>
      </c>
      <c r="V163" s="77">
        <f t="shared" si="121"/>
        <v>0</v>
      </c>
      <c r="W163" s="74"/>
      <c r="AD163" t="str">
        <f>B163</f>
        <v>IFBSHGN-N</v>
      </c>
      <c r="AE163" t="str">
        <f>A163</f>
        <v>Industry-Food, Beverage &amp; Tabacco-boiler/process heating - Electricity - Hydrogen New</v>
      </c>
      <c r="AF163" s="70" t="s">
        <v>387</v>
      </c>
      <c r="AG163" s="70" t="s">
        <v>610</v>
      </c>
      <c r="AH163" s="70" t="s">
        <v>480</v>
      </c>
      <c r="AI163" s="70" t="s">
        <v>611</v>
      </c>
      <c r="AK163" s="26" t="s">
        <v>476</v>
      </c>
      <c r="AL163" s="70" t="str">
        <f>A163</f>
        <v>Industry-Food, Beverage &amp; Tabacco-boiler/process heating - Electricity - Hydrogen New</v>
      </c>
      <c r="AM163" s="245" t="s">
        <v>387</v>
      </c>
      <c r="AN163" s="70" t="s">
        <v>630</v>
      </c>
      <c r="AO163" s="70" t="s">
        <v>480</v>
      </c>
      <c r="AR163" s="72" t="s">
        <v>476</v>
      </c>
      <c r="AS163" s="72" t="str">
        <f t="shared" si="62"/>
        <v>*</v>
      </c>
      <c r="AT163" s="254" t="s">
        <v>387</v>
      </c>
      <c r="AU163" s="260">
        <f>SUMIFS($L$81:$L$188,$D$81:$D$188,$AS163)</f>
        <v>338.97013191086643</v>
      </c>
    </row>
    <row r="164" spans="1:47">
      <c r="A164" s="45" t="str">
        <f>A$5&amp;"-"&amp;A$17&amp;"-"&amp;A$70&amp;" - "&amp;VLOOKUP(RIGHT(C164,3),NameConv!$E$4:$G$23,2,FALSE)&amp;" - Existing"</f>
        <v>Industry-Food, Beverage &amp; Tabacco-boiler/process heating -  - Existing</v>
      </c>
      <c r="B164" s="45" t="str">
        <f t="shared" si="106"/>
        <v>IFBSBIB-E</v>
      </c>
      <c r="C164" s="46" t="str">
        <f>$K$6</f>
        <v>INDBIB</v>
      </c>
      <c r="D164" s="46" t="str">
        <f t="shared" si="107"/>
        <v>IFBS</v>
      </c>
      <c r="E164" s="58">
        <f>Methodology!C45</f>
        <v>0.6</v>
      </c>
      <c r="F164" s="60">
        <f>SUMIF(AFA!$C$3:$L$3,RIGHT(D164,1),AFA!$C$4:$L$4)</f>
        <v>0.15426999999999999</v>
      </c>
      <c r="G164" s="59">
        <v>100</v>
      </c>
      <c r="H164" s="60">
        <f t="shared" si="108"/>
        <v>159.46068581059183</v>
      </c>
      <c r="I164">
        <v>0</v>
      </c>
      <c r="J164" s="61">
        <v>1</v>
      </c>
      <c r="K164" s="60">
        <f>J164*INDEX($C$10:$L$19,MATCH(B145,$B$10:$B$19,0),MATCH($B$6&amp;RIGHT(C164,3),$C$6:$L$6,0))</f>
        <v>41</v>
      </c>
      <c r="L164" s="60">
        <f t="shared" si="113"/>
        <v>24.599999999999998</v>
      </c>
      <c r="N164" s="78">
        <f t="shared" si="109"/>
        <v>0.60673704271478068</v>
      </c>
      <c r="O164" s="77">
        <f>N164</f>
        <v>0.60673704271478068</v>
      </c>
      <c r="P164" s="77">
        <f>O164</f>
        <v>0.60673704271478068</v>
      </c>
      <c r="Q164" s="77">
        <f>P164</f>
        <v>0.60673704271478068</v>
      </c>
      <c r="R164" s="77"/>
      <c r="S164" s="78">
        <f t="shared" si="120"/>
        <v>0.60673704271478068</v>
      </c>
      <c r="T164" s="77">
        <f t="shared" ref="T164:V164" si="122">S164*T$75</f>
        <v>0.54606333844330268</v>
      </c>
      <c r="U164" s="77">
        <f t="shared" si="122"/>
        <v>0</v>
      </c>
      <c r="V164" s="77">
        <f t="shared" si="122"/>
        <v>0</v>
      </c>
      <c r="W164" s="74"/>
      <c r="AD164" t="str">
        <f>B164</f>
        <v>IFBSBIB-E</v>
      </c>
      <c r="AE164" t="str">
        <f>A164</f>
        <v>Industry-Food, Beverage &amp; Tabacco-boiler/process heating -  - Existing</v>
      </c>
      <c r="AF164" s="70" t="s">
        <v>387</v>
      </c>
      <c r="AG164" s="70" t="s">
        <v>610</v>
      </c>
      <c r="AH164" s="70" t="s">
        <v>480</v>
      </c>
      <c r="AI164" s="70" t="s">
        <v>611</v>
      </c>
      <c r="AK164" s="26" t="s">
        <v>476</v>
      </c>
      <c r="AL164" s="70" t="str">
        <f>A164</f>
        <v>Industry-Food, Beverage &amp; Tabacco-boiler/process heating -  - Existing</v>
      </c>
      <c r="AM164" s="245" t="s">
        <v>387</v>
      </c>
      <c r="AN164" s="70" t="s">
        <v>630</v>
      </c>
      <c r="AO164" s="70" t="s">
        <v>480</v>
      </c>
      <c r="AR164" s="72" t="s">
        <v>476</v>
      </c>
      <c r="AS164" s="72" t="str">
        <f t="shared" si="62"/>
        <v>*</v>
      </c>
      <c r="AT164" s="254" t="s">
        <v>387</v>
      </c>
      <c r="AU164" s="260">
        <f>SUMIFS($L$81:$L$188,$D$81:$D$188,$AS164)</f>
        <v>338.97013191086643</v>
      </c>
    </row>
    <row r="165" spans="1:47">
      <c r="A165" s="45" t="str">
        <f>A$5&amp;"-"&amp;A$17&amp;"-"&amp;A$70&amp;" - "&amp;VLOOKUP(RIGHT(C165,3),NameConv!$E$4:$G$23,2,FALSE)&amp;" - Existing"</f>
        <v>Industry-Food, Beverage &amp; Tabacco-boiler/process heating -  - Existing</v>
      </c>
      <c r="B165" s="45" t="str">
        <f t="shared" si="106"/>
        <v>IFBSWAS-E</v>
      </c>
      <c r="C165" s="46" t="str">
        <f>$L$6</f>
        <v>INDWAS</v>
      </c>
      <c r="D165" s="46" t="str">
        <f t="shared" si="107"/>
        <v>IFBS</v>
      </c>
      <c r="E165" s="58">
        <f>Methodology!C46</f>
        <v>0.6</v>
      </c>
      <c r="F165" s="60">
        <f>SUMIF(AFA!$C$3:$L$3,RIGHT(D165,1),AFA!$C$4:$L$4)</f>
        <v>0.15426999999999999</v>
      </c>
      <c r="G165" s="59">
        <v>100</v>
      </c>
      <c r="H165" s="60">
        <f t="shared" si="108"/>
        <v>0</v>
      </c>
      <c r="I165">
        <v>0</v>
      </c>
      <c r="J165" s="61">
        <v>1</v>
      </c>
      <c r="K165" s="60">
        <f>J165*INDEX($C$10:$L$19,MATCH(B145,$B$10:$B$19,0),MATCH($B$6&amp;RIGHT(C165,3),$C$6:$L$6,0))</f>
        <v>0</v>
      </c>
      <c r="L165" s="60">
        <f t="shared" si="113"/>
        <v>0</v>
      </c>
      <c r="N165" s="78">
        <f t="shared" si="109"/>
        <v>0</v>
      </c>
      <c r="O165" s="77">
        <f t="shared" si="119"/>
        <v>0.5</v>
      </c>
      <c r="P165" s="77">
        <v>0.5</v>
      </c>
      <c r="Q165" s="77">
        <v>0.5</v>
      </c>
      <c r="R165" s="77"/>
      <c r="S165" s="78">
        <f t="shared" si="120"/>
        <v>0</v>
      </c>
      <c r="T165" s="77">
        <f t="shared" ref="T165:V165" si="123">S165*T$75</f>
        <v>0</v>
      </c>
      <c r="U165" s="77">
        <f t="shared" si="123"/>
        <v>0</v>
      </c>
      <c r="V165" s="77">
        <f t="shared" si="123"/>
        <v>0</v>
      </c>
      <c r="W165" s="74"/>
      <c r="AD165" t="str">
        <f>B165</f>
        <v>IFBSWAS-E</v>
      </c>
      <c r="AE165" t="str">
        <f>A165</f>
        <v>Industry-Food, Beverage &amp; Tabacco-boiler/process heating -  - Existing</v>
      </c>
      <c r="AF165" s="70" t="s">
        <v>387</v>
      </c>
      <c r="AG165" s="70" t="s">
        <v>610</v>
      </c>
      <c r="AH165" s="70" t="s">
        <v>480</v>
      </c>
      <c r="AI165" s="70" t="s">
        <v>611</v>
      </c>
      <c r="AK165" s="26" t="s">
        <v>476</v>
      </c>
      <c r="AL165" s="70" t="str">
        <f>A165</f>
        <v>Industry-Food, Beverage &amp; Tabacco-boiler/process heating -  - Existing</v>
      </c>
      <c r="AM165" s="245" t="s">
        <v>387</v>
      </c>
      <c r="AN165" s="70" t="s">
        <v>630</v>
      </c>
      <c r="AO165" s="70" t="s">
        <v>480</v>
      </c>
      <c r="AR165" s="72" t="s">
        <v>476</v>
      </c>
      <c r="AS165" s="72" t="str">
        <f t="shared" si="62"/>
        <v>*</v>
      </c>
      <c r="AT165" s="254" t="s">
        <v>387</v>
      </c>
      <c r="AU165" s="260">
        <f>SUMIFS($L$81:$L$188,$D$81:$D$188,$AS165)</f>
        <v>338.97013191086643</v>
      </c>
    </row>
    <row r="166" spans="1:47" ht="51.95" customHeight="1" thickBot="1">
      <c r="A166" s="244" t="s">
        <v>837</v>
      </c>
      <c r="B166" s="252"/>
      <c r="C166" s="252"/>
      <c r="D166" s="252"/>
      <c r="E166" s="252"/>
      <c r="F166" s="252"/>
      <c r="G166" s="252"/>
      <c r="H166" s="252"/>
      <c r="J166" s="252"/>
      <c r="K166" s="252"/>
      <c r="L166" s="252"/>
      <c r="N166" s="74" t="str">
        <f>""</f>
        <v/>
      </c>
      <c r="S166" s="78"/>
      <c r="T166" s="74"/>
      <c r="U166" s="74"/>
      <c r="V166" s="74"/>
      <c r="W166" s="74"/>
      <c r="AD166" s="26" t="s">
        <v>476</v>
      </c>
      <c r="AF166" s="70"/>
      <c r="AG166" s="70"/>
      <c r="AH166" s="70"/>
      <c r="AI166" s="70"/>
      <c r="AK166" s="26" t="s">
        <v>476</v>
      </c>
      <c r="AR166" s="72" t="s">
        <v>476</v>
      </c>
      <c r="AS166" s="72" t="str">
        <f t="shared" si="62"/>
        <v>*</v>
      </c>
      <c r="AT166" s="254" t="s">
        <v>387</v>
      </c>
      <c r="AU166" s="260">
        <f>SUMIFS($L$81:$L$188,$D$81:$D$188,$AS166)</f>
        <v>338.97013191086643</v>
      </c>
    </row>
    <row r="167" spans="1:47">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AD167" s="26" t="s">
        <v>476</v>
      </c>
      <c r="AF167" s="70"/>
      <c r="AG167" s="70"/>
      <c r="AH167" s="70"/>
      <c r="AI167" s="70"/>
      <c r="AK167" s="26" t="s">
        <v>476</v>
      </c>
      <c r="AR167" s="72" t="s">
        <v>476</v>
      </c>
      <c r="AS167" s="72" t="str">
        <f t="shared" si="62"/>
        <v>*</v>
      </c>
      <c r="AT167" s="254" t="s">
        <v>387</v>
      </c>
      <c r="AU167" s="260">
        <f>SUMIFS($L$81:$L$188,$D$81:$D$188,$AS167)</f>
        <v>338.97013191086643</v>
      </c>
    </row>
    <row r="168" spans="1:47">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AD168" s="26" t="s">
        <v>476</v>
      </c>
      <c r="AF168" s="70"/>
      <c r="AG168" s="70"/>
      <c r="AH168" s="70"/>
      <c r="AI168" s="70"/>
      <c r="AK168" s="26" t="s">
        <v>476</v>
      </c>
      <c r="AR168" s="72" t="s">
        <v>476</v>
      </c>
      <c r="AS168" s="72" t="str">
        <f t="shared" si="62"/>
        <v>*</v>
      </c>
      <c r="AT168" s="254" t="s">
        <v>387</v>
      </c>
      <c r="AU168" s="260">
        <f>SUMIFS($L$81:$L$188,$D$81:$D$188,$AS168)</f>
        <v>338.97013191086643</v>
      </c>
    </row>
    <row r="169" spans="1:47">
      <c r="A169" s="45" t="str">
        <f t="shared" ref="A169:A177" si="124">A$5&amp;"-"&amp;A$19&amp;"-"&amp;A31&amp;" - Electricity"</f>
        <v>Industry-Other-Elec Heating - Electricity</v>
      </c>
      <c r="B169" s="45" t="str">
        <f>D169&amp;RIGHT(C169,3)&amp;"-E"</f>
        <v>IOTKELC-E</v>
      </c>
      <c r="C169" s="46" t="str">
        <f t="shared" ref="C169:C177" si="125">$P$18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26">J169*SUMIF($C$60:$K$60,$B$167,$C61:$K61)</f>
        <v>2.1816720000000003</v>
      </c>
      <c r="L169" s="60">
        <f>K169*E169</f>
        <v>2.1816720000000003</v>
      </c>
      <c r="N169" s="74" t="str">
        <f>""</f>
        <v/>
      </c>
      <c r="S169" s="78"/>
      <c r="T169" s="74"/>
      <c r="U169" s="74"/>
      <c r="V169" s="74"/>
      <c r="W169" s="74"/>
      <c r="AD169" t="str">
        <f>B169</f>
        <v>IOTKELC-E</v>
      </c>
      <c r="AE169" t="str">
        <f>A169</f>
        <v>Industry-Other-Elec Heating - Electricity</v>
      </c>
      <c r="AF169" s="70" t="s">
        <v>387</v>
      </c>
      <c r="AG169" s="70" t="s">
        <v>610</v>
      </c>
      <c r="AH169" s="70" t="s">
        <v>480</v>
      </c>
      <c r="AI169" s="70" t="s">
        <v>611</v>
      </c>
      <c r="AK169" s="70" t="str">
        <f>D169</f>
        <v>IOTK</v>
      </c>
      <c r="AL169" s="70" t="str">
        <f>"Industry - "&amp;VLOOKUP(RIGHT(LEFT(AK169,3),2),NameConv!$E$21:$F$301,2,FALSE)&amp;" - " &amp;VLOOKUP(RIGHT(AK169,1),NameConv!$D$42:$E$53,2,FALSE)</f>
        <v>Industry - Other - Elec Heating</v>
      </c>
      <c r="AM169" s="245" t="s">
        <v>387</v>
      </c>
      <c r="AN169" s="70" t="s">
        <v>630</v>
      </c>
      <c r="AO169" s="70" t="s">
        <v>631</v>
      </c>
      <c r="AR169" s="254" t="s">
        <v>401</v>
      </c>
      <c r="AS169" s="72" t="str">
        <f t="shared" ref="AS169:AS188" si="127">AK169</f>
        <v>IOTK</v>
      </c>
      <c r="AT169" s="254" t="s">
        <v>387</v>
      </c>
      <c r="AU169" s="260">
        <f>SUMIFS($L$81:$L$188,$D$81:$D$188,$AS169)</f>
        <v>2.1816720000000003</v>
      </c>
    </row>
    <row r="170" spans="1:47">
      <c r="A170" s="45" t="str">
        <f t="shared" si="124"/>
        <v>Industry-Other-Compressed air - Electricity</v>
      </c>
      <c r="B170" s="45" t="str">
        <f>D170&amp;RIGHT(C170,3)&amp;"-E"</f>
        <v>IOTAELC-E</v>
      </c>
      <c r="C170" s="46" t="str">
        <f t="shared" si="125"/>
        <v>IOTELC</v>
      </c>
      <c r="D170" s="46" t="str">
        <f>$B$5&amp;RIGHT($B167,2)&amp;$B$62</f>
        <v>IOTA</v>
      </c>
      <c r="E170" s="58">
        <f>Methodology!C29</f>
        <v>0.05</v>
      </c>
      <c r="F170" s="60">
        <f>SUMIF(AFA!$C$3:$L$3,RIGHT(D170,1),AFA!$C$4:$L$4)</f>
        <v>0.11584999999999999</v>
      </c>
      <c r="G170" s="59">
        <v>100</v>
      </c>
      <c r="H170" s="60">
        <f t="shared" ref="H170:H176" si="128">L170/F170</f>
        <v>1.0664887354337507</v>
      </c>
      <c r="I170">
        <v>0</v>
      </c>
      <c r="J170" s="61">
        <v>1</v>
      </c>
      <c r="K170" s="60">
        <f t="shared" si="126"/>
        <v>2.4710543999999999</v>
      </c>
      <c r="L170" s="60">
        <f t="shared" ref="L170:L177" si="129">K170*E170</f>
        <v>0.12355272</v>
      </c>
      <c r="N170" s="74" t="str">
        <f>""</f>
        <v/>
      </c>
      <c r="S170" s="78"/>
      <c r="T170" s="74"/>
      <c r="U170" s="74"/>
      <c r="V170" s="74"/>
      <c r="W170" s="74"/>
      <c r="AD170" t="str">
        <f>B170</f>
        <v>IOTAELC-E</v>
      </c>
      <c r="AE170" t="str">
        <f>A170</f>
        <v>Industry-Other-Compressed air - Electricity</v>
      </c>
      <c r="AF170" s="70" t="s">
        <v>387</v>
      </c>
      <c r="AG170" s="70" t="s">
        <v>610</v>
      </c>
      <c r="AH170" s="70" t="s">
        <v>480</v>
      </c>
      <c r="AI170" s="70" t="s">
        <v>611</v>
      </c>
      <c r="AK170" s="70" t="str">
        <f>D170</f>
        <v>IOTA</v>
      </c>
      <c r="AL170" s="70" t="str">
        <f>"Industry - "&amp;VLOOKUP(RIGHT(LEFT(AK170,3),2),NameConv!$E$21:$F$301,2,FALSE)&amp;" - " &amp;VLOOKUP(RIGHT(AK170,1),NameConv!$D$42:$E$53,2,FALSE)</f>
        <v>Industry - Other - Compressed air</v>
      </c>
      <c r="AM170" s="245" t="s">
        <v>387</v>
      </c>
      <c r="AN170" s="70" t="s">
        <v>630</v>
      </c>
      <c r="AO170" s="70" t="s">
        <v>631</v>
      </c>
      <c r="AR170" s="254" t="s">
        <v>401</v>
      </c>
      <c r="AS170" s="72" t="str">
        <f t="shared" si="127"/>
        <v>IOTA</v>
      </c>
      <c r="AT170" s="254" t="s">
        <v>387</v>
      </c>
      <c r="AU170" s="260">
        <f>SUMIFS($L$81:$L$188,$D$81:$D$188,$AS170)</f>
        <v>0.12355272</v>
      </c>
    </row>
    <row r="171" spans="1:47">
      <c r="A171" s="45" t="str">
        <f t="shared" si="124"/>
        <v>Industry-Other-Lighting - Electricity</v>
      </c>
      <c r="B171" s="45" t="str">
        <f t="shared" ref="B171:B177" si="130">D171&amp;RIGHT(C171,3)&amp;"-E"</f>
        <v>IOTLELC-E</v>
      </c>
      <c r="C171" s="46" t="str">
        <f t="shared" si="125"/>
        <v>IOTELC</v>
      </c>
      <c r="D171" s="46" t="str">
        <f>$B$5&amp;RIGHT($B167,2)&amp;$B$63</f>
        <v>IOTL</v>
      </c>
      <c r="E171" s="58">
        <f>Methodology!C30</f>
        <v>0.3</v>
      </c>
      <c r="F171" s="60">
        <f>SUMIF(AFA!$C$3:$L$3,RIGHT(D171,1),AFA!$C$4:$L$4)</f>
        <v>0.12454999999999999</v>
      </c>
      <c r="G171" s="59">
        <v>100</v>
      </c>
      <c r="H171" s="60">
        <f t="shared" si="128"/>
        <v>4.3945377759935766</v>
      </c>
      <c r="I171">
        <v>0</v>
      </c>
      <c r="J171" s="61">
        <v>1</v>
      </c>
      <c r="K171" s="60">
        <f t="shared" si="126"/>
        <v>1.8244656000000001</v>
      </c>
      <c r="L171" s="60">
        <f t="shared" si="129"/>
        <v>0.54733968</v>
      </c>
      <c r="N171" s="74" t="str">
        <f>""</f>
        <v/>
      </c>
      <c r="S171" s="78"/>
      <c r="T171" s="74"/>
      <c r="U171" s="74"/>
      <c r="V171" s="74"/>
      <c r="W171" s="74"/>
      <c r="AD171" t="str">
        <f>B171</f>
        <v>IOTLELC-E</v>
      </c>
      <c r="AE171" t="str">
        <f>A171</f>
        <v>Industry-Other-Lighting - Electricity</v>
      </c>
      <c r="AF171" s="70" t="s">
        <v>387</v>
      </c>
      <c r="AG171" s="70" t="s">
        <v>610</v>
      </c>
      <c r="AH171" s="70" t="s">
        <v>480</v>
      </c>
      <c r="AI171" s="70" t="s">
        <v>611</v>
      </c>
      <c r="AK171" s="70" t="str">
        <f>D171</f>
        <v>IOTL</v>
      </c>
      <c r="AL171" s="70" t="str">
        <f>"Industry - "&amp;VLOOKUP(RIGHT(LEFT(AK171,3),2),NameConv!$E$21:$F$301,2,FALSE)&amp;" - " &amp;VLOOKUP(RIGHT(AK171,1),NameConv!$D$42:$E$53,2,FALSE)</f>
        <v>Industry - Other - Lighting</v>
      </c>
      <c r="AM171" s="245" t="s">
        <v>387</v>
      </c>
      <c r="AN171" s="70" t="s">
        <v>630</v>
      </c>
      <c r="AO171" s="70" t="s">
        <v>631</v>
      </c>
      <c r="AR171" s="254" t="s">
        <v>401</v>
      </c>
      <c r="AS171" s="72" t="str">
        <f t="shared" si="127"/>
        <v>IOTL</v>
      </c>
      <c r="AT171" s="254" t="s">
        <v>387</v>
      </c>
      <c r="AU171" s="260">
        <f>SUMIFS($L$81:$L$188,$D$81:$D$188,$AS171)</f>
        <v>0.54733968</v>
      </c>
    </row>
    <row r="172" spans="1:47">
      <c r="A172" s="45" t="str">
        <f t="shared" si="124"/>
        <v>Industry-Other-Cooling - Electricity</v>
      </c>
      <c r="B172" s="45" t="str">
        <f t="shared" si="130"/>
        <v>IOTCELC-E</v>
      </c>
      <c r="C172" s="46" t="str">
        <f t="shared" si="125"/>
        <v>IOTELC</v>
      </c>
      <c r="D172" s="46" t="str">
        <f>$B$5&amp;RIGHT($B167,2)&amp;$B$64</f>
        <v>IOTC</v>
      </c>
      <c r="E172" s="58">
        <f>Methodology!C31</f>
        <v>2</v>
      </c>
      <c r="F172" s="60">
        <f>SUMIF(AFA!$C$3:$L$3,RIGHT(D172,1),AFA!$C$4:$L$4)</f>
        <v>0.12956000000000001</v>
      </c>
      <c r="G172" s="59">
        <v>100</v>
      </c>
      <c r="H172" s="60">
        <f t="shared" si="128"/>
        <v>17.938425439950606</v>
      </c>
      <c r="I172">
        <v>0</v>
      </c>
      <c r="J172" s="61">
        <v>1</v>
      </c>
      <c r="K172" s="60">
        <f t="shared" si="126"/>
        <v>1.1620512000000003</v>
      </c>
      <c r="L172" s="60">
        <f t="shared" si="129"/>
        <v>2.3241024000000006</v>
      </c>
      <c r="N172" s="74" t="str">
        <f>""</f>
        <v/>
      </c>
      <c r="S172" s="78"/>
      <c r="T172" s="74"/>
      <c r="U172" s="74"/>
      <c r="V172" s="74"/>
      <c r="W172" s="74"/>
      <c r="AD172" t="str">
        <f>B172</f>
        <v>IOTCELC-E</v>
      </c>
      <c r="AE172" t="str">
        <f>A172</f>
        <v>Industry-Other-Cooling - Electricity</v>
      </c>
      <c r="AF172" s="70" t="s">
        <v>387</v>
      </c>
      <c r="AG172" s="70" t="s">
        <v>610</v>
      </c>
      <c r="AH172" s="70" t="s">
        <v>480</v>
      </c>
      <c r="AI172" s="70" t="s">
        <v>611</v>
      </c>
      <c r="AK172" s="70" t="str">
        <f>D172</f>
        <v>IOTC</v>
      </c>
      <c r="AL172" s="70" t="str">
        <f>"Industry - "&amp;VLOOKUP(RIGHT(LEFT(AK172,3),2),NameConv!$E$21:$F$301,2,FALSE)&amp;" - " &amp;VLOOKUP(RIGHT(AK172,1),NameConv!$D$42:$E$53,2,FALSE)</f>
        <v>Industry - Other - Cooling</v>
      </c>
      <c r="AM172" s="245" t="s">
        <v>387</v>
      </c>
      <c r="AN172" s="70" t="s">
        <v>630</v>
      </c>
      <c r="AO172" s="70" t="s">
        <v>631</v>
      </c>
      <c r="AR172" s="254" t="s">
        <v>401</v>
      </c>
      <c r="AS172" s="72" t="str">
        <f t="shared" si="127"/>
        <v>IOTC</v>
      </c>
      <c r="AT172" s="254" t="s">
        <v>387</v>
      </c>
      <c r="AU172" s="260">
        <f>SUMIFS($L$81:$L$188,$D$81:$D$188,$AS172)</f>
        <v>2.3241024000000006</v>
      </c>
    </row>
    <row r="173" spans="1:47">
      <c r="A173" s="45" t="str">
        <f t="shared" si="124"/>
        <v>Industry-Other-HVAC - Electricity</v>
      </c>
      <c r="B173" s="45" t="str">
        <f t="shared" si="130"/>
        <v>IOTHELC-E</v>
      </c>
      <c r="C173" s="46" t="str">
        <f t="shared" si="125"/>
        <v>IOTELC</v>
      </c>
      <c r="D173" s="46" t="str">
        <f>$B$5&amp;RIGHT($B167,2)&amp;$B$65</f>
        <v>IOTH</v>
      </c>
      <c r="E173" s="58">
        <f>Methodology!C32</f>
        <v>0.9</v>
      </c>
      <c r="F173" s="60">
        <f>SUMIF(AFA!$C$3:$L$3,RIGHT(D173,1),AFA!$C$4:$L$4)</f>
        <v>0.13161</v>
      </c>
      <c r="G173" s="59">
        <v>100</v>
      </c>
      <c r="H173" s="60">
        <f t="shared" si="128"/>
        <v>13.125729655801232</v>
      </c>
      <c r="I173">
        <v>0</v>
      </c>
      <c r="J173" s="61">
        <v>1</v>
      </c>
      <c r="K173" s="60">
        <f t="shared" si="126"/>
        <v>1.9194192000000001</v>
      </c>
      <c r="L173" s="60">
        <f t="shared" si="129"/>
        <v>1.7274772800000002</v>
      </c>
      <c r="N173" s="74" t="str">
        <f>""</f>
        <v/>
      </c>
      <c r="S173" s="78"/>
      <c r="T173" s="74"/>
      <c r="U173" s="74"/>
      <c r="V173" s="74"/>
      <c r="W173" s="74"/>
      <c r="AD173" t="str">
        <f>B173</f>
        <v>IOTHELC-E</v>
      </c>
      <c r="AE173" t="str">
        <f>A173</f>
        <v>Industry-Other-HVAC - Electricity</v>
      </c>
      <c r="AF173" s="70" t="s">
        <v>387</v>
      </c>
      <c r="AG173" s="70" t="s">
        <v>610</v>
      </c>
      <c r="AH173" s="70" t="s">
        <v>480</v>
      </c>
      <c r="AI173" s="70" t="s">
        <v>611</v>
      </c>
      <c r="AK173" s="70" t="str">
        <f>D173</f>
        <v>IOTH</v>
      </c>
      <c r="AL173" s="70" t="str">
        <f>"Industry - "&amp;VLOOKUP(RIGHT(LEFT(AK173,3),2),NameConv!$E$21:$F$301,2,FALSE)&amp;" - " &amp;VLOOKUP(RIGHT(AK173,1),NameConv!$D$42:$E$53,2,FALSE)</f>
        <v>Industry - Other - HVAC</v>
      </c>
      <c r="AM173" s="245" t="s">
        <v>387</v>
      </c>
      <c r="AN173" s="70" t="s">
        <v>630</v>
      </c>
      <c r="AO173" s="70" t="s">
        <v>631</v>
      </c>
      <c r="AR173" s="254" t="s">
        <v>401</v>
      </c>
      <c r="AS173" s="72" t="str">
        <f t="shared" si="127"/>
        <v>IOTH</v>
      </c>
      <c r="AT173" s="254" t="s">
        <v>387</v>
      </c>
      <c r="AU173" s="260">
        <f>SUMIFS($L$81:$L$188,$D$81:$D$188,$AS173)</f>
        <v>1.7274772800000002</v>
      </c>
    </row>
    <row r="174" spans="1:47">
      <c r="A174" s="45" t="str">
        <f t="shared" si="124"/>
        <v>Industry-Other-Pumping - Electricity</v>
      </c>
      <c r="B174" s="45" t="str">
        <f t="shared" si="130"/>
        <v>IOTPELC-E</v>
      </c>
      <c r="C174" s="46" t="str">
        <f t="shared" si="125"/>
        <v>IOTELC</v>
      </c>
      <c r="D174" s="46" t="str">
        <f>$B$5&amp;RIGHT($B167,2)&amp;$B$66</f>
        <v>IOTP</v>
      </c>
      <c r="E174" s="58">
        <f>Methodology!C33</f>
        <v>0.8</v>
      </c>
      <c r="F174" s="60">
        <f>SUMIF(AFA!$C$3:$L$3,RIGHT(D174,1),AFA!$C$4:$L$4)</f>
        <v>0.12116</v>
      </c>
      <c r="G174" s="59">
        <v>100</v>
      </c>
      <c r="H174" s="60">
        <f t="shared" si="128"/>
        <v>19.406008583690991</v>
      </c>
      <c r="I174">
        <v>0</v>
      </c>
      <c r="J174" s="61">
        <v>1</v>
      </c>
      <c r="K174" s="60">
        <f t="shared" si="126"/>
        <v>2.9390400000000003</v>
      </c>
      <c r="L174" s="60">
        <f t="shared" si="129"/>
        <v>2.3512320000000004</v>
      </c>
      <c r="N174" s="74" t="str">
        <f>""</f>
        <v/>
      </c>
      <c r="S174" s="78"/>
      <c r="T174" s="74"/>
      <c r="U174" s="74"/>
      <c r="V174" s="74"/>
      <c r="W174" s="74"/>
      <c r="AD174" t="str">
        <f>B174</f>
        <v>IOTPELC-E</v>
      </c>
      <c r="AE174" t="str">
        <f>A174</f>
        <v>Industry-Other-Pumping - Electricity</v>
      </c>
      <c r="AF174" s="70" t="s">
        <v>387</v>
      </c>
      <c r="AG174" s="70" t="s">
        <v>610</v>
      </c>
      <c r="AH174" s="70" t="s">
        <v>480</v>
      </c>
      <c r="AI174" s="70" t="s">
        <v>611</v>
      </c>
      <c r="AK174" s="70" t="str">
        <f>D174</f>
        <v>IOTP</v>
      </c>
      <c r="AL174" s="70" t="str">
        <f>"Industry - "&amp;VLOOKUP(RIGHT(LEFT(AK174,3),2),NameConv!$E$21:$F$301,2,FALSE)&amp;" - " &amp;VLOOKUP(RIGHT(AK174,1),NameConv!$D$42:$E$53,2,FALSE)</f>
        <v>Industry - Other - Pumping</v>
      </c>
      <c r="AM174" s="245" t="s">
        <v>387</v>
      </c>
      <c r="AN174" s="70" t="s">
        <v>630</v>
      </c>
      <c r="AO174" s="70" t="s">
        <v>631</v>
      </c>
      <c r="AR174" s="254" t="s">
        <v>401</v>
      </c>
      <c r="AS174" s="72" t="str">
        <f t="shared" si="127"/>
        <v>IOTP</v>
      </c>
      <c r="AT174" s="254" t="s">
        <v>387</v>
      </c>
      <c r="AU174" s="260">
        <f>SUMIFS($L$81:$L$188,$D$81:$D$188,$AS174)</f>
        <v>2.3512320000000004</v>
      </c>
    </row>
    <row r="175" spans="1:47">
      <c r="A175" s="45" t="str">
        <f t="shared" si="124"/>
        <v>Industry-Other-Fans - Electricity</v>
      </c>
      <c r="B175" s="45" t="str">
        <f t="shared" si="130"/>
        <v>IOTFELC-E</v>
      </c>
      <c r="C175" s="46" t="str">
        <f t="shared" si="125"/>
        <v>IOTELC</v>
      </c>
      <c r="D175" s="46" t="str">
        <f>$B$5&amp;RIGHT($B167,2)&amp;$B$67</f>
        <v>IOTF</v>
      </c>
      <c r="E175" s="58">
        <f>Methodology!C34</f>
        <v>0.8</v>
      </c>
      <c r="F175" s="60">
        <f>SUMIF(AFA!$C$3:$L$3,RIGHT(D175,1),AFA!$C$4:$L$4)</f>
        <v>0.10936999999999999</v>
      </c>
      <c r="G175" s="59">
        <v>100</v>
      </c>
      <c r="H175" s="60">
        <f t="shared" si="128"/>
        <v>9.1531703392155084</v>
      </c>
      <c r="I175">
        <v>0</v>
      </c>
      <c r="J175" s="61">
        <v>1</v>
      </c>
      <c r="K175" s="60">
        <f t="shared" si="126"/>
        <v>1.2513528</v>
      </c>
      <c r="L175" s="60">
        <f t="shared" si="129"/>
        <v>1.0010822400000001</v>
      </c>
      <c r="N175" s="74" t="str">
        <f>""</f>
        <v/>
      </c>
      <c r="S175" s="78"/>
      <c r="T175" s="74"/>
      <c r="U175" s="74"/>
      <c r="V175" s="74"/>
      <c r="W175" s="74"/>
      <c r="AD175" t="str">
        <f>B175</f>
        <v>IOTFELC-E</v>
      </c>
      <c r="AE175" t="str">
        <f>A175</f>
        <v>Industry-Other-Fans - Electricity</v>
      </c>
      <c r="AF175" s="70" t="s">
        <v>387</v>
      </c>
      <c r="AG175" s="70" t="s">
        <v>610</v>
      </c>
      <c r="AH175" s="70" t="s">
        <v>480</v>
      </c>
      <c r="AI175" s="70" t="s">
        <v>611</v>
      </c>
      <c r="AK175" s="70" t="str">
        <f>D175</f>
        <v>IOTF</v>
      </c>
      <c r="AL175" s="70" t="str">
        <f>"Industry - "&amp;VLOOKUP(RIGHT(LEFT(AK175,3),2),NameConv!$E$21:$F$301,2,FALSE)&amp;" - " &amp;VLOOKUP(RIGHT(AK175,1),NameConv!$D$42:$E$53,2,FALSE)</f>
        <v>Industry - Other - Fans</v>
      </c>
      <c r="AM175" s="245" t="s">
        <v>387</v>
      </c>
      <c r="AN175" s="70" t="s">
        <v>630</v>
      </c>
      <c r="AO175" s="70" t="s">
        <v>631</v>
      </c>
      <c r="AR175" s="254" t="s">
        <v>401</v>
      </c>
      <c r="AS175" s="72" t="str">
        <f t="shared" si="127"/>
        <v>IOTF</v>
      </c>
      <c r="AT175" s="254" t="s">
        <v>387</v>
      </c>
      <c r="AU175" s="260">
        <f>SUMIFS($L$81:$L$188,$D$81:$D$188,$AS175)</f>
        <v>1.0010822400000001</v>
      </c>
    </row>
    <row r="176" spans="1:47">
      <c r="A176" s="45" t="str">
        <f t="shared" si="124"/>
        <v>Industry-Other-Other motive - Electricity</v>
      </c>
      <c r="B176" s="45" t="str">
        <f t="shared" si="130"/>
        <v>IOTOELC-E</v>
      </c>
      <c r="C176" s="46" t="str">
        <f t="shared" si="125"/>
        <v>IOTELC</v>
      </c>
      <c r="D176" s="46" t="str">
        <f>$B$5&amp;RIGHT($B167,2)&amp;$B$68</f>
        <v>IOTO</v>
      </c>
      <c r="E176" s="58">
        <f>Methodology!C35</f>
        <v>0.8</v>
      </c>
      <c r="F176" s="60">
        <f>SUMIF(AFA!$C$3:$L$3,RIGHT(D176,1),AFA!$C$4:$L$4)</f>
        <v>0.13081999999999999</v>
      </c>
      <c r="G176" s="59">
        <v>100</v>
      </c>
      <c r="H176" s="60">
        <f t="shared" si="128"/>
        <v>50.992255863017895</v>
      </c>
      <c r="I176">
        <v>0</v>
      </c>
      <c r="J176" s="61">
        <v>1</v>
      </c>
      <c r="K176" s="60">
        <f t="shared" si="126"/>
        <v>8.3385086400000006</v>
      </c>
      <c r="L176" s="60">
        <f t="shared" si="129"/>
        <v>6.6708069120000006</v>
      </c>
      <c r="N176" s="74" t="str">
        <f>""</f>
        <v/>
      </c>
      <c r="S176" s="78"/>
      <c r="T176" s="74"/>
      <c r="U176" s="74"/>
      <c r="V176" s="74"/>
      <c r="W176" s="74"/>
      <c r="AD176" t="str">
        <f>B176</f>
        <v>IOTOELC-E</v>
      </c>
      <c r="AE176" t="str">
        <f>A176</f>
        <v>Industry-Other-Other motive - Electricity</v>
      </c>
      <c r="AF176" s="70" t="s">
        <v>387</v>
      </c>
      <c r="AG176" s="70" t="s">
        <v>610</v>
      </c>
      <c r="AH176" s="70" t="s">
        <v>480</v>
      </c>
      <c r="AI176" s="70" t="s">
        <v>611</v>
      </c>
      <c r="AK176" s="70" t="str">
        <f>D176</f>
        <v>IOTO</v>
      </c>
      <c r="AL176" s="70" t="str">
        <f>"Industry - "&amp;VLOOKUP(RIGHT(LEFT(AK176,3),2),NameConv!$E$21:$F$301,2,FALSE)&amp;" - " &amp;VLOOKUP(RIGHT(AK176,1),NameConv!$D$42:$E$53,2,FALSE)</f>
        <v>Industry - Other - Other motive</v>
      </c>
      <c r="AM176" s="245" t="s">
        <v>387</v>
      </c>
      <c r="AN176" s="70" t="s">
        <v>630</v>
      </c>
      <c r="AO176" s="70" t="s">
        <v>631</v>
      </c>
      <c r="AR176" s="254" t="s">
        <v>401</v>
      </c>
      <c r="AS176" s="72" t="str">
        <f t="shared" si="127"/>
        <v>IOTO</v>
      </c>
      <c r="AT176" s="254" t="s">
        <v>387</v>
      </c>
      <c r="AU176" s="260">
        <f>SUMIFS($L$81:$L$188,$D$81:$D$188,$AS176)</f>
        <v>6.6708069120000006</v>
      </c>
    </row>
    <row r="177" spans="1:47">
      <c r="A177" s="45" t="str">
        <f t="shared" si="124"/>
        <v>Industry-Other-Electrochemical - Electricity</v>
      </c>
      <c r="B177" s="45" t="str">
        <f t="shared" si="130"/>
        <v>IOTEELC-E</v>
      </c>
      <c r="C177" s="46" t="str">
        <f t="shared" si="125"/>
        <v>IOTELC</v>
      </c>
      <c r="D177" s="46" t="str">
        <f>$B$5&amp;RIGHT($B167,2)&amp;$B$69</f>
        <v>IOTE</v>
      </c>
      <c r="E177" s="58">
        <f>Methodology!C27</f>
        <v>0.76</v>
      </c>
      <c r="F177" s="60">
        <f>SUMIF(AFA!$C$3:$L$3,RIGHT(D177,1),AFA!$C$4:$L$4)</f>
        <v>0.13233</v>
      </c>
      <c r="G177" s="59">
        <v>100</v>
      </c>
      <c r="H177" s="60">
        <f>L177/F177</f>
        <v>1.6905515121287691</v>
      </c>
      <c r="I177">
        <v>0</v>
      </c>
      <c r="J177" s="61">
        <v>1</v>
      </c>
      <c r="K177" s="60">
        <f t="shared" si="126"/>
        <v>0.29435616000000003</v>
      </c>
      <c r="L177" s="60">
        <f t="shared" si="129"/>
        <v>0.22371068160000002</v>
      </c>
      <c r="N177" s="74" t="str">
        <f>""</f>
        <v/>
      </c>
      <c r="S177" s="78"/>
      <c r="T177" s="74"/>
      <c r="U177" s="74"/>
      <c r="V177" s="74"/>
      <c r="W177" s="74"/>
      <c r="AD177" t="str">
        <f>B177</f>
        <v>IOTEELC-E</v>
      </c>
      <c r="AE177" t="str">
        <f>A177</f>
        <v>Industry-Other-Electrochemical - Electricity</v>
      </c>
      <c r="AF177" s="70" t="s">
        <v>387</v>
      </c>
      <c r="AG177" s="70" t="s">
        <v>610</v>
      </c>
      <c r="AH177" s="70" t="s">
        <v>480</v>
      </c>
      <c r="AI177" s="70" t="s">
        <v>611</v>
      </c>
      <c r="AK177" s="70" t="str">
        <f>D177</f>
        <v>IOTE</v>
      </c>
      <c r="AL177" s="70" t="str">
        <f>"Industry - "&amp;VLOOKUP(RIGHT(LEFT(AK177,3),2),NameConv!$E$21:$F$301,2,FALSE)&amp;" - " &amp;VLOOKUP(RIGHT(AK177,1),NameConv!$D$42:$E$53,2,FALSE)</f>
        <v>Industry - Other - Electrochemical</v>
      </c>
      <c r="AM177" s="245" t="s">
        <v>387</v>
      </c>
      <c r="AN177" s="70" t="s">
        <v>630</v>
      </c>
      <c r="AO177" s="70" t="s">
        <v>631</v>
      </c>
      <c r="AR177" s="254" t="s">
        <v>401</v>
      </c>
      <c r="AS177" s="72" t="str">
        <f t="shared" si="127"/>
        <v>IOTE</v>
      </c>
      <c r="AT177" s="254" t="s">
        <v>387</v>
      </c>
      <c r="AU177" s="260">
        <f>SUMIFS($L$81:$L$188,$D$81:$D$188,$AS177)</f>
        <v>0.22371068160000002</v>
      </c>
    </row>
    <row r="178" spans="1:47">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AD178" s="26" t="s">
        <v>476</v>
      </c>
      <c r="AF178" s="70"/>
      <c r="AG178" s="70"/>
      <c r="AH178" s="70"/>
      <c r="AI178" s="70"/>
      <c r="AK178" s="70" t="s">
        <v>476</v>
      </c>
      <c r="AL178" s="70"/>
      <c r="AM178" s="245"/>
      <c r="AN178" s="70"/>
      <c r="AO178" s="70"/>
      <c r="AR178" s="72" t="s">
        <v>476</v>
      </c>
      <c r="AS178" s="72" t="str">
        <f t="shared" si="127"/>
        <v>*</v>
      </c>
      <c r="AT178" s="254" t="s">
        <v>387</v>
      </c>
      <c r="AU178" s="260">
        <f>SUMIFS($L$81:$L$188,$D$81:$D$188,$AS178)</f>
        <v>338.97013191086643</v>
      </c>
    </row>
    <row r="179" spans="1:47">
      <c r="A179" s="45" t="str">
        <f>A$5&amp;"-"&amp;A$19&amp;"-"&amp;A$70&amp;" - "&amp;VLOOKUP(RIGHT(C179,3),NameConv!$E$4:$G$23,2,FALSE)&amp;" - Existing"</f>
        <v>Industry-Other-boiler/process heating -  - Existing</v>
      </c>
      <c r="B179" s="45" t="str">
        <f t="shared" ref="B179:B187" si="131">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32">L179/F179</f>
        <v>421.66072470344204</v>
      </c>
      <c r="I179">
        <v>0</v>
      </c>
      <c r="J179" s="61">
        <v>1</v>
      </c>
      <c r="K179" s="60">
        <f>J179*INDEX($C$10:$L$19,MATCH($B$167,$B$10:$B$19,0),MATCH($B$6&amp;RIGHT(C179,3),$C$6:$L$6,0))</f>
        <v>101.64</v>
      </c>
      <c r="L179" s="60">
        <f t="shared" ref="L179:L187" si="133">K179*E179</f>
        <v>65.049599999999998</v>
      </c>
      <c r="N179" s="78">
        <f t="shared" ref="N179:N188" si="134">L179/SUMIF($D$81:$D$187,$D179,$L$81:$L$187)</f>
        <v>0.94916610378800759</v>
      </c>
      <c r="O179" s="168">
        <f>N179</f>
        <v>0.94916610378800759</v>
      </c>
      <c r="P179" s="168">
        <f>O179</f>
        <v>0.94916610378800759</v>
      </c>
      <c r="Q179" s="168">
        <f>P179</f>
        <v>0.94916610378800759</v>
      </c>
      <c r="R179" s="168"/>
      <c r="S179" s="78">
        <f t="shared" ref="S179:S183" si="135">N179</f>
        <v>0.94916610378800759</v>
      </c>
      <c r="T179" s="77">
        <f t="shared" ref="T179:V179" si="136">S179*T$75</f>
        <v>0.85424949340920686</v>
      </c>
      <c r="U179" s="77">
        <f t="shared" si="136"/>
        <v>0</v>
      </c>
      <c r="V179" s="77">
        <f t="shared" si="136"/>
        <v>0</v>
      </c>
      <c r="W179" s="74"/>
      <c r="AD179" t="str">
        <f>B179</f>
        <v>IOTSCOA-E</v>
      </c>
      <c r="AE179" t="str">
        <f>A179</f>
        <v>Industry-Other-boiler/process heating -  - Existing</v>
      </c>
      <c r="AF179" s="70" t="s">
        <v>387</v>
      </c>
      <c r="AG179" s="70" t="s">
        <v>610</v>
      </c>
      <c r="AH179" s="70" t="s">
        <v>480</v>
      </c>
      <c r="AI179" s="70" t="s">
        <v>611</v>
      </c>
      <c r="AK179" s="70" t="str">
        <f>D179</f>
        <v>IOTS</v>
      </c>
      <c r="AL179" s="70" t="str">
        <f>"Industry - "&amp;VLOOKUP(RIGHT(LEFT(AK179,3),2),NameConv!$E$21:$F$301,2,FALSE)&amp;" - " &amp;VLOOKUP(RIGHT(AK179,1),NameConv!$D$42:$E$53,2,FALSE)</f>
        <v>Industry - Other - boiler/process heating</v>
      </c>
      <c r="AM179" s="245" t="s">
        <v>387</v>
      </c>
      <c r="AN179" s="70" t="s">
        <v>630</v>
      </c>
      <c r="AO179" s="70" t="s">
        <v>480</v>
      </c>
      <c r="AR179" s="254" t="s">
        <v>401</v>
      </c>
      <c r="AS179" s="72" t="str">
        <f t="shared" si="127"/>
        <v>IOTS</v>
      </c>
      <c r="AT179" s="254" t="s">
        <v>387</v>
      </c>
      <c r="AU179" s="260">
        <f>SUMIFS($L$81:$L$188,$D$81:$D$188,$AS179)</f>
        <v>68.533420800000002</v>
      </c>
    </row>
    <row r="180" spans="1:47">
      <c r="A180" s="45" t="str">
        <f>A$5&amp;"-"&amp;A$19&amp;"-"&amp;A$70&amp;" - "&amp;VLOOKUP(RIGHT(C180,3),NameConv!$E$4:$G$23,2,FALSE)&amp;" - Existing"</f>
        <v>Industry-Other-boiler/process heating -  - Existing</v>
      </c>
      <c r="B180" s="45" t="str">
        <f t="shared" si="131"/>
        <v>IOTSGAS-E</v>
      </c>
      <c r="C180" s="46" t="str">
        <f>G6</f>
        <v>INDGAS</v>
      </c>
      <c r="D180" s="46" t="str">
        <f>$B$5&amp;RIGHT($B167,2)&amp;$B$70</f>
        <v>IOTS</v>
      </c>
      <c r="E180" s="58">
        <f>Methodology!C41</f>
        <v>0.72</v>
      </c>
      <c r="F180" s="60">
        <f>SUMIF(AFA!$C$3:$L$3,RIGHT(D180,1),AFA!$C$4:$L$4)</f>
        <v>0.15426999999999999</v>
      </c>
      <c r="G180" s="59">
        <v>100</v>
      </c>
      <c r="H180" s="60">
        <f t="shared" si="132"/>
        <v>21.468853309133337</v>
      </c>
      <c r="I180">
        <v>0</v>
      </c>
      <c r="J180" s="61">
        <v>1</v>
      </c>
      <c r="K180" s="60">
        <f>J180*INDEX($C$10:$L$19,MATCH($B$167,$B$10:$B$19,0),MATCH($B$6&amp;RIGHT(C180,3),$C$6:$L$6,0))</f>
        <v>4.5999999999999996</v>
      </c>
      <c r="L180" s="60">
        <f t="shared" si="133"/>
        <v>3.3119999999999998</v>
      </c>
      <c r="N180" s="78">
        <f t="shared" si="134"/>
        <v>4.8326786571260716E-2</v>
      </c>
      <c r="O180" s="77">
        <f t="shared" ref="O180:Q182" si="137">MIN(1,$N180+O$75)</f>
        <v>0.54832678657126066</v>
      </c>
      <c r="P180" s="77">
        <f t="shared" si="137"/>
        <v>1</v>
      </c>
      <c r="Q180" s="77">
        <f t="shared" si="137"/>
        <v>1</v>
      </c>
      <c r="R180" s="77"/>
      <c r="S180" s="78">
        <f t="shared" si="135"/>
        <v>4.8326786571260716E-2</v>
      </c>
      <c r="T180" s="77">
        <f t="shared" ref="T180:V180" si="138">S180*T$75</f>
        <v>4.3494107914134647E-2</v>
      </c>
      <c r="U180" s="77">
        <f t="shared" si="138"/>
        <v>0</v>
      </c>
      <c r="V180" s="77">
        <f t="shared" si="138"/>
        <v>0</v>
      </c>
      <c r="W180" s="74"/>
      <c r="AD180" t="str">
        <f>B180</f>
        <v>IOTSGAS-E</v>
      </c>
      <c r="AE180" t="str">
        <f>A180</f>
        <v>Industry-Other-boiler/process heating -  - Existing</v>
      </c>
      <c r="AF180" s="70" t="s">
        <v>387</v>
      </c>
      <c r="AG180" s="70" t="s">
        <v>610</v>
      </c>
      <c r="AH180" s="70" t="s">
        <v>480</v>
      </c>
      <c r="AI180" s="70" t="s">
        <v>611</v>
      </c>
      <c r="AK180" s="26" t="s">
        <v>476</v>
      </c>
      <c r="AL180" s="70" t="str">
        <f>A180</f>
        <v>Industry-Other-boiler/process heating -  - Existing</v>
      </c>
      <c r="AM180" s="245" t="s">
        <v>387</v>
      </c>
      <c r="AN180" s="70" t="s">
        <v>630</v>
      </c>
      <c r="AO180" s="70" t="s">
        <v>480</v>
      </c>
      <c r="AR180" s="72" t="s">
        <v>476</v>
      </c>
      <c r="AS180" s="72" t="str">
        <f t="shared" si="127"/>
        <v>*</v>
      </c>
      <c r="AT180" s="254" t="s">
        <v>387</v>
      </c>
      <c r="AU180" s="260">
        <f>SUMIFS($L$81:$L$188,$D$81:$D$188,$AS180)</f>
        <v>338.97013191086643</v>
      </c>
    </row>
    <row r="181" spans="1:47">
      <c r="A181" s="45" t="str">
        <f>A$5&amp;"-"&amp;A$19&amp;"-"&amp;A$70&amp;" - "&amp;VLOOKUP(RIGHT(C181,3),NameConv!$E$4:$G$23,2,FALSE)&amp;" - Existing"</f>
        <v>Industry-Other-boiler/process heating -  - Existing</v>
      </c>
      <c r="B181" s="45" t="str">
        <f t="shared" si="131"/>
        <v>IOTSOHF-E</v>
      </c>
      <c r="C181" s="46" t="str">
        <f>+$H$6</f>
        <v>INDOHF</v>
      </c>
      <c r="D181" s="46" t="str">
        <f>$B$5&amp;RIGHT($B167,2)&amp;$B$70</f>
        <v>IOTS</v>
      </c>
      <c r="E181" s="58">
        <f>Methodology!C42</f>
        <v>0.68</v>
      </c>
      <c r="F181" s="60">
        <f>SUMIF(AFA!$C$3:$L$3,RIGHT(D181,1),AFA!$C$4:$L$4)</f>
        <v>0.15426999999999999</v>
      </c>
      <c r="G181" s="59">
        <v>100</v>
      </c>
      <c r="H181" s="60">
        <f t="shared" si="132"/>
        <v>0</v>
      </c>
      <c r="I181">
        <v>0</v>
      </c>
      <c r="J181" s="61">
        <v>1</v>
      </c>
      <c r="K181" s="60">
        <f>J181*INDEX($C$10:$L$19,MATCH($B$167,$B$10:$B$19,0),MATCH($B$6&amp;RIGHT(C181,3),$C$6:$L$6,0))</f>
        <v>0</v>
      </c>
      <c r="L181" s="60">
        <f t="shared" si="133"/>
        <v>0</v>
      </c>
      <c r="N181" s="78">
        <f t="shared" si="134"/>
        <v>0</v>
      </c>
      <c r="O181" s="77">
        <f t="shared" si="137"/>
        <v>0.5</v>
      </c>
      <c r="P181" s="77">
        <f t="shared" si="137"/>
        <v>1</v>
      </c>
      <c r="Q181" s="77">
        <f t="shared" si="137"/>
        <v>1</v>
      </c>
      <c r="R181" s="77"/>
      <c r="S181" s="78">
        <f t="shared" si="135"/>
        <v>0</v>
      </c>
      <c r="T181" s="77">
        <f t="shared" ref="T181:V181" si="139">S181*T$75</f>
        <v>0</v>
      </c>
      <c r="U181" s="77">
        <f t="shared" si="139"/>
        <v>0</v>
      </c>
      <c r="V181" s="77">
        <f t="shared" si="139"/>
        <v>0</v>
      </c>
      <c r="W181" s="74"/>
      <c r="AD181" t="str">
        <f>B181</f>
        <v>IOTSOHF-E</v>
      </c>
      <c r="AE181" t="str">
        <f>A181</f>
        <v>Industry-Other-boiler/process heating -  - Existing</v>
      </c>
      <c r="AF181" s="70" t="s">
        <v>387</v>
      </c>
      <c r="AG181" s="70" t="s">
        <v>610</v>
      </c>
      <c r="AH181" s="70" t="s">
        <v>480</v>
      </c>
      <c r="AI181" s="70" t="s">
        <v>611</v>
      </c>
      <c r="AK181" s="26" t="s">
        <v>476</v>
      </c>
      <c r="AL181" s="70" t="str">
        <f>A181</f>
        <v>Industry-Other-boiler/process heating -  - Existing</v>
      </c>
      <c r="AM181" s="245" t="s">
        <v>387</v>
      </c>
      <c r="AN181" s="70" t="s">
        <v>630</v>
      </c>
      <c r="AO181" s="70" t="s">
        <v>480</v>
      </c>
      <c r="AR181" s="72" t="s">
        <v>476</v>
      </c>
      <c r="AS181" s="72" t="str">
        <f t="shared" si="127"/>
        <v>*</v>
      </c>
      <c r="AT181" s="254" t="s">
        <v>387</v>
      </c>
      <c r="AU181" s="260">
        <f>SUMIFS($L$81:$L$188,$D$81:$D$188,$AS181)</f>
        <v>338.97013191086643</v>
      </c>
    </row>
    <row r="182" spans="1:47">
      <c r="A182" s="45" t="str">
        <f>A$5&amp;"-"&amp;A$19&amp;"-"&amp;A$70&amp;" - "&amp;VLOOKUP(RIGHT(C182,3),NameConv!$E$4:$G$23,2,FALSE)&amp;" - Existing"</f>
        <v>Industry-Other-boiler/process heating -  - Existing</v>
      </c>
      <c r="B182" s="45" t="str">
        <f t="shared" si="131"/>
        <v>IOTSOLP-E</v>
      </c>
      <c r="C182" s="46" t="str">
        <f>+$I$6</f>
        <v>INDOLP</v>
      </c>
      <c r="D182" s="46" t="str">
        <f>$B$5&amp;RIGHT($B167,2)&amp;$B$70</f>
        <v>IOTS</v>
      </c>
      <c r="E182" s="58">
        <f>Methodology!C43</f>
        <v>0.72</v>
      </c>
      <c r="F182" s="60">
        <f>SUMIF(AFA!$C$3:$L$3,RIGHT(D182,1),AFA!$C$4:$L$4)</f>
        <v>0.15426999999999999</v>
      </c>
      <c r="G182" s="59">
        <v>100</v>
      </c>
      <c r="H182" s="60">
        <f t="shared" si="132"/>
        <v>0</v>
      </c>
      <c r="I182">
        <v>0</v>
      </c>
      <c r="J182" s="61">
        <v>1</v>
      </c>
      <c r="K182" s="60">
        <f>J182*INDEX($C$10:$L$19,MATCH($B$167,$B$10:$B$19,0),MATCH($B$6&amp;RIGHT(C182,3),$C$6:$L$6,0))</f>
        <v>0</v>
      </c>
      <c r="L182" s="60">
        <f t="shared" si="133"/>
        <v>0</v>
      </c>
      <c r="N182" s="78">
        <f t="shared" si="134"/>
        <v>0</v>
      </c>
      <c r="O182" s="77">
        <f t="shared" si="137"/>
        <v>0.5</v>
      </c>
      <c r="P182" s="77">
        <f t="shared" si="137"/>
        <v>1</v>
      </c>
      <c r="Q182" s="77">
        <f t="shared" si="137"/>
        <v>1</v>
      </c>
      <c r="R182" s="77"/>
      <c r="S182" s="78">
        <f t="shared" si="135"/>
        <v>0</v>
      </c>
      <c r="T182" s="77">
        <f t="shared" ref="T182:V182" si="140">S182*T$75</f>
        <v>0</v>
      </c>
      <c r="U182" s="77">
        <f t="shared" si="140"/>
        <v>0</v>
      </c>
      <c r="V182" s="77">
        <f t="shared" si="140"/>
        <v>0</v>
      </c>
      <c r="W182" s="74"/>
      <c r="AD182" t="str">
        <f>B182</f>
        <v>IOTSOLP-E</v>
      </c>
      <c r="AE182" t="str">
        <f>A182</f>
        <v>Industry-Other-boiler/process heating -  - Existing</v>
      </c>
      <c r="AF182" s="70" t="s">
        <v>387</v>
      </c>
      <c r="AG182" s="70" t="s">
        <v>610</v>
      </c>
      <c r="AH182" s="70" t="s">
        <v>480</v>
      </c>
      <c r="AI182" s="70" t="s">
        <v>611</v>
      </c>
      <c r="AK182" s="26" t="s">
        <v>476</v>
      </c>
      <c r="AL182" s="70" t="str">
        <f>A182</f>
        <v>Industry-Other-boiler/process heating -  - Existing</v>
      </c>
      <c r="AM182" s="245" t="s">
        <v>387</v>
      </c>
      <c r="AN182" s="70" t="s">
        <v>630</v>
      </c>
      <c r="AO182" s="70" t="s">
        <v>480</v>
      </c>
      <c r="AR182" s="72" t="s">
        <v>476</v>
      </c>
      <c r="AS182" s="72" t="str">
        <f t="shared" si="127"/>
        <v>*</v>
      </c>
      <c r="AT182" s="254" t="s">
        <v>387</v>
      </c>
      <c r="AU182" s="260">
        <f>SUMIFS($L$81:$L$188,$D$81:$D$188,$AS182)</f>
        <v>338.97013191086643</v>
      </c>
    </row>
    <row r="183" spans="1:47" ht="15">
      <c r="A183" s="45" t="str">
        <f>A$5&amp;"-"&amp;A$19&amp;"-"&amp;A$70&amp;" - "&amp;VLOOKUP(RIGHT(C183,3),NameConv!$E$4:$G$23,2,FALSE)&amp;" - Existing"</f>
        <v>Industry-Other-boiler/process heating -  - Existing</v>
      </c>
      <c r="B183" s="45" t="str">
        <f t="shared" si="131"/>
        <v>IOTSELC-E</v>
      </c>
      <c r="C183" s="46" t="str">
        <f>$P$18</f>
        <v>IOTELC</v>
      </c>
      <c r="D183" s="46" t="str">
        <f>$B$5&amp;RIGHT($B167,2)&amp;$B$70</f>
        <v>IOTS</v>
      </c>
      <c r="E183" s="58">
        <f>Methodology!C27</f>
        <v>0.76</v>
      </c>
      <c r="F183" s="60">
        <f>SUMIF(AFA!$C$3:$L$3,RIGHT(D183,1),AFA!$C$4:$L$4)</f>
        <v>0.15426999999999999</v>
      </c>
      <c r="G183" s="59">
        <v>100</v>
      </c>
      <c r="H183" s="60">
        <f t="shared" si="132"/>
        <v>1.1137667725416478</v>
      </c>
      <c r="I183">
        <v>0</v>
      </c>
      <c r="J183" s="61">
        <v>1</v>
      </c>
      <c r="K183" s="60">
        <f>J183*INDEX($C$70:$K$70,MATCH($B167,$C$60:$K$60,0))</f>
        <v>0.22608</v>
      </c>
      <c r="L183" s="60">
        <f t="shared" si="133"/>
        <v>0.1718208</v>
      </c>
      <c r="N183" s="78">
        <f t="shared" si="134"/>
        <v>2.5071096407316648E-3</v>
      </c>
      <c r="O183" s="216">
        <v>0.1</v>
      </c>
      <c r="P183" s="216">
        <f>90%-P184</f>
        <v>0.30000000000000004</v>
      </c>
      <c r="Q183" s="216">
        <f>90%-Q184</f>
        <v>0.30000000000000004</v>
      </c>
      <c r="R183" s="77"/>
      <c r="S183" s="78">
        <f t="shared" si="135"/>
        <v>2.5071096407316648E-3</v>
      </c>
      <c r="T183" s="77">
        <f t="shared" ref="T183:V183" si="141">S183*T$75</f>
        <v>2.2563986766584985E-3</v>
      </c>
      <c r="U183" s="77">
        <f t="shared" si="141"/>
        <v>0</v>
      </c>
      <c r="V183" s="77">
        <f t="shared" si="141"/>
        <v>0</v>
      </c>
      <c r="W183" s="74"/>
      <c r="AD183" t="str">
        <f>B183</f>
        <v>IOTSELC-E</v>
      </c>
      <c r="AE183" t="str">
        <f>A183</f>
        <v>Industry-Other-boiler/process heating -  - Existing</v>
      </c>
      <c r="AF183" s="70" t="s">
        <v>387</v>
      </c>
      <c r="AG183" s="70" t="s">
        <v>610</v>
      </c>
      <c r="AH183" s="70" t="s">
        <v>480</v>
      </c>
      <c r="AI183" s="70" t="s">
        <v>611</v>
      </c>
      <c r="AK183" s="26" t="s">
        <v>476</v>
      </c>
      <c r="AL183" s="70" t="str">
        <f>A183</f>
        <v>Industry-Other-boiler/process heating -  - Existing</v>
      </c>
      <c r="AM183" s="245" t="s">
        <v>387</v>
      </c>
      <c r="AN183" s="70" t="s">
        <v>630</v>
      </c>
      <c r="AO183" s="70" t="s">
        <v>631</v>
      </c>
      <c r="AR183" s="72" t="s">
        <v>476</v>
      </c>
      <c r="AS183" s="72" t="str">
        <f t="shared" si="127"/>
        <v>*</v>
      </c>
      <c r="AT183" s="254" t="s">
        <v>387</v>
      </c>
      <c r="AU183" s="260">
        <f>SUMIFS($L$81:$L$188,$D$81:$D$188,$AS183)</f>
        <v>338.97013191086643</v>
      </c>
    </row>
    <row r="184" spans="1:47"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34"/>
        <v>0</v>
      </c>
      <c r="O184" s="216">
        <v>0.02</v>
      </c>
      <c r="P184" s="216">
        <v>0.6</v>
      </c>
      <c r="Q184" s="216">
        <v>0.6</v>
      </c>
      <c r="R184" s="77"/>
      <c r="S184" s="78">
        <f t="shared" ref="S184:S188" si="142">N184</f>
        <v>0</v>
      </c>
      <c r="T184" s="77">
        <f t="shared" ref="T184:V184" si="143">S184*T$75</f>
        <v>0</v>
      </c>
      <c r="U184" s="77">
        <f t="shared" si="143"/>
        <v>0</v>
      </c>
      <c r="V184" s="77">
        <f t="shared" si="143"/>
        <v>0</v>
      </c>
      <c r="W184" s="74"/>
      <c r="AD184" t="str">
        <f>B184</f>
        <v>IOTSELC-N</v>
      </c>
      <c r="AE184" t="str">
        <f>A184</f>
        <v>Industry-Other-boiler/process heating -  - Heat Pump New</v>
      </c>
      <c r="AF184" s="70" t="s">
        <v>387</v>
      </c>
      <c r="AG184" s="70" t="s">
        <v>610</v>
      </c>
      <c r="AH184" s="70" t="s">
        <v>480</v>
      </c>
      <c r="AI184" s="70" t="s">
        <v>611</v>
      </c>
      <c r="AK184" s="26" t="s">
        <v>476</v>
      </c>
      <c r="AL184" s="70" t="str">
        <f>A184</f>
        <v>Industry-Other-boiler/process heating -  - Heat Pump New</v>
      </c>
      <c r="AM184" s="245" t="s">
        <v>387</v>
      </c>
      <c r="AN184" s="70" t="s">
        <v>630</v>
      </c>
      <c r="AO184" s="70" t="s">
        <v>631</v>
      </c>
      <c r="AR184" s="72" t="s">
        <v>476</v>
      </c>
      <c r="AS184" s="72" t="str">
        <f t="shared" si="127"/>
        <v>*</v>
      </c>
      <c r="AT184" s="254" t="s">
        <v>387</v>
      </c>
      <c r="AU184" s="260">
        <f>SUMIFS($L$81:$L$188,$D$81:$D$188,$AS184)</f>
        <v>338.97013191086643</v>
      </c>
    </row>
    <row r="185" spans="1:47">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34"/>
        <v>0</v>
      </c>
      <c r="O185" s="77">
        <f t="shared" ref="O185:Q188" si="144">MIN(1,$N185+O$75)</f>
        <v>0.5</v>
      </c>
      <c r="P185" s="77">
        <f t="shared" si="144"/>
        <v>1</v>
      </c>
      <c r="Q185" s="77">
        <f t="shared" si="144"/>
        <v>1</v>
      </c>
      <c r="R185" s="77"/>
      <c r="S185" s="78">
        <f t="shared" si="142"/>
        <v>0</v>
      </c>
      <c r="T185" s="77">
        <f t="shared" ref="T185:V185" si="145">S185*T$75</f>
        <v>0</v>
      </c>
      <c r="U185" s="77">
        <f t="shared" si="145"/>
        <v>0</v>
      </c>
      <c r="V185" s="77">
        <f t="shared" si="145"/>
        <v>0</v>
      </c>
      <c r="W185" s="74"/>
      <c r="AD185" t="str">
        <f>B185</f>
        <v>IOTSHGN-E</v>
      </c>
      <c r="AE185" t="str">
        <f>A185</f>
        <v>Industry-Other-boiler/process heating - Hydrogen - New</v>
      </c>
      <c r="AF185" s="70" t="s">
        <v>387</v>
      </c>
      <c r="AG185" s="70" t="s">
        <v>610</v>
      </c>
      <c r="AH185" s="70" t="s">
        <v>480</v>
      </c>
      <c r="AI185" s="70" t="s">
        <v>611</v>
      </c>
      <c r="AK185" s="26" t="s">
        <v>476</v>
      </c>
      <c r="AL185" s="70" t="str">
        <f>A185</f>
        <v>Industry-Other-boiler/process heating - Hydrogen - New</v>
      </c>
      <c r="AM185" s="245" t="s">
        <v>387</v>
      </c>
      <c r="AN185" s="70" t="s">
        <v>630</v>
      </c>
      <c r="AO185" s="70" t="s">
        <v>480</v>
      </c>
      <c r="AR185" s="72" t="s">
        <v>476</v>
      </c>
      <c r="AS185" s="72" t="str">
        <f t="shared" si="127"/>
        <v>*</v>
      </c>
      <c r="AT185" s="254" t="s">
        <v>387</v>
      </c>
      <c r="AU185" s="260">
        <f>SUMIFS($L$81:$L$188,$D$81:$D$188,$AS185)</f>
        <v>338.97013191086643</v>
      </c>
    </row>
    <row r="186" spans="1:47">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32"/>
        <v>0</v>
      </c>
      <c r="I186">
        <v>0</v>
      </c>
      <c r="J186" s="61">
        <v>1</v>
      </c>
      <c r="K186" s="60">
        <f>J186*INDEX($C$10:$L$19,MATCH($B$167,$B$10:$B$19,0),MATCH($B$6&amp;RIGHT(C186,3),$C$6:$L$6,0))</f>
        <v>0</v>
      </c>
      <c r="L186" s="60">
        <f t="shared" si="133"/>
        <v>0</v>
      </c>
      <c r="N186" s="78">
        <f t="shared" si="134"/>
        <v>0</v>
      </c>
      <c r="O186" s="77">
        <v>0.25</v>
      </c>
      <c r="P186" s="77">
        <f>O186</f>
        <v>0.25</v>
      </c>
      <c r="Q186" s="77">
        <f>P186</f>
        <v>0.25</v>
      </c>
      <c r="R186" s="77"/>
      <c r="S186" s="78">
        <f t="shared" si="142"/>
        <v>0</v>
      </c>
      <c r="T186" s="77">
        <f t="shared" ref="T186:V186" si="146">S186*T$75</f>
        <v>0</v>
      </c>
      <c r="U186" s="77">
        <f t="shared" si="146"/>
        <v>0</v>
      </c>
      <c r="V186" s="77">
        <f t="shared" si="146"/>
        <v>0</v>
      </c>
      <c r="W186" s="74"/>
      <c r="AD186" t="str">
        <f>B186</f>
        <v>IOTSWAS-E</v>
      </c>
      <c r="AE186" t="str">
        <f>A186</f>
        <v>Industry-Other-boiler/process heating -  - Existing</v>
      </c>
      <c r="AF186" s="70" t="s">
        <v>387</v>
      </c>
      <c r="AG186" s="70" t="s">
        <v>610</v>
      </c>
      <c r="AH186" s="70" t="s">
        <v>480</v>
      </c>
      <c r="AI186" s="70" t="s">
        <v>611</v>
      </c>
      <c r="AK186" s="26" t="s">
        <v>476</v>
      </c>
      <c r="AL186" s="70" t="str">
        <f>A186</f>
        <v>Industry-Other-boiler/process heating -  - Existing</v>
      </c>
      <c r="AM186" s="245" t="s">
        <v>387</v>
      </c>
      <c r="AN186" s="70" t="s">
        <v>630</v>
      </c>
      <c r="AO186" s="70" t="s">
        <v>480</v>
      </c>
      <c r="AR186" s="72" t="s">
        <v>476</v>
      </c>
      <c r="AS186" s="72" t="str">
        <f t="shared" si="127"/>
        <v>*</v>
      </c>
      <c r="AT186" s="254" t="s">
        <v>387</v>
      </c>
      <c r="AU186" s="260">
        <f>SUMIFS($L$81:$L$188,$D$81:$D$188,$AS186)</f>
        <v>338.97013191086643</v>
      </c>
    </row>
    <row r="187" spans="1:47">
      <c r="A187" s="45" t="str">
        <f>A$5&amp;"-"&amp;A$19&amp;"-"&amp;A$42&amp;" - "&amp;VLOOKUP(RIGHT(C187,3),NameConv!$E$4:$G$20,2,FALSE)&amp;" - Existing"</f>
        <v>Industry-Other-Transport -  - Existing</v>
      </c>
      <c r="B187" s="45" t="str">
        <f t="shared" si="131"/>
        <v>IOTRODS-E</v>
      </c>
      <c r="C187" s="46" t="str">
        <f>+$E$6</f>
        <v>INDODS</v>
      </c>
      <c r="D187" s="46" t="str">
        <f>$B$5&amp;RIGHT($B$167,2)&amp;$B$42</f>
        <v>IOTR</v>
      </c>
      <c r="E187" s="58">
        <v>1</v>
      </c>
      <c r="F187" s="60">
        <v>1</v>
      </c>
      <c r="G187" s="59">
        <v>100</v>
      </c>
      <c r="H187" s="60">
        <f t="shared" si="132"/>
        <v>4.2</v>
      </c>
      <c r="I187">
        <v>0</v>
      </c>
      <c r="J187" s="61">
        <v>1</v>
      </c>
      <c r="K187" s="60">
        <f>J187*INDEX($C$10:$L$19,MATCH($B$167,$B$10:$B$19,0),MATCH($B$6&amp;RIGHT(C187,3),$C$6:$L$6,0))</f>
        <v>4.2</v>
      </c>
      <c r="L187" s="60">
        <f t="shared" si="133"/>
        <v>4.2</v>
      </c>
      <c r="N187" s="78">
        <f t="shared" si="134"/>
        <v>1</v>
      </c>
      <c r="O187" s="77">
        <f t="shared" si="144"/>
        <v>1</v>
      </c>
      <c r="P187" s="77">
        <f t="shared" si="144"/>
        <v>1</v>
      </c>
      <c r="Q187" s="77">
        <f t="shared" si="144"/>
        <v>1</v>
      </c>
      <c r="R187" s="77"/>
      <c r="S187" s="78">
        <f t="shared" si="142"/>
        <v>1</v>
      </c>
      <c r="T187" s="77">
        <f t="shared" ref="T187:V187" si="147">S187*T$75</f>
        <v>0.9</v>
      </c>
      <c r="U187" s="77">
        <f t="shared" si="147"/>
        <v>0</v>
      </c>
      <c r="V187" s="77">
        <f t="shared" si="147"/>
        <v>0</v>
      </c>
      <c r="W187" s="74"/>
      <c r="AD187" t="str">
        <f>B187</f>
        <v>IOTRODS-E</v>
      </c>
      <c r="AE187" t="str">
        <f>A187</f>
        <v>Industry-Other-Transport -  - Existing</v>
      </c>
      <c r="AF187" s="70" t="s">
        <v>387</v>
      </c>
      <c r="AG187" s="70" t="s">
        <v>610</v>
      </c>
      <c r="AH187" s="70" t="s">
        <v>480</v>
      </c>
      <c r="AI187" s="70" t="s">
        <v>611</v>
      </c>
      <c r="AK187" s="70" t="str">
        <f>D187</f>
        <v>IOTR</v>
      </c>
      <c r="AL187" s="70" t="str">
        <f>"Industry - "&amp;VLOOKUP(RIGHT(LEFT(AK187,3),2),NameConv!$E$21:$F$301,2,FALSE)&amp;" - " &amp;VLOOKUP(RIGHT(AK187,1),NameConv!$D$42:$E$53,2,FALSE)</f>
        <v>Industry - Other - Transport</v>
      </c>
      <c r="AM187" s="245" t="s">
        <v>387</v>
      </c>
      <c r="AN187" s="70" t="s">
        <v>630</v>
      </c>
      <c r="AO187" s="70" t="s">
        <v>480</v>
      </c>
      <c r="AR187" s="254" t="s">
        <v>401</v>
      </c>
      <c r="AS187" s="72" t="str">
        <f t="shared" si="127"/>
        <v>IOTR</v>
      </c>
      <c r="AT187" s="254" t="s">
        <v>387</v>
      </c>
      <c r="AU187" s="260">
        <f>SUMIFS($L$81:$L$188,$D$81:$D$188,$AS187)</f>
        <v>4.2</v>
      </c>
    </row>
    <row r="188" spans="1:47"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34"/>
        <v>0</v>
      </c>
      <c r="O188" s="77">
        <f t="shared" si="144"/>
        <v>0.5</v>
      </c>
      <c r="P188" s="77">
        <f t="shared" si="144"/>
        <v>1</v>
      </c>
      <c r="Q188" s="77">
        <f t="shared" si="144"/>
        <v>1</v>
      </c>
      <c r="R188" s="77"/>
      <c r="S188" s="78">
        <f t="shared" si="142"/>
        <v>0</v>
      </c>
      <c r="T188" s="77">
        <f t="shared" ref="T188:V188" si="148">S188*T$75</f>
        <v>0</v>
      </c>
      <c r="U188" s="77">
        <f t="shared" si="148"/>
        <v>0</v>
      </c>
      <c r="V188" s="77">
        <f t="shared" si="148"/>
        <v>0</v>
      </c>
      <c r="W188" s="74"/>
      <c r="AD188" t="str">
        <f>B188</f>
        <v>IOTRELC-E</v>
      </c>
      <c r="AE188" t="str">
        <f>A188</f>
        <v>Industry-Other-Transport -  - New</v>
      </c>
      <c r="AF188" s="70" t="s">
        <v>387</v>
      </c>
      <c r="AG188" s="70" t="s">
        <v>610</v>
      </c>
      <c r="AH188" s="70" t="s">
        <v>480</v>
      </c>
      <c r="AI188" s="70" t="s">
        <v>611</v>
      </c>
      <c r="AK188" s="26" t="s">
        <v>476</v>
      </c>
      <c r="AL188" s="70" t="str">
        <f>A188</f>
        <v>Industry-Other-Transport -  - New</v>
      </c>
      <c r="AM188" s="245" t="s">
        <v>387</v>
      </c>
      <c r="AN188" s="70" t="s">
        <v>630</v>
      </c>
      <c r="AO188" s="70" t="s">
        <v>631</v>
      </c>
      <c r="AR188" s="72" t="s">
        <v>476</v>
      </c>
      <c r="AS188" s="72" t="str">
        <f t="shared" si="127"/>
        <v>*</v>
      </c>
      <c r="AT188" s="254" t="s">
        <v>387</v>
      </c>
      <c r="AU188" s="260">
        <f>SUMIFS($L$81:$L$188,$D$81:$D$188,$AS188)</f>
        <v>338.97013191086643</v>
      </c>
    </row>
    <row r="189" spans="1:47">
      <c r="P189" s="74" t="str">
        <f>""</f>
        <v/>
      </c>
      <c r="V189" s="74" t="str">
        <f>""</f>
        <v/>
      </c>
    </row>
    <row r="190" spans="1:47" s="82" customFormat="1" ht="15">
      <c r="B190" s="81"/>
      <c r="K190" s="83"/>
      <c r="M190"/>
      <c r="AC19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635</v>
      </c>
      <c r="C9" s="70" t="s">
        <v>636</v>
      </c>
      <c r="D9" s="245" t="s">
        <v>387</v>
      </c>
      <c r="E9" s="245" t="s">
        <v>488</v>
      </c>
    </row>
    <row r="10" spans="1:8">
      <c r="B10" s="70" t="s">
        <v>637</v>
      </c>
      <c r="C10" s="70" t="s">
        <v>638</v>
      </c>
      <c r="D10" s="245" t="s">
        <v>387</v>
      </c>
      <c r="E10" s="245" t="s">
        <v>488</v>
      </c>
    </row>
    <row r="11" spans="1:8">
      <c r="B11" s="70" t="s">
        <v>639</v>
      </c>
      <c r="C11" s="70" t="s">
        <v>640</v>
      </c>
      <c r="D11" s="245" t="s">
        <v>387</v>
      </c>
      <c r="E11" s="245" t="s">
        <v>488</v>
      </c>
    </row>
    <row r="12" spans="1:8">
      <c r="B12" s="70" t="s">
        <v>641</v>
      </c>
      <c r="C12" s="70" t="s">
        <v>642</v>
      </c>
      <c r="D12" s="245" t="s">
        <v>387</v>
      </c>
      <c r="E12" s="245" t="s">
        <v>488</v>
      </c>
    </row>
    <row r="13" spans="1:8">
      <c r="B13" s="70" t="s">
        <v>643</v>
      </c>
      <c r="C13" s="70" t="s">
        <v>644</v>
      </c>
      <c r="D13" s="245" t="s">
        <v>387</v>
      </c>
      <c r="E13" s="245" t="s">
        <v>488</v>
      </c>
    </row>
    <row r="14" spans="1:8">
      <c r="B14" s="70" t="s">
        <v>645</v>
      </c>
      <c r="C14" s="70" t="s">
        <v>646</v>
      </c>
      <c r="D14" s="245" t="s">
        <v>387</v>
      </c>
      <c r="E14" s="245" t="s">
        <v>488</v>
      </c>
    </row>
    <row r="15" spans="1:8">
      <c r="B15" s="70" t="s">
        <v>647</v>
      </c>
      <c r="C15" s="70" t="s">
        <v>648</v>
      </c>
      <c r="D15" s="245" t="s">
        <v>387</v>
      </c>
      <c r="E15" s="245" t="s">
        <v>488</v>
      </c>
    </row>
    <row r="16" spans="1:8">
      <c r="B16" s="70" t="s">
        <v>541</v>
      </c>
      <c r="C16" s="70" t="s">
        <v>649</v>
      </c>
      <c r="D16" s="245" t="s">
        <v>387</v>
      </c>
      <c r="E16" s="245" t="s">
        <v>488</v>
      </c>
    </row>
    <row r="17" spans="1:5">
      <c r="B17" s="70" t="s">
        <v>650</v>
      </c>
      <c r="C17" s="70" t="s">
        <v>651</v>
      </c>
      <c r="D17" s="245" t="s">
        <v>387</v>
      </c>
      <c r="E17" s="245" t="s">
        <v>488</v>
      </c>
    </row>
    <row r="18" spans="1:5">
      <c r="A18" s="238"/>
      <c r="B18" s="70" t="s">
        <v>652</v>
      </c>
      <c r="C18" s="70" t="s">
        <v>653</v>
      </c>
      <c r="D18" s="245" t="s">
        <v>387</v>
      </c>
      <c r="E18" s="245" t="s">
        <v>488</v>
      </c>
    </row>
    <row r="19" spans="1:5">
      <c r="A19" s="238" t="s">
        <v>476</v>
      </c>
    </row>
    <row r="20" spans="1:5">
      <c r="B20" s="70" t="s">
        <v>654</v>
      </c>
      <c r="C20" s="238" t="s">
        <v>655</v>
      </c>
      <c r="D20" s="245" t="s">
        <v>387</v>
      </c>
      <c r="E20" s="245" t="s">
        <v>489</v>
      </c>
    </row>
    <row r="21" spans="1:5">
      <c r="B21" s="70" t="s">
        <v>656</v>
      </c>
      <c r="C21" s="238" t="s">
        <v>657</v>
      </c>
      <c r="D21" s="245" t="s">
        <v>387</v>
      </c>
      <c r="E21" s="245" t="s">
        <v>489</v>
      </c>
    </row>
    <row r="22" spans="1:5">
      <c r="B22" s="70" t="s">
        <v>658</v>
      </c>
      <c r="C22" s="238" t="s">
        <v>659</v>
      </c>
      <c r="D22" s="245" t="s">
        <v>387</v>
      </c>
      <c r="E22" s="245" t="s">
        <v>489</v>
      </c>
    </row>
    <row r="23" spans="1:5">
      <c r="B23" s="70" t="s">
        <v>660</v>
      </c>
      <c r="C23" s="238" t="s">
        <v>661</v>
      </c>
      <c r="D23" s="245" t="s">
        <v>387</v>
      </c>
      <c r="E23" s="245" t="s">
        <v>489</v>
      </c>
    </row>
    <row r="24" spans="1:5">
      <c r="B24" s="70" t="s">
        <v>662</v>
      </c>
      <c r="C24" s="238" t="s">
        <v>663</v>
      </c>
      <c r="D24" s="245" t="s">
        <v>387</v>
      </c>
      <c r="E24" s="245" t="s">
        <v>489</v>
      </c>
    </row>
    <row r="25" spans="1:5">
      <c r="B25" s="70" t="s">
        <v>664</v>
      </c>
      <c r="C25" s="238" t="s">
        <v>665</v>
      </c>
      <c r="D25" s="245" t="s">
        <v>387</v>
      </c>
      <c r="E25" s="245" t="s">
        <v>489</v>
      </c>
    </row>
    <row r="26" spans="1:5">
      <c r="B26" s="70" t="s">
        <v>666</v>
      </c>
      <c r="C26" s="238" t="s">
        <v>667</v>
      </c>
      <c r="D26" s="245" t="s">
        <v>387</v>
      </c>
      <c r="E26" s="245" t="s">
        <v>489</v>
      </c>
    </row>
    <row r="27" spans="1:5">
      <c r="B27" s="70" t="s">
        <v>668</v>
      </c>
      <c r="C27" s="238" t="s">
        <v>669</v>
      </c>
      <c r="D27" s="245" t="s">
        <v>387</v>
      </c>
      <c r="E27" s="245" t="s">
        <v>489</v>
      </c>
    </row>
    <row r="28" spans="1:5">
      <c r="B28" s="70" t="s">
        <v>670</v>
      </c>
      <c r="C28" s="238" t="s">
        <v>671</v>
      </c>
      <c r="D28" s="245" t="s">
        <v>387</v>
      </c>
      <c r="E28" s="245" t="s">
        <v>489</v>
      </c>
    </row>
    <row r="29" spans="1:5">
      <c r="A29" s="238" t="s">
        <v>476</v>
      </c>
      <c r="B29" s="70"/>
      <c r="C29" s="238"/>
      <c r="D29" s="245"/>
      <c r="E29" s="245"/>
    </row>
    <row r="30" spans="1:5">
      <c r="B30" s="238" t="s">
        <v>467</v>
      </c>
      <c r="C30" s="238" t="s">
        <v>672</v>
      </c>
      <c r="D30" s="245" t="s">
        <v>387</v>
      </c>
      <c r="E30" s="245" t="s">
        <v>489</v>
      </c>
    </row>
    <row r="31" spans="1:5">
      <c r="A31" s="238"/>
      <c r="B31" s="238" t="s">
        <v>673</v>
      </c>
      <c r="C31" s="238" t="s">
        <v>674</v>
      </c>
      <c r="D31" s="245" t="s">
        <v>387</v>
      </c>
      <c r="E31" s="245" t="s">
        <v>489</v>
      </c>
    </row>
    <row r="32" spans="1:5">
      <c r="A32" s="238"/>
      <c r="B32" s="238" t="s">
        <v>675</v>
      </c>
      <c r="C32" s="238" t="s">
        <v>676</v>
      </c>
      <c r="D32" s="245" t="s">
        <v>387</v>
      </c>
      <c r="E32" s="245" t="s">
        <v>489</v>
      </c>
    </row>
    <row r="33" spans="1:5">
      <c r="A33" s="238"/>
      <c r="B33" s="70" t="s">
        <v>677</v>
      </c>
      <c r="C33" s="238" t="s">
        <v>678</v>
      </c>
      <c r="D33" s="245" t="s">
        <v>387</v>
      </c>
      <c r="E33" s="245" t="s">
        <v>489</v>
      </c>
    </row>
    <row r="34" spans="1:5">
      <c r="A34" s="238"/>
      <c r="B34" s="70" t="s">
        <v>679</v>
      </c>
      <c r="C34" s="238" t="s">
        <v>680</v>
      </c>
      <c r="D34" s="245" t="s">
        <v>387</v>
      </c>
      <c r="E34" s="245" t="s">
        <v>489</v>
      </c>
    </row>
    <row r="35" spans="1:5">
      <c r="A35" s="238"/>
      <c r="B35" s="70" t="s">
        <v>681</v>
      </c>
      <c r="C35" s="238" t="s">
        <v>682</v>
      </c>
      <c r="D35" s="245" t="s">
        <v>387</v>
      </c>
      <c r="E35" s="245" t="s">
        <v>489</v>
      </c>
    </row>
    <row r="36" spans="1:5">
      <c r="A36" s="238"/>
      <c r="B36" s="70" t="s">
        <v>468</v>
      </c>
      <c r="C36" s="238" t="s">
        <v>683</v>
      </c>
      <c r="D36" s="245" t="s">
        <v>387</v>
      </c>
      <c r="E36" s="245" t="s">
        <v>489</v>
      </c>
    </row>
    <row r="37" spans="1:5">
      <c r="B37" s="70" t="s">
        <v>684</v>
      </c>
      <c r="C37" s="238" t="s">
        <v>685</v>
      </c>
      <c r="D37" s="245" t="s">
        <v>387</v>
      </c>
      <c r="E37" s="245" t="s">
        <v>489</v>
      </c>
    </row>
    <row r="38" spans="1:5">
      <c r="B38" s="70" t="s">
        <v>686</v>
      </c>
      <c r="C38" s="238" t="s">
        <v>687</v>
      </c>
      <c r="D38" s="245" t="s">
        <v>387</v>
      </c>
      <c r="E38" s="245" t="s">
        <v>489</v>
      </c>
    </row>
    <row r="39" spans="1:5">
      <c r="A39" s="238" t="s">
        <v>476</v>
      </c>
      <c r="B39" s="238"/>
      <c r="C39" s="238"/>
    </row>
    <row r="40" spans="1:5">
      <c r="B40" s="238" t="s">
        <v>634</v>
      </c>
      <c r="C40" s="238" t="s">
        <v>688</v>
      </c>
      <c r="D40" s="245" t="s">
        <v>387</v>
      </c>
      <c r="E40" s="245" t="s">
        <v>490</v>
      </c>
    </row>
    <row r="41" spans="1:5">
      <c r="B41" s="238" t="s">
        <v>689</v>
      </c>
      <c r="C41" s="238" t="s">
        <v>690</v>
      </c>
      <c r="D41" s="245" t="s">
        <v>387</v>
      </c>
      <c r="E41" s="245" t="s">
        <v>490</v>
      </c>
    </row>
    <row r="42" spans="1:5">
      <c r="B42" s="238" t="s">
        <v>691</v>
      </c>
      <c r="C42" s="238" t="s">
        <v>692</v>
      </c>
      <c r="D42" s="245" t="s">
        <v>387</v>
      </c>
      <c r="E42" s="245" t="s">
        <v>490</v>
      </c>
    </row>
    <row r="43" spans="1:5">
      <c r="B43" s="238" t="s">
        <v>693</v>
      </c>
      <c r="C43" s="238" t="s">
        <v>694</v>
      </c>
      <c r="D43" s="245" t="s">
        <v>387</v>
      </c>
      <c r="E43" s="245" t="s">
        <v>490</v>
      </c>
    </row>
    <row r="44" spans="1:5">
      <c r="B44" s="238" t="s">
        <v>695</v>
      </c>
      <c r="C44" s="238" t="s">
        <v>696</v>
      </c>
      <c r="D44" s="245" t="s">
        <v>387</v>
      </c>
      <c r="E44" s="245" t="s">
        <v>490</v>
      </c>
    </row>
    <row r="45" spans="1:5">
      <c r="B45" s="238" t="s">
        <v>697</v>
      </c>
      <c r="C45" s="238" t="s">
        <v>698</v>
      </c>
      <c r="D45" s="245" t="s">
        <v>387</v>
      </c>
      <c r="E45" s="245" t="s">
        <v>490</v>
      </c>
    </row>
    <row r="46" spans="1:5">
      <c r="B46" s="238" t="s">
        <v>699</v>
      </c>
      <c r="C46" s="238" t="s">
        <v>700</v>
      </c>
      <c r="D46" s="245" t="s">
        <v>387</v>
      </c>
      <c r="E46" s="245" t="s">
        <v>490</v>
      </c>
    </row>
    <row r="47" spans="1:5">
      <c r="B47" s="238" t="s">
        <v>701</v>
      </c>
      <c r="C47" s="238" t="s">
        <v>702</v>
      </c>
      <c r="D47" s="245" t="s">
        <v>387</v>
      </c>
      <c r="E47" s="245" t="s">
        <v>490</v>
      </c>
    </row>
    <row r="48" spans="1:5">
      <c r="B48" s="238" t="s">
        <v>703</v>
      </c>
      <c r="C48" s="238" t="s">
        <v>704</v>
      </c>
      <c r="D48" s="245" t="s">
        <v>387</v>
      </c>
      <c r="E48" s="245" t="s">
        <v>490</v>
      </c>
    </row>
    <row r="49" spans="1:5">
      <c r="A49" s="238" t="s">
        <v>476</v>
      </c>
      <c r="B49" s="238"/>
      <c r="C49" s="238" t="s">
        <v>705</v>
      </c>
    </row>
    <row r="50" spans="1:5">
      <c r="B50" s="238" t="s">
        <v>706</v>
      </c>
      <c r="C50" s="238" t="s">
        <v>707</v>
      </c>
      <c r="D50" s="245" t="s">
        <v>387</v>
      </c>
      <c r="E50" s="245" t="s">
        <v>490</v>
      </c>
    </row>
    <row r="51" spans="1:5">
      <c r="A51" s="238" t="s">
        <v>476</v>
      </c>
      <c r="B51" s="238"/>
      <c r="C51" s="238"/>
      <c r="D51" s="245"/>
      <c r="E51" s="245"/>
    </row>
    <row r="52" spans="1:5">
      <c r="B52" s="238" t="s">
        <v>708</v>
      </c>
      <c r="C52" s="238" t="s">
        <v>709</v>
      </c>
      <c r="D52" s="245" t="s">
        <v>387</v>
      </c>
      <c r="E52" s="245" t="s">
        <v>490</v>
      </c>
    </row>
    <row r="53" spans="1:5">
      <c r="A53" s="238" t="s">
        <v>476</v>
      </c>
    </row>
    <row r="54" spans="1:5">
      <c r="B54" s="238" t="s">
        <v>710</v>
      </c>
      <c r="C54" s="238" t="s">
        <v>711</v>
      </c>
      <c r="D54" s="245" t="s">
        <v>387</v>
      </c>
      <c r="E54" s="245" t="s">
        <v>490</v>
      </c>
    </row>
    <row r="55" spans="1:5">
      <c r="B55" s="238" t="s">
        <v>712</v>
      </c>
      <c r="C55" s="238" t="s">
        <v>713</v>
      </c>
      <c r="D55" s="245" t="s">
        <v>387</v>
      </c>
      <c r="E55" s="245" t="s">
        <v>490</v>
      </c>
    </row>
    <row r="56" spans="1:5">
      <c r="B56" s="238" t="s">
        <v>714</v>
      </c>
      <c r="C56" s="238" t="s">
        <v>715</v>
      </c>
      <c r="D56" s="245" t="s">
        <v>387</v>
      </c>
      <c r="E56" s="245" t="s">
        <v>490</v>
      </c>
    </row>
    <row r="57" spans="1:5">
      <c r="B57" s="238" t="s">
        <v>716</v>
      </c>
      <c r="C57" s="238" t="s">
        <v>717</v>
      </c>
      <c r="D57" s="245" t="s">
        <v>387</v>
      </c>
      <c r="E57" s="245" t="s">
        <v>490</v>
      </c>
    </row>
    <row r="58" spans="1:5">
      <c r="B58" s="238" t="s">
        <v>718</v>
      </c>
      <c r="C58" s="238" t="s">
        <v>719</v>
      </c>
      <c r="D58" s="245" t="s">
        <v>387</v>
      </c>
      <c r="E58" s="245" t="s">
        <v>490</v>
      </c>
    </row>
    <row r="59" spans="1:5">
      <c r="B59" s="238" t="s">
        <v>720</v>
      </c>
      <c r="C59" s="238" t="s">
        <v>721</v>
      </c>
      <c r="D59" s="245" t="s">
        <v>387</v>
      </c>
      <c r="E59" s="245" t="s">
        <v>490</v>
      </c>
    </row>
    <row r="60" spans="1:5">
      <c r="B60" s="238" t="s">
        <v>722</v>
      </c>
      <c r="C60" s="238" t="s">
        <v>723</v>
      </c>
      <c r="D60" s="245" t="s">
        <v>387</v>
      </c>
      <c r="E60" s="245" t="s">
        <v>490</v>
      </c>
    </row>
    <row r="61" spans="1:5">
      <c r="B61" s="238" t="s">
        <v>724</v>
      </c>
      <c r="C61" s="238" t="s">
        <v>725</v>
      </c>
      <c r="D61" s="245" t="s">
        <v>387</v>
      </c>
      <c r="E61" s="245" t="s">
        <v>490</v>
      </c>
    </row>
    <row r="62" spans="1:5">
      <c r="B62" s="238" t="s">
        <v>726</v>
      </c>
      <c r="C62" s="238" t="s">
        <v>727</v>
      </c>
      <c r="D62" s="245" t="s">
        <v>387</v>
      </c>
      <c r="E62" s="245" t="s">
        <v>490</v>
      </c>
    </row>
    <row r="63" spans="1:5">
      <c r="B63" s="238" t="s">
        <v>470</v>
      </c>
      <c r="C63" s="238" t="s">
        <v>728</v>
      </c>
      <c r="D63" s="245" t="s">
        <v>387</v>
      </c>
      <c r="E63" s="245" t="s">
        <v>490</v>
      </c>
    </row>
    <row r="64" spans="1:5">
      <c r="A64" s="238" t="s">
        <v>476</v>
      </c>
      <c r="B64" s="238" t="s">
        <v>336</v>
      </c>
      <c r="C64" s="238" t="s">
        <v>705</v>
      </c>
      <c r="D64" s="245"/>
      <c r="E64" s="245"/>
    </row>
    <row r="65" spans="1:5">
      <c r="B65" s="238" t="s">
        <v>729</v>
      </c>
      <c r="C65" s="238" t="s">
        <v>730</v>
      </c>
      <c r="D65" s="245" t="s">
        <v>387</v>
      </c>
      <c r="E65" s="245" t="s">
        <v>490</v>
      </c>
    </row>
    <row r="66" spans="1:5">
      <c r="B66" s="238" t="s">
        <v>729</v>
      </c>
      <c r="C66" s="238" t="s">
        <v>730</v>
      </c>
      <c r="D66" s="245" t="s">
        <v>387</v>
      </c>
      <c r="E66" s="245" t="s">
        <v>490</v>
      </c>
    </row>
    <row r="67" spans="1:5">
      <c r="B67" s="238" t="s">
        <v>729</v>
      </c>
      <c r="C67" s="238" t="s">
        <v>730</v>
      </c>
      <c r="D67" s="245" t="s">
        <v>387</v>
      </c>
      <c r="E67" s="245" t="s">
        <v>490</v>
      </c>
    </row>
    <row r="68" spans="1:5">
      <c r="B68" s="238" t="s">
        <v>729</v>
      </c>
      <c r="C68" s="238" t="s">
        <v>730</v>
      </c>
      <c r="D68" s="245" t="s">
        <v>387</v>
      </c>
      <c r="E68" s="245" t="s">
        <v>490</v>
      </c>
    </row>
    <row r="69" spans="1:5">
      <c r="B69" s="238" t="s">
        <v>729</v>
      </c>
      <c r="C69" s="238" t="s">
        <v>730</v>
      </c>
      <c r="D69" s="245" t="s">
        <v>387</v>
      </c>
      <c r="E69" s="245" t="s">
        <v>490</v>
      </c>
    </row>
    <row r="70" spans="1:5">
      <c r="B70" s="238" t="s">
        <v>729</v>
      </c>
      <c r="C70" s="238" t="s">
        <v>731</v>
      </c>
      <c r="D70" s="245" t="s">
        <v>387</v>
      </c>
      <c r="E70" s="245" t="s">
        <v>490</v>
      </c>
    </row>
    <row r="71" spans="1:5">
      <c r="B71" s="238" t="s">
        <v>729</v>
      </c>
      <c r="C71" s="238" t="s">
        <v>469</v>
      </c>
      <c r="D71" s="245" t="s">
        <v>387</v>
      </c>
      <c r="E71" s="245" t="s">
        <v>490</v>
      </c>
    </row>
    <row r="72" spans="1:5">
      <c r="B72" s="238" t="s">
        <v>729</v>
      </c>
      <c r="C72" s="238" t="s">
        <v>730</v>
      </c>
      <c r="D72" s="245" t="s">
        <v>387</v>
      </c>
      <c r="E72" s="245" t="s">
        <v>490</v>
      </c>
    </row>
    <row r="73" spans="1:5">
      <c r="A73" s="238" t="s">
        <v>476</v>
      </c>
      <c r="B73" s="238">
        <v>0</v>
      </c>
      <c r="C73" s="238" t="s">
        <v>705</v>
      </c>
      <c r="D73" s="245"/>
      <c r="E73" s="245"/>
    </row>
    <row r="74" spans="1:5">
      <c r="B74" s="238" t="s">
        <v>732</v>
      </c>
      <c r="C74" s="238" t="s">
        <v>733</v>
      </c>
      <c r="D74" s="245" t="s">
        <v>387</v>
      </c>
      <c r="E74" s="245" t="s">
        <v>490</v>
      </c>
    </row>
    <row r="75" spans="1:5">
      <c r="A75" s="238" t="s">
        <v>476</v>
      </c>
      <c r="B75" s="238"/>
      <c r="C75" s="238" t="s">
        <v>705</v>
      </c>
      <c r="D75" s="245"/>
      <c r="E75" s="245"/>
    </row>
    <row r="76" spans="1:5">
      <c r="B76" s="238" t="s">
        <v>734</v>
      </c>
      <c r="C76" s="238" t="s">
        <v>735</v>
      </c>
      <c r="D76" s="245" t="s">
        <v>387</v>
      </c>
      <c r="E76" s="245" t="s">
        <v>490</v>
      </c>
    </row>
    <row r="77" spans="1:5">
      <c r="B77" s="238" t="s">
        <v>736</v>
      </c>
      <c r="C77" s="238" t="s">
        <v>737</v>
      </c>
      <c r="D77" s="245" t="s">
        <v>387</v>
      </c>
      <c r="E77" s="245" t="s">
        <v>490</v>
      </c>
    </row>
    <row r="78" spans="1:5">
      <c r="B78" s="238" t="s">
        <v>738</v>
      </c>
      <c r="C78" s="238" t="s">
        <v>739</v>
      </c>
      <c r="D78" s="245" t="s">
        <v>387</v>
      </c>
      <c r="E78" s="245" t="s">
        <v>490</v>
      </c>
    </row>
    <row r="79" spans="1:5">
      <c r="B79" s="238" t="s">
        <v>740</v>
      </c>
      <c r="C79" s="238" t="s">
        <v>741</v>
      </c>
      <c r="D79" s="245" t="s">
        <v>387</v>
      </c>
      <c r="E79" s="245" t="s">
        <v>490</v>
      </c>
    </row>
    <row r="80" spans="1:5">
      <c r="B80" s="238" t="s">
        <v>742</v>
      </c>
      <c r="C80" s="238" t="s">
        <v>743</v>
      </c>
      <c r="D80" s="245" t="s">
        <v>387</v>
      </c>
      <c r="E80" s="245" t="s">
        <v>490</v>
      </c>
    </row>
    <row r="81" spans="1:5">
      <c r="B81" s="238" t="s">
        <v>744</v>
      </c>
      <c r="C81" s="238" t="s">
        <v>745</v>
      </c>
      <c r="D81" s="245" t="s">
        <v>387</v>
      </c>
      <c r="E81" s="245" t="s">
        <v>490</v>
      </c>
    </row>
    <row r="82" spans="1:5">
      <c r="B82" s="238" t="s">
        <v>746</v>
      </c>
      <c r="C82" s="238" t="s">
        <v>747</v>
      </c>
      <c r="D82" s="245" t="s">
        <v>387</v>
      </c>
      <c r="E82" s="245" t="s">
        <v>490</v>
      </c>
    </row>
    <row r="83" spans="1:5">
      <c r="B83" s="238" t="s">
        <v>748</v>
      </c>
      <c r="C83" s="238" t="s">
        <v>749</v>
      </c>
      <c r="D83" s="245" t="s">
        <v>387</v>
      </c>
      <c r="E83" s="245" t="s">
        <v>490</v>
      </c>
    </row>
    <row r="84" spans="1:5">
      <c r="B84" s="238" t="s">
        <v>750</v>
      </c>
      <c r="C84" s="238" t="s">
        <v>751</v>
      </c>
      <c r="D84" s="245" t="s">
        <v>387</v>
      </c>
      <c r="E84" s="245" t="s">
        <v>490</v>
      </c>
    </row>
    <row r="85" spans="1:5">
      <c r="A85" s="238"/>
      <c r="B85" s="238" t="s">
        <v>752</v>
      </c>
      <c r="C85" s="238" t="s">
        <v>753</v>
      </c>
      <c r="D85" s="245" t="s">
        <v>387</v>
      </c>
      <c r="E85" s="245" t="s">
        <v>490</v>
      </c>
    </row>
    <row r="86" spans="1:5">
      <c r="A86" s="238" t="s">
        <v>476</v>
      </c>
      <c r="B86" s="238"/>
      <c r="C86" s="238" t="s">
        <v>705</v>
      </c>
      <c r="D86" s="245"/>
      <c r="E86" s="245"/>
    </row>
    <row r="87" spans="1:5">
      <c r="B87" s="238" t="s">
        <v>754</v>
      </c>
      <c r="C87" s="238" t="s">
        <v>755</v>
      </c>
      <c r="D87" s="245" t="s">
        <v>387</v>
      </c>
      <c r="E87" s="245" t="s">
        <v>490</v>
      </c>
    </row>
    <row r="88" spans="1:5">
      <c r="B88" s="238" t="s">
        <v>756</v>
      </c>
      <c r="C88" s="238" t="s">
        <v>757</v>
      </c>
      <c r="D88" s="245" t="s">
        <v>387</v>
      </c>
      <c r="E88" s="245" t="s">
        <v>490</v>
      </c>
    </row>
    <row r="89" spans="1:5">
      <c r="B89" s="238" t="s">
        <v>758</v>
      </c>
      <c r="C89" s="238" t="s">
        <v>759</v>
      </c>
      <c r="D89" s="245" t="s">
        <v>387</v>
      </c>
      <c r="E89" s="245" t="s">
        <v>490</v>
      </c>
    </row>
    <row r="90" spans="1:5">
      <c r="B90" s="238" t="s">
        <v>760</v>
      </c>
      <c r="C90" s="238" t="s">
        <v>761</v>
      </c>
      <c r="D90" s="245" t="s">
        <v>387</v>
      </c>
      <c r="E90" s="245" t="s">
        <v>490</v>
      </c>
    </row>
    <row r="91" spans="1:5">
      <c r="B91" s="238" t="s">
        <v>762</v>
      </c>
      <c r="C91" s="238" t="s">
        <v>763</v>
      </c>
      <c r="D91" s="245" t="s">
        <v>387</v>
      </c>
      <c r="E91" s="245" t="s">
        <v>490</v>
      </c>
    </row>
    <row r="92" spans="1:5">
      <c r="B92" s="238" t="s">
        <v>764</v>
      </c>
      <c r="C92" s="238" t="s">
        <v>765</v>
      </c>
      <c r="D92" s="245" t="s">
        <v>387</v>
      </c>
      <c r="E92" s="245" t="s">
        <v>490</v>
      </c>
    </row>
    <row r="93" spans="1:5">
      <c r="B93" s="238" t="s">
        <v>766</v>
      </c>
      <c r="C93" s="238" t="s">
        <v>767</v>
      </c>
      <c r="D93" s="245" t="s">
        <v>387</v>
      </c>
      <c r="E93" s="245" t="s">
        <v>490</v>
      </c>
    </row>
    <row r="94" spans="1:5">
      <c r="B94" s="238" t="s">
        <v>768</v>
      </c>
      <c r="C94" s="238" t="s">
        <v>769</v>
      </c>
      <c r="D94" s="245" t="s">
        <v>387</v>
      </c>
      <c r="E94" s="245" t="s">
        <v>490</v>
      </c>
    </row>
    <row r="95" spans="1:5">
      <c r="B95" s="238" t="s">
        <v>770</v>
      </c>
      <c r="C95" s="238" t="s">
        <v>771</v>
      </c>
      <c r="D95" s="245" t="s">
        <v>387</v>
      </c>
      <c r="E95" s="245" t="s">
        <v>490</v>
      </c>
    </row>
    <row r="96" spans="1:5">
      <c r="B96" s="238" t="s">
        <v>772</v>
      </c>
      <c r="C96" s="238" t="s">
        <v>773</v>
      </c>
      <c r="D96" s="245" t="s">
        <v>387</v>
      </c>
      <c r="E96" s="245" t="s">
        <v>490</v>
      </c>
    </row>
    <row r="97" spans="1:5">
      <c r="A97" s="238" t="s">
        <v>476</v>
      </c>
      <c r="B97" s="238"/>
      <c r="C97" s="238" t="s">
        <v>705</v>
      </c>
      <c r="D97" s="245"/>
      <c r="E97" s="245"/>
    </row>
    <row r="98" spans="1:5">
      <c r="A98" s="238"/>
      <c r="B98" s="238" t="s">
        <v>774</v>
      </c>
      <c r="C98" s="238" t="s">
        <v>775</v>
      </c>
      <c r="D98" s="245" t="s">
        <v>387</v>
      </c>
      <c r="E98" s="245" t="s">
        <v>490</v>
      </c>
    </row>
    <row r="99" spans="1:5">
      <c r="A99" s="238"/>
      <c r="B99" s="238" t="s">
        <v>776</v>
      </c>
      <c r="C99" s="238" t="s">
        <v>777</v>
      </c>
      <c r="D99" s="245" t="s">
        <v>387</v>
      </c>
      <c r="E99" s="245" t="s">
        <v>490</v>
      </c>
    </row>
    <row r="100" spans="1:5">
      <c r="B100" s="238" t="s">
        <v>778</v>
      </c>
      <c r="C100" s="238" t="s">
        <v>779</v>
      </c>
      <c r="D100" s="245" t="s">
        <v>387</v>
      </c>
      <c r="E100" s="245" t="s">
        <v>490</v>
      </c>
    </row>
    <row r="101" spans="1:5">
      <c r="B101" s="238" t="s">
        <v>780</v>
      </c>
      <c r="C101" s="238" t="s">
        <v>781</v>
      </c>
      <c r="D101" s="245" t="s">
        <v>387</v>
      </c>
      <c r="E101" s="245" t="s">
        <v>490</v>
      </c>
    </row>
    <row r="102" spans="1:5">
      <c r="B102" s="238" t="s">
        <v>782</v>
      </c>
      <c r="C102" s="238" t="s">
        <v>783</v>
      </c>
      <c r="D102" s="245" t="s">
        <v>387</v>
      </c>
      <c r="E102" s="245" t="s">
        <v>490</v>
      </c>
    </row>
    <row r="103" spans="1:5">
      <c r="B103" s="238" t="s">
        <v>784</v>
      </c>
      <c r="C103" s="238" t="s">
        <v>785</v>
      </c>
      <c r="D103" s="245" t="s">
        <v>387</v>
      </c>
      <c r="E103" s="245" t="s">
        <v>490</v>
      </c>
    </row>
    <row r="104" spans="1:5">
      <c r="B104" s="238" t="s">
        <v>786</v>
      </c>
      <c r="C104" s="238" t="s">
        <v>787</v>
      </c>
      <c r="D104" s="245" t="s">
        <v>387</v>
      </c>
      <c r="E104" s="245" t="s">
        <v>490</v>
      </c>
    </row>
    <row r="105" spans="1:5">
      <c r="B105" s="238" t="s">
        <v>788</v>
      </c>
      <c r="C105" s="238" t="s">
        <v>789</v>
      </c>
      <c r="D105" s="245" t="s">
        <v>387</v>
      </c>
      <c r="E105" s="245" t="s">
        <v>490</v>
      </c>
    </row>
    <row r="106" spans="1:5">
      <c r="B106" s="238" t="s">
        <v>790</v>
      </c>
      <c r="C106" s="238" t="s">
        <v>791</v>
      </c>
      <c r="D106" s="245" t="s">
        <v>387</v>
      </c>
      <c r="E106" s="245" t="s">
        <v>490</v>
      </c>
    </row>
    <row r="107" spans="1:5">
      <c r="B107" s="238" t="s">
        <v>792</v>
      </c>
      <c r="C107" s="238" t="s">
        <v>793</v>
      </c>
      <c r="D107" s="245" t="s">
        <v>387</v>
      </c>
      <c r="E107" s="245" t="s">
        <v>490</v>
      </c>
    </row>
    <row r="108" spans="1:5">
      <c r="B108" s="238" t="s">
        <v>794</v>
      </c>
      <c r="C108" s="238" t="s">
        <v>795</v>
      </c>
      <c r="D108" s="245" t="s">
        <v>387</v>
      </c>
      <c r="E108" s="245" t="s">
        <v>490</v>
      </c>
    </row>
    <row r="109" spans="1:5">
      <c r="A109" s="238" t="s">
        <v>476</v>
      </c>
      <c r="B109" s="238"/>
      <c r="C109" s="238" t="s">
        <v>705</v>
      </c>
      <c r="D109" s="245"/>
      <c r="E109" s="245"/>
    </row>
    <row r="110" spans="1:5">
      <c r="A110" s="238"/>
      <c r="B110" s="238" t="s">
        <v>796</v>
      </c>
      <c r="C110" s="238" t="s">
        <v>797</v>
      </c>
      <c r="D110" s="245" t="s">
        <v>387</v>
      </c>
      <c r="E110" s="245" t="s">
        <v>490</v>
      </c>
    </row>
    <row r="111" spans="1:5">
      <c r="B111" s="238" t="s">
        <v>798</v>
      </c>
      <c r="C111" s="238" t="s">
        <v>799</v>
      </c>
      <c r="D111" s="245" t="s">
        <v>387</v>
      </c>
      <c r="E111" s="245" t="s">
        <v>490</v>
      </c>
    </row>
    <row r="112" spans="1:5">
      <c r="B112" s="238" t="s">
        <v>800</v>
      </c>
      <c r="C112" s="238" t="s">
        <v>801</v>
      </c>
      <c r="D112" s="245" t="s">
        <v>387</v>
      </c>
      <c r="E112" s="245" t="s">
        <v>490</v>
      </c>
    </row>
    <row r="113" spans="1:5">
      <c r="B113" s="238" t="s">
        <v>802</v>
      </c>
      <c r="C113" s="238" t="s">
        <v>803</v>
      </c>
      <c r="D113" s="245" t="s">
        <v>387</v>
      </c>
      <c r="E113" s="245" t="s">
        <v>490</v>
      </c>
    </row>
    <row r="114" spans="1:5">
      <c r="B114" s="238" t="s">
        <v>804</v>
      </c>
      <c r="C114" s="238" t="s">
        <v>805</v>
      </c>
      <c r="D114" s="245" t="s">
        <v>387</v>
      </c>
      <c r="E114" s="245" t="s">
        <v>490</v>
      </c>
    </row>
    <row r="115" spans="1:5">
      <c r="B115" s="238" t="s">
        <v>806</v>
      </c>
      <c r="C115" s="238" t="s">
        <v>807</v>
      </c>
      <c r="D115" s="245" t="s">
        <v>387</v>
      </c>
      <c r="E115" s="245" t="s">
        <v>490</v>
      </c>
    </row>
    <row r="116" spans="1:5">
      <c r="B116" s="238" t="s">
        <v>808</v>
      </c>
      <c r="C116" s="238" t="s">
        <v>809</v>
      </c>
      <c r="D116" s="245" t="s">
        <v>387</v>
      </c>
      <c r="E116" s="245" t="s">
        <v>490</v>
      </c>
    </row>
    <row r="117" spans="1:5">
      <c r="B117" s="238" t="s">
        <v>810</v>
      </c>
      <c r="C117" s="238" t="s">
        <v>811</v>
      </c>
      <c r="D117" s="245" t="s">
        <v>387</v>
      </c>
      <c r="E117" s="245" t="s">
        <v>490</v>
      </c>
    </row>
    <row r="118" spans="1:5">
      <c r="B118" s="238" t="s">
        <v>812</v>
      </c>
      <c r="C118" s="238" t="s">
        <v>813</v>
      </c>
      <c r="D118" s="245" t="s">
        <v>387</v>
      </c>
      <c r="E118" s="245" t="s">
        <v>490</v>
      </c>
    </row>
    <row r="119" spans="1:5">
      <c r="B119" s="238" t="s">
        <v>814</v>
      </c>
      <c r="C119" s="238" t="s">
        <v>815</v>
      </c>
      <c r="D119" s="245" t="s">
        <v>387</v>
      </c>
      <c r="E119" s="245" t="s">
        <v>490</v>
      </c>
    </row>
    <row r="120" spans="1:5">
      <c r="A120" s="238" t="s">
        <v>476</v>
      </c>
      <c r="B120" s="238"/>
      <c r="C120" s="238"/>
      <c r="D120" s="245"/>
      <c r="E120" s="245"/>
    </row>
    <row r="121" spans="1:5">
      <c r="A121" s="238"/>
      <c r="B121" s="70" t="s">
        <v>816</v>
      </c>
      <c r="C121" s="70" t="s">
        <v>817</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705</v>
      </c>
      <c r="D25" s="73" t="s">
        <v>705</v>
      </c>
      <c r="E25" s="73" t="s">
        <v>705</v>
      </c>
      <c r="F25" s="73" t="s">
        <v>705</v>
      </c>
      <c r="G25" s="73" t="s">
        <v>705</v>
      </c>
      <c r="H25" s="73" t="s">
        <v>705</v>
      </c>
      <c r="I25" s="73" t="s">
        <v>705</v>
      </c>
      <c r="J25" s="73" t="s">
        <v>705</v>
      </c>
      <c r="K25" s="73" t="s">
        <v>705</v>
      </c>
      <c r="L25" s="73" t="s">
        <v>705</v>
      </c>
    </row>
    <row r="26" spans="3:12">
      <c r="C26" s="92" t="s">
        <v>705</v>
      </c>
      <c r="D26" s="73" t="s">
        <v>705</v>
      </c>
      <c r="E26" s="73" t="s">
        <v>705</v>
      </c>
      <c r="F26" s="73" t="s">
        <v>705</v>
      </c>
      <c r="G26" s="73" t="s">
        <v>705</v>
      </c>
      <c r="H26" s="73" t="s">
        <v>705</v>
      </c>
      <c r="I26" s="73" t="s">
        <v>705</v>
      </c>
      <c r="J26" s="73" t="s">
        <v>705</v>
      </c>
      <c r="K26" s="73" t="s">
        <v>705</v>
      </c>
      <c r="L26" s="73" t="s">
        <v>705</v>
      </c>
    </row>
    <row r="27" spans="3:12">
      <c r="C27" s="92" t="s">
        <v>705</v>
      </c>
      <c r="D27" s="73" t="s">
        <v>705</v>
      </c>
      <c r="E27" s="73" t="s">
        <v>705</v>
      </c>
      <c r="F27" s="73" t="s">
        <v>705</v>
      </c>
      <c r="G27" s="73" t="s">
        <v>705</v>
      </c>
      <c r="H27" s="73" t="s">
        <v>705</v>
      </c>
      <c r="I27" s="73" t="s">
        <v>705</v>
      </c>
      <c r="J27" s="73" t="s">
        <v>705</v>
      </c>
      <c r="K27" s="73" t="s">
        <v>705</v>
      </c>
      <c r="L27" s="73" t="s">
        <v>705</v>
      </c>
    </row>
    <row r="28" spans="3:12">
      <c r="C28" s="92" t="s">
        <v>705</v>
      </c>
      <c r="D28" s="73" t="s">
        <v>705</v>
      </c>
      <c r="E28" s="73" t="s">
        <v>705</v>
      </c>
      <c r="F28" s="73" t="s">
        <v>705</v>
      </c>
      <c r="G28" s="73" t="s">
        <v>705</v>
      </c>
      <c r="H28" s="73" t="s">
        <v>705</v>
      </c>
      <c r="I28" s="73" t="s">
        <v>705</v>
      </c>
      <c r="J28" s="73" t="s">
        <v>705</v>
      </c>
      <c r="K28" s="73" t="s">
        <v>705</v>
      </c>
      <c r="L28" s="73" t="s">
        <v>705</v>
      </c>
    </row>
    <row r="29" spans="3:12">
      <c r="C29" s="92" t="s">
        <v>705</v>
      </c>
      <c r="D29" s="73" t="s">
        <v>705</v>
      </c>
      <c r="E29" s="73" t="s">
        <v>705</v>
      </c>
      <c r="F29" s="73" t="s">
        <v>705</v>
      </c>
      <c r="G29" s="73" t="s">
        <v>705</v>
      </c>
      <c r="H29" s="73" t="s">
        <v>705</v>
      </c>
      <c r="I29" s="73" t="s">
        <v>705</v>
      </c>
      <c r="J29" s="73" t="s">
        <v>705</v>
      </c>
      <c r="K29" s="73" t="s">
        <v>705</v>
      </c>
      <c r="L29" s="73" t="s">
        <v>705</v>
      </c>
    </row>
    <row r="30" spans="3:12">
      <c r="C30" s="92" t="s">
        <v>705</v>
      </c>
      <c r="D30" s="73" t="s">
        <v>705</v>
      </c>
      <c r="E30" s="73" t="s">
        <v>705</v>
      </c>
      <c r="F30" s="73" t="s">
        <v>705</v>
      </c>
      <c r="G30" s="73" t="s">
        <v>705</v>
      </c>
      <c r="H30" s="73" t="s">
        <v>705</v>
      </c>
      <c r="I30" s="73" t="s">
        <v>705</v>
      </c>
      <c r="J30" s="73" t="s">
        <v>705</v>
      </c>
      <c r="K30" s="73" t="s">
        <v>705</v>
      </c>
      <c r="L30" s="73" t="s">
        <v>705</v>
      </c>
    </row>
    <row r="31" spans="3:12">
      <c r="C31" s="92" t="s">
        <v>705</v>
      </c>
      <c r="D31" s="73" t="s">
        <v>705</v>
      </c>
      <c r="E31" s="73" t="s">
        <v>705</v>
      </c>
      <c r="F31" s="73" t="s">
        <v>705</v>
      </c>
      <c r="G31" s="73" t="s">
        <v>705</v>
      </c>
      <c r="H31" s="73" t="s">
        <v>705</v>
      </c>
      <c r="I31" s="73" t="s">
        <v>705</v>
      </c>
      <c r="J31" s="73" t="s">
        <v>705</v>
      </c>
      <c r="K31" s="73" t="s">
        <v>705</v>
      </c>
      <c r="L31" s="73" t="s">
        <v>705</v>
      </c>
    </row>
    <row r="32" spans="3:12">
      <c r="C32" s="92" t="s">
        <v>705</v>
      </c>
      <c r="D32" s="73" t="s">
        <v>705</v>
      </c>
      <c r="E32" s="73" t="s">
        <v>705</v>
      </c>
      <c r="F32" s="73" t="s">
        <v>705</v>
      </c>
      <c r="G32" s="73" t="s">
        <v>705</v>
      </c>
      <c r="H32" s="73" t="s">
        <v>705</v>
      </c>
      <c r="I32" s="73" t="s">
        <v>705</v>
      </c>
      <c r="J32" s="73" t="s">
        <v>705</v>
      </c>
      <c r="K32" s="73" t="s">
        <v>705</v>
      </c>
      <c r="L32" s="73" t="s">
        <v>705</v>
      </c>
    </row>
    <row r="33" spans="3:12">
      <c r="C33" s="92" t="s">
        <v>705</v>
      </c>
      <c r="D33" s="73" t="s">
        <v>705</v>
      </c>
      <c r="E33" s="73" t="s">
        <v>705</v>
      </c>
      <c r="F33" s="73" t="s">
        <v>705</v>
      </c>
      <c r="G33" s="73" t="s">
        <v>705</v>
      </c>
      <c r="H33" s="73" t="s">
        <v>705</v>
      </c>
      <c r="I33" s="73" t="s">
        <v>705</v>
      </c>
      <c r="J33" s="73" t="s">
        <v>705</v>
      </c>
      <c r="K33" s="73" t="s">
        <v>705</v>
      </c>
      <c r="L33" s="73" t="s">
        <v>705</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2023-10-13T14:41:09Z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