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924A2E3F-267C-4B2D-9689-1CDF13F723EE}" xr6:coauthVersionLast="47" xr6:coauthVersionMax="47" xr10:uidLastSave="{00000000-0000-0000-0000-000000000000}"/>
  <bookViews>
    <workbookView xWindow="810" yWindow="1065" windowWidth="26610" windowHeight="11385" firstSheet="8" activeTab="11"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FuelTechs!$B$8:$AA$61</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9" i="9" l="1"/>
  <c r="V29" i="9"/>
  <c r="T29" i="9"/>
  <c r="E29" i="9"/>
  <c r="L29" i="9" s="1"/>
  <c r="D29" i="9"/>
  <c r="K29" i="9" s="1"/>
  <c r="S29" i="9" s="1"/>
  <c r="D62" i="9"/>
  <c r="U62" i="9" s="1"/>
  <c r="E62" i="9"/>
  <c r="L62" i="9" s="1"/>
  <c r="K62" i="9"/>
  <c r="S62" i="9" s="1"/>
  <c r="T62" i="9"/>
  <c r="D63" i="9"/>
  <c r="K63" i="9" s="1"/>
  <c r="S63" i="9" s="1"/>
  <c r="E63" i="9"/>
  <c r="L63" i="9" s="1"/>
  <c r="T63" i="9"/>
  <c r="D64" i="9"/>
  <c r="U64" i="9" s="1"/>
  <c r="E64" i="9"/>
  <c r="L64" i="9" s="1"/>
  <c r="T64" i="9"/>
  <c r="D65" i="9"/>
  <c r="K65" i="9" s="1"/>
  <c r="S65" i="9" s="1"/>
  <c r="E65" i="9"/>
  <c r="L65" i="9" s="1"/>
  <c r="T65" i="9"/>
  <c r="D66" i="9"/>
  <c r="K66" i="9" s="1"/>
  <c r="S66" i="9" s="1"/>
  <c r="E66" i="9"/>
  <c r="L66" i="9" s="1"/>
  <c r="T66" i="9"/>
  <c r="D67" i="9"/>
  <c r="K67" i="9" s="1"/>
  <c r="S67" i="9" s="1"/>
  <c r="E67" i="9"/>
  <c r="L67" i="9" s="1"/>
  <c r="T67" i="9"/>
  <c r="F83" i="5"/>
  <c r="U29" i="9" l="1"/>
  <c r="U67" i="9"/>
  <c r="U65" i="9"/>
  <c r="K64" i="9"/>
  <c r="S64" i="9" s="1"/>
  <c r="U63" i="9"/>
  <c r="U66" i="9"/>
  <c r="E21" i="9" l="1"/>
  <c r="L21" i="9" s="1"/>
  <c r="D21" i="9"/>
  <c r="U21" i="9" s="1"/>
  <c r="E20" i="9"/>
  <c r="L20" i="9" s="1"/>
  <c r="D20" i="9"/>
  <c r="U20" i="9" s="1"/>
  <c r="Y30" i="9"/>
  <c r="V30" i="9"/>
  <c r="E30" i="9"/>
  <c r="L30" i="9" s="1"/>
  <c r="D30" i="9"/>
  <c r="K30" i="9" s="1"/>
  <c r="S30" i="9" s="1"/>
  <c r="A27" i="3"/>
  <c r="A28" i="3" s="1"/>
  <c r="A29" i="3" s="1"/>
  <c r="Y28" i="9"/>
  <c r="V28" i="9"/>
  <c r="T28" i="9"/>
  <c r="E28" i="9"/>
  <c r="L28" i="9" s="1"/>
  <c r="D28" i="9"/>
  <c r="U28" i="9" s="1"/>
  <c r="I32" i="5"/>
  <c r="H32" i="5"/>
  <c r="G32" i="5"/>
  <c r="F32" i="5"/>
  <c r="H30" i="5"/>
  <c r="I30" i="5"/>
  <c r="F30" i="5"/>
  <c r="G30" i="5"/>
  <c r="K21" i="9" l="1"/>
  <c r="S21" i="9" s="1"/>
  <c r="K20" i="9"/>
  <c r="S20" i="9" s="1"/>
  <c r="U30"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6" i="9"/>
  <c r="E56" i="9"/>
  <c r="L56" i="9" s="1"/>
  <c r="D56" i="9"/>
  <c r="U56" i="9" s="1"/>
  <c r="T42" i="9"/>
  <c r="E42" i="9"/>
  <c r="L42" i="9" s="1"/>
  <c r="D42" i="9"/>
  <c r="U42" i="9" s="1"/>
  <c r="T51" i="9"/>
  <c r="E51" i="9"/>
  <c r="L51" i="9" s="1"/>
  <c r="D51" i="9"/>
  <c r="U51"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6" i="9"/>
  <c r="S56" i="9" s="1"/>
  <c r="K42" i="9"/>
  <c r="S42" i="9" s="1"/>
  <c r="K51" i="9"/>
  <c r="S51"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1" i="9"/>
  <c r="E61" i="9"/>
  <c r="L61" i="9" s="1"/>
  <c r="D61" i="9"/>
  <c r="U61" i="9" s="1"/>
  <c r="T60" i="9"/>
  <c r="E60" i="9"/>
  <c r="L60" i="9" s="1"/>
  <c r="D60" i="9"/>
  <c r="U60" i="9" s="1"/>
  <c r="T59" i="9"/>
  <c r="E59" i="9"/>
  <c r="L59" i="9" s="1"/>
  <c r="D59" i="9"/>
  <c r="T58" i="9"/>
  <c r="E58" i="9"/>
  <c r="L58" i="9" s="1"/>
  <c r="D58" i="9"/>
  <c r="U58" i="9" s="1"/>
  <c r="T57" i="9"/>
  <c r="E57" i="9"/>
  <c r="L57" i="9" s="1"/>
  <c r="D57" i="9"/>
  <c r="U57" i="9" s="1"/>
  <c r="T55" i="9"/>
  <c r="E55" i="9"/>
  <c r="L55" i="9" s="1"/>
  <c r="D55" i="9"/>
  <c r="U55" i="9" s="1"/>
  <c r="T54" i="9"/>
  <c r="E54" i="9"/>
  <c r="L54" i="9" s="1"/>
  <c r="D54" i="9"/>
  <c r="U54" i="9" s="1"/>
  <c r="T53" i="9"/>
  <c r="E53" i="9"/>
  <c r="L53" i="9" s="1"/>
  <c r="D53" i="9"/>
  <c r="U53" i="9" s="1"/>
  <c r="T52" i="9"/>
  <c r="E52" i="9"/>
  <c r="L52" i="9" s="1"/>
  <c r="D52" i="9"/>
  <c r="K52" i="9" s="1"/>
  <c r="S52" i="9" s="1"/>
  <c r="T50" i="9"/>
  <c r="E50" i="9"/>
  <c r="L50" i="9" s="1"/>
  <c r="D50" i="9"/>
  <c r="U50" i="9" s="1"/>
  <c r="T49" i="9"/>
  <c r="E49" i="9"/>
  <c r="L49" i="9" s="1"/>
  <c r="D49" i="9"/>
  <c r="T48" i="9"/>
  <c r="E48" i="9"/>
  <c r="L48" i="9" s="1"/>
  <c r="D48" i="9"/>
  <c r="U48" i="9" s="1"/>
  <c r="T47" i="9"/>
  <c r="E47" i="9"/>
  <c r="L47" i="9" s="1"/>
  <c r="D47" i="9"/>
  <c r="T46" i="9"/>
  <c r="E46" i="9"/>
  <c r="L46" i="9" s="1"/>
  <c r="D46" i="9"/>
  <c r="T45" i="9"/>
  <c r="E45" i="9"/>
  <c r="L45" i="9" s="1"/>
  <c r="D45" i="9"/>
  <c r="T44" i="9"/>
  <c r="E44" i="9"/>
  <c r="L44" i="9" s="1"/>
  <c r="D44" i="9"/>
  <c r="T43" i="9"/>
  <c r="E43" i="9"/>
  <c r="L43" i="9" s="1"/>
  <c r="D43" i="9"/>
  <c r="U43" i="9" s="1"/>
  <c r="T41" i="9"/>
  <c r="E41" i="9"/>
  <c r="L41" i="9" s="1"/>
  <c r="D41" i="9"/>
  <c r="U41" i="9" s="1"/>
  <c r="T40" i="9"/>
  <c r="E40" i="9"/>
  <c r="L40" i="9" s="1"/>
  <c r="D40" i="9"/>
  <c r="U40" i="9" s="1"/>
  <c r="T39" i="9"/>
  <c r="E39" i="9"/>
  <c r="L39" i="9" s="1"/>
  <c r="D39" i="9"/>
  <c r="K39" i="9" s="1"/>
  <c r="S39" i="9" s="1"/>
  <c r="T38" i="9"/>
  <c r="E38" i="9"/>
  <c r="L38" i="9" s="1"/>
  <c r="D38" i="9"/>
  <c r="K38" i="9" s="1"/>
  <c r="S38" i="9" s="1"/>
  <c r="T37" i="9"/>
  <c r="E37" i="9"/>
  <c r="L37" i="9" s="1"/>
  <c r="D37" i="9"/>
  <c r="T36" i="9"/>
  <c r="E36" i="9"/>
  <c r="L36" i="9" s="1"/>
  <c r="D36" i="9"/>
  <c r="K36" i="9" s="1"/>
  <c r="S36" i="9" s="1"/>
  <c r="T35" i="9"/>
  <c r="E35" i="9"/>
  <c r="L35" i="9" s="1"/>
  <c r="D35" i="9"/>
  <c r="U35" i="9" s="1"/>
  <c r="T34" i="9"/>
  <c r="E34" i="9"/>
  <c r="L34" i="9" s="1"/>
  <c r="D34" i="9"/>
  <c r="U34" i="9" s="1"/>
  <c r="T33" i="9"/>
  <c r="E33" i="9"/>
  <c r="L33" i="9" s="1"/>
  <c r="D33" i="9"/>
  <c r="U33" i="9" s="1"/>
  <c r="T32" i="9"/>
  <c r="E32" i="9"/>
  <c r="L32" i="9" s="1"/>
  <c r="D32" i="9"/>
  <c r="E31" i="9"/>
  <c r="L31" i="9" s="1"/>
  <c r="D31" i="9"/>
  <c r="U31"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K89" i="5"/>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8" i="9"/>
  <c r="K35" i="9"/>
  <c r="S35" i="9" s="1"/>
  <c r="K50" i="9"/>
  <c r="S50" i="9" s="1"/>
  <c r="K17" i="9"/>
  <c r="S17" i="9" s="1"/>
  <c r="K48" i="9"/>
  <c r="S48" i="9" s="1"/>
  <c r="U10" i="9"/>
  <c r="K12" i="9"/>
  <c r="S12" i="9" s="1"/>
  <c r="U9" i="9"/>
  <c r="K41" i="9"/>
  <c r="S41" i="9" s="1"/>
  <c r="K31" i="9"/>
  <c r="S31" i="9" s="1"/>
  <c r="K61" i="9"/>
  <c r="S61" i="9" s="1"/>
  <c r="K24" i="9"/>
  <c r="S24" i="9" s="1"/>
  <c r="U39" i="9"/>
  <c r="K43" i="9"/>
  <c r="S43" i="9" s="1"/>
  <c r="U52" i="9"/>
  <c r="K55" i="9"/>
  <c r="S55" i="9" s="1"/>
  <c r="K58" i="9"/>
  <c r="S58" i="9" s="1"/>
  <c r="U27" i="9"/>
  <c r="K34" i="9"/>
  <c r="S34" i="9" s="1"/>
  <c r="K40" i="9"/>
  <c r="S40" i="9" s="1"/>
  <c r="K53" i="9"/>
  <c r="S53" i="9" s="1"/>
  <c r="U22" i="9"/>
  <c r="K60" i="9"/>
  <c r="S60" i="9" s="1"/>
  <c r="K57" i="9"/>
  <c r="S57"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K86" i="5"/>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K87" i="5"/>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1"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K88" i="5"/>
  <c r="C53" i="15"/>
  <c r="K104" i="5"/>
  <c r="V36" i="7"/>
  <c r="AG35" i="5"/>
  <c r="AB56" i="5"/>
  <c r="AJ56" i="5" s="1"/>
  <c r="Q102" i="5"/>
  <c r="Q97" i="5"/>
  <c r="Q101" i="5"/>
  <c r="Q84" i="5"/>
  <c r="Q88" i="5"/>
  <c r="K90"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5" i="9"/>
  <c r="K45" i="9"/>
  <c r="S45"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59" i="9"/>
  <c r="K59" i="9"/>
  <c r="S59" i="9" s="1"/>
  <c r="AQ84" i="10"/>
  <c r="AT84" i="10" s="1"/>
  <c r="E17" i="10" a="1"/>
  <c r="V38" i="7"/>
  <c r="V42" i="7"/>
  <c r="T45" i="7"/>
  <c r="G126" i="7"/>
  <c r="I134" i="7"/>
  <c r="K15" i="9"/>
  <c r="S15" i="9" s="1"/>
  <c r="U15" i="9"/>
  <c r="U36" i="9"/>
  <c r="K46" i="9"/>
  <c r="S46" i="9" s="1"/>
  <c r="U46" i="9"/>
  <c r="K32" i="9"/>
  <c r="S32" i="9" s="1"/>
  <c r="U32" i="9"/>
  <c r="K37" i="9"/>
  <c r="S37" i="9" s="1"/>
  <c r="U37" i="9"/>
  <c r="H48" i="7"/>
  <c r="D120" i="7"/>
  <c r="H136" i="7"/>
  <c r="U49" i="9"/>
  <c r="K49" i="9"/>
  <c r="S49" i="9" s="1"/>
  <c r="E125" i="7"/>
  <c r="D125" i="7"/>
  <c r="U47" i="9"/>
  <c r="K47" i="9"/>
  <c r="S47" i="9" s="1"/>
  <c r="G125" i="7"/>
  <c r="U44" i="9"/>
  <c r="K44" i="9"/>
  <c r="S44" i="9" s="1"/>
  <c r="AL91" i="10"/>
  <c r="AR89" i="10"/>
  <c r="AU89" i="10" s="1"/>
  <c r="M7" i="10" a="1"/>
  <c r="K16" i="9"/>
  <c r="S16" i="9" s="1"/>
  <c r="K33" i="9"/>
  <c r="S33" i="9" s="1"/>
  <c r="M17" i="10" a="1"/>
  <c r="N120" i="10"/>
  <c r="M120" i="10"/>
  <c r="N119" i="10"/>
  <c r="M119" i="10"/>
  <c r="N118" i="10"/>
  <c r="M118" i="10"/>
  <c r="AL79" i="10"/>
  <c r="E12" i="10" a="1"/>
  <c r="E7" i="10" a="1"/>
  <c r="I12" i="10" a="1"/>
  <c r="I7" i="10" a="1"/>
  <c r="M12" i="10" a="1"/>
  <c r="AR77" i="10"/>
  <c r="AU77" i="10" s="1"/>
  <c r="I17" i="10" a="1"/>
  <c r="K54" i="9"/>
  <c r="S54"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E37" i="5" l="1"/>
  <c r="G37" i="5" s="1"/>
  <c r="G65" i="5" s="1"/>
  <c r="F88" i="5"/>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I42" i="5"/>
  <c r="I81" i="14"/>
  <c r="D86" i="14" s="1"/>
  <c r="D87" i="14" s="1"/>
  <c r="D96" i="14" s="1"/>
  <c r="D101" i="14" s="1"/>
  <c r="AB8" i="14"/>
  <c r="S19" i="14"/>
  <c r="S18" i="14" s="1"/>
  <c r="AA7" i="14"/>
  <c r="Z30" i="14"/>
  <c r="AA31" i="14"/>
  <c r="AB25" i="14"/>
  <c r="AA24" i="14"/>
  <c r="F41" i="5"/>
  <c r="F80" i="5" s="1"/>
  <c r="F79" i="5" s="1"/>
  <c r="H42" i="5"/>
  <c r="H81" i="5" s="1"/>
  <c r="I81" i="5"/>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102" i="5"/>
  <c r="I99" i="5" s="1"/>
  <c r="I87" i="5"/>
  <c r="F33" i="5"/>
  <c r="F89" i="5"/>
  <c r="I24" i="5"/>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1"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tc={6A82080C-3A46-4F98-A8BB-1FF2F957BEF2}</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9" authorId="10"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95" authorId="11"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<sst xmlns="http://schemas.openxmlformats.org/spreadsheetml/2006/main" count="2628" uniqueCount="1105">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</sst>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9" dT="2021-07-26T15:05:55.74" personId="{E500B1BD-2FF0-4DFA-88F6-72D20CDE0583}" id="{6A82080C-3A46-4F98-A8BB-1FF2F957BEF2}">
    <text>.56 added to avoid zzs</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45188.424600115737</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45188.424600115737</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56" workbookViewId="0">
      <selection activeCell="F80" sqref="F80"/>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764</v>
      </c>
      <c r="F16" s="62">
        <f>IEA_WEO!BZ94*1.165</f>
        <v>72.23</v>
      </c>
      <c r="G16" s="63">
        <f>SUMIF($M$15:$M$24,$D$16,O$15:O$24)*(1+$S$15)</f>
        <v>74.52000000000001</v>
      </c>
      <c r="H16" s="63">
        <f>SUMIF($M$15:$M$24,$D$16,P$15:P$24)*(1+$S$15)</f>
        <v>60.120000000000005</v>
      </c>
      <c r="I16" s="63">
        <f>SUMIF($M$15:$M$24,$D$16,Q$15:Q$24)*(1+$S$15)</f>
        <v>54.36</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163.51589685534591</v>
      </c>
      <c r="I28" s="78">
        <f>I22</f>
        <v>147.84970314465409</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386.36027835886966</v>
      </c>
      <c r="I30" s="77">
        <f t="shared" si="6"/>
        <v>349.0188439086856</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402.32125668914273</v>
      </c>
      <c r="I32" s="77">
        <f t="shared" si="6"/>
        <v>364.7664367307338</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Announced Pledges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97.999299507754188</v>
      </c>
      <c r="I37" s="45">
        <f t="shared" si="10"/>
        <v>88.610145063897491</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0.13276041666666666</v>
      </c>
      <c r="F41" s="45">
        <f t="shared" si="9"/>
        <v>155.75709624308848</v>
      </c>
      <c r="G41" s="45">
        <f t="shared" si="10"/>
        <v>160.49752399289102</v>
      </c>
      <c r="H41" s="45">
        <f t="shared" si="10"/>
        <v>130.68872067535546</v>
      </c>
      <c r="I41" s="45">
        <f t="shared" si="10"/>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0.13276041666666666</v>
      </c>
      <c r="F42" s="45">
        <f t="shared" si="9"/>
        <v>161.99406306773304</v>
      </c>
      <c r="G42" s="45">
        <f t="shared" si="10"/>
        <v>166.73449081753554</v>
      </c>
      <c r="H42" s="45">
        <f t="shared" si="10"/>
        <v>136.92568749999998</v>
      </c>
      <c r="I42" s="45">
        <f t="shared" si="10"/>
        <v>125.00216617298578</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BNDACT~UP~2021</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f>G57</f>
        <v>2021</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97.999299507754188</v>
      </c>
      <c r="I65" s="82">
        <f t="shared" si="22"/>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9.4685164889415496</v>
      </c>
      <c r="G79" s="82">
        <f t="shared" ref="G79:I79" si="33">G80/G15</f>
        <v>9.7566883886255944</v>
      </c>
      <c r="H79" s="82">
        <f t="shared" si="33"/>
        <v>7.9446030805687213</v>
      </c>
      <c r="I79" s="82">
        <f t="shared" si="33"/>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155.75709624308848</v>
      </c>
      <c r="G80" s="82">
        <f t="shared" si="34"/>
        <v>160.49752399289102</v>
      </c>
      <c r="H80" s="82">
        <f t="shared" si="34"/>
        <v>130.68872067535546</v>
      </c>
      <c r="I80" s="82">
        <f t="shared" si="34"/>
        <v>118.76519934834123</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161.99406306773304</v>
      </c>
      <c r="G81" s="82">
        <f t="shared" si="34"/>
        <v>166.73449081753554</v>
      </c>
      <c r="H81" s="82">
        <f t="shared" si="34"/>
        <v>136.92568749999998</v>
      </c>
      <c r="I81" s="82">
        <f t="shared" si="34"/>
        <v>125.00216617298578</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9.8476634083728296</v>
      </c>
      <c r="G82" s="82">
        <f t="shared" ref="G82:I82" si="35">G81/G15</f>
        <v>10.135835308056873</v>
      </c>
      <c r="H82" s="82">
        <f t="shared" si="35"/>
        <v>8.3237499999999986</v>
      </c>
      <c r="I82" s="82">
        <f t="shared" si="35"/>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8"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205.1838409114628</v>
      </c>
      <c r="I84" s="82">
        <f t="shared" si="38"/>
        <v>186.03088273267423</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163.51589685534591</v>
      </c>
      <c r="I85" s="82">
        <f t="shared" si="39"/>
        <v>147.84970314465409</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197.04374196302354</v>
      </c>
      <c r="I86" s="82">
        <f t="shared" si="39"/>
        <v>177.99961039342966</v>
      </c>
      <c r="J86" s="82">
        <v>0</v>
      </c>
      <c r="K86" s="82">
        <f t="shared" si="37"/>
        <v>140.06492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205.1838409114628</v>
      </c>
      <c r="I87" s="82">
        <f t="shared" si="39"/>
        <v>186.03088273267423</v>
      </c>
      <c r="J87" s="82">
        <v>0</v>
      </c>
      <c r="K87" s="82">
        <f t="shared" si="37"/>
        <v>63.331960000000002</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163.51589685534591</v>
      </c>
      <c r="I88" s="82">
        <f t="shared" si="39"/>
        <v>147.84970314465409</v>
      </c>
      <c r="J88" s="82">
        <v>0</v>
      </c>
      <c r="K88" s="82">
        <f t="shared" si="37"/>
        <v>4.206396917894736</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343.16026158724605</v>
      </c>
      <c r="I89" s="82">
        <f t="shared" si="39"/>
        <v>327.24440659298261</v>
      </c>
      <c r="J89" s="82">
        <v>0</v>
      </c>
      <c r="K89" s="82">
        <f>0.66+0.56+1.22/0.79+0.57/0.65</f>
        <v>3.6412268743914313</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204.78450218486375</v>
      </c>
      <c r="I90" s="82">
        <f t="shared" si="39"/>
        <v>186.39134182101057</v>
      </c>
      <c r="J90" s="82">
        <v>0</v>
      </c>
      <c r="K90" s="82">
        <f>SUMIF($C$8:$AZ$8,D90,$C$11:$AZ$11)</f>
        <v>9.3231960462962959</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206.89592906117471</v>
      </c>
      <c r="I91" s="82">
        <f t="shared" si="40"/>
        <v>186.89959091310115</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215.44303295703594</v>
      </c>
      <c r="I92" s="82">
        <f t="shared" si="40"/>
        <v>195.33242686930794</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116</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137.31906306773305</v>
      </c>
      <c r="G95" s="82">
        <f t="shared" ref="G95:I95" si="41">G81-(1.5*G15)</f>
        <v>142.05949081753556</v>
      </c>
      <c r="H95" s="82">
        <f t="shared" si="41"/>
        <v>112.25068749999998</v>
      </c>
      <c r="I95" s="82">
        <f t="shared" si="41"/>
        <v>100.32716617298578</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-194.92464886588965</v>
      </c>
      <c r="I99" s="82">
        <f t="shared" si="45"/>
        <v>-176.72933859604052</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-155.3401020125786</v>
      </c>
      <c r="I100" s="82">
        <f t="shared" si="46"/>
        <v>-140.45721798742139</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-187.19155486487236</v>
      </c>
      <c r="I101" s="82">
        <f t="shared" si="46"/>
        <v>-169.09962987375818</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-194.92464886588965</v>
      </c>
      <c r="I102" s="82">
        <f t="shared" si="46"/>
        <v>-176.72933859604052</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-155.3401020125786</v>
      </c>
      <c r="I103" s="82">
        <f t="shared" si="46"/>
        <v>-140.45721798742139</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-194.54527707562056</v>
      </c>
      <c r="I104" s="82">
        <f t="shared" si="46"/>
        <v>-177.07177472996003</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0.9</v>
      </c>
      <c r="H6" s="396">
        <v>0.5</v>
      </c>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0.9</v>
      </c>
      <c r="H7" s="396">
        <v>0.5</v>
      </c>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0.9</v>
      </c>
      <c r="H8" s="396">
        <v>0.5</v>
      </c>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0.9</v>
      </c>
      <c r="H9" s="396">
        <v>0.5</v>
      </c>
      <c r="I9" s="394"/>
      <c r="J9" s="396">
        <f>C38</f>
        <v>12.530380337750408</v>
      </c>
      <c r="K9" s="396"/>
      <c r="L9" s="394">
        <v>-4</v>
      </c>
      <c r="M9" s="160">
        <v>150</v>
      </c>
      <c r="N9" s="28">
        <v>5</v>
      </c>
      <c r="O9" s="28">
        <v>0</v>
      </c>
    </row>
    <row r="10" spans="1:18" x14ac:dyDescent="0.2">
      <c r="A10" s="163" t="s">
        <v>1025</v>
      </c>
      <c r="B10" s="157" t="s">
        <v>1026</v>
      </c>
      <c r="C10" s="28" t="s">
        <v>185</v>
      </c>
      <c r="D10" s="28" t="s">
        <v>171</v>
      </c>
      <c r="E10" s="394">
        <v>80</v>
      </c>
      <c r="F10" s="167">
        <f>F8</f>
        <v>0.99</v>
      </c>
      <c r="G10" s="396">
        <v>0.9</v>
      </c>
      <c r="H10" s="396">
        <v>0.5</v>
      </c>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16" t="s">
        <v>363</v>
      </c>
      <c r="AD6" s="416"/>
      <c r="AE6" s="416"/>
    </row>
    <row r="7" spans="1:31" ht="15.75" customHeight="1" x14ac:dyDescent="0.25">
      <c r="A7" s="417" t="s">
        <v>364</v>
      </c>
      <c r="B7" s="419" t="s">
        <v>365</v>
      </c>
      <c r="C7" s="421" t="s">
        <v>366</v>
      </c>
      <c r="D7" s="422"/>
      <c r="E7" s="423"/>
      <c r="F7" s="426" t="s">
        <v>367</v>
      </c>
      <c r="G7" s="176"/>
      <c r="H7" s="176"/>
      <c r="I7" s="176"/>
      <c r="J7" s="176"/>
      <c r="U7" s="173" t="s">
        <v>368</v>
      </c>
      <c r="V7" s="174">
        <v>18.235131074122162</v>
      </c>
      <c r="W7" s="175" t="s">
        <v>369</v>
      </c>
      <c r="AC7" s="177" t="s">
        <v>370</v>
      </c>
      <c r="AD7" s="178">
        <f>AD8*AD9/10^3</f>
        <v>5.4839199999999998E-2</v>
      </c>
      <c r="AE7" s="179" t="s">
        <v>240</v>
      </c>
    </row>
    <row r="8" spans="1:31" x14ac:dyDescent="0.25">
      <c r="A8" s="418"/>
      <c r="B8" s="420"/>
      <c r="C8" s="424"/>
      <c r="D8" s="425"/>
      <c r="E8" s="425"/>
      <c r="F8" s="427"/>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433</v>
      </c>
      <c r="AD25" s="415"/>
      <c r="AE25" s="415"/>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35"/>
      <c r="I31" s="435"/>
      <c r="R31" t="s">
        <v>371</v>
      </c>
      <c r="S31" t="s">
        <v>371</v>
      </c>
      <c r="T31" t="s">
        <v>371</v>
      </c>
      <c r="U31" t="s">
        <v>372</v>
      </c>
      <c r="V31" t="s">
        <v>372</v>
      </c>
      <c r="W31" t="s">
        <v>372</v>
      </c>
    </row>
    <row r="32" spans="1:31" ht="17.25" customHeight="1" x14ac:dyDescent="0.25">
      <c r="L32" s="428" t="s">
        <v>437</v>
      </c>
      <c r="M32" s="436" t="s">
        <v>438</v>
      </c>
      <c r="N32" s="220" t="s">
        <v>439</v>
      </c>
      <c r="O32" s="221" t="s">
        <v>440</v>
      </c>
      <c r="P32" s="222" t="s">
        <v>439</v>
      </c>
      <c r="Q32" s="223" t="s">
        <v>440</v>
      </c>
      <c r="R32" s="428" t="s">
        <v>390</v>
      </c>
      <c r="S32" s="428" t="s">
        <v>394</v>
      </c>
      <c r="T32" s="428" t="s">
        <v>441</v>
      </c>
      <c r="U32" s="428" t="s">
        <v>390</v>
      </c>
      <c r="V32" s="428" t="s">
        <v>394</v>
      </c>
      <c r="W32" s="428" t="s">
        <v>441</v>
      </c>
    </row>
    <row r="33" spans="1:24" x14ac:dyDescent="0.25">
      <c r="A33" t="s">
        <v>442</v>
      </c>
      <c r="C33" t="s">
        <v>443</v>
      </c>
      <c r="D33" t="s">
        <v>443</v>
      </c>
      <c r="E33" t="s">
        <v>443</v>
      </c>
      <c r="F33" s="142" t="s">
        <v>444</v>
      </c>
      <c r="G33" s="142" t="s">
        <v>445</v>
      </c>
      <c r="H33" s="431" t="s">
        <v>446</v>
      </c>
      <c r="I33" s="431"/>
      <c r="J33" s="142" t="s">
        <v>444</v>
      </c>
      <c r="K33" t="s">
        <v>445</v>
      </c>
      <c r="L33" s="429"/>
      <c r="M33" s="437"/>
      <c r="N33" s="16"/>
      <c r="O33" s="73"/>
      <c r="P33" s="73"/>
      <c r="Q33" s="224"/>
      <c r="R33" s="429"/>
      <c r="S33" s="429"/>
      <c r="T33" s="429"/>
      <c r="U33" s="429"/>
      <c r="V33" s="429"/>
      <c r="W33" s="429"/>
    </row>
    <row r="34" spans="1:24" ht="15.75" thickBot="1" x14ac:dyDescent="0.3">
      <c r="A34" t="s">
        <v>447</v>
      </c>
      <c r="F34" s="142" t="s">
        <v>448</v>
      </c>
      <c r="G34" s="142" t="s">
        <v>449</v>
      </c>
      <c r="H34" s="142"/>
      <c r="I34" s="142"/>
      <c r="J34" s="142" t="s">
        <v>448</v>
      </c>
      <c r="K34" t="s">
        <v>448</v>
      </c>
      <c r="L34" s="430"/>
      <c r="M34" s="438"/>
      <c r="N34" s="225" t="s">
        <v>450</v>
      </c>
      <c r="O34" s="226" t="s">
        <v>450</v>
      </c>
      <c r="P34" s="95" t="s">
        <v>450</v>
      </c>
      <c r="Q34" s="227" t="s">
        <v>450</v>
      </c>
      <c r="R34" s="430"/>
      <c r="S34" s="430"/>
      <c r="T34" s="430"/>
      <c r="U34" s="430"/>
      <c r="V34" s="430"/>
      <c r="W34" s="430"/>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32"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44" t="s">
        <v>499</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39" t="s">
        <v>509</v>
      </c>
      <c r="B103" s="266" t="s">
        <v>510</v>
      </c>
      <c r="C103" s="441" t="s">
        <v>511</v>
      </c>
      <c r="D103" s="266">
        <v>0.77</v>
      </c>
      <c r="E103" s="266">
        <v>18</v>
      </c>
    </row>
    <row r="104" spans="1:11" ht="23.25" thickBot="1" x14ac:dyDescent="0.3">
      <c r="A104" s="440"/>
      <c r="B104" s="266" t="s">
        <v>512</v>
      </c>
      <c r="C104" s="442"/>
      <c r="D104" s="266">
        <v>0.18</v>
      </c>
      <c r="E104" s="266">
        <v>2.5</v>
      </c>
      <c r="K104">
        <f>0.77/0.0243</f>
        <v>31.68724279835391</v>
      </c>
    </row>
    <row r="105" spans="1:11" ht="15.75" thickBot="1" x14ac:dyDescent="0.3">
      <c r="A105" s="439" t="s">
        <v>513</v>
      </c>
      <c r="B105" s="266" t="s">
        <v>514</v>
      </c>
      <c r="C105" s="442"/>
      <c r="D105" s="266">
        <v>0</v>
      </c>
      <c r="E105" s="266">
        <v>1.2</v>
      </c>
    </row>
    <row r="106" spans="1:11" ht="15.75" thickBot="1" x14ac:dyDescent="0.3">
      <c r="A106" s="440"/>
      <c r="B106" s="266" t="s">
        <v>515</v>
      </c>
      <c r="C106" s="443"/>
      <c r="D106" s="266">
        <v>0</v>
      </c>
      <c r="E106" s="266">
        <v>0.1</v>
      </c>
    </row>
    <row r="107" spans="1:11" ht="15.75" thickBot="1" x14ac:dyDescent="0.3">
      <c r="A107" s="439" t="s">
        <v>509</v>
      </c>
      <c r="B107" s="266" t="s">
        <v>514</v>
      </c>
      <c r="C107" s="441" t="s">
        <v>516</v>
      </c>
      <c r="D107" s="266">
        <v>7.6999999999999999E-2</v>
      </c>
      <c r="E107" s="266" t="s">
        <v>517</v>
      </c>
    </row>
    <row r="108" spans="1:11" ht="15.75" thickBot="1" x14ac:dyDescent="0.3">
      <c r="A108" s="440"/>
      <c r="B108" s="266" t="s">
        <v>515</v>
      </c>
      <c r="C108" s="442"/>
      <c r="D108" s="266">
        <v>1.7999999999999999E-2</v>
      </c>
      <c r="E108" s="266" t="s">
        <v>517</v>
      </c>
    </row>
    <row r="109" spans="1:11" ht="15.75" thickBot="1" x14ac:dyDescent="0.3">
      <c r="A109" s="439" t="s">
        <v>513</v>
      </c>
      <c r="B109" s="266" t="s">
        <v>514</v>
      </c>
      <c r="C109" s="442"/>
      <c r="D109" s="266">
        <v>0</v>
      </c>
      <c r="E109" s="266" t="s">
        <v>517</v>
      </c>
    </row>
    <row r="110" spans="1:11" ht="15.75" thickBot="1" x14ac:dyDescent="0.3">
      <c r="A110" s="440"/>
      <c r="B110" s="266" t="s">
        <v>515</v>
      </c>
      <c r="C110" s="443"/>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28</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5"/>
  <sheetViews>
    <sheetView tabSelected="1" topLeftCell="A24" workbookViewId="0">
      <selection activeCell="B30" sqref="B30"/>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1"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1" si="1">B10&amp;C10</f>
        <v>UPSBID</v>
      </c>
      <c r="E10" t="str">
        <f t="shared" si="0"/>
        <v>Upstream Biodiesel</v>
      </c>
      <c r="F10" t="s">
        <v>240</v>
      </c>
      <c r="G10"/>
      <c r="H10"/>
      <c r="I10"/>
      <c r="J10"/>
      <c r="K10" t="str">
        <f t="shared" ref="K10:K61" si="2">"X"&amp;D10</f>
        <v>XUPSBID</v>
      </c>
      <c r="L10" t="str">
        <f t="shared" ref="L10:L61" si="3">E10</f>
        <v>Upstream Biodiesel</v>
      </c>
      <c r="M10" t="s">
        <v>240</v>
      </c>
      <c r="N10" t="s">
        <v>429</v>
      </c>
      <c r="O10" t="s">
        <v>358</v>
      </c>
      <c r="P10" t="s">
        <v>608</v>
      </c>
      <c r="Q10"/>
      <c r="R10"/>
      <c r="S10" t="str">
        <f t="shared" ref="S10:S61" si="4">K10</f>
        <v>XUPSBID</v>
      </c>
      <c r="T10" t="str">
        <f t="shared" ref="T10:U61"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187</v>
      </c>
      <c r="D28" t="str">
        <f t="shared" ref="D28" si="12">B28&amp;C28</f>
        <v>UPSGIC</v>
      </c>
      <c r="E28" t="str">
        <f t="shared" ref="E28" si="13">INDEX(SectorNamesLong,MATCH(B28,SectorNamesShort,0))&amp;" "&amp;INDEX(FuelNamesLong,MATCH(C28,FuelNamesShort,0))</f>
        <v>Upstream Coastal Gas</v>
      </c>
      <c r="F28" t="s">
        <v>240</v>
      </c>
      <c r="G28"/>
      <c r="H28"/>
      <c r="I28"/>
      <c r="J28"/>
      <c r="K28" t="str">
        <f t="shared" ref="K28" si="14">"X"&amp;D28</f>
        <v>XUPSGIC</v>
      </c>
      <c r="L28" t="str">
        <f t="shared" ref="L28" si="15">E28</f>
        <v>Upstream Coastal Gas</v>
      </c>
      <c r="M28" t="s">
        <v>240</v>
      </c>
      <c r="N28" t="s">
        <v>429</v>
      </c>
      <c r="O28" t="s">
        <v>358</v>
      </c>
      <c r="P28" t="s">
        <v>608</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10</v>
      </c>
      <c r="C29" t="s">
        <v>187</v>
      </c>
      <c r="D29" t="str">
        <f t="shared" ref="D29" si="19">B29&amp;C29</f>
        <v>PWRGIC</v>
      </c>
      <c r="E29" t="str">
        <f t="shared" ref="E29" si="20">INDEX(SectorNamesLong,MATCH(B29,SectorNamesShort,0))&amp;" "&amp;INDEX(FuelNamesLong,MATCH(C29,FuelNamesShort,0))</f>
        <v>Power Coastal Gas</v>
      </c>
      <c r="F29" t="s">
        <v>240</v>
      </c>
      <c r="G29"/>
      <c r="H29"/>
      <c r="I29"/>
      <c r="J29"/>
      <c r="K29" t="str">
        <f t="shared" ref="K29" si="21">"X"&amp;D29</f>
        <v>XPWRGIC</v>
      </c>
      <c r="L29" t="str">
        <f t="shared" ref="L29" si="22">E29</f>
        <v>Power Coastal Gas</v>
      </c>
      <c r="M29" t="s">
        <v>240</v>
      </c>
      <c r="N29" t="s">
        <v>429</v>
      </c>
      <c r="O29" t="s">
        <v>358</v>
      </c>
      <c r="P29" t="s">
        <v>608</v>
      </c>
      <c r="Q29"/>
      <c r="R29"/>
      <c r="S29" t="str">
        <f t="shared" ref="S29" si="23">K29</f>
        <v>XPWRGIC</v>
      </c>
      <c r="T29" t="str">
        <f t="shared" ref="T29" si="24">C29</f>
        <v>GIC</v>
      </c>
      <c r="U29" t="str">
        <f t="shared" ref="U29" si="25">D29</f>
        <v>PWRGIC</v>
      </c>
      <c r="V29">
        <f>FugitiveEmissions!$O$12</f>
        <v>1</v>
      </c>
      <c r="W29">
        <v>60</v>
      </c>
      <c r="X29"/>
      <c r="Y29" s="82">
        <f>FuelDistribution!$F$96</f>
        <v>403.99806122448985</v>
      </c>
      <c r="Z29">
        <v>1</v>
      </c>
    </row>
    <row r="30" spans="2:26" ht="15" x14ac:dyDescent="0.25">
      <c r="B30" t="s">
        <v>7</v>
      </c>
      <c r="C30" t="s">
        <v>1102</v>
      </c>
      <c r="D30" t="str">
        <f>B30&amp;C30</f>
        <v>INDGMU</v>
      </c>
      <c r="E30" t="str">
        <f>INDEX(SectorNamesLong,MATCH(B30,SectorNamesShort,0))&amp;" "&amp;INDEX(FuelNamesLong,MATCH(C30,FuelNamesShort,0))</f>
        <v>Industry Gas Material Use</v>
      </c>
      <c r="F30" t="s">
        <v>240</v>
      </c>
      <c r="G30"/>
      <c r="H30"/>
      <c r="I30"/>
      <c r="J30"/>
      <c r="K30" t="str">
        <f>"X"&amp;D30</f>
        <v>XINDGMU</v>
      </c>
      <c r="L30" t="str">
        <f>E30</f>
        <v>Industry Gas Material Use</v>
      </c>
      <c r="M30" t="s">
        <v>240</v>
      </c>
      <c r="N30" t="s">
        <v>429</v>
      </c>
      <c r="O30" t="s">
        <v>358</v>
      </c>
      <c r="P30" t="s">
        <v>608</v>
      </c>
      <c r="Q30"/>
      <c r="R30"/>
      <c r="S30" t="str">
        <f>K30</f>
        <v>XINDGMU</v>
      </c>
      <c r="T30" s="237" t="s">
        <v>171</v>
      </c>
      <c r="U30" t="str">
        <f>D30</f>
        <v>INDGMU</v>
      </c>
      <c r="V30">
        <f>FugitiveEmissions!$O$12</f>
        <v>1</v>
      </c>
      <c r="W30">
        <v>60</v>
      </c>
      <c r="X30"/>
      <c r="Y30" s="82">
        <f>FuelDistribution!$F$96</f>
        <v>403.99806122448985</v>
      </c>
      <c r="Z30">
        <v>1</v>
      </c>
    </row>
    <row r="31" spans="2:26" ht="15" x14ac:dyDescent="0.25">
      <c r="B31" t="s">
        <v>11</v>
      </c>
      <c r="C31" t="s">
        <v>1102</v>
      </c>
      <c r="D31" t="str">
        <f>B31&amp;C31</f>
        <v>UPSGMU</v>
      </c>
      <c r="E31" t="str">
        <f>INDEX(SectorNamesLong,MATCH(B31,SectorNamesShort,0))&amp;" "&amp;INDEX(FuelNamesLong,MATCH(C31,FuelNamesShort,0))</f>
        <v>Upstream Gas Material Use</v>
      </c>
      <c r="F31" t="s">
        <v>240</v>
      </c>
      <c r="G31"/>
      <c r="H31"/>
      <c r="I31"/>
      <c r="J31"/>
      <c r="K31" t="str">
        <f>"X"&amp;D31</f>
        <v>XUPSGMU</v>
      </c>
      <c r="L31" t="str">
        <f>E31</f>
        <v>Upstream Gas Material Use</v>
      </c>
      <c r="M31" t="s">
        <v>240</v>
      </c>
      <c r="N31" t="s">
        <v>429</v>
      </c>
      <c r="O31" t="s">
        <v>358</v>
      </c>
      <c r="P31" t="s">
        <v>608</v>
      </c>
      <c r="Q31"/>
      <c r="R31"/>
      <c r="S31" t="str">
        <f>K31</f>
        <v>XUPSGMU</v>
      </c>
      <c r="T31" s="237" t="s">
        <v>171</v>
      </c>
      <c r="U31" t="str">
        <f>D31</f>
        <v>UPSGMU</v>
      </c>
      <c r="V31">
        <f>FugitiveEmissions!$O$12</f>
        <v>1</v>
      </c>
      <c r="W31">
        <v>60</v>
      </c>
      <c r="X31"/>
      <c r="Y31" s="82">
        <f>FuelDistribution!$F$96</f>
        <v>403.99806122448985</v>
      </c>
      <c r="Z31">
        <v>1</v>
      </c>
    </row>
    <row r="32" spans="2:26" ht="15" x14ac:dyDescent="0.25">
      <c r="B32" t="s">
        <v>11</v>
      </c>
      <c r="C32" t="s">
        <v>193</v>
      </c>
      <c r="D32" t="str">
        <f t="shared" si="1"/>
        <v>UPSHEE</v>
      </c>
      <c r="E32" t="str">
        <f t="shared" si="0"/>
        <v>Upstream Heat-Steam Existing</v>
      </c>
      <c r="F32" t="s">
        <v>240</v>
      </c>
      <c r="G32"/>
      <c r="H32"/>
      <c r="I32"/>
      <c r="J32"/>
      <c r="K32" t="str">
        <f t="shared" si="2"/>
        <v>XUPSHEE</v>
      </c>
      <c r="L32" t="str">
        <f t="shared" si="3"/>
        <v>Upstream Heat-Steam Existing</v>
      </c>
      <c r="M32" t="s">
        <v>240</v>
      </c>
      <c r="N32" t="s">
        <v>429</v>
      </c>
      <c r="O32" t="s">
        <v>358</v>
      </c>
      <c r="P32" t="s">
        <v>608</v>
      </c>
      <c r="Q32"/>
      <c r="R32"/>
      <c r="S32" t="str">
        <f t="shared" si="4"/>
        <v>XUPSHEE</v>
      </c>
      <c r="T32" t="str">
        <f t="shared" si="5"/>
        <v>HEE</v>
      </c>
      <c r="U32" t="str">
        <f t="shared" si="5"/>
        <v>UPSHEE</v>
      </c>
      <c r="V32">
        <v>1</v>
      </c>
      <c r="W32">
        <v>60</v>
      </c>
      <c r="X32"/>
      <c r="Y32">
        <v>1</v>
      </c>
      <c r="Z32">
        <v>1</v>
      </c>
    </row>
    <row r="33" spans="2:31" ht="15" x14ac:dyDescent="0.25">
      <c r="B33" t="s">
        <v>11</v>
      </c>
      <c r="C33" t="s">
        <v>195</v>
      </c>
      <c r="D33" t="str">
        <f t="shared" si="1"/>
        <v>UPSHEN</v>
      </c>
      <c r="E33" t="str">
        <f t="shared" si="0"/>
        <v>Upstream Heat-Steam New</v>
      </c>
      <c r="F33" t="s">
        <v>240</v>
      </c>
      <c r="G33"/>
      <c r="H33"/>
      <c r="I33"/>
      <c r="J33"/>
      <c r="K33" t="str">
        <f t="shared" si="2"/>
        <v>XUPSHEN</v>
      </c>
      <c r="L33" t="str">
        <f t="shared" si="3"/>
        <v>Upstream Heat-Steam New</v>
      </c>
      <c r="M33" t="s">
        <v>240</v>
      </c>
      <c r="N33" t="s">
        <v>429</v>
      </c>
      <c r="O33" t="s">
        <v>358</v>
      </c>
      <c r="P33" t="s">
        <v>608</v>
      </c>
      <c r="Q33"/>
      <c r="R33"/>
      <c r="S33" t="str">
        <f t="shared" si="4"/>
        <v>XUPSHEN</v>
      </c>
      <c r="T33" t="str">
        <f t="shared" si="5"/>
        <v>HEN</v>
      </c>
      <c r="U33" t="str">
        <f t="shared" si="5"/>
        <v>UPSHEN</v>
      </c>
      <c r="V33">
        <v>1</v>
      </c>
      <c r="W33">
        <v>60</v>
      </c>
      <c r="X33"/>
      <c r="Y33">
        <v>1</v>
      </c>
      <c r="Z33">
        <v>1</v>
      </c>
    </row>
    <row r="34" spans="2:31" ht="15" x14ac:dyDescent="0.25">
      <c r="B34" t="s">
        <v>11</v>
      </c>
      <c r="C34" t="s">
        <v>199</v>
      </c>
      <c r="D34" t="str">
        <f t="shared" si="1"/>
        <v>UPSHGN</v>
      </c>
      <c r="E34" t="str">
        <f t="shared" si="0"/>
        <v>Upstream Hydrogen</v>
      </c>
      <c r="F34" t="s">
        <v>240</v>
      </c>
      <c r="G34"/>
      <c r="H34"/>
      <c r="I34"/>
      <c r="J34"/>
      <c r="K34" t="str">
        <f t="shared" si="2"/>
        <v>XUPSHGN</v>
      </c>
      <c r="L34" t="str">
        <f t="shared" si="3"/>
        <v>Upstream Hydrogen</v>
      </c>
      <c r="M34" t="s">
        <v>240</v>
      </c>
      <c r="N34" t="s">
        <v>429</v>
      </c>
      <c r="O34" t="s">
        <v>609</v>
      </c>
      <c r="P34" t="s">
        <v>608</v>
      </c>
      <c r="Q34"/>
      <c r="R34"/>
      <c r="S34" t="str">
        <f t="shared" si="4"/>
        <v>XUPSHGN</v>
      </c>
      <c r="T34" t="str">
        <f t="shared" si="5"/>
        <v>HGN</v>
      </c>
      <c r="U34" t="str">
        <f t="shared" si="5"/>
        <v>UPSHGN</v>
      </c>
      <c r="V34">
        <v>1</v>
      </c>
      <c r="W34">
        <v>60</v>
      </c>
      <c r="X34"/>
      <c r="Y34">
        <v>1</v>
      </c>
      <c r="Z34">
        <v>1</v>
      </c>
    </row>
    <row r="35" spans="2:31" ht="15" x14ac:dyDescent="0.25">
      <c r="B35" t="s">
        <v>8</v>
      </c>
      <c r="C35" t="s">
        <v>199</v>
      </c>
      <c r="D35" t="str">
        <f t="shared" si="1"/>
        <v>TRAHGN</v>
      </c>
      <c r="E35" t="str">
        <f t="shared" si="0"/>
        <v>Transport Hydrogen</v>
      </c>
      <c r="F35" t="s">
        <v>240</v>
      </c>
      <c r="G35"/>
      <c r="H35"/>
      <c r="I35"/>
      <c r="J35"/>
      <c r="K35" t="str">
        <f t="shared" si="2"/>
        <v>XTRAHGN</v>
      </c>
      <c r="L35" t="str">
        <f t="shared" si="3"/>
        <v>Transport Hydrogen</v>
      </c>
      <c r="M35" t="s">
        <v>240</v>
      </c>
      <c r="N35" t="s">
        <v>429</v>
      </c>
      <c r="O35" t="s">
        <v>609</v>
      </c>
      <c r="P35" t="s">
        <v>608</v>
      </c>
      <c r="Q35"/>
      <c r="R35"/>
      <c r="S35" t="str">
        <f t="shared" si="4"/>
        <v>XTRAHGN</v>
      </c>
      <c r="T35" t="str">
        <f t="shared" si="5"/>
        <v>HGN</v>
      </c>
      <c r="U35" t="str">
        <f t="shared" si="5"/>
        <v>TRAHGN</v>
      </c>
      <c r="V35">
        <v>1</v>
      </c>
      <c r="W35">
        <v>60</v>
      </c>
      <c r="X35"/>
      <c r="Y35">
        <v>1</v>
      </c>
      <c r="Z35">
        <v>1</v>
      </c>
    </row>
    <row r="36" spans="2:31" ht="15" x14ac:dyDescent="0.25">
      <c r="B36" t="s">
        <v>8</v>
      </c>
      <c r="C36" t="s">
        <v>203</v>
      </c>
      <c r="D36" t="str">
        <f t="shared" si="1"/>
        <v>TRAOAG</v>
      </c>
      <c r="E36" t="str">
        <f t="shared" si="0"/>
        <v>Transport Oil Av Gasoline</v>
      </c>
      <c r="F36" t="s">
        <v>240</v>
      </c>
      <c r="G36"/>
      <c r="H36"/>
      <c r="I36"/>
      <c r="J36"/>
      <c r="K36" t="str">
        <f t="shared" si="2"/>
        <v>XTRAOAG</v>
      </c>
      <c r="L36" t="str">
        <f t="shared" si="3"/>
        <v>Transport Oil Av Gasoline</v>
      </c>
      <c r="M36" t="s">
        <v>240</v>
      </c>
      <c r="N36" t="s">
        <v>429</v>
      </c>
      <c r="O36" t="s">
        <v>358</v>
      </c>
      <c r="P36" t="s">
        <v>608</v>
      </c>
      <c r="Q36"/>
      <c r="R36"/>
      <c r="S36" t="str">
        <f t="shared" si="4"/>
        <v>XTRAOAG</v>
      </c>
      <c r="T36" t="str">
        <f t="shared" si="5"/>
        <v>OAG</v>
      </c>
      <c r="U36" t="str">
        <f t="shared" si="5"/>
        <v>TRAOAG</v>
      </c>
      <c r="V36">
        <v>1</v>
      </c>
      <c r="W36">
        <v>60</v>
      </c>
      <c r="X36"/>
      <c r="Y36">
        <v>1</v>
      </c>
      <c r="Z36">
        <v>1</v>
      </c>
    </row>
    <row r="37" spans="2:31" ht="15" x14ac:dyDescent="0.25">
      <c r="B37" t="s">
        <v>11</v>
      </c>
      <c r="C37" t="s">
        <v>205</v>
      </c>
      <c r="D37" t="str">
        <f t="shared" si="1"/>
        <v>UPSOCR</v>
      </c>
      <c r="E37" t="str">
        <f t="shared" si="0"/>
        <v>Upstream Oil Crude</v>
      </c>
      <c r="F37" t="s">
        <v>240</v>
      </c>
      <c r="G37"/>
      <c r="H37"/>
      <c r="I37"/>
      <c r="J37"/>
      <c r="K37" t="str">
        <f t="shared" si="2"/>
        <v>XUPSOCR</v>
      </c>
      <c r="L37" t="str">
        <f t="shared" si="3"/>
        <v>Upstream Oil Crude</v>
      </c>
      <c r="M37" t="s">
        <v>240</v>
      </c>
      <c r="N37" t="s">
        <v>429</v>
      </c>
      <c r="O37" t="s">
        <v>358</v>
      </c>
      <c r="P37" t="s">
        <v>608</v>
      </c>
      <c r="Q37"/>
      <c r="R37"/>
      <c r="S37" t="str">
        <f t="shared" si="4"/>
        <v>XUPSOCR</v>
      </c>
      <c r="T37" t="str">
        <f t="shared" si="5"/>
        <v>OCR</v>
      </c>
      <c r="U37" t="str">
        <f t="shared" si="5"/>
        <v>UPSOCR</v>
      </c>
      <c r="V37">
        <v>1</v>
      </c>
      <c r="W37">
        <v>60</v>
      </c>
      <c r="X37"/>
      <c r="Y37">
        <v>1</v>
      </c>
      <c r="Z37">
        <v>1</v>
      </c>
    </row>
    <row r="38" spans="2:31" ht="15" x14ac:dyDescent="0.25">
      <c r="B38" t="s">
        <v>5</v>
      </c>
      <c r="C38" t="s">
        <v>207</v>
      </c>
      <c r="D38" t="str">
        <f t="shared" si="1"/>
        <v>AGRODS</v>
      </c>
      <c r="E38" t="str">
        <f t="shared" si="0"/>
        <v>Agriculture Oil Diesel</v>
      </c>
      <c r="F38" t="s">
        <v>240</v>
      </c>
      <c r="G38"/>
      <c r="H38"/>
      <c r="I38"/>
      <c r="J38"/>
      <c r="K38" t="str">
        <f t="shared" si="2"/>
        <v>XAGRODS</v>
      </c>
      <c r="L38" t="str">
        <f t="shared" si="3"/>
        <v>Agriculture Oil Diesel</v>
      </c>
      <c r="M38" t="s">
        <v>240</v>
      </c>
      <c r="N38" t="s">
        <v>429</v>
      </c>
      <c r="O38" t="s">
        <v>358</v>
      </c>
      <c r="P38" t="s">
        <v>608</v>
      </c>
      <c r="Q38"/>
      <c r="R38"/>
      <c r="S38" t="str">
        <f t="shared" si="4"/>
        <v>XAGRODS</v>
      </c>
      <c r="T38" t="str">
        <f t="shared" si="5"/>
        <v>ODS</v>
      </c>
      <c r="U38" t="str">
        <f t="shared" si="5"/>
        <v>AGRODS</v>
      </c>
      <c r="V38">
        <v>1</v>
      </c>
      <c r="W38">
        <v>60</v>
      </c>
      <c r="X38"/>
      <c r="Y38">
        <v>1</v>
      </c>
      <c r="Z38">
        <v>1</v>
      </c>
    </row>
    <row r="39" spans="2:31" ht="15" x14ac:dyDescent="0.25">
      <c r="B39" t="s">
        <v>6</v>
      </c>
      <c r="C39" t="s">
        <v>207</v>
      </c>
      <c r="D39" t="str">
        <f t="shared" si="1"/>
        <v>COMODS</v>
      </c>
      <c r="E39" t="str">
        <f t="shared" si="0"/>
        <v>Commerce Oil Diesel</v>
      </c>
      <c r="F39" t="s">
        <v>240</v>
      </c>
      <c r="G39"/>
      <c r="H39"/>
      <c r="I39"/>
      <c r="J39"/>
      <c r="K39" t="str">
        <f t="shared" si="2"/>
        <v>XCOMODS</v>
      </c>
      <c r="L39" t="str">
        <f t="shared" si="3"/>
        <v>Commerce Oil Diesel</v>
      </c>
      <c r="M39" t="s">
        <v>240</v>
      </c>
      <c r="N39" t="s">
        <v>429</v>
      </c>
      <c r="O39" t="s">
        <v>358</v>
      </c>
      <c r="P39" t="s">
        <v>608</v>
      </c>
      <c r="Q39"/>
      <c r="R39"/>
      <c r="S39" t="str">
        <f t="shared" si="4"/>
        <v>XCOMODS</v>
      </c>
      <c r="T39" t="str">
        <f t="shared" si="5"/>
        <v>ODS</v>
      </c>
      <c r="U39" t="str">
        <f t="shared" si="5"/>
        <v>COMODS</v>
      </c>
      <c r="V39">
        <v>1</v>
      </c>
      <c r="W39">
        <v>60</v>
      </c>
      <c r="X39"/>
      <c r="Y39">
        <v>1</v>
      </c>
      <c r="Z39">
        <v>1</v>
      </c>
    </row>
    <row r="40" spans="2:31" ht="15" x14ac:dyDescent="0.25">
      <c r="B40" t="s">
        <v>7</v>
      </c>
      <c r="C40" t="s">
        <v>207</v>
      </c>
      <c r="D40" t="str">
        <f t="shared" si="1"/>
        <v>INDODS</v>
      </c>
      <c r="E40" t="str">
        <f t="shared" si="0"/>
        <v>Industry Oil Diesel</v>
      </c>
      <c r="F40" t="s">
        <v>240</v>
      </c>
      <c r="G40"/>
      <c r="H40"/>
      <c r="I40"/>
      <c r="J40"/>
      <c r="K40" t="str">
        <f t="shared" si="2"/>
        <v>XINDODS</v>
      </c>
      <c r="L40" t="str">
        <f t="shared" si="3"/>
        <v>Industry Oil Diesel</v>
      </c>
      <c r="M40" t="s">
        <v>240</v>
      </c>
      <c r="N40" t="s">
        <v>429</v>
      </c>
      <c r="O40" t="s">
        <v>358</v>
      </c>
      <c r="P40" t="s">
        <v>608</v>
      </c>
      <c r="Q40"/>
      <c r="R40"/>
      <c r="S40" t="str">
        <f t="shared" si="4"/>
        <v>XINDODS</v>
      </c>
      <c r="T40" t="str">
        <f t="shared" si="5"/>
        <v>ODS</v>
      </c>
      <c r="U40" t="str">
        <f t="shared" si="5"/>
        <v>INDODS</v>
      </c>
      <c r="V40">
        <v>1</v>
      </c>
      <c r="W40">
        <v>60</v>
      </c>
      <c r="X40"/>
      <c r="Y40">
        <v>1</v>
      </c>
      <c r="Z40">
        <v>1</v>
      </c>
    </row>
    <row r="41" spans="2:31" ht="15" x14ac:dyDescent="0.25">
      <c r="B41" t="s">
        <v>8</v>
      </c>
      <c r="C41" t="s">
        <v>207</v>
      </c>
      <c r="D41" t="str">
        <f t="shared" si="1"/>
        <v>TRAODS</v>
      </c>
      <c r="E41" t="str">
        <f t="shared" si="0"/>
        <v>Transport Oil Diesel</v>
      </c>
      <c r="F41" t="s">
        <v>240</v>
      </c>
      <c r="G41"/>
      <c r="H41"/>
      <c r="I41"/>
      <c r="J41"/>
      <c r="K41" t="str">
        <f t="shared" si="2"/>
        <v>XTRAODS</v>
      </c>
      <c r="L41" t="str">
        <f t="shared" si="3"/>
        <v>Transport Oil Diesel</v>
      </c>
      <c r="M41" t="s">
        <v>240</v>
      </c>
      <c r="N41" t="s">
        <v>429</v>
      </c>
      <c r="O41" t="s">
        <v>358</v>
      </c>
      <c r="P41" t="s">
        <v>608</v>
      </c>
      <c r="Q41"/>
      <c r="R41"/>
      <c r="S41" t="str">
        <f t="shared" si="4"/>
        <v>XTRAODS</v>
      </c>
      <c r="T41" t="str">
        <f t="shared" si="5"/>
        <v>ODS</v>
      </c>
      <c r="U41" t="str">
        <f t="shared" si="5"/>
        <v>TRAODS</v>
      </c>
      <c r="V41">
        <v>1</v>
      </c>
      <c r="W41">
        <v>60</v>
      </c>
      <c r="X41"/>
      <c r="Y41">
        <v>1</v>
      </c>
      <c r="Z41">
        <v>1</v>
      </c>
    </row>
    <row r="42" spans="2:31" ht="15" x14ac:dyDescent="0.25">
      <c r="B42" t="s">
        <v>10</v>
      </c>
      <c r="C42" t="s">
        <v>207</v>
      </c>
      <c r="D42" t="str">
        <f t="shared" ref="D42" si="26">B42&amp;C42</f>
        <v>PWRODS</v>
      </c>
      <c r="E42" t="str">
        <f t="shared" ref="E42" si="27">INDEX(SectorNamesLong,MATCH(B42,SectorNamesShort,0))&amp;" "&amp;INDEX(FuelNamesLong,MATCH(C42,FuelNamesShort,0))</f>
        <v>Power Oil Diesel</v>
      </c>
      <c r="F42" t="s">
        <v>240</v>
      </c>
      <c r="G42"/>
      <c r="H42"/>
      <c r="I42"/>
      <c r="J42"/>
      <c r="K42" t="str">
        <f t="shared" ref="K42" si="28">"X"&amp;D42</f>
        <v>XPWRODS</v>
      </c>
      <c r="L42" t="str">
        <f t="shared" ref="L42" si="29">E42</f>
        <v>Power Oil Diesel</v>
      </c>
      <c r="M42" t="s">
        <v>240</v>
      </c>
      <c r="N42" t="s">
        <v>429</v>
      </c>
      <c r="O42" t="s">
        <v>358</v>
      </c>
      <c r="P42" t="s">
        <v>608</v>
      </c>
      <c r="Q42"/>
      <c r="R42"/>
      <c r="S42" t="str">
        <f t="shared" ref="S42" si="30">K42</f>
        <v>XPWRODS</v>
      </c>
      <c r="T42" t="str">
        <f t="shared" ref="T42" si="31">C42</f>
        <v>ODS</v>
      </c>
      <c r="U42" t="str">
        <f t="shared" ref="U42" si="32">D42</f>
        <v>PWRODS</v>
      </c>
      <c r="V42">
        <v>1</v>
      </c>
      <c r="W42">
        <v>60</v>
      </c>
      <c r="X42"/>
      <c r="Y42">
        <v>1</v>
      </c>
      <c r="Z42">
        <v>1</v>
      </c>
    </row>
    <row r="43" spans="2:31" ht="15" x14ac:dyDescent="0.25">
      <c r="B43" t="s">
        <v>5</v>
      </c>
      <c r="C43" t="s">
        <v>209</v>
      </c>
      <c r="D43" t="str">
        <f t="shared" si="1"/>
        <v>AGROGS</v>
      </c>
      <c r="E43" t="str">
        <f t="shared" si="0"/>
        <v>Agriculture Oil Gasoline</v>
      </c>
      <c r="F43" t="s">
        <v>240</v>
      </c>
      <c r="G43"/>
      <c r="H43"/>
      <c r="I43"/>
      <c r="J43"/>
      <c r="K43" t="str">
        <f t="shared" si="2"/>
        <v>XAGROGS</v>
      </c>
      <c r="L43" t="str">
        <f t="shared" si="3"/>
        <v>Agriculture Oil Gasoline</v>
      </c>
      <c r="M43" t="s">
        <v>240</v>
      </c>
      <c r="N43" t="s">
        <v>429</v>
      </c>
      <c r="O43" t="s">
        <v>358</v>
      </c>
      <c r="P43" t="s">
        <v>608</v>
      </c>
      <c r="Q43"/>
      <c r="R43"/>
      <c r="S43" t="str">
        <f t="shared" si="4"/>
        <v>XAGROGS</v>
      </c>
      <c r="T43" t="str">
        <f t="shared" si="5"/>
        <v>OGS</v>
      </c>
      <c r="U43" t="str">
        <f t="shared" si="5"/>
        <v>AGROGS</v>
      </c>
      <c r="V43">
        <v>1</v>
      </c>
      <c r="W43">
        <v>60</v>
      </c>
      <c r="X43"/>
      <c r="Y43">
        <v>1</v>
      </c>
      <c r="Z43">
        <v>1</v>
      </c>
    </row>
    <row r="44" spans="2:31" ht="15" x14ac:dyDescent="0.25">
      <c r="B44" t="s">
        <v>6</v>
      </c>
      <c r="C44" t="s">
        <v>209</v>
      </c>
      <c r="D44" t="str">
        <f t="shared" si="1"/>
        <v>COMOGS</v>
      </c>
      <c r="E44" t="str">
        <f t="shared" si="0"/>
        <v>Commerce Oil Gasoline</v>
      </c>
      <c r="F44" t="s">
        <v>240</v>
      </c>
      <c r="G44"/>
      <c r="H44"/>
      <c r="I44"/>
      <c r="J44"/>
      <c r="K44" t="str">
        <f t="shared" si="2"/>
        <v>XCOMOGS</v>
      </c>
      <c r="L44" t="str">
        <f t="shared" si="3"/>
        <v>Commerce Oil Gasoline</v>
      </c>
      <c r="M44" t="s">
        <v>240</v>
      </c>
      <c r="N44" t="s">
        <v>429</v>
      </c>
      <c r="O44" t="s">
        <v>358</v>
      </c>
      <c r="P44" t="s">
        <v>608</v>
      </c>
      <c r="Q44"/>
      <c r="R44"/>
      <c r="S44" t="str">
        <f t="shared" si="4"/>
        <v>XCOMOGS</v>
      </c>
      <c r="T44" t="str">
        <f t="shared" si="5"/>
        <v>OGS</v>
      </c>
      <c r="U44" t="str">
        <f t="shared" si="5"/>
        <v>COMOGS</v>
      </c>
      <c r="V44">
        <v>1</v>
      </c>
      <c r="W44">
        <v>60</v>
      </c>
      <c r="X44"/>
      <c r="Y44">
        <v>1</v>
      </c>
      <c r="Z44">
        <v>1</v>
      </c>
    </row>
    <row r="45" spans="2:31" ht="15" x14ac:dyDescent="0.25">
      <c r="B45" t="s">
        <v>7</v>
      </c>
      <c r="C45" t="s">
        <v>209</v>
      </c>
      <c r="D45" t="str">
        <f t="shared" si="1"/>
        <v>INDOGS</v>
      </c>
      <c r="E45" t="str">
        <f t="shared" si="0"/>
        <v>Industry Oil Gasoline</v>
      </c>
      <c r="F45" t="s">
        <v>240</v>
      </c>
      <c r="G45"/>
      <c r="H45"/>
      <c r="I45"/>
      <c r="J45"/>
      <c r="K45" t="str">
        <f t="shared" si="2"/>
        <v>XINDOGS</v>
      </c>
      <c r="L45" t="str">
        <f t="shared" si="3"/>
        <v>Industry Oil Gasoline</v>
      </c>
      <c r="M45" t="s">
        <v>240</v>
      </c>
      <c r="N45" t="s">
        <v>429</v>
      </c>
      <c r="O45" t="s">
        <v>358</v>
      </c>
      <c r="P45" t="s">
        <v>608</v>
      </c>
      <c r="Q45"/>
      <c r="R45"/>
      <c r="S45" t="str">
        <f t="shared" si="4"/>
        <v>XINDOGS</v>
      </c>
      <c r="T45" t="str">
        <f t="shared" si="5"/>
        <v>OGS</v>
      </c>
      <c r="U45" t="str">
        <f t="shared" si="5"/>
        <v>INDOGS</v>
      </c>
      <c r="V45">
        <v>1</v>
      </c>
      <c r="W45">
        <v>60</v>
      </c>
      <c r="X45"/>
      <c r="Y45">
        <v>1</v>
      </c>
      <c r="Z45">
        <v>1</v>
      </c>
    </row>
    <row r="46" spans="2:31" ht="15" x14ac:dyDescent="0.25">
      <c r="B46" t="s">
        <v>8</v>
      </c>
      <c r="C46" t="s">
        <v>209</v>
      </c>
      <c r="D46" t="str">
        <f t="shared" si="1"/>
        <v>TRAOGS</v>
      </c>
      <c r="E46" t="str">
        <f t="shared" si="0"/>
        <v>Transport Oil Gasoline</v>
      </c>
      <c r="F46" t="s">
        <v>240</v>
      </c>
      <c r="G46"/>
      <c r="H46"/>
      <c r="I46"/>
      <c r="J46"/>
      <c r="K46" t="str">
        <f t="shared" si="2"/>
        <v>XTRAOGS</v>
      </c>
      <c r="L46" t="str">
        <f t="shared" si="3"/>
        <v>Transport Oil Gasoline</v>
      </c>
      <c r="M46" t="s">
        <v>240</v>
      </c>
      <c r="N46" t="s">
        <v>429</v>
      </c>
      <c r="O46" t="s">
        <v>358</v>
      </c>
      <c r="P46" t="s">
        <v>608</v>
      </c>
      <c r="Q46"/>
      <c r="R46"/>
      <c r="S46" t="str">
        <f t="shared" si="4"/>
        <v>XTRAOGS</v>
      </c>
      <c r="T46" t="str">
        <f t="shared" si="5"/>
        <v>OGS</v>
      </c>
      <c r="U46" t="str">
        <f t="shared" si="5"/>
        <v>TRAOGS</v>
      </c>
      <c r="V46">
        <v>1</v>
      </c>
      <c r="W46">
        <v>60</v>
      </c>
      <c r="X46"/>
      <c r="Y46">
        <v>1</v>
      </c>
      <c r="Z46">
        <v>1</v>
      </c>
    </row>
    <row r="47" spans="2:31" ht="15" x14ac:dyDescent="0.25">
      <c r="B47" t="s">
        <v>5</v>
      </c>
      <c r="C47" t="s">
        <v>211</v>
      </c>
      <c r="D47" t="str">
        <f t="shared" si="1"/>
        <v>AGROHF</v>
      </c>
      <c r="E47" t="str">
        <f t="shared" si="0"/>
        <v>Agriculture Oil HFO</v>
      </c>
      <c r="F47" t="s">
        <v>240</v>
      </c>
      <c r="G47"/>
      <c r="H47"/>
      <c r="I47"/>
      <c r="J47"/>
      <c r="K47" t="str">
        <f t="shared" si="2"/>
        <v>XAGROHF</v>
      </c>
      <c r="L47" t="str">
        <f t="shared" si="3"/>
        <v>Agriculture Oil HFO</v>
      </c>
      <c r="M47" t="s">
        <v>240</v>
      </c>
      <c r="N47" t="s">
        <v>429</v>
      </c>
      <c r="O47" t="s">
        <v>358</v>
      </c>
      <c r="P47" t="s">
        <v>608</v>
      </c>
      <c r="Q47"/>
      <c r="R47"/>
      <c r="S47" t="str">
        <f t="shared" si="4"/>
        <v>XAGROHF</v>
      </c>
      <c r="T47" t="str">
        <f t="shared" si="5"/>
        <v>OHF</v>
      </c>
      <c r="U47" t="str">
        <f t="shared" si="5"/>
        <v>AGROHF</v>
      </c>
      <c r="V47">
        <v>1</v>
      </c>
      <c r="W47">
        <v>60</v>
      </c>
      <c r="X47"/>
      <c r="Y47">
        <v>1</v>
      </c>
      <c r="Z47">
        <v>1</v>
      </c>
      <c r="AE47"/>
    </row>
    <row r="48" spans="2:31" ht="15" x14ac:dyDescent="0.25">
      <c r="B48" t="s">
        <v>6</v>
      </c>
      <c r="C48" t="s">
        <v>211</v>
      </c>
      <c r="D48" t="str">
        <f t="shared" si="1"/>
        <v>COMOHF</v>
      </c>
      <c r="E48" t="str">
        <f t="shared" si="0"/>
        <v>Commerce Oil HFO</v>
      </c>
      <c r="F48" t="s">
        <v>240</v>
      </c>
      <c r="G48"/>
      <c r="H48"/>
      <c r="I48"/>
      <c r="J48"/>
      <c r="K48" t="str">
        <f t="shared" si="2"/>
        <v>XCOMOHF</v>
      </c>
      <c r="L48" t="str">
        <f t="shared" si="3"/>
        <v>Commerce Oil HFO</v>
      </c>
      <c r="M48" t="s">
        <v>240</v>
      </c>
      <c r="N48" t="s">
        <v>429</v>
      </c>
      <c r="O48" t="s">
        <v>358</v>
      </c>
      <c r="P48" t="s">
        <v>608</v>
      </c>
      <c r="Q48"/>
      <c r="R48"/>
      <c r="S48" t="str">
        <f t="shared" si="4"/>
        <v>XCOMOHF</v>
      </c>
      <c r="T48" t="str">
        <f t="shared" si="5"/>
        <v>OHF</v>
      </c>
      <c r="U48" t="str">
        <f t="shared" si="5"/>
        <v>COMOHF</v>
      </c>
      <c r="V48">
        <v>1</v>
      </c>
      <c r="W48">
        <v>60</v>
      </c>
      <c r="X48"/>
      <c r="Y48">
        <v>1</v>
      </c>
      <c r="Z48">
        <v>1</v>
      </c>
      <c r="AE48"/>
    </row>
    <row r="49" spans="2:31" ht="15" x14ac:dyDescent="0.25">
      <c r="B49" t="s">
        <v>7</v>
      </c>
      <c r="C49" t="s">
        <v>211</v>
      </c>
      <c r="D49" t="str">
        <f t="shared" si="1"/>
        <v>INDOHF</v>
      </c>
      <c r="E49" t="str">
        <f t="shared" si="0"/>
        <v>Industry Oil HFO</v>
      </c>
      <c r="F49" t="s">
        <v>240</v>
      </c>
      <c r="G49"/>
      <c r="H49"/>
      <c r="I49"/>
      <c r="J49"/>
      <c r="K49" t="str">
        <f t="shared" si="2"/>
        <v>XINDOHF</v>
      </c>
      <c r="L49" t="str">
        <f t="shared" si="3"/>
        <v>Industry Oil HFO</v>
      </c>
      <c r="M49" t="s">
        <v>240</v>
      </c>
      <c r="N49" t="s">
        <v>429</v>
      </c>
      <c r="O49" t="s">
        <v>358</v>
      </c>
      <c r="P49" t="s">
        <v>608</v>
      </c>
      <c r="Q49"/>
      <c r="R49"/>
      <c r="S49" t="str">
        <f t="shared" si="4"/>
        <v>XINDOHF</v>
      </c>
      <c r="T49" t="str">
        <f t="shared" si="5"/>
        <v>OHF</v>
      </c>
      <c r="U49" t="str">
        <f t="shared" si="5"/>
        <v>INDOHF</v>
      </c>
      <c r="V49">
        <v>1</v>
      </c>
      <c r="W49">
        <v>60</v>
      </c>
      <c r="X49"/>
      <c r="Y49">
        <v>1</v>
      </c>
      <c r="Z49">
        <v>1</v>
      </c>
      <c r="AE49"/>
    </row>
    <row r="50" spans="2:31" ht="15" x14ac:dyDescent="0.25">
      <c r="B50" t="s">
        <v>8</v>
      </c>
      <c r="C50" t="s">
        <v>211</v>
      </c>
      <c r="D50" t="str">
        <f t="shared" si="1"/>
        <v>TRAOHF</v>
      </c>
      <c r="E50" t="str">
        <f t="shared" si="0"/>
        <v>Transport Oil HFO</v>
      </c>
      <c r="F50" t="s">
        <v>240</v>
      </c>
      <c r="G50"/>
      <c r="H50"/>
      <c r="I50"/>
      <c r="J50"/>
      <c r="K50" t="str">
        <f t="shared" si="2"/>
        <v>XTRAOHF</v>
      </c>
      <c r="L50" t="str">
        <f t="shared" si="3"/>
        <v>Transport Oil HFO</v>
      </c>
      <c r="M50" t="s">
        <v>240</v>
      </c>
      <c r="N50" t="s">
        <v>429</v>
      </c>
      <c r="O50" t="s">
        <v>358</v>
      </c>
      <c r="P50" t="s">
        <v>608</v>
      </c>
      <c r="Q50"/>
      <c r="R50"/>
      <c r="S50" t="str">
        <f t="shared" si="4"/>
        <v>XTRAOHF</v>
      </c>
      <c r="T50" t="str">
        <f t="shared" si="5"/>
        <v>OHF</v>
      </c>
      <c r="U50" t="str">
        <f t="shared" si="5"/>
        <v>TRAOHF</v>
      </c>
      <c r="V50">
        <v>1</v>
      </c>
      <c r="W50">
        <v>60</v>
      </c>
      <c r="X50"/>
      <c r="Y50">
        <v>1</v>
      </c>
      <c r="Z50">
        <v>1</v>
      </c>
      <c r="AE50"/>
    </row>
    <row r="51" spans="2:31" ht="15" x14ac:dyDescent="0.25">
      <c r="B51" t="s">
        <v>10</v>
      </c>
      <c r="C51" t="s">
        <v>211</v>
      </c>
      <c r="D51" t="str">
        <f t="shared" ref="D51" si="33">B51&amp;C51</f>
        <v>PWROHF</v>
      </c>
      <c r="E51" t="str">
        <f t="shared" ref="E51" si="34">INDEX(SectorNamesLong,MATCH(B51,SectorNamesShort,0))&amp;" "&amp;INDEX(FuelNamesLong,MATCH(C51,FuelNamesShort,0))</f>
        <v>Power Oil HFO</v>
      </c>
      <c r="F51" t="s">
        <v>240</v>
      </c>
      <c r="G51"/>
      <c r="H51"/>
      <c r="I51"/>
      <c r="J51"/>
      <c r="K51" t="str">
        <f t="shared" ref="K51" si="35">"X"&amp;D51</f>
        <v>XPWROHF</v>
      </c>
      <c r="L51" t="str">
        <f t="shared" ref="L51" si="36">E51</f>
        <v>Power Oil HFO</v>
      </c>
      <c r="M51" t="s">
        <v>240</v>
      </c>
      <c r="N51" t="s">
        <v>429</v>
      </c>
      <c r="O51" t="s">
        <v>358</v>
      </c>
      <c r="P51" t="s">
        <v>608</v>
      </c>
      <c r="Q51"/>
      <c r="R51"/>
      <c r="S51" t="str">
        <f t="shared" ref="S51" si="37">K51</f>
        <v>XPWROHF</v>
      </c>
      <c r="T51" t="str">
        <f t="shared" ref="T51" si="38">C51</f>
        <v>OHF</v>
      </c>
      <c r="U51" t="str">
        <f t="shared" ref="U51" si="39">D51</f>
        <v>PWROHF</v>
      </c>
      <c r="V51">
        <v>1</v>
      </c>
      <c r="W51">
        <v>60</v>
      </c>
      <c r="X51"/>
      <c r="Y51">
        <v>1</v>
      </c>
      <c r="Z51">
        <v>1</v>
      </c>
      <c r="AE51"/>
    </row>
    <row r="52" spans="2:31" ht="15" x14ac:dyDescent="0.25">
      <c r="B52" t="s">
        <v>5</v>
      </c>
      <c r="C52" t="s">
        <v>213</v>
      </c>
      <c r="D52" t="str">
        <f t="shared" si="1"/>
        <v>AGROKE</v>
      </c>
      <c r="E52" t="str">
        <f t="shared" si="0"/>
        <v>Agriculture Oil Kerosene</v>
      </c>
      <c r="F52" t="s">
        <v>240</v>
      </c>
      <c r="G52"/>
      <c r="H52"/>
      <c r="I52"/>
      <c r="J52"/>
      <c r="K52" t="str">
        <f t="shared" si="2"/>
        <v>XAGROKE</v>
      </c>
      <c r="L52" t="str">
        <f t="shared" si="3"/>
        <v>Agriculture Oil Kerosene</v>
      </c>
      <c r="M52" t="s">
        <v>240</v>
      </c>
      <c r="N52" t="s">
        <v>429</v>
      </c>
      <c r="O52" t="s">
        <v>358</v>
      </c>
      <c r="P52" t="s">
        <v>608</v>
      </c>
      <c r="Q52"/>
      <c r="R52"/>
      <c r="S52" t="str">
        <f t="shared" si="4"/>
        <v>XAGROKE</v>
      </c>
      <c r="T52" t="str">
        <f t="shared" si="5"/>
        <v>OKE</v>
      </c>
      <c r="U52" t="str">
        <f t="shared" si="5"/>
        <v>AGROKE</v>
      </c>
      <c r="V52">
        <v>1</v>
      </c>
      <c r="W52">
        <v>60</v>
      </c>
      <c r="X52"/>
      <c r="Y52">
        <v>1</v>
      </c>
      <c r="Z52">
        <v>1</v>
      </c>
      <c r="AE52"/>
    </row>
    <row r="53" spans="2:31" ht="15" x14ac:dyDescent="0.25">
      <c r="B53" t="s">
        <v>6</v>
      </c>
      <c r="C53" t="s">
        <v>213</v>
      </c>
      <c r="D53" t="str">
        <f t="shared" si="1"/>
        <v>COMOKE</v>
      </c>
      <c r="E53" t="str">
        <f t="shared" si="0"/>
        <v>Commerce Oil Kerosene</v>
      </c>
      <c r="F53" t="s">
        <v>240</v>
      </c>
      <c r="G53"/>
      <c r="H53"/>
      <c r="I53"/>
      <c r="J53"/>
      <c r="K53" t="str">
        <f t="shared" si="2"/>
        <v>XCOMOKE</v>
      </c>
      <c r="L53" t="str">
        <f t="shared" si="3"/>
        <v>Commerce Oil Kerosene</v>
      </c>
      <c r="M53" t="s">
        <v>240</v>
      </c>
      <c r="N53" t="s">
        <v>429</v>
      </c>
      <c r="O53" t="s">
        <v>358</v>
      </c>
      <c r="P53" t="s">
        <v>608</v>
      </c>
      <c r="Q53"/>
      <c r="R53"/>
      <c r="S53" t="str">
        <f t="shared" si="4"/>
        <v>XCOMOKE</v>
      </c>
      <c r="T53" t="str">
        <f t="shared" si="5"/>
        <v>OKE</v>
      </c>
      <c r="U53" t="str">
        <f t="shared" si="5"/>
        <v>COMOKE</v>
      </c>
      <c r="V53">
        <v>1</v>
      </c>
      <c r="W53">
        <v>60</v>
      </c>
      <c r="X53"/>
      <c r="Y53">
        <v>1</v>
      </c>
      <c r="Z53">
        <v>1</v>
      </c>
      <c r="AE53"/>
    </row>
    <row r="54" spans="2:31" ht="15" x14ac:dyDescent="0.25">
      <c r="B54" t="s">
        <v>9</v>
      </c>
      <c r="C54" t="s">
        <v>213</v>
      </c>
      <c r="D54" t="str">
        <f t="shared" si="1"/>
        <v>RESOKE</v>
      </c>
      <c r="E54" t="str">
        <f t="shared" si="0"/>
        <v>Residential Oil Kerosene</v>
      </c>
      <c r="F54" t="s">
        <v>240</v>
      </c>
      <c r="G54"/>
      <c r="H54"/>
      <c r="I54"/>
      <c r="J54"/>
      <c r="K54" t="str">
        <f t="shared" si="2"/>
        <v>XRESOKE</v>
      </c>
      <c r="L54" t="str">
        <f t="shared" si="3"/>
        <v>Residential Oil Kerosene</v>
      </c>
      <c r="M54" t="s">
        <v>240</v>
      </c>
      <c r="N54" t="s">
        <v>429</v>
      </c>
      <c r="O54" t="s">
        <v>358</v>
      </c>
      <c r="P54" t="s">
        <v>608</v>
      </c>
      <c r="Q54"/>
      <c r="R54"/>
      <c r="S54" t="str">
        <f t="shared" si="4"/>
        <v>XRESOKE</v>
      </c>
      <c r="T54" t="str">
        <f t="shared" si="5"/>
        <v>OKE</v>
      </c>
      <c r="U54" t="str">
        <f t="shared" si="5"/>
        <v>RESOKE</v>
      </c>
      <c r="V54">
        <v>1</v>
      </c>
      <c r="W54">
        <v>60</v>
      </c>
      <c r="X54"/>
      <c r="Y54">
        <v>1</v>
      </c>
      <c r="Z54">
        <v>1</v>
      </c>
      <c r="AE54"/>
    </row>
    <row r="55" spans="2:31" ht="15" x14ac:dyDescent="0.25">
      <c r="B55" t="s">
        <v>8</v>
      </c>
      <c r="C55" t="s">
        <v>213</v>
      </c>
      <c r="D55" t="str">
        <f t="shared" si="1"/>
        <v>TRAOKE</v>
      </c>
      <c r="E55" t="str">
        <f t="shared" si="0"/>
        <v>Transport Oil Kerosene</v>
      </c>
      <c r="F55" t="s">
        <v>240</v>
      </c>
      <c r="G55"/>
      <c r="H55"/>
      <c r="I55"/>
      <c r="J55"/>
      <c r="K55" t="str">
        <f t="shared" si="2"/>
        <v>XTRAOKE</v>
      </c>
      <c r="L55" t="str">
        <f t="shared" si="3"/>
        <v>Transport Oil Kerosene</v>
      </c>
      <c r="M55" t="s">
        <v>240</v>
      </c>
      <c r="N55" t="s">
        <v>429</v>
      </c>
      <c r="O55" t="s">
        <v>358</v>
      </c>
      <c r="P55" t="s">
        <v>608</v>
      </c>
      <c r="Q55"/>
      <c r="R55"/>
      <c r="S55" t="str">
        <f t="shared" si="4"/>
        <v>XTRAOKE</v>
      </c>
      <c r="T55" t="str">
        <f t="shared" si="5"/>
        <v>OKE</v>
      </c>
      <c r="U55" t="str">
        <f t="shared" si="5"/>
        <v>TRAOKE</v>
      </c>
      <c r="V55">
        <v>1</v>
      </c>
      <c r="W55">
        <v>60</v>
      </c>
      <c r="X55"/>
      <c r="Y55">
        <v>1</v>
      </c>
      <c r="Z55">
        <v>1</v>
      </c>
      <c r="AE55"/>
    </row>
    <row r="56" spans="2:31" ht="15" x14ac:dyDescent="0.25">
      <c r="B56" t="s">
        <v>10</v>
      </c>
      <c r="C56" t="s">
        <v>213</v>
      </c>
      <c r="D56" t="str">
        <f t="shared" ref="D56" si="40">B56&amp;C56</f>
        <v>PWROKE</v>
      </c>
      <c r="E56" t="str">
        <f t="shared" ref="E56" si="41">INDEX(SectorNamesLong,MATCH(B56,SectorNamesShort,0))&amp;" "&amp;INDEX(FuelNamesLong,MATCH(C56,FuelNamesShort,0))</f>
        <v>Power Oil Kerosene</v>
      </c>
      <c r="F56" t="s">
        <v>240</v>
      </c>
      <c r="G56"/>
      <c r="H56"/>
      <c r="I56"/>
      <c r="J56"/>
      <c r="K56" t="str">
        <f t="shared" ref="K56" si="42">"X"&amp;D56</f>
        <v>XPWROKE</v>
      </c>
      <c r="L56" t="str">
        <f t="shared" ref="L56" si="43">E56</f>
        <v>Power Oil Kerosene</v>
      </c>
      <c r="M56" t="s">
        <v>240</v>
      </c>
      <c r="N56" t="s">
        <v>429</v>
      </c>
      <c r="O56" t="s">
        <v>358</v>
      </c>
      <c r="P56" t="s">
        <v>608</v>
      </c>
      <c r="Q56"/>
      <c r="R56"/>
      <c r="S56" t="str">
        <f t="shared" ref="S56" si="44">K56</f>
        <v>XPWROKE</v>
      </c>
      <c r="T56" t="str">
        <f t="shared" ref="T56" si="45">C56</f>
        <v>OKE</v>
      </c>
      <c r="U56" t="str">
        <f t="shared" ref="U56" si="46">D56</f>
        <v>PWROKE</v>
      </c>
      <c r="V56">
        <v>1</v>
      </c>
      <c r="W56">
        <v>60</v>
      </c>
      <c r="X56"/>
      <c r="Y56">
        <v>1</v>
      </c>
      <c r="Z56">
        <v>1</v>
      </c>
      <c r="AE56"/>
    </row>
    <row r="57" spans="2:31" ht="15" x14ac:dyDescent="0.25">
      <c r="B57" t="s">
        <v>5</v>
      </c>
      <c r="C57" t="s">
        <v>215</v>
      </c>
      <c r="D57" t="str">
        <f t="shared" si="1"/>
        <v>AGROLP</v>
      </c>
      <c r="E57" t="str">
        <f t="shared" si="0"/>
        <v>Agriculture Oil LPG</v>
      </c>
      <c r="F57" t="s">
        <v>240</v>
      </c>
      <c r="G57"/>
      <c r="H57"/>
      <c r="I57"/>
      <c r="J57"/>
      <c r="K57" t="str">
        <f t="shared" si="2"/>
        <v>XAGROLP</v>
      </c>
      <c r="L57" t="str">
        <f t="shared" si="3"/>
        <v>Agriculture Oil LPG</v>
      </c>
      <c r="M57" t="s">
        <v>240</v>
      </c>
      <c r="N57" t="s">
        <v>429</v>
      </c>
      <c r="O57" t="s">
        <v>358</v>
      </c>
      <c r="P57" t="s">
        <v>608</v>
      </c>
      <c r="Q57"/>
      <c r="R57"/>
      <c r="S57" t="str">
        <f t="shared" si="4"/>
        <v>XAGROLP</v>
      </c>
      <c r="T57" t="str">
        <f t="shared" si="5"/>
        <v>OLP</v>
      </c>
      <c r="U57" t="str">
        <f t="shared" si="5"/>
        <v>AGROLP</v>
      </c>
      <c r="V57">
        <v>1</v>
      </c>
      <c r="W57">
        <v>60</v>
      </c>
      <c r="X57"/>
      <c r="Y57">
        <v>1</v>
      </c>
      <c r="Z57">
        <v>1</v>
      </c>
      <c r="AE57"/>
    </row>
    <row r="58" spans="2:31" ht="15" x14ac:dyDescent="0.25">
      <c r="B58" t="s">
        <v>6</v>
      </c>
      <c r="C58" t="s">
        <v>215</v>
      </c>
      <c r="D58" t="str">
        <f t="shared" si="1"/>
        <v>COMOLP</v>
      </c>
      <c r="E58" t="str">
        <f t="shared" si="0"/>
        <v>Commerce Oil LPG</v>
      </c>
      <c r="F58" t="s">
        <v>240</v>
      </c>
      <c r="G58"/>
      <c r="H58"/>
      <c r="I58"/>
      <c r="J58"/>
      <c r="K58" t="str">
        <f t="shared" si="2"/>
        <v>XCOMOLP</v>
      </c>
      <c r="L58" t="str">
        <f t="shared" si="3"/>
        <v>Commerce Oil LPG</v>
      </c>
      <c r="M58" t="s">
        <v>240</v>
      </c>
      <c r="N58" t="s">
        <v>429</v>
      </c>
      <c r="O58" t="s">
        <v>358</v>
      </c>
      <c r="P58" t="s">
        <v>608</v>
      </c>
      <c r="Q58"/>
      <c r="R58"/>
      <c r="S58" t="str">
        <f t="shared" si="4"/>
        <v>XCOMOLP</v>
      </c>
      <c r="T58" t="str">
        <f t="shared" si="5"/>
        <v>OLP</v>
      </c>
      <c r="U58" t="str">
        <f t="shared" si="5"/>
        <v>COMOLP</v>
      </c>
      <c r="V58">
        <v>1</v>
      </c>
      <c r="W58">
        <v>60</v>
      </c>
      <c r="X58"/>
      <c r="Y58">
        <v>1</v>
      </c>
      <c r="Z58">
        <v>1</v>
      </c>
      <c r="AE58"/>
    </row>
    <row r="59" spans="2:31" ht="15" x14ac:dyDescent="0.25">
      <c r="B59" t="s">
        <v>7</v>
      </c>
      <c r="C59" t="s">
        <v>215</v>
      </c>
      <c r="D59" t="str">
        <f t="shared" si="1"/>
        <v>INDOLP</v>
      </c>
      <c r="E59" t="str">
        <f t="shared" si="0"/>
        <v>Industry Oil LPG</v>
      </c>
      <c r="F59" t="s">
        <v>240</v>
      </c>
      <c r="G59"/>
      <c r="H59"/>
      <c r="I59"/>
      <c r="J59"/>
      <c r="K59" t="str">
        <f t="shared" si="2"/>
        <v>XINDOLP</v>
      </c>
      <c r="L59" t="str">
        <f t="shared" si="3"/>
        <v>Industry Oil LPG</v>
      </c>
      <c r="M59" t="s">
        <v>240</v>
      </c>
      <c r="N59" t="s">
        <v>429</v>
      </c>
      <c r="O59" t="s">
        <v>358</v>
      </c>
      <c r="P59" t="s">
        <v>608</v>
      </c>
      <c r="Q59"/>
      <c r="R59"/>
      <c r="S59" t="str">
        <f t="shared" si="4"/>
        <v>XINDOLP</v>
      </c>
      <c r="T59" t="str">
        <f t="shared" si="5"/>
        <v>OLP</v>
      </c>
      <c r="U59" t="str">
        <f t="shared" si="5"/>
        <v>INDOLP</v>
      </c>
      <c r="V59">
        <v>1</v>
      </c>
      <c r="W59">
        <v>60</v>
      </c>
      <c r="X59"/>
      <c r="Y59">
        <v>1</v>
      </c>
      <c r="Z59">
        <v>1</v>
      </c>
      <c r="AE59"/>
    </row>
    <row r="60" spans="2:31" ht="15" x14ac:dyDescent="0.25">
      <c r="B60" t="s">
        <v>9</v>
      </c>
      <c r="C60" t="s">
        <v>215</v>
      </c>
      <c r="D60" t="str">
        <f t="shared" si="1"/>
        <v>RESOLP</v>
      </c>
      <c r="E60" t="str">
        <f t="shared" si="0"/>
        <v>Residential Oil LPG</v>
      </c>
      <c r="F60" t="s">
        <v>240</v>
      </c>
      <c r="G60"/>
      <c r="H60"/>
      <c r="I60"/>
      <c r="J60"/>
      <c r="K60" t="str">
        <f t="shared" si="2"/>
        <v>XRESOLP</v>
      </c>
      <c r="L60" t="str">
        <f t="shared" si="3"/>
        <v>Residential Oil LPG</v>
      </c>
      <c r="M60" t="s">
        <v>240</v>
      </c>
      <c r="N60" t="s">
        <v>429</v>
      </c>
      <c r="O60" t="s">
        <v>358</v>
      </c>
      <c r="P60" t="s">
        <v>608</v>
      </c>
      <c r="Q60"/>
      <c r="R60"/>
      <c r="S60" t="str">
        <f t="shared" si="4"/>
        <v>XRESOLP</v>
      </c>
      <c r="T60" t="str">
        <f t="shared" si="5"/>
        <v>OLP</v>
      </c>
      <c r="U60" t="str">
        <f t="shared" si="5"/>
        <v>RESOLP</v>
      </c>
      <c r="V60">
        <v>1</v>
      </c>
      <c r="W60">
        <v>60</v>
      </c>
      <c r="X60"/>
      <c r="Y60">
        <v>1</v>
      </c>
      <c r="Z60">
        <v>1</v>
      </c>
      <c r="AE60"/>
    </row>
    <row r="61" spans="2:31" ht="15" x14ac:dyDescent="0.25">
      <c r="B61" t="s">
        <v>7</v>
      </c>
      <c r="C61" t="s">
        <v>223</v>
      </c>
      <c r="D61" t="str">
        <f t="shared" si="1"/>
        <v>INDWAS</v>
      </c>
      <c r="E61" t="str">
        <f t="shared" si="0"/>
        <v>Industry Waste</v>
      </c>
      <c r="F61" t="s">
        <v>240</v>
      </c>
      <c r="G61"/>
      <c r="H61"/>
      <c r="I61"/>
      <c r="J61"/>
      <c r="K61" t="str">
        <f t="shared" si="2"/>
        <v>XINDWAS</v>
      </c>
      <c r="L61" t="str">
        <f t="shared" si="3"/>
        <v>Industry Waste</v>
      </c>
      <c r="M61" t="s">
        <v>240</v>
      </c>
      <c r="N61" t="s">
        <v>429</v>
      </c>
      <c r="O61" t="s">
        <v>358</v>
      </c>
      <c r="P61" t="s">
        <v>608</v>
      </c>
      <c r="Q61"/>
      <c r="R61"/>
      <c r="S61" t="str">
        <f t="shared" si="4"/>
        <v>XINDWAS</v>
      </c>
      <c r="T61" t="str">
        <f t="shared" si="5"/>
        <v>WAS</v>
      </c>
      <c r="U61" t="str">
        <f t="shared" si="5"/>
        <v>INDWAS</v>
      </c>
      <c r="V61">
        <v>1</v>
      </c>
      <c r="W61">
        <v>60</v>
      </c>
      <c r="X61"/>
      <c r="Y61">
        <v>1</v>
      </c>
      <c r="Z61">
        <v>1</v>
      </c>
    </row>
    <row r="62" spans="2:31" ht="15" x14ac:dyDescent="0.25">
      <c r="B62" t="s">
        <v>10</v>
      </c>
      <c r="C62" t="s">
        <v>219</v>
      </c>
      <c r="D62" t="str">
        <f t="shared" ref="D62:D67" si="47">B62&amp;C62</f>
        <v>PWRSOL</v>
      </c>
      <c r="E62" t="str">
        <f t="shared" ref="E62:E67" si="48">INDEX(SectorNamesLong,MATCH(B62,SectorNamesShort,0))&amp;" "&amp;INDEX(FuelNamesLong,MATCH(C62,FuelNamesShort,0))</f>
        <v>Power Solar</v>
      </c>
      <c r="F62" t="s">
        <v>240</v>
      </c>
      <c r="G62"/>
      <c r="H62"/>
      <c r="I62"/>
      <c r="J62"/>
      <c r="K62" t="str">
        <f t="shared" ref="K62:K67" si="49">"X"&amp;D62</f>
        <v>XPWRSOL</v>
      </c>
      <c r="L62" t="str">
        <f t="shared" ref="L62:L67" si="50">E62</f>
        <v>Power Solar</v>
      </c>
      <c r="M62" t="s">
        <v>240</v>
      </c>
      <c r="N62" t="s">
        <v>429</v>
      </c>
      <c r="O62" t="s">
        <v>358</v>
      </c>
      <c r="P62" t="s">
        <v>608</v>
      </c>
      <c r="Q62"/>
      <c r="R62"/>
      <c r="S62" t="str">
        <f t="shared" ref="S62:S67" si="51">K62</f>
        <v>XPWRSOL</v>
      </c>
      <c r="T62" t="str">
        <f t="shared" ref="T62:T67" si="52">C62</f>
        <v>SOL</v>
      </c>
      <c r="U62" t="str">
        <f t="shared" ref="U62:U67" si="53">D62</f>
        <v>PWRSOL</v>
      </c>
      <c r="V62">
        <v>1</v>
      </c>
      <c r="W62">
        <v>60</v>
      </c>
      <c r="X62"/>
      <c r="Y62">
        <v>1</v>
      </c>
      <c r="Z62">
        <v>1</v>
      </c>
    </row>
    <row r="63" spans="2:31" ht="15" x14ac:dyDescent="0.25">
      <c r="B63" t="s">
        <v>10</v>
      </c>
      <c r="C63" t="s">
        <v>221</v>
      </c>
      <c r="D63" t="str">
        <f t="shared" si="47"/>
        <v>PWRWND</v>
      </c>
      <c r="E63" t="str">
        <f t="shared" si="48"/>
        <v>Power Wind</v>
      </c>
      <c r="F63" t="s">
        <v>240</v>
      </c>
      <c r="G63"/>
      <c r="H63"/>
      <c r="I63"/>
      <c r="J63"/>
      <c r="K63" t="str">
        <f t="shared" si="49"/>
        <v>XPWRWND</v>
      </c>
      <c r="L63" t="str">
        <f t="shared" si="50"/>
        <v>Power Wind</v>
      </c>
      <c r="M63" t="s">
        <v>240</v>
      </c>
      <c r="N63" t="s">
        <v>429</v>
      </c>
      <c r="O63" t="s">
        <v>358</v>
      </c>
      <c r="P63" t="s">
        <v>608</v>
      </c>
      <c r="Q63"/>
      <c r="R63"/>
      <c r="S63" t="str">
        <f t="shared" si="51"/>
        <v>XPWRWND</v>
      </c>
      <c r="T63" t="str">
        <f t="shared" si="52"/>
        <v>WND</v>
      </c>
      <c r="U63" t="str">
        <f t="shared" si="53"/>
        <v>PWRWND</v>
      </c>
      <c r="V63">
        <v>1</v>
      </c>
      <c r="W63">
        <v>60</v>
      </c>
      <c r="X63"/>
      <c r="Y63">
        <v>1</v>
      </c>
      <c r="Z63">
        <v>1</v>
      </c>
    </row>
    <row r="64" spans="2:31" ht="15" x14ac:dyDescent="0.25">
      <c r="B64" t="s">
        <v>10</v>
      </c>
      <c r="C64" t="s">
        <v>197</v>
      </c>
      <c r="D64" t="str">
        <f t="shared" si="47"/>
        <v>PWRHYD</v>
      </c>
      <c r="E64" t="str">
        <f t="shared" si="48"/>
        <v>Power Hydro</v>
      </c>
      <c r="F64" t="s">
        <v>240</v>
      </c>
      <c r="G64"/>
      <c r="H64"/>
      <c r="I64"/>
      <c r="J64"/>
      <c r="K64" t="str">
        <f t="shared" si="49"/>
        <v>XPWRHYD</v>
      </c>
      <c r="L64" t="str">
        <f t="shared" si="50"/>
        <v>Power Hydro</v>
      </c>
      <c r="M64" t="s">
        <v>240</v>
      </c>
      <c r="N64" t="s">
        <v>429</v>
      </c>
      <c r="O64" t="s">
        <v>358</v>
      </c>
      <c r="P64" t="s">
        <v>608</v>
      </c>
      <c r="Q64"/>
      <c r="R64"/>
      <c r="S64" t="str">
        <f t="shared" si="51"/>
        <v>XPWRHYD</v>
      </c>
      <c r="T64" t="str">
        <f t="shared" si="52"/>
        <v>HYD</v>
      </c>
      <c r="U64" t="str">
        <f t="shared" si="53"/>
        <v>PWRHYD</v>
      </c>
      <c r="V64">
        <v>1</v>
      </c>
      <c r="W64">
        <v>60</v>
      </c>
      <c r="X64"/>
      <c r="Y64">
        <v>1</v>
      </c>
      <c r="Z64">
        <v>1</v>
      </c>
    </row>
    <row r="65" spans="2:26" ht="15" x14ac:dyDescent="0.25">
      <c r="B65" t="s">
        <v>10</v>
      </c>
      <c r="C65" t="s">
        <v>153</v>
      </c>
      <c r="D65" t="str">
        <f t="shared" si="47"/>
        <v>PWRBIO</v>
      </c>
      <c r="E65" t="str">
        <f t="shared" si="48"/>
        <v>Power Biomass Other</v>
      </c>
      <c r="F65" t="s">
        <v>240</v>
      </c>
      <c r="G65"/>
      <c r="H65"/>
      <c r="I65"/>
      <c r="J65"/>
      <c r="K65" t="str">
        <f t="shared" si="49"/>
        <v>XPWRBIO</v>
      </c>
      <c r="L65" t="str">
        <f t="shared" si="50"/>
        <v>Power Biomass Other</v>
      </c>
      <c r="M65" t="s">
        <v>240</v>
      </c>
      <c r="N65" t="s">
        <v>429</v>
      </c>
      <c r="O65" t="s">
        <v>358</v>
      </c>
      <c r="P65" t="s">
        <v>608</v>
      </c>
      <c r="Q65"/>
      <c r="R65"/>
      <c r="S65" t="str">
        <f t="shared" si="51"/>
        <v>XPWRBIO</v>
      </c>
      <c r="T65" t="str">
        <f t="shared" si="52"/>
        <v>BIO</v>
      </c>
      <c r="U65" t="str">
        <f t="shared" si="53"/>
        <v>PWRBIO</v>
      </c>
      <c r="V65">
        <v>1</v>
      </c>
      <c r="W65">
        <v>60</v>
      </c>
      <c r="X65"/>
      <c r="Y65">
        <v>1</v>
      </c>
      <c r="Z65">
        <v>1</v>
      </c>
    </row>
    <row r="66" spans="2:26" ht="15" x14ac:dyDescent="0.25">
      <c r="B66" t="s">
        <v>10</v>
      </c>
      <c r="C66" t="s">
        <v>201</v>
      </c>
      <c r="D66" t="str">
        <f t="shared" si="47"/>
        <v>PWRNUC</v>
      </c>
      <c r="E66" t="str">
        <f t="shared" si="48"/>
        <v>Power Nuclear</v>
      </c>
      <c r="F66" t="s">
        <v>240</v>
      </c>
      <c r="G66"/>
      <c r="H66"/>
      <c r="I66"/>
      <c r="J66"/>
      <c r="K66" t="str">
        <f t="shared" si="49"/>
        <v>XPWRNUC</v>
      </c>
      <c r="L66" t="str">
        <f t="shared" si="50"/>
        <v>Power Nuclear</v>
      </c>
      <c r="M66" t="s">
        <v>240</v>
      </c>
      <c r="N66" t="s">
        <v>429</v>
      </c>
      <c r="O66" t="s">
        <v>358</v>
      </c>
      <c r="P66" t="s">
        <v>608</v>
      </c>
      <c r="Q66"/>
      <c r="R66"/>
      <c r="S66" t="str">
        <f t="shared" si="51"/>
        <v>XPWRNUC</v>
      </c>
      <c r="T66" t="str">
        <f t="shared" si="52"/>
        <v>NUC</v>
      </c>
      <c r="U66" t="str">
        <f t="shared" si="53"/>
        <v>PWRNUC</v>
      </c>
      <c r="V66">
        <v>1</v>
      </c>
      <c r="W66">
        <v>60</v>
      </c>
      <c r="X66"/>
      <c r="Y66">
        <v>1</v>
      </c>
      <c r="Z66">
        <v>1</v>
      </c>
    </row>
    <row r="67" spans="2:26" ht="15" x14ac:dyDescent="0.25">
      <c r="B67" t="s">
        <v>10</v>
      </c>
      <c r="C67" t="s">
        <v>163</v>
      </c>
      <c r="D67" t="str">
        <f t="shared" si="47"/>
        <v>PWRCLE</v>
      </c>
      <c r="E67" t="str">
        <f t="shared" si="48"/>
        <v>Power Coal low grade</v>
      </c>
      <c r="F67" t="s">
        <v>240</v>
      </c>
      <c r="G67"/>
      <c r="H67"/>
      <c r="I67"/>
      <c r="J67"/>
      <c r="K67" t="str">
        <f t="shared" si="49"/>
        <v>XPWRCLE</v>
      </c>
      <c r="L67" t="str">
        <f t="shared" si="50"/>
        <v>Power Coal low grade</v>
      </c>
      <c r="M67" t="s">
        <v>240</v>
      </c>
      <c r="N67" t="s">
        <v>429</v>
      </c>
      <c r="O67" t="s">
        <v>358</v>
      </c>
      <c r="P67" t="s">
        <v>608</v>
      </c>
      <c r="Q67"/>
      <c r="R67"/>
      <c r="S67" t="str">
        <f t="shared" si="51"/>
        <v>XPWRCLE</v>
      </c>
      <c r="T67" t="str">
        <f t="shared" si="52"/>
        <v>CLE</v>
      </c>
      <c r="U67" t="str">
        <f t="shared" si="53"/>
        <v>PWRCLE</v>
      </c>
      <c r="V67">
        <v>1</v>
      </c>
      <c r="W67">
        <v>60</v>
      </c>
      <c r="X67"/>
      <c r="Y67">
        <v>1</v>
      </c>
      <c r="Z67">
        <v>1</v>
      </c>
    </row>
    <row r="76" spans="2:26" ht="15" x14ac:dyDescent="0.25">
      <c r="B76"/>
    </row>
    <row r="77" spans="2:26" ht="15" x14ac:dyDescent="0.25">
      <c r="B77"/>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sheetData>
  <autoFilter ref="B8:AA61"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31" t="s">
        <v>763</v>
      </c>
      <c r="DM94" s="431"/>
      <c r="DN94" s="431" t="s">
        <v>764</v>
      </c>
      <c r="DO94" s="431"/>
      <c r="DP94" s="431" t="s">
        <v>762</v>
      </c>
      <c r="DQ94" s="431"/>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2023-09-19T08:13:37Z</dcterms:modified>
</cp:coreProperties>
</file>