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1764753D-7C9C-4A77-9C55-F1EC4FF463FB}" xr6:coauthVersionLast="47" xr6:coauthVersionMax="47" xr10:uidLastSave="{00000000-0000-0000-0000-000000000000}"/>
  <bookViews>
    <workbookView xWindow="-5340" yWindow="-217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5" i="142" l="1"/>
  <c r="H124" i="142" l="1"/>
  <c r="L124" i="142"/>
  <c r="AW102" i="142"/>
  <c r="AW103" i="142"/>
  <c r="AW104" i="142"/>
  <c r="C180" i="142"/>
  <c r="C158" i="142"/>
  <c r="C139" i="142"/>
  <c r="C116" i="142"/>
  <c r="C92" i="142"/>
  <c r="J16" i="134" l="1"/>
  <c r="I16" i="134"/>
  <c r="J14" i="134"/>
  <c r="I14" i="134"/>
  <c r="J15" i="134"/>
  <c r="I15" i="134" a="1"/>
  <c r="I15" i="134" s="1"/>
  <c r="J18" i="134"/>
  <c r="I18" i="134"/>
  <c r="J17" i="134"/>
  <c r="I17" i="134" a="1"/>
  <c r="I17" i="134" s="1"/>
  <c r="J19" i="134"/>
  <c r="I19" i="134"/>
  <c r="AW188" i="142"/>
  <c r="AY187" i="142"/>
  <c r="AW187" i="142"/>
  <c r="AW186" i="142"/>
  <c r="AW185" i="142"/>
  <c r="AW184" i="142"/>
  <c r="AW183" i="142"/>
  <c r="AW182" i="142"/>
  <c r="AW181" i="142"/>
  <c r="AW180" i="142"/>
  <c r="AW179" i="142"/>
  <c r="AW178" i="142"/>
  <c r="AY177" i="142"/>
  <c r="AW177" i="142"/>
  <c r="AW176" i="142"/>
  <c r="AY176" i="142" s="1"/>
  <c r="AY175" i="142"/>
  <c r="AW175" i="142"/>
  <c r="AW174" i="142"/>
  <c r="AY174" i="142" s="1"/>
  <c r="AW173" i="142"/>
  <c r="AY173" i="142" s="1"/>
  <c r="AW172" i="142"/>
  <c r="AY172" i="142" s="1"/>
  <c r="AY171" i="142"/>
  <c r="AW171" i="142"/>
  <c r="AW170" i="142"/>
  <c r="AY170" i="142" s="1"/>
  <c r="AY169" i="142"/>
  <c r="AW169" i="142"/>
  <c r="AW168" i="142"/>
  <c r="AW167" i="142"/>
  <c r="AW166" i="142"/>
  <c r="AW165" i="142"/>
  <c r="AW164" i="142"/>
  <c r="AW163" i="142"/>
  <c r="AW162" i="142"/>
  <c r="AW161" i="142"/>
  <c r="AW160" i="142"/>
  <c r="AW159" i="142"/>
  <c r="AW158" i="142"/>
  <c r="AW157" i="142"/>
  <c r="AW156" i="142"/>
  <c r="AW155" i="142"/>
  <c r="AY155" i="142" s="1"/>
  <c r="AW154" i="142"/>
  <c r="AY154" i="142" s="1"/>
  <c r="AY153" i="142"/>
  <c r="AW153" i="142"/>
  <c r="AW152" i="142"/>
  <c r="AY152" i="142" s="1"/>
  <c r="AY151" i="142"/>
  <c r="AW151" i="142"/>
  <c r="AW150" i="142"/>
  <c r="AY150" i="142" s="1"/>
  <c r="AW149" i="142"/>
  <c r="AY149" i="142" s="1"/>
  <c r="AW148" i="142"/>
  <c r="AY148" i="142" s="1"/>
  <c r="AY147" i="142"/>
  <c r="AW147" i="142"/>
  <c r="AW146" i="142"/>
  <c r="AW145" i="142"/>
  <c r="AW144" i="142"/>
  <c r="AW143" i="142"/>
  <c r="AW142" i="142"/>
  <c r="AW141" i="142"/>
  <c r="AW140" i="142"/>
  <c r="AW139" i="142"/>
  <c r="AW138" i="142"/>
  <c r="AW137" i="142"/>
  <c r="AW136" i="142"/>
  <c r="AY136" i="142" s="1"/>
  <c r="AY135" i="142"/>
  <c r="AW135" i="142"/>
  <c r="AW134" i="142"/>
  <c r="AY134" i="142" s="1"/>
  <c r="AY133" i="142"/>
  <c r="AW133" i="142"/>
  <c r="AW132" i="142"/>
  <c r="AY132" i="142" s="1"/>
  <c r="AW131" i="142"/>
  <c r="AY131" i="142" s="1"/>
  <c r="AW130" i="142"/>
  <c r="AY130" i="142" s="1"/>
  <c r="AY129" i="142"/>
  <c r="AW129" i="142"/>
  <c r="AW128" i="142"/>
  <c r="AY128" i="142" s="1"/>
  <c r="AW127" i="142"/>
  <c r="AW126" i="142"/>
  <c r="AW125" i="142"/>
  <c r="AW124" i="142"/>
  <c r="AY124" i="142" s="1"/>
  <c r="AW123" i="142"/>
  <c r="AW122" i="142"/>
  <c r="AW121" i="142"/>
  <c r="AW120" i="142"/>
  <c r="AW119" i="142"/>
  <c r="AW118" i="142"/>
  <c r="AW117" i="142"/>
  <c r="AW116" i="142"/>
  <c r="AY115" i="142"/>
  <c r="AW115" i="142"/>
  <c r="AW114" i="142"/>
  <c r="AW113" i="142"/>
  <c r="AY113" i="142" s="1"/>
  <c r="AW112" i="142"/>
  <c r="AY112" i="142" s="1"/>
  <c r="AY111" i="142"/>
  <c r="AW111" i="142"/>
  <c r="AW110" i="142"/>
  <c r="AY110" i="142" s="1"/>
  <c r="AY109" i="142"/>
  <c r="AW109" i="142"/>
  <c r="AW108" i="142"/>
  <c r="AY108" i="142" s="1"/>
  <c r="AW107" i="142"/>
  <c r="AY107" i="142" s="1"/>
  <c r="AW106" i="142"/>
  <c r="AY106" i="142" s="1"/>
  <c r="AY105" i="142"/>
  <c r="AW105" i="142"/>
  <c r="AW84" i="142"/>
  <c r="AY84" i="142" s="1"/>
  <c r="AW85" i="142"/>
  <c r="AY85" i="142"/>
  <c r="AW86" i="142"/>
  <c r="AY86" i="142"/>
  <c r="AW87" i="142"/>
  <c r="AY87" i="142" s="1"/>
  <c r="AW88" i="142"/>
  <c r="AY88" i="142"/>
  <c r="AW89" i="142"/>
  <c r="AY89" i="142" s="1"/>
  <c r="AW90" i="142"/>
  <c r="AW91" i="142"/>
  <c r="AW92" i="142"/>
  <c r="AW93" i="142"/>
  <c r="AW94" i="142"/>
  <c r="AW95" i="142"/>
  <c r="AW96" i="142"/>
  <c r="AW97" i="142"/>
  <c r="AW98" i="142"/>
  <c r="AW99" i="142"/>
  <c r="AW100" i="142"/>
  <c r="AY100" i="142"/>
  <c r="AW101" i="142"/>
  <c r="AY82" i="142"/>
  <c r="AY83" i="142"/>
  <c r="AW82" i="142"/>
  <c r="AW83" i="142"/>
  <c r="AY81" i="142"/>
  <c r="L84" i="142"/>
  <c r="AW81" i="142"/>
  <c r="AO187" i="142"/>
  <c r="AP187" i="142" s="1"/>
  <c r="AP179" i="142"/>
  <c r="AP177" i="142"/>
  <c r="AP176" i="142"/>
  <c r="AP175" i="142"/>
  <c r="AP174" i="142"/>
  <c r="AP173" i="142"/>
  <c r="AP172" i="142"/>
  <c r="AP171" i="142"/>
  <c r="AP170" i="142"/>
  <c r="AP169" i="142"/>
  <c r="AP157" i="142"/>
  <c r="AP155" i="142"/>
  <c r="AP154" i="142"/>
  <c r="AP153" i="142"/>
  <c r="AP152" i="142"/>
  <c r="AP151" i="142"/>
  <c r="AP150" i="142"/>
  <c r="AP149" i="142"/>
  <c r="AP148" i="142"/>
  <c r="AP147" i="142"/>
  <c r="AP138" i="142"/>
  <c r="AP136" i="142"/>
  <c r="AP135" i="142"/>
  <c r="AP134" i="142"/>
  <c r="AP133" i="142"/>
  <c r="AP132" i="142"/>
  <c r="AP131" i="142"/>
  <c r="AP130" i="142"/>
  <c r="AP129" i="142"/>
  <c r="AP128" i="142"/>
  <c r="AP124" i="142"/>
  <c r="AP115" i="142"/>
  <c r="AP113" i="142"/>
  <c r="AP112" i="142"/>
  <c r="AP111" i="142"/>
  <c r="AP110" i="142"/>
  <c r="AP109" i="142"/>
  <c r="AP108" i="142"/>
  <c r="AP107" i="142"/>
  <c r="AP106" i="142"/>
  <c r="AP105" i="142"/>
  <c r="AP100" i="142"/>
  <c r="AP91" i="142"/>
  <c r="AP82" i="142"/>
  <c r="AP83" i="142"/>
  <c r="AP84" i="142"/>
  <c r="AP85" i="142"/>
  <c r="AP86" i="142"/>
  <c r="AP87" i="142"/>
  <c r="AP88" i="142"/>
  <c r="AP89" i="142"/>
  <c r="AP81" i="142"/>
  <c r="J22" i="65"/>
  <c r="AP185" i="142"/>
  <c r="AP163" i="142"/>
  <c r="AP121" i="142"/>
  <c r="AP97" i="142"/>
  <c r="AI121" i="142"/>
  <c r="AI163" i="142"/>
  <c r="AI185" i="142"/>
  <c r="AI97" i="142"/>
  <c r="V77" i="142"/>
  <c r="U77" i="142"/>
  <c r="T77" i="142"/>
  <c r="S77" i="142"/>
  <c r="O77" i="142"/>
  <c r="P77" i="142"/>
  <c r="Q77" i="142"/>
  <c r="Q95" i="142"/>
  <c r="P95" i="142"/>
  <c r="Q119" i="142"/>
  <c r="P119" i="142"/>
  <c r="Q183" i="142"/>
  <c r="P183" i="142"/>
  <c r="Z82" i="142"/>
  <c r="AA82" i="142"/>
  <c r="AB82" i="142"/>
  <c r="AC82" i="142"/>
  <c r="AD82" i="142"/>
  <c r="AE82" i="142"/>
  <c r="Z83" i="142"/>
  <c r="AA83" i="142"/>
  <c r="AB83" i="142"/>
  <c r="AC83" i="142"/>
  <c r="AD83" i="142"/>
  <c r="AE83" i="142"/>
  <c r="Z84" i="142"/>
  <c r="AA84" i="142"/>
  <c r="AB84" i="142"/>
  <c r="AC84" i="142"/>
  <c r="AD84" i="142"/>
  <c r="AE84" i="142"/>
  <c r="Z85" i="142"/>
  <c r="AA85" i="142"/>
  <c r="AB85" i="142"/>
  <c r="AC85" i="142"/>
  <c r="AD85" i="142"/>
  <c r="AE85" i="142"/>
  <c r="Z86" i="142"/>
  <c r="AA86" i="142"/>
  <c r="AB86" i="142"/>
  <c r="AC86" i="142"/>
  <c r="AD86" i="142"/>
  <c r="AE86" i="142"/>
  <c r="Z87" i="142"/>
  <c r="AA87" i="142"/>
  <c r="AB87" i="142"/>
  <c r="AC87" i="142"/>
  <c r="AD87" i="142"/>
  <c r="AE87" i="142"/>
  <c r="Z88" i="142"/>
  <c r="AA88" i="142"/>
  <c r="AB88" i="142"/>
  <c r="AC88" i="142"/>
  <c r="AD88" i="142"/>
  <c r="AE88" i="142"/>
  <c r="Z89" i="142"/>
  <c r="AA89" i="142"/>
  <c r="AB89" i="142"/>
  <c r="AC89" i="142"/>
  <c r="AD89" i="142"/>
  <c r="AE89" i="142"/>
  <c r="Z90" i="142"/>
  <c r="AA90" i="142"/>
  <c r="AB90" i="142"/>
  <c r="AC90" i="142"/>
  <c r="AD90" i="142"/>
  <c r="AE90" i="142"/>
  <c r="Z91" i="142"/>
  <c r="AA91" i="142"/>
  <c r="AB91" i="142"/>
  <c r="AC91" i="142"/>
  <c r="AD91" i="142"/>
  <c r="AE91" i="142"/>
  <c r="Z148" i="142"/>
  <c r="AA148" i="142"/>
  <c r="AB148" i="142"/>
  <c r="AC148" i="142"/>
  <c r="AD148" i="142"/>
  <c r="AE148" i="142"/>
  <c r="Z149" i="142"/>
  <c r="AA149" i="142"/>
  <c r="AB149" i="142"/>
  <c r="AC149" i="142"/>
  <c r="AD149" i="142"/>
  <c r="AE149" i="142"/>
  <c r="Z150" i="142"/>
  <c r="AA150" i="142"/>
  <c r="AB150" i="142"/>
  <c r="AC150" i="142"/>
  <c r="AD150" i="142"/>
  <c r="AE150" i="142"/>
  <c r="Z151" i="142"/>
  <c r="AA151" i="142"/>
  <c r="AB151" i="142"/>
  <c r="AC151" i="142"/>
  <c r="AD151" i="142"/>
  <c r="AE151" i="142"/>
  <c r="Z152" i="142"/>
  <c r="AA152" i="142"/>
  <c r="AB152" i="142"/>
  <c r="AC152" i="142"/>
  <c r="AD152" i="142"/>
  <c r="AE152" i="142"/>
  <c r="Z153" i="142"/>
  <c r="AA153" i="142"/>
  <c r="AB153" i="142"/>
  <c r="AC153" i="142"/>
  <c r="AD153" i="142"/>
  <c r="AE153" i="142"/>
  <c r="Z154" i="142"/>
  <c r="AA154" i="142"/>
  <c r="AB154" i="142"/>
  <c r="AC154" i="142"/>
  <c r="AD154" i="142"/>
  <c r="AE154" i="142"/>
  <c r="Z155" i="142"/>
  <c r="AA155" i="142"/>
  <c r="AB155" i="142"/>
  <c r="AC155" i="142"/>
  <c r="AD155" i="142"/>
  <c r="AE155" i="142"/>
  <c r="Z156" i="142"/>
  <c r="AA156" i="142"/>
  <c r="AB156" i="142"/>
  <c r="AC156" i="142"/>
  <c r="AD156" i="142"/>
  <c r="AE156" i="142"/>
  <c r="Z157" i="142"/>
  <c r="AA157" i="142"/>
  <c r="AB157" i="142"/>
  <c r="AC157" i="142"/>
  <c r="AD157" i="142"/>
  <c r="AE157" i="142"/>
  <c r="Z171" i="142"/>
  <c r="AA171" i="142"/>
  <c r="AB171" i="142"/>
  <c r="AC171" i="142"/>
  <c r="AD171" i="142"/>
  <c r="AE171" i="142"/>
  <c r="Z172" i="142"/>
  <c r="AA172" i="142"/>
  <c r="AB172" i="142"/>
  <c r="AC172" i="142"/>
  <c r="AD172" i="142"/>
  <c r="AE172" i="142"/>
  <c r="Z173" i="142"/>
  <c r="AA173" i="142"/>
  <c r="AB173" i="142"/>
  <c r="AC173" i="142"/>
  <c r="AD173" i="142"/>
  <c r="AE173" i="142"/>
  <c r="Z174" i="142"/>
  <c r="AA174" i="142"/>
  <c r="AB174" i="142"/>
  <c r="AC174" i="142"/>
  <c r="AD174" i="142"/>
  <c r="AE174" i="142"/>
  <c r="Z175" i="142"/>
  <c r="AA175" i="142"/>
  <c r="AB175" i="142"/>
  <c r="AC175" i="142"/>
  <c r="AD175" i="142"/>
  <c r="AE175" i="142"/>
  <c r="Z176" i="142"/>
  <c r="AA176" i="142"/>
  <c r="AB176" i="142"/>
  <c r="AC176" i="142"/>
  <c r="AD176" i="142"/>
  <c r="AE176" i="142"/>
  <c r="Z177" i="142"/>
  <c r="AA177" i="142"/>
  <c r="AB177" i="142"/>
  <c r="AC177" i="142"/>
  <c r="AD177" i="142"/>
  <c r="AE177" i="142"/>
  <c r="Z178" i="142"/>
  <c r="AA178" i="142"/>
  <c r="AB178" i="142"/>
  <c r="AC178" i="142"/>
  <c r="AD178" i="142"/>
  <c r="AE178" i="142"/>
  <c r="Z179" i="142"/>
  <c r="AA179" i="142"/>
  <c r="AB179" i="142"/>
  <c r="AC179" i="142"/>
  <c r="AD179" i="142"/>
  <c r="AE179" i="142"/>
  <c r="Z180" i="142"/>
  <c r="AA180" i="142"/>
  <c r="AB180" i="142"/>
  <c r="AC180" i="142"/>
  <c r="AD180" i="142"/>
  <c r="AE180" i="142"/>
  <c r="Z209" i="142"/>
  <c r="AA209" i="142"/>
  <c r="AB209" i="142"/>
  <c r="AC209" i="142"/>
  <c r="AD209" i="142"/>
  <c r="AE209" i="142"/>
  <c r="Z210" i="142"/>
  <c r="AA210" i="142"/>
  <c r="AB210" i="142"/>
  <c r="AC210" i="142"/>
  <c r="AD210" i="142"/>
  <c r="AE210" i="142"/>
  <c r="Z211" i="142"/>
  <c r="AA211" i="142"/>
  <c r="AB211" i="142"/>
  <c r="AC211" i="142"/>
  <c r="AD211" i="142"/>
  <c r="AE211" i="142"/>
  <c r="Z212" i="142"/>
  <c r="AA212" i="142"/>
  <c r="AB212" i="142"/>
  <c r="AC212" i="142"/>
  <c r="AD212" i="142"/>
  <c r="AE212" i="142"/>
  <c r="Z213" i="142"/>
  <c r="AA213" i="142"/>
  <c r="AB213" i="142"/>
  <c r="AC213" i="142"/>
  <c r="AD213" i="142"/>
  <c r="AE213" i="142"/>
  <c r="Z214" i="142"/>
  <c r="AA214" i="142"/>
  <c r="AB214" i="142"/>
  <c r="AC214" i="142"/>
  <c r="AD214" i="142"/>
  <c r="AE214" i="142"/>
  <c r="Z215" i="142"/>
  <c r="AA215" i="142"/>
  <c r="AB215" i="142"/>
  <c r="AC215" i="142"/>
  <c r="AD215" i="142"/>
  <c r="AE215" i="142"/>
  <c r="Z216" i="142"/>
  <c r="AA216" i="142"/>
  <c r="AB216" i="142"/>
  <c r="AC216" i="142"/>
  <c r="AD216" i="142"/>
  <c r="AE216" i="142"/>
  <c r="Z217" i="142"/>
  <c r="AA217" i="142"/>
  <c r="AB217" i="142"/>
  <c r="AC217" i="142"/>
  <c r="AD217" i="142"/>
  <c r="AE217" i="142"/>
  <c r="Z218" i="142"/>
  <c r="AA218" i="142"/>
  <c r="AB218" i="142"/>
  <c r="AC218" i="142"/>
  <c r="AD218" i="142"/>
  <c r="AE218" i="142"/>
  <c r="Z250" i="142"/>
  <c r="AA250" i="142"/>
  <c r="AB250" i="142"/>
  <c r="AC250" i="142"/>
  <c r="AD250" i="142"/>
  <c r="AE250" i="142"/>
  <c r="Z251" i="142"/>
  <c r="AA251" i="142"/>
  <c r="AB251" i="142"/>
  <c r="AC251" i="142"/>
  <c r="AD251" i="142"/>
  <c r="AE251" i="142"/>
  <c r="Z252" i="142"/>
  <c r="AA252" i="142"/>
  <c r="AB252" i="142"/>
  <c r="AC252" i="142"/>
  <c r="AD252" i="142"/>
  <c r="AE252" i="142"/>
  <c r="Z253" i="142"/>
  <c r="AA253" i="142"/>
  <c r="AB253" i="142"/>
  <c r="AC253" i="142"/>
  <c r="AD253" i="142"/>
  <c r="AE253" i="142"/>
  <c r="Z254" i="142"/>
  <c r="AA254" i="142"/>
  <c r="AB254" i="142"/>
  <c r="AC254" i="142"/>
  <c r="AD254" i="142"/>
  <c r="AE254" i="142"/>
  <c r="Z255" i="142"/>
  <c r="AA255" i="142"/>
  <c r="AB255" i="142"/>
  <c r="AC255" i="142"/>
  <c r="AD255" i="142"/>
  <c r="AE255" i="142"/>
  <c r="Z256" i="142"/>
  <c r="AA256" i="142"/>
  <c r="AB256" i="142"/>
  <c r="AC256" i="142"/>
  <c r="AD256" i="142"/>
  <c r="AE256" i="142"/>
  <c r="Z257" i="142"/>
  <c r="AA257" i="142"/>
  <c r="AB257" i="142"/>
  <c r="AC257" i="142"/>
  <c r="AD257" i="142"/>
  <c r="AE257" i="142"/>
  <c r="Z258" i="142"/>
  <c r="AA258" i="142"/>
  <c r="AB258" i="142"/>
  <c r="AC258" i="142"/>
  <c r="AD258" i="142"/>
  <c r="AE258" i="142"/>
  <c r="Z259" i="142"/>
  <c r="AA259" i="142"/>
  <c r="AB259" i="142"/>
  <c r="AC259" i="142"/>
  <c r="AD259" i="142"/>
  <c r="AE259" i="142"/>
  <c r="Z260" i="142"/>
  <c r="AA260" i="142"/>
  <c r="AB260" i="142"/>
  <c r="AC260" i="142"/>
  <c r="AD260" i="142"/>
  <c r="AE260"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A124" i="142" l="1"/>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T14" i="142"/>
  <c r="B14" i="142"/>
  <c r="B18" i="142"/>
  <c r="B19" i="142"/>
  <c r="C179" i="142"/>
  <c r="C157" i="142"/>
  <c r="C138" i="142"/>
  <c r="AI187" i="142" l="1"/>
  <c r="AI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I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O176" i="142" s="1"/>
  <c r="D81" i="142"/>
  <c r="AO81" i="142" s="1"/>
  <c r="K98" i="142"/>
  <c r="K93" i="142"/>
  <c r="K91" i="142"/>
  <c r="D148" i="142"/>
  <c r="AO148" i="142" s="1"/>
  <c r="Y18" i="142"/>
  <c r="Z18" i="142" s="1"/>
  <c r="D185" i="142"/>
  <c r="D184" i="142"/>
  <c r="D154" i="142"/>
  <c r="AO154" i="142" s="1"/>
  <c r="D163" i="142"/>
  <c r="D162" i="142"/>
  <c r="K117" i="142"/>
  <c r="D121" i="142"/>
  <c r="D120" i="142"/>
  <c r="C162" i="142"/>
  <c r="D153" i="142"/>
  <c r="AO153" i="142" s="1"/>
  <c r="K165" i="142"/>
  <c r="K164" i="142"/>
  <c r="C120" i="142"/>
  <c r="D157" i="142"/>
  <c r="AO157" i="142" s="1"/>
  <c r="D161" i="142"/>
  <c r="D101" i="142"/>
  <c r="D97" i="142"/>
  <c r="D96" i="142"/>
  <c r="D147" i="142"/>
  <c r="AO147" i="142" s="1"/>
  <c r="D165" i="142"/>
  <c r="C96" i="142"/>
  <c r="D160" i="142"/>
  <c r="K158" i="142"/>
  <c r="D151" i="142"/>
  <c r="AO151" i="142" s="1"/>
  <c r="D158" i="142"/>
  <c r="D150" i="142"/>
  <c r="AO150" i="142" s="1"/>
  <c r="D164" i="142"/>
  <c r="D152" i="142"/>
  <c r="AO152" i="142" s="1"/>
  <c r="D155" i="142"/>
  <c r="AO155" i="142" s="1"/>
  <c r="D149" i="142"/>
  <c r="AO149" i="142" s="1"/>
  <c r="K157" i="142"/>
  <c r="K159" i="142"/>
  <c r="D159" i="142"/>
  <c r="K160" i="142"/>
  <c r="L188" i="142"/>
  <c r="D188" i="142"/>
  <c r="C161" i="142"/>
  <c r="C149" i="142"/>
  <c r="C151" i="142"/>
  <c r="C150" i="142"/>
  <c r="C152" i="142"/>
  <c r="C147" i="142"/>
  <c r="C154" i="142"/>
  <c r="C148" i="142"/>
  <c r="B148" i="142" s="1"/>
  <c r="AH148" i="142" s="1"/>
  <c r="C153" i="142"/>
  <c r="C155" i="142"/>
  <c r="D115" i="142"/>
  <c r="AO115" i="142" s="1"/>
  <c r="D119" i="142"/>
  <c r="D112" i="142"/>
  <c r="AO112" i="142" s="1"/>
  <c r="D106" i="142"/>
  <c r="AO106" i="142" s="1"/>
  <c r="D117" i="142"/>
  <c r="D111" i="142"/>
  <c r="AO111" i="142" s="1"/>
  <c r="D105" i="142"/>
  <c r="AO105" i="142" s="1"/>
  <c r="K122" i="142"/>
  <c r="D107" i="142"/>
  <c r="AO107" i="142" s="1"/>
  <c r="D113" i="142"/>
  <c r="AO113" i="142" s="1"/>
  <c r="D109" i="142"/>
  <c r="AO109" i="142" s="1"/>
  <c r="D108" i="142"/>
  <c r="AO108" i="142" s="1"/>
  <c r="D110" i="142"/>
  <c r="AO110" i="142" s="1"/>
  <c r="D118" i="142"/>
  <c r="D124" i="142"/>
  <c r="AO124" i="142" s="1"/>
  <c r="D122" i="142"/>
  <c r="K118" i="142"/>
  <c r="D116" i="142"/>
  <c r="C176" i="142"/>
  <c r="C170" i="142"/>
  <c r="C175" i="142"/>
  <c r="C174" i="142"/>
  <c r="C183" i="142"/>
  <c r="C172" i="142"/>
  <c r="C169" i="142"/>
  <c r="C188" i="142" s="1"/>
  <c r="A188" i="142" s="1"/>
  <c r="C171" i="142"/>
  <c r="C173" i="142"/>
  <c r="C177" i="142"/>
  <c r="D182" i="142"/>
  <c r="D177" i="142"/>
  <c r="AO177" i="142" s="1"/>
  <c r="D171" i="142"/>
  <c r="AO171" i="142" s="1"/>
  <c r="K186" i="142"/>
  <c r="D187" i="142"/>
  <c r="D181" i="142"/>
  <c r="D175" i="142"/>
  <c r="AO175" i="142" s="1"/>
  <c r="D169" i="142"/>
  <c r="AO169" i="142" s="1"/>
  <c r="K179" i="142"/>
  <c r="D186" i="142"/>
  <c r="D180" i="142"/>
  <c r="D174" i="142"/>
  <c r="AO174" i="142" s="1"/>
  <c r="K180" i="142"/>
  <c r="K182" i="142"/>
  <c r="D173" i="142"/>
  <c r="AO173" i="142" s="1"/>
  <c r="D183" i="142"/>
  <c r="D179" i="142"/>
  <c r="AO179" i="142" s="1"/>
  <c r="D172" i="142"/>
  <c r="AO172" i="142" s="1"/>
  <c r="K181" i="142"/>
  <c r="K187" i="142"/>
  <c r="L187" i="142" s="1"/>
  <c r="D170" i="142"/>
  <c r="AO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H101" i="142" s="1"/>
  <c r="C85" i="142"/>
  <c r="C82" i="142"/>
  <c r="D100" i="142"/>
  <c r="AO100" i="142" s="1"/>
  <c r="D95" i="142"/>
  <c r="D91" i="142"/>
  <c r="AO91" i="142" s="1"/>
  <c r="D84" i="142"/>
  <c r="AO84" i="142" s="1"/>
  <c r="D89" i="142"/>
  <c r="AO89" i="142" s="1"/>
  <c r="D83" i="142"/>
  <c r="AO83" i="142" s="1"/>
  <c r="D94" i="142"/>
  <c r="D87" i="142"/>
  <c r="AO87" i="142" s="1"/>
  <c r="D92" i="142"/>
  <c r="K94" i="142"/>
  <c r="K92" i="142"/>
  <c r="D88" i="142"/>
  <c r="AO88" i="142" s="1"/>
  <c r="D98" i="142"/>
  <c r="D93" i="142"/>
  <c r="D85" i="142"/>
  <c r="AO85" i="142" s="1"/>
  <c r="D86" i="142"/>
  <c r="AO86" i="142" s="1"/>
  <c r="D82" i="142"/>
  <c r="AO82" i="142" s="1"/>
  <c r="B157" i="142"/>
  <c r="AH157" i="142" s="1"/>
  <c r="X13" i="142"/>
  <c r="G20" i="142"/>
  <c r="D142" i="142"/>
  <c r="D138" i="142"/>
  <c r="AO138" i="142" s="1"/>
  <c r="K140" i="142"/>
  <c r="D141" i="142"/>
  <c r="D136" i="142"/>
  <c r="AO136" i="142" s="1"/>
  <c r="K143" i="142"/>
  <c r="D135" i="142"/>
  <c r="AO135" i="142" s="1"/>
  <c r="D129" i="142"/>
  <c r="AO129" i="142" s="1"/>
  <c r="D134" i="142"/>
  <c r="AO134" i="142" s="1"/>
  <c r="K141" i="142"/>
  <c r="D139" i="142"/>
  <c r="D143" i="142"/>
  <c r="D140" i="142"/>
  <c r="D133" i="142"/>
  <c r="AO133" i="142" s="1"/>
  <c r="D132" i="142"/>
  <c r="AO132" i="142" s="1"/>
  <c r="D131" i="142"/>
  <c r="AO131" i="142" s="1"/>
  <c r="K138" i="142"/>
  <c r="D128" i="142"/>
  <c r="AO128" i="142" s="1"/>
  <c r="D130" i="142"/>
  <c r="AO130" i="142" s="1"/>
  <c r="AP188" i="142" l="1"/>
  <c r="AI188" i="142"/>
  <c r="B160" i="142"/>
  <c r="AH160" i="142" s="1"/>
  <c r="B159" i="142"/>
  <c r="AH159" i="142" s="1"/>
  <c r="B165" i="142"/>
  <c r="AH165" i="142" s="1"/>
  <c r="B121" i="142"/>
  <c r="AH121" i="142" s="1"/>
  <c r="B97" i="142"/>
  <c r="AH97" i="142" s="1"/>
  <c r="B163" i="142"/>
  <c r="AH163" i="142" s="1"/>
  <c r="B164" i="142"/>
  <c r="AH164" i="142" s="1"/>
  <c r="M7" i="142"/>
  <c r="AA10" i="142"/>
  <c r="B20" i="142"/>
  <c r="B161" i="142"/>
  <c r="AH161" i="142" s="1"/>
  <c r="B158" i="142"/>
  <c r="AH158" i="142" s="1"/>
  <c r="B154" i="142"/>
  <c r="AH154" i="142" s="1"/>
  <c r="B120" i="142"/>
  <c r="AH120" i="142" s="1"/>
  <c r="B184" i="142"/>
  <c r="AH184" i="142" s="1"/>
  <c r="B96" i="142"/>
  <c r="AH96" i="142" s="1"/>
  <c r="B162" i="142"/>
  <c r="AH162" i="142" s="1"/>
  <c r="B153" i="142"/>
  <c r="AH153" i="142" s="1"/>
  <c r="B155" i="142"/>
  <c r="AH155" i="142" s="1"/>
  <c r="B150" i="142"/>
  <c r="AH150" i="142" s="1"/>
  <c r="B147" i="142"/>
  <c r="AH147" i="142" s="1"/>
  <c r="B152" i="142"/>
  <c r="AH152" i="142" s="1"/>
  <c r="B188" i="142"/>
  <c r="AH188" i="142" s="1"/>
  <c r="B151" i="142"/>
  <c r="AH151" i="142" s="1"/>
  <c r="B149" i="142"/>
  <c r="AH149" i="142" s="1"/>
  <c r="A101" i="142"/>
  <c r="K101" i="142"/>
  <c r="L101" i="142" s="1"/>
  <c r="H101" i="142" s="1"/>
  <c r="H188" i="142"/>
  <c r="B95" i="142"/>
  <c r="AH95" i="142" s="1"/>
  <c r="B130" i="142"/>
  <c r="AH130" i="142" s="1"/>
  <c r="B141" i="142"/>
  <c r="AH141" i="142" s="1"/>
  <c r="B89" i="142"/>
  <c r="AH89" i="142" s="1"/>
  <c r="F60" i="142"/>
  <c r="F64" i="142" s="1"/>
  <c r="B180" i="142"/>
  <c r="AH180" i="142" s="1"/>
  <c r="B105" i="142"/>
  <c r="AH105" i="142" s="1"/>
  <c r="B139" i="142"/>
  <c r="AH139" i="142" s="1"/>
  <c r="B138" i="142"/>
  <c r="AH138" i="142" s="1"/>
  <c r="B82" i="142"/>
  <c r="AH82" i="142" s="1"/>
  <c r="I60" i="142"/>
  <c r="B171" i="142"/>
  <c r="AH171" i="142" s="1"/>
  <c r="B110" i="142"/>
  <c r="AH110" i="142" s="1"/>
  <c r="B111" i="142"/>
  <c r="AH111" i="142" s="1"/>
  <c r="G60" i="142"/>
  <c r="B118" i="142"/>
  <c r="AH118" i="142" s="1"/>
  <c r="B142" i="142"/>
  <c r="AH142" i="142" s="1"/>
  <c r="B86" i="142"/>
  <c r="AH86" i="142" s="1"/>
  <c r="B84" i="142"/>
  <c r="AH84" i="142" s="1"/>
  <c r="J60" i="142"/>
  <c r="B179" i="142"/>
  <c r="AH179" i="142" s="1"/>
  <c r="B117" i="142"/>
  <c r="AH117" i="142" s="1"/>
  <c r="B134" i="142"/>
  <c r="AH134" i="142" s="1"/>
  <c r="B183" i="142"/>
  <c r="AH183" i="142" s="1"/>
  <c r="B169" i="142"/>
  <c r="AH169" i="142" s="1"/>
  <c r="B177" i="142"/>
  <c r="AH177" i="142" s="1"/>
  <c r="B106" i="142"/>
  <c r="AH106" i="142" s="1"/>
  <c r="B128" i="142"/>
  <c r="AH128" i="142" s="1"/>
  <c r="C60" i="142"/>
  <c r="B85" i="142"/>
  <c r="AH85" i="142" s="1"/>
  <c r="B91" i="142"/>
  <c r="AH91" i="142" s="1"/>
  <c r="H60" i="142"/>
  <c r="B182" i="142"/>
  <c r="AH182" i="142" s="1"/>
  <c r="B172" i="142"/>
  <c r="AH172" i="142" s="1"/>
  <c r="B131" i="142"/>
  <c r="AH131" i="142" s="1"/>
  <c r="B173" i="142"/>
  <c r="AH173" i="142" s="1"/>
  <c r="B175" i="142"/>
  <c r="AH175" i="142" s="1"/>
  <c r="B108" i="142"/>
  <c r="AH108" i="142" s="1"/>
  <c r="B112" i="142"/>
  <c r="AH112" i="142" s="1"/>
  <c r="B186" i="142"/>
  <c r="AH186" i="142" s="1"/>
  <c r="B129" i="142"/>
  <c r="AH129" i="142" s="1"/>
  <c r="B132" i="142"/>
  <c r="AH132" i="142" s="1"/>
  <c r="B93" i="142"/>
  <c r="AH93" i="142" s="1"/>
  <c r="B100" i="142"/>
  <c r="AH100" i="142" s="1"/>
  <c r="B181" i="142"/>
  <c r="AH181" i="142" s="1"/>
  <c r="B109" i="142"/>
  <c r="AH109" i="142" s="1"/>
  <c r="B119" i="142"/>
  <c r="AH119" i="142" s="1"/>
  <c r="B88" i="142"/>
  <c r="AH88" i="142" s="1"/>
  <c r="B135" i="142"/>
  <c r="AH135" i="142" s="1"/>
  <c r="B81" i="142"/>
  <c r="AH81" i="142" s="1"/>
  <c r="B187" i="142"/>
  <c r="AH187" i="142" s="1"/>
  <c r="B116" i="142"/>
  <c r="AH116" i="142" s="1"/>
  <c r="B113" i="142"/>
  <c r="AH113" i="142" s="1"/>
  <c r="B115" i="142"/>
  <c r="AH115" i="142" s="1"/>
  <c r="B133" i="142"/>
  <c r="AH133" i="142" s="1"/>
  <c r="B87" i="142"/>
  <c r="AH87" i="142" s="1"/>
  <c r="B140" i="142"/>
  <c r="AH140" i="142" s="1"/>
  <c r="K139" i="142"/>
  <c r="B94" i="142"/>
  <c r="AH94" i="142" s="1"/>
  <c r="B170" i="142"/>
  <c r="AH170" i="142" s="1"/>
  <c r="B107" i="142"/>
  <c r="AH107" i="142" s="1"/>
  <c r="B92" i="142"/>
  <c r="AH92" i="142" s="1"/>
  <c r="B143" i="142"/>
  <c r="AH143" i="142" s="1"/>
  <c r="B98" i="142"/>
  <c r="AH98" i="142" s="1"/>
  <c r="B83" i="142"/>
  <c r="AH83" i="142" s="1"/>
  <c r="D60" i="142"/>
  <c r="H187" i="142"/>
  <c r="B176" i="142"/>
  <c r="AH176" i="142" s="1"/>
  <c r="B136" i="142"/>
  <c r="AH136" i="142" s="1"/>
  <c r="E60" i="142"/>
  <c r="B174" i="142"/>
  <c r="AH174" i="142" s="1"/>
  <c r="B122" i="142"/>
  <c r="AH122" i="142" s="1"/>
  <c r="AI101" i="142" l="1"/>
  <c r="AP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H124" i="142" s="1"/>
  <c r="B185" i="142" l="1"/>
  <c r="AH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I113" i="142"/>
  <c r="AI174" i="142"/>
  <c r="AI172" i="142"/>
  <c r="AI133" i="142"/>
  <c r="AI136" i="142"/>
  <c r="AI131" i="142"/>
  <c r="AI155" i="142"/>
  <c r="AI148" i="142"/>
  <c r="AI150" i="142"/>
  <c r="AI111" i="142"/>
  <c r="AI129" i="142"/>
  <c r="AI153" i="142"/>
  <c r="AI108" i="142"/>
  <c r="AI170" i="142"/>
  <c r="AI175" i="142"/>
  <c r="AI106" i="142"/>
  <c r="AI134" i="142"/>
  <c r="AI147" i="142"/>
  <c r="AI107" i="142"/>
  <c r="AI81" i="142"/>
  <c r="AI130" i="142"/>
  <c r="AI128" i="142"/>
  <c r="AI110" i="142"/>
  <c r="AP184" i="142"/>
  <c r="AI184" i="142"/>
  <c r="AI169" i="142"/>
  <c r="AI149" i="142"/>
  <c r="AI171" i="142"/>
  <c r="AI152" i="142"/>
  <c r="AI177" i="142"/>
  <c r="AI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C69" i="142"/>
  <c r="I69" i="142"/>
  <c r="H69" i="142"/>
  <c r="K136" i="142" s="1"/>
  <c r="L136" i="142" s="1"/>
  <c r="E69" i="142"/>
  <c r="G69" i="142"/>
  <c r="K113" i="142" s="1"/>
  <c r="L113" i="142" s="1"/>
  <c r="J69" i="142"/>
  <c r="K155" i="142" s="1"/>
  <c r="L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C66" i="142"/>
  <c r="H66" i="142"/>
  <c r="K133" i="142" s="1"/>
  <c r="L133" i="142" s="1"/>
  <c r="E66" i="142"/>
  <c r="J66" i="142"/>
  <c r="K152" i="142" s="1"/>
  <c r="L152" i="142" s="1"/>
  <c r="G66" i="142"/>
  <c r="K110" i="142" s="1"/>
  <c r="L110" i="142" s="1"/>
  <c r="I66" i="142"/>
  <c r="L138" i="142"/>
  <c r="H138" i="142" s="1"/>
  <c r="L180" i="142"/>
  <c r="AY179" i="142" s="1"/>
  <c r="K70" i="112"/>
  <c r="K240" i="112"/>
  <c r="L240" i="112" s="1"/>
  <c r="L93" i="142"/>
  <c r="H93" i="142" s="1"/>
  <c r="A86" i="142"/>
  <c r="A87" i="142"/>
  <c r="K70" i="142"/>
  <c r="C70" i="142"/>
  <c r="H70" i="142"/>
  <c r="J70" i="142"/>
  <c r="G70" i="142"/>
  <c r="I70" i="142"/>
  <c r="E70" i="142"/>
  <c r="L179" i="142"/>
  <c r="K67" i="112"/>
  <c r="K62" i="142"/>
  <c r="K170" i="142" s="1"/>
  <c r="L170" i="142" s="1"/>
  <c r="I62" i="142"/>
  <c r="H62" i="142"/>
  <c r="K129" i="142" s="1"/>
  <c r="L129" i="142" s="1"/>
  <c r="E62" i="142"/>
  <c r="C62" i="142"/>
  <c r="G62" i="142"/>
  <c r="K106" i="142" s="1"/>
  <c r="L106" i="142" s="1"/>
  <c r="J62" i="142"/>
  <c r="K148" i="142" s="1"/>
  <c r="L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C64" i="142"/>
  <c r="H64" i="142"/>
  <c r="K131" i="142" s="1"/>
  <c r="L131" i="142" s="1"/>
  <c r="E64" i="142"/>
  <c r="G64" i="142"/>
  <c r="K108" i="142" s="1"/>
  <c r="L108" i="142" s="1"/>
  <c r="I64" i="142"/>
  <c r="J64" i="142"/>
  <c r="K150" i="142" s="1"/>
  <c r="L150" i="142" s="1"/>
  <c r="A83" i="142"/>
  <c r="L160" i="142"/>
  <c r="K67" i="142"/>
  <c r="K175" i="142" s="1"/>
  <c r="L175" i="142" s="1"/>
  <c r="J67" i="142"/>
  <c r="K153" i="142" s="1"/>
  <c r="L153" i="142" s="1"/>
  <c r="I67" i="142"/>
  <c r="E67" i="142"/>
  <c r="C67" i="142"/>
  <c r="H67" i="142"/>
  <c r="K134" i="142" s="1"/>
  <c r="L134" i="142" s="1"/>
  <c r="G67" i="142"/>
  <c r="K111" i="142" s="1"/>
  <c r="L111" i="142" s="1"/>
  <c r="K100" i="112"/>
  <c r="L100" i="112" s="1"/>
  <c r="H100" i="112" s="1"/>
  <c r="K63" i="142"/>
  <c r="K171" i="142" s="1"/>
  <c r="L171" i="142" s="1"/>
  <c r="I63" i="142"/>
  <c r="G63" i="142"/>
  <c r="K107" i="142" s="1"/>
  <c r="L107" i="142" s="1"/>
  <c r="E63" i="142"/>
  <c r="J63" i="142"/>
  <c r="K149" i="142" s="1"/>
  <c r="L149" i="142" s="1"/>
  <c r="C63" i="142"/>
  <c r="H63" i="142"/>
  <c r="K130" i="142" s="1"/>
  <c r="L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AY157" i="142"/>
  <c r="H139" i="142"/>
  <c r="AY138" i="142"/>
  <c r="H92"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P94" i="142"/>
  <c r="AI94" i="142"/>
  <c r="AI138" i="142"/>
  <c r="AI173" i="142"/>
  <c r="AI179" i="142"/>
  <c r="AP93" i="142"/>
  <c r="AI93" i="142"/>
  <c r="AI87" i="142"/>
  <c r="AI142" i="142"/>
  <c r="AP142" i="142"/>
  <c r="AI143" i="142"/>
  <c r="AP143" i="142"/>
  <c r="AP182" i="142"/>
  <c r="AI182" i="142"/>
  <c r="AI86" i="142"/>
  <c r="AI151" i="142"/>
  <c r="AI180" i="142"/>
  <c r="AP180" i="142"/>
  <c r="AI165" i="142"/>
  <c r="AP165" i="142"/>
  <c r="AI115" i="142"/>
  <c r="AI112" i="142"/>
  <c r="AP162" i="142"/>
  <c r="AI162" i="142"/>
  <c r="AI83" i="142"/>
  <c r="AI132" i="142"/>
  <c r="AP95" i="142"/>
  <c r="AI95" i="142"/>
  <c r="AP98" i="142"/>
  <c r="AI98" i="142"/>
  <c r="AI91" i="142"/>
  <c r="AI135" i="142"/>
  <c r="AI109" i="142"/>
  <c r="AP161" i="142"/>
  <c r="AI161" i="142"/>
  <c r="AP141" i="142"/>
  <c r="AI141" i="142"/>
  <c r="AI159" i="142"/>
  <c r="AP159" i="142"/>
  <c r="AI176" i="142"/>
  <c r="AP116" i="142"/>
  <c r="AI116" i="142"/>
  <c r="AP181" i="142"/>
  <c r="AI181" i="142"/>
  <c r="AI164" i="142"/>
  <c r="AP164" i="142"/>
  <c r="AI154" i="142"/>
  <c r="AI82" i="142"/>
  <c r="AP139" i="142"/>
  <c r="AI139" i="142"/>
  <c r="AP160" i="142"/>
  <c r="AI160" i="142"/>
  <c r="AP140" i="142"/>
  <c r="AI140" i="142"/>
  <c r="AP96" i="142"/>
  <c r="AI96" i="142"/>
  <c r="AI183" i="142"/>
  <c r="AP183" i="142"/>
  <c r="AP117" i="142"/>
  <c r="AI117" i="142"/>
  <c r="AP122" i="142"/>
  <c r="AI122" i="142"/>
  <c r="AI89" i="142"/>
  <c r="AI119" i="142"/>
  <c r="AP119" i="142"/>
  <c r="AP118" i="142"/>
  <c r="AI118" i="142"/>
  <c r="AI84" i="142"/>
  <c r="AP92" i="142"/>
  <c r="AI92" i="142"/>
  <c r="AI157" i="142"/>
  <c r="AI158" i="142"/>
  <c r="AP158" i="142"/>
  <c r="AI186" i="142"/>
  <c r="AP186" i="142"/>
  <c r="AI120" i="142"/>
  <c r="AP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N121" i="142" s="1"/>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J68" i="142"/>
  <c r="K154" i="142" s="1"/>
  <c r="L154" i="142" s="1"/>
  <c r="C68" i="142"/>
  <c r="I68" i="142"/>
  <c r="E68" i="142"/>
  <c r="G68" i="142"/>
  <c r="K112" i="142" s="1"/>
  <c r="L112" i="142" s="1"/>
  <c r="H68" i="142"/>
  <c r="K135" i="142" s="1"/>
  <c r="L135" i="142" s="1"/>
  <c r="K61" i="142"/>
  <c r="K169" i="142" s="1"/>
  <c r="L169" i="142" s="1"/>
  <c r="H169" i="142" s="1"/>
  <c r="H94" i="142"/>
  <c r="N139" i="142"/>
  <c r="B164" i="112"/>
  <c r="H115" i="142"/>
  <c r="K83" i="142"/>
  <c r="L83" i="142" s="1"/>
  <c r="L63" i="142"/>
  <c r="N143" i="142"/>
  <c r="H159" i="142"/>
  <c r="G61" i="142"/>
  <c r="K105" i="142" s="1"/>
  <c r="K65" i="112"/>
  <c r="A234" i="112"/>
  <c r="K86" i="142"/>
  <c r="L86" i="142" s="1"/>
  <c r="L66" i="142"/>
  <c r="K89" i="142"/>
  <c r="L89" i="142" s="1"/>
  <c r="L69" i="142"/>
  <c r="K65" i="142"/>
  <c r="K173" i="142" s="1"/>
  <c r="L173" i="142" s="1"/>
  <c r="J65" i="142"/>
  <c r="K151" i="142" s="1"/>
  <c r="L151" i="142" s="1"/>
  <c r="I65" i="142"/>
  <c r="C65" i="142"/>
  <c r="E65" i="142"/>
  <c r="H65" i="142"/>
  <c r="K132" i="142" s="1"/>
  <c r="L132" i="142" s="1"/>
  <c r="G65" i="142"/>
  <c r="K109" i="142" s="1"/>
  <c r="L109" i="142" s="1"/>
  <c r="H140" i="142"/>
  <c r="J61" i="142"/>
  <c r="K147" i="142" s="1"/>
  <c r="K84" i="142"/>
  <c r="L64" i="142"/>
  <c r="L95" i="142"/>
  <c r="N98" i="142" s="1"/>
  <c r="L70" i="142"/>
  <c r="A88" i="142"/>
  <c r="C61" i="142"/>
  <c r="A264" i="112"/>
  <c r="C269" i="112"/>
  <c r="A269" i="112" s="1"/>
  <c r="N141" i="142"/>
  <c r="I61" i="142"/>
  <c r="L82" i="142"/>
  <c r="L62" i="142"/>
  <c r="H186" i="142"/>
  <c r="H61" i="142"/>
  <c r="AK128" i="112"/>
  <c r="AB128" i="112" s="1"/>
  <c r="K261" i="112"/>
  <c r="L261" i="112" s="1"/>
  <c r="K87" i="142"/>
  <c r="L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AY93" i="142" l="1"/>
  <c r="AY95" i="142"/>
  <c r="AY144" i="142"/>
  <c r="AY126" i="142"/>
  <c r="AY139" i="142"/>
  <c r="AY165" i="142"/>
  <c r="AY183" i="142"/>
  <c r="AY101" i="142"/>
  <c r="AY146" i="142"/>
  <c r="AY185" i="142"/>
  <c r="AY114" i="142"/>
  <c r="AY99" i="142"/>
  <c r="AY94" i="142"/>
  <c r="AY182" i="142"/>
  <c r="AY188" i="142"/>
  <c r="AY96" i="142"/>
  <c r="AY91" i="142"/>
  <c r="AY92" i="142"/>
  <c r="AY178" i="142"/>
  <c r="AY184" i="142"/>
  <c r="AY142" i="142"/>
  <c r="AY117" i="142"/>
  <c r="AY123" i="142"/>
  <c r="AY156" i="142"/>
  <c r="AY116" i="142"/>
  <c r="AY120" i="142"/>
  <c r="AY97" i="142"/>
  <c r="AY141" i="142"/>
  <c r="AY168" i="142"/>
  <c r="AY166" i="142"/>
  <c r="AY180" i="142"/>
  <c r="AY127" i="142"/>
  <c r="AY159" i="142"/>
  <c r="AY161" i="142"/>
  <c r="AY118" i="142"/>
  <c r="AY90" i="142"/>
  <c r="AY145" i="142"/>
  <c r="AY167" i="142"/>
  <c r="AY160" i="142"/>
  <c r="AY137" i="142"/>
  <c r="AY163" i="142"/>
  <c r="AY164" i="142"/>
  <c r="AY122" i="142"/>
  <c r="AY162" i="142"/>
  <c r="AY181" i="142"/>
  <c r="AY143" i="142"/>
  <c r="AY125" i="142"/>
  <c r="AY186" i="142"/>
  <c r="AY121" i="142"/>
  <c r="AY158" i="142"/>
  <c r="AY140" i="142"/>
  <c r="AY119" i="142"/>
  <c r="AY98" i="142"/>
  <c r="AF263" i="112"/>
  <c r="F263" i="112"/>
  <c r="B256" i="112"/>
  <c r="AC263" i="112"/>
  <c r="AG263" i="112"/>
  <c r="AB263" i="112"/>
  <c r="AE202" i="112"/>
  <c r="B255" i="112"/>
  <c r="AB82" i="112"/>
  <c r="Q141" i="142"/>
  <c r="S141" i="142"/>
  <c r="T141" i="142" s="1"/>
  <c r="U141" i="142" s="1"/>
  <c r="V141" i="142" s="1"/>
  <c r="P141" i="142"/>
  <c r="O141" i="142"/>
  <c r="AI85" i="142"/>
  <c r="S143" i="142"/>
  <c r="T143" i="142" s="1"/>
  <c r="U143" i="142" s="1"/>
  <c r="V143" i="142" s="1"/>
  <c r="P143" i="142"/>
  <c r="S185" i="112" s="1"/>
  <c r="Q143" i="142"/>
  <c r="T185" i="112" s="1"/>
  <c r="O143" i="142"/>
  <c r="R185" i="112" s="1"/>
  <c r="S121" i="142"/>
  <c r="T121" i="142" s="1"/>
  <c r="U121" i="142" s="1"/>
  <c r="V121" i="142" s="1"/>
  <c r="P121" i="142"/>
  <c r="Q121" i="142"/>
  <c r="O121" i="142"/>
  <c r="AI88" i="142"/>
  <c r="S98" i="142"/>
  <c r="T98" i="142" s="1"/>
  <c r="U98" i="142" s="1"/>
  <c r="V98" i="142" s="1"/>
  <c r="Q98" i="142"/>
  <c r="T98" i="112" s="1"/>
  <c r="P98" i="142"/>
  <c r="S98" i="112" s="1"/>
  <c r="O98" i="142"/>
  <c r="R98" i="112" s="1"/>
  <c r="P139" i="142"/>
  <c r="S139" i="142"/>
  <c r="T139" i="142" s="1"/>
  <c r="U139" i="142" s="1"/>
  <c r="V139" i="142" s="1"/>
  <c r="Q139" i="142"/>
  <c r="O139" i="142"/>
  <c r="S140" i="142"/>
  <c r="T140" i="142" s="1"/>
  <c r="U140" i="142" s="1"/>
  <c r="V140" i="142" s="1"/>
  <c r="Q140" i="142"/>
  <c r="P140" i="142"/>
  <c r="O140" i="142"/>
  <c r="Q138" i="142"/>
  <c r="P138" i="142"/>
  <c r="O138" i="142"/>
  <c r="S138" i="142"/>
  <c r="T138" i="142" s="1"/>
  <c r="U138" i="142" s="1"/>
  <c r="V138" i="142" s="1"/>
  <c r="N142" i="142"/>
  <c r="Q184" i="112" s="1"/>
  <c r="Q137" i="112"/>
  <c r="Q204" i="112"/>
  <c r="Q202" i="112"/>
  <c r="Q138" i="112"/>
  <c r="Z15" i="112"/>
  <c r="H98" i="112"/>
  <c r="H93" i="112"/>
  <c r="H91" i="112"/>
  <c r="H94" i="112"/>
  <c r="H157" i="112"/>
  <c r="K81" i="142"/>
  <c r="L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L68" i="142"/>
  <c r="X204" i="112"/>
  <c r="W204" i="112"/>
  <c r="Y204" i="112"/>
  <c r="N95" i="142"/>
  <c r="S95" i="142" s="1"/>
  <c r="T95" i="142" s="1"/>
  <c r="U95" i="142" s="1"/>
  <c r="V95" i="142" s="1"/>
  <c r="H95" i="142"/>
  <c r="K85" i="142"/>
  <c r="L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H147" i="142" s="1"/>
  <c r="J73" i="142"/>
  <c r="G58" i="142"/>
  <c r="Q201" i="112"/>
  <c r="F252" i="112"/>
  <c r="AK252" i="112"/>
  <c r="K128" i="142"/>
  <c r="L128" i="142" s="1"/>
  <c r="H73" i="142"/>
  <c r="Y137" i="112"/>
  <c r="X137" i="112"/>
  <c r="W137" i="112"/>
  <c r="AB81" i="112"/>
  <c r="AG267" i="112"/>
  <c r="AA10" i="112"/>
  <c r="C58" i="142"/>
  <c r="J58" i="142"/>
  <c r="L105" i="142"/>
  <c r="H105" i="142" s="1"/>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S94" i="142" l="1"/>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S122" i="142"/>
  <c r="T122" i="142" s="1"/>
  <c r="U122" i="142" s="1"/>
  <c r="V122" i="142" s="1"/>
  <c r="Q122" i="142"/>
  <c r="T164" i="112" s="1"/>
  <c r="P122" i="142"/>
  <c r="S164" i="112" s="1"/>
  <c r="O122" i="142"/>
  <c r="R164" i="112" s="1"/>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P92" i="142"/>
  <c r="Q92" i="142"/>
  <c r="O92" i="142"/>
  <c r="S92" i="142"/>
  <c r="T92" i="142" s="1"/>
  <c r="U92" i="142" s="1"/>
  <c r="V92" i="142" s="1"/>
  <c r="S93" i="142"/>
  <c r="T93" i="142" s="1"/>
  <c r="U93" i="142" s="1"/>
  <c r="V93" i="142" s="1"/>
  <c r="P93" i="142"/>
  <c r="Q93" i="142"/>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X160" i="112"/>
  <c r="N162" i="142"/>
  <c r="S162" i="142" s="1"/>
  <c r="T162" i="142" s="1"/>
  <c r="U162" i="142" s="1"/>
  <c r="V162" i="142" s="1"/>
  <c r="N163" i="142"/>
  <c r="N161" i="142"/>
  <c r="N160" i="142"/>
  <c r="N164" i="142"/>
  <c r="N159" i="142"/>
  <c r="N157" i="142"/>
  <c r="N158" i="142"/>
  <c r="N165" i="142"/>
  <c r="L185" i="142"/>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W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W162" i="112" l="1"/>
  <c r="X162" i="112"/>
  <c r="Q161" i="142"/>
  <c r="S161" i="142"/>
  <c r="T161" i="142" s="1"/>
  <c r="U161" i="142" s="1"/>
  <c r="V161" i="142" s="1"/>
  <c r="P161" i="142"/>
  <c r="O161" i="142"/>
  <c r="Q163" i="142"/>
  <c r="P163" i="142"/>
  <c r="O163" i="142"/>
  <c r="S163" i="142"/>
  <c r="T163" i="142" s="1"/>
  <c r="U163" i="142" s="1"/>
  <c r="V163" i="142" s="1"/>
  <c r="S165" i="142"/>
  <c r="T165" i="142" s="1"/>
  <c r="U165" i="142" s="1"/>
  <c r="V165" i="142" s="1"/>
  <c r="P165" i="142"/>
  <c r="S226" i="112" s="1"/>
  <c r="Q165" i="142"/>
  <c r="T226" i="112" s="1"/>
  <c r="O165" i="142"/>
  <c r="R226" i="112" s="1"/>
  <c r="Q158" i="142"/>
  <c r="P158" i="142"/>
  <c r="O158" i="142"/>
  <c r="S158" i="142"/>
  <c r="T158" i="142" s="1"/>
  <c r="U158" i="142" s="1"/>
  <c r="V158" i="142" s="1"/>
  <c r="S157" i="142"/>
  <c r="T157" i="142" s="1"/>
  <c r="U157" i="142" s="1"/>
  <c r="V157" i="142" s="1"/>
  <c r="Q157" i="142"/>
  <c r="P157" i="142"/>
  <c r="O157" i="142"/>
  <c r="Q159" i="142"/>
  <c r="P159" i="142"/>
  <c r="O159" i="142"/>
  <c r="S159" i="142"/>
  <c r="T159" i="142" s="1"/>
  <c r="U159" i="142" s="1"/>
  <c r="V159" i="142" s="1"/>
  <c r="Q164" i="142"/>
  <c r="T225" i="112" s="1"/>
  <c r="P164" i="142"/>
  <c r="S225" i="112" s="1"/>
  <c r="O164" i="142"/>
  <c r="R225" i="112" s="1"/>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Q181" i="142" l="1"/>
  <c r="P181" i="142"/>
  <c r="O181" i="142"/>
  <c r="S181" i="142"/>
  <c r="T181" i="142" s="1"/>
  <c r="U181" i="142" s="1"/>
  <c r="V181" i="142" s="1"/>
  <c r="Q180" i="142"/>
  <c r="P180" i="142"/>
  <c r="S180" i="142"/>
  <c r="T180" i="142" s="1"/>
  <c r="U180" i="142" s="1"/>
  <c r="V180" i="142" s="1"/>
  <c r="O180" i="142"/>
  <c r="S186" i="142"/>
  <c r="T186" i="142" s="1"/>
  <c r="U186" i="142" s="1"/>
  <c r="V186" i="142" s="1"/>
  <c r="Q186" i="142"/>
  <c r="T267" i="112" s="1"/>
  <c r="P186" i="142"/>
  <c r="S267" i="112" s="1"/>
  <c r="O186" i="14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S222" i="112"/>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V219"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R222" i="112" l="1"/>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<sst xmlns="http://schemas.openxmlformats.org/spreadsheetml/2006/main" count="3232" uniqueCount="839">
  <si>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</si>
  <si>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</si>
  <si>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</si>
  <si>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</si>
  <si>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</si>
  <si>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</si>
  <si>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</si>
  <si>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</si>
  <si>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</si>
  <si>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</si>
  <si>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</si>
  <si>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</si>
  <si>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</si>
  <si>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</si>
  <si>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</si>
  <si>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</si>
  <si>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</si>
  <si>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</si>
  <si>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</si>
  <si>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</si>
  <si>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</si>
  <si>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</si>
  <si>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</si>
  <si>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</si>
  <si>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</si>
  <si>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</si>
  <si>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</si>
  <si>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</si>
  <si>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</si>
  <si>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</si>
  <si>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</si>
  <si>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</si>
  <si>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</si>
  <si>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</si>
  <si>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</si>
  <si>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</si>
  <si>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</si>
  <si>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</si>
  <si>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</si>
  <si>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</si>
  <si>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</si>
  <si>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</si>
  <si>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</si>
  <si>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</si>
  <si>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</si>
  <si>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</si>
  <si>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</si>
  <si>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</si>
  <si>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</si>
  <si>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</si>
  <si>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</si>
  <si>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</si>
  <si>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</si>
  <si>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</si>
  <si>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</si>
  <si>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</si>
  <si>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</si>
  <si>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</si>
  <si>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</si>
  <si>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</si>
  <si>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</si>
  <si>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</si>
  <si>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</si>
  <si>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</si>
  <si>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</si>
  <si>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</si>
  <si>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</si>
  <si>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</si>
  <si>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</si>
  <si>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</si>
  <si>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</si>
  <si>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</si>
  <si>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</si>
  <si>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</si>
  <si>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</si>
  <si>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</si>
  <si>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</si>
  <si>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</si>
  <si>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</si>
  <si>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</si>
  <si>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</si>
  <si>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</si>
  <si>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</si>
  <si>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</si>
  <si>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</si>
  <si>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</si>
  <si>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</si>
  <si>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</si>
  <si>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</si>
  <si>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</si>
  <si>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</si>
  <si>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</si>
  <si>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</si>
  <si>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</si>
  <si>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</si>
  <si>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</si>
  <si>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</si>
  <si>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</si>
  <si>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</si>
  <si>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</si>
  <si>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</si>
  <si>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</si>
  <si>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</si>
  <si>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</si>
  <si>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</si>
  <si>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</si>
  <si>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</si>
  <si>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</si>
  <si>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</si>
  <si>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</si>
  <si>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</si>
  <si>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</si>
  <si>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</si>
  <si>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</si>
  <si>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</si>
  <si>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</si>
  <si>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</si>
  <si>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</si>
  <si>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</si>
  <si>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</si>
  <si>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</si>
  <si>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</si>
  <si>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</si>
  <si>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</si>
  <si>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</si>
  <si>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</si>
  <si>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</si>
  <si>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</si>
  <si>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</si>
  <si>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</si>
  <si>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</si>
  <si>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</si>
  <si>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</si>
  <si>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</si>
  <si>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</si>
  <si>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</si>
  <si>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</si>
  <si>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</si>
  <si>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</si>
  <si>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</si>
  <si>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</si>
  <si>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</si>
  <si>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</si>
  <si>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</si>
  <si>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</si>
  <si>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</si>
  <si>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</si>
  <si>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</si>
  <si>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</si>
  <si>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</si>
  <si>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</si>
  <si>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</si>
  <si>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</si>
  <si>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</si>
  <si>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</si>
  <si>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</si>
  <si>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</si>
  <si>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</si>
  <si>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</si>
  <si>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</si>
  <si>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</si>
  <si>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</si>
  <si>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</si>
  <si>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</si>
  <si>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</si>
  <si>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</si>
  <si>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</si>
  <si>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</si>
  <si>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</si>
  <si>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</si>
  <si>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</si>
  <si>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</si>
  <si>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</si>
  <si>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</si>
  <si>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</si>
  <si>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</si>
  <si>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</si>
  <si>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</si>
  <si>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</si>
  <si>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</si>
  <si>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</si>
  <si>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</si>
  <si>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</si>
  <si>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</si>
  <si>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</si>
  <si>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</si>
  <si>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</si>
  <si>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</si>
  <si>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</si>
  <si>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</si>
  <si>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</si>
  <si>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</si>
  <si>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</si>
  <si>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</si>
  <si>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</si>
  <si>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</si>
  <si>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</si>
  <si>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</si>
  <si>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</si>
  <si>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</si>
  <si>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</si>
  <si>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</si>
  <si>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</si>
  <si>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</si>
  <si>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</si>
  <si>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</si>
  <si>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</si>
  <si>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</si>
  <si>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</si>
  <si>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</si>
  <si>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</si>
  <si>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</si>
  <si>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</si>
  <si>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</si>
  <si>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</si>
  <si>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</si>
  <si>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</si>
  <si>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</si>
  <si>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</si>
  <si>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</si>
  <si>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</si>
  <si>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</si>
  <si>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</si>
  <si>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</si>
  <si>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</si>
  <si>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</si>
  <si>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</si>
  <si>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</si>
  <si>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</si>
  <si>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</si>
  <si>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</si>
  <si>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</si>
  <si>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</si>
  <si>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</si>
  <si>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</si>
  <si>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</si>
  <si>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</si>
  <si>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</si>
  <si>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</si>
  <si>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</si>
  <si>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</si>
  <si>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</si>
  <si>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</si>
  <si>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</si>
  <si>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</si>
  <si>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</si>
  <si>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</si>
  <si>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</si>
  <si>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</si>
  <si>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</si>
  <si>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</si>
  <si>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</si>
  <si>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</si>
  <si>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</si>
  <si>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</si>
  <si>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</si>
  <si>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</si>
  <si>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</si>
  <si>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</si>
  <si>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</si>
  <si>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</si>
  <si>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</si>
  <si>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</si>
  <si>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</si>
  <si>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</si>
  <si>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</si>
  <si>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</si>
  <si>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</si>
  <si>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</si>
  <si>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</si>
  <si>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</si>
  <si>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</si>
  <si>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</si>
  <si>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</si>
  <si>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</si>
  <si>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</si>
  <si>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</si>
  <si>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</si>
  <si>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</si>
  <si>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</si>
  <si>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</si>
  <si>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</si>
  <si>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</si>
  <si>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</si>
  <si>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</si>
  <si>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</si>
  <si>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</si>
  <si>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</si>
  <si>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</si>
  <si>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</si>
  <si>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</si>
  <si>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</si>
  <si>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</si>
  <si>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</si>
  <si>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</si>
  <si>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</si>
  <si>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</si>
  <si>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</si>
  <si>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</si>
  <si>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</si>
  <si>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</si>
  <si>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</si>
  <si>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</si>
  <si>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</si>
  <si>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</si>
  <si>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</si>
  <si>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</si>
  <si>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</si>
  <si>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</si>
  <si>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</si>
  <si>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</si>
  <si>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</si>
  <si>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</si>
  <si>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</si>
  <si>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</si>
  <si>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</si>
  <si>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</si>
  <si>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</si>
  <si>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</si>
  <si>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</si>
  <si>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</si>
  <si>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</si>
  <si>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</si>
  <si>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</si>
  <si>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</si>
  <si>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</si>
  <si>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</si>
  <si>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</si>
  <si>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</si>
  <si>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</si>
  <si>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</si>
  <si>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</si>
  <si>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</si>
  <si>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</si>
  <si>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</si>
  <si>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</si>
  <si>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</si>
  <si>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</si>
  <si>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</si>
  <si>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</si>
  <si>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</si>
  <si>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</si>
  <si>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</si>
  <si>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</si>
  <si>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</si>
  <si>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</si>
  <si>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</si>
  <si>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</si>
  <si>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</si>
  <si>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</si>
  <si>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</si>
  <si>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</si>
  <si>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</si>
  <si>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</si>
  <si>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</si>
  <si>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</si>
  <si>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</si>
  <si>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</si>
  <si>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</si>
  <si>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</si>
  <si>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</si>
  <si>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</si>
  <si>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</si>
  <si>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</si>
  <si>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</si>
  <si>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</si>
  <si>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</si>
  <si>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</si>
  <si>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</si>
  <si>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</si>
  <si>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</si>
  <si>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</si>
  <si>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</si>
  <si>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</si>
  <si>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</si>
  <si>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</si>
  <si>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</si>
  <si>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</si>
  <si>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</si>
  <si>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</si>
  <si>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</si>
  <si>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</si>
  <si>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</si>
  <si>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</si>
  <si>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</si>
  <si>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</si>
  <si>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</si>
  <si>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</si>
  <si>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</si>
  <si>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</si>
  <si>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</si>
  <si>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</si>
  <si>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</si>
  <si>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</si>
  <si>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</si>
  <si>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</si>
  <si>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</si>
  <si>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</si>
  <si>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</si>
  <si>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</si>
  <si>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</si>
  <si>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</si>
  <si>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</si>
  <si>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</si>
  <si>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</si>
  <si>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</si>
  <si>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</si>
  <si>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</si>
  <si>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</si>
  <si>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</si>
  <si>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</si>
  <si>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</si>
  <si>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</si>
  <si>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</si>
  <si>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</si>
  <si>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</si>
  <si>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</si>
  <si>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</si>
  <si>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</si>
  <si>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</si>
  <si>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</si>
  <si>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</si>
  <si>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</si>
  <si>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</si>
  <si>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</si>
  <si>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</si>
  <si>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</si>
  <si>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</si>
  <si>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</si>
  <si>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</si>
  <si>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</si>
  <si>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</si>
  <si>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</si>
  <si>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</si>
  <si>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</si>
  <si>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</si>
  <si>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</si>
  <si>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</si>
  <si>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</si>
  <si>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</si>
  <si>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</si>
  <si>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</si>
  <si>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</si>
  <si>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</si>
  <si>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</si>
  <si>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</si>
  <si>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</si>
  <si>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</si>
  <si>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</si>
  <si>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</si>
  <si>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</si>
  <si>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</si>
  <si>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</si>
  <si>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</si>
  <si>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</si>
  <si>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</si>
  <si>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</si>
  <si>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</si>
  <si>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</si>
  <si>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</si>
  <si>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</si>
  <si>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</si>
  <si>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</si>
  <si>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</si>
  <si>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</si>
  <si>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</si>
  <si>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</si>
  <si>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</si>
  <si>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</si>
  <si>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</si>
  <si>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</si>
  <si>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</si>
  <si>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</si>
  <si>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</si>
  <si>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</si>
  <si>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</si>
  <si>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</si>
  <si>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</si>
  <si>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</si>
  <si>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</si>
  <si>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</si>
  <si>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</si>
  <si>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</si>
  <si>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</si>
  <si>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</si>
  <si>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</si>
  <si>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</si>
  <si>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</si>
  <si>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</si>
  <si>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</si>
  <si>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</si>
  <si>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</si>
  <si>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</si>
  <si>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</si>
  <si>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</si>
  <si>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</si>
  <si>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</si>
  <si>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</si>
  <si>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</si>
  <si>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</si>
  <si>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</si>
  <si>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</si>
  <si>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</si>
  <si>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</si>
  <si>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</si>
  <si>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</si>
  <si>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</si>
  <si>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</si>
  <si>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</si>
  <si>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</si>
  <si>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</si>
  <si>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</si>
  <si>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</si>
  <si>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</si>
  <si>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</si>
  <si>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</si>
  <si>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</si>
  <si>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</si>
  <si>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</si>
  <si>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</si>
  <si>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</si>
  <si>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</si>
  <si>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</si>
  <si>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</si>
  <si>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</si>
  <si>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</si>
  <si>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</si>
  <si>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</si>
  <si>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</si>
  <si>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</si>
  <si>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</si>
  <si>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</si>
  <si>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</si>
  <si>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</si>
  <si>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</si>
  <si>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</si>
  <si>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</si>
  <si>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</si>
  <si>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</si>
  <si>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</si>
  <si>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</si>
  <si>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</si>
  <si>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</si>
  <si>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</si>
  <si>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</si>
  <si>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</si>
  <si>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</si>
  <si>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</si>
  <si>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</si>
  <si>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</si>
  <si>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</si>
  <si>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</si>
  <si>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</si>
  <si>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</si>
  <si>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</si>
  <si>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</si>
  <si>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</si>
  <si>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</si>
  <si>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</si>
  <si>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</si>
  <si>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</si>
  <si>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</si>
  <si>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</si>
  <si>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</si>
  <si>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</si>
  <si>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</si>
  <si>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</si>
  <si>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</si>
  <si>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</si>
  <si>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</si>
  <si>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</si>
  <si>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</si>
  <si>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</si>
  <si>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</si>
  <si>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</si>
  <si>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</si>
  <si>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</si>
  <si>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</si>
  <si>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</si>
  <si>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</si>
  <si>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</si>
  <si>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</si>
  <si>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</si>
  <si>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</si>
  <si>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</si>
  <si>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</si>
  <si>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</si>
  <si>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</si>
  <si>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</si>
  <si>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</si>
  <si>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</si>
  <si>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</si>
  <si>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</si>
  <si>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</si>
  <si>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</si>
  <si>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</si>
  <si>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</si>
  <si>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</si>
  <si>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</si>
  <si>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</si>
  <si>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</si>
  <si>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</si>
  <si>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</si>
  <si>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</si>
  <si>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</si>
  <si>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</si>
  <si>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</si>
  <si>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</si>
  <si>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</si>
  <si>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</si>
  <si>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</si>
  <si>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</si>
  <si>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</si>
  <si>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</si>
  <si>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</si>
  <si>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</si>
  <si>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</si>
  <si>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</si>
  <si>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</si>
  <si>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</si>
  <si>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</si>
  <si>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PAMS MIGRATION TO VEDA NOT COMPLETE</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</si>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</sst>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31">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81">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50" fillId="0" borderId="22" xfId="0" applyFont="1" applyBorder="1"/>
    <xf numFmtId="0" fontId="64" fillId="0" borderId="6" xfId="0" applyFont="1" applyBorder="1"/>
    <xf numFmtId="0" fontId="15" fillId="5" borderId="29" xfId="0" applyFont="1" applyFill="1" applyBorder="1" applyAlignment="1">
      <alignment horizontal="center" wrapText="1"/>
    </xf>
    <xf numFmtId="0" fontId="15" fillId="5" borderId="30" xfId="0" applyFont="1" applyFill="1" applyBorder="1" applyAlignment="1">
      <alignment horizontal="center" wrapText="1"/>
    </xf>
    <xf numFmtId="9" fontId="0" fillId="0" borderId="6" xfId="0" applyNumberFormat="1" applyBorder="1"/>
    <xf numFmtId="9" fontId="0" fillId="0" borderId="3" xfId="0" applyNumberFormat="1" applyBorder="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INPUT - com defs"/>
      <sheetName val="INPUT proc defs"/>
      <sheetName val="ClinkerSubstitution"/>
      <sheetName val="Cement Methodology"/>
      <sheetName val="INPUT - cement"/>
      <sheetName val="Bricks methodology"/>
      <sheetName val="Glass methodology"/>
      <sheetName val="Lime methodology"/>
      <sheetName val="Sheet2"/>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roduction &amp; consumption "/>
      <sheetName val="Recovered and recycled"/>
      <sheetName val="Mass balance"/>
      <sheetName val="Capital costs"/>
      <sheetName val="Students report revision"/>
      <sheetName val="SATIM Data"/>
      <sheetName val="Carbon and energy data"/>
      <sheetName val="Methodology"/>
      <sheetName val="TNAPP Energy Intensity "/>
      <sheetName val="2006 PP model inputs "/>
      <sheetName val="2006 model details"/>
      <sheetName val="PP prod. and Capacity "/>
      <sheetName val="RES"/>
      <sheetName val="PAMS levers"/>
      <sheetName val="CHP &amp; Boiler summary"/>
      <sheetName val="EB_Exist"/>
      <sheetName val="AFA"/>
      <sheetName val="REGIONS"/>
      <sheetName val="ITEMS_Comm_BASE_JM "/>
      <sheetName val="CommData_BASE_JM"/>
      <sheetName val="ITEM_Tech_BASE_JM "/>
      <sheetName val="ITEMS_P&amp;P_Constraints_JM"/>
      <sheetName val="Plants&amp;boilers_JM "/>
      <sheetName val="ProcData_Xtechs_JM"/>
      <sheetName val="ProcData_CHP_JM"/>
      <sheetName val="ITEMS_GRP_P&amp;P_JM"/>
      <sheetName val="ITEMS_Emiss_JM"/>
      <sheetName val="Links to constraints"/>
      <sheetName val="GPS Coordinates"/>
      <sheetName val="Deflato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2">
          <cell r="B2" t="b">
            <v>0</v>
          </cell>
        </row>
        <row r="3">
          <cell r="B3" t="str">
            <v>High</v>
          </cell>
        </row>
      </sheetData>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Chrome methodology"/>
      <sheetName val="Sheet1"/>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43741.375756597219</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74">
        <v>41328.511239814812</v>
      </c>
      <c r="C15" s="247" t="s">
        <v>26</v>
      </c>
    </row>
    <row r="16" spans="1:8" ht="45">
      <c r="A16" s="246" t="s">
        <v>27</v>
      </c>
      <c r="B16" s="275"/>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6">
        <v>41513</v>
      </c>
      <c r="C20" s="247" t="s">
        <v>26</v>
      </c>
    </row>
    <row r="21" spans="1:3" ht="30">
      <c r="A21" s="246" t="s">
        <v>31</v>
      </c>
      <c r="B21" s="277"/>
      <c r="C21" s="112"/>
    </row>
    <row r="22" spans="1:3">
      <c r="A22" s="246" t="s">
        <v>32</v>
      </c>
      <c r="B22" s="278"/>
      <c r="C22" s="112"/>
    </row>
    <row r="23" spans="1:3">
      <c r="A23" s="246" t="s">
        <v>33</v>
      </c>
      <c r="B23" s="272" t="s">
        <v>34</v>
      </c>
      <c r="C23" s="247" t="s">
        <v>26</v>
      </c>
    </row>
    <row r="24" spans="1:3">
      <c r="A24" s="246" t="s">
        <v>35</v>
      </c>
      <c r="B24" s="279"/>
      <c r="C24" s="112"/>
    </row>
    <row r="25" spans="1:3">
      <c r="A25" s="246" t="s">
        <v>36</v>
      </c>
      <c r="B25" s="273"/>
      <c r="C25" s="112"/>
    </row>
    <row r="26" spans="1:3">
      <c r="A26" s="246" t="s">
        <v>37</v>
      </c>
      <c r="B26" s="272" t="s">
        <v>38</v>
      </c>
      <c r="C26" s="247" t="s">
        <v>26</v>
      </c>
    </row>
    <row r="27" spans="1:3">
      <c r="A27" s="246" t="s">
        <v>39</v>
      </c>
      <c r="B27" s="273"/>
      <c r="C27" s="112"/>
    </row>
    <row r="28" spans="1:3" ht="30">
      <c r="A28" s="246" t="s">
        <v>40</v>
      </c>
      <c r="B28" s="248" t="s">
        <v>41</v>
      </c>
      <c r="C28" s="247" t="s">
        <v>26</v>
      </c>
    </row>
    <row r="29" spans="1:3">
      <c r="A29" s="249" t="s">
        <v>42</v>
      </c>
      <c r="B29" s="177"/>
      <c r="C29" s="112"/>
    </row>
    <row r="30" spans="1:3">
      <c r="A30" s="246" t="s">
        <v>43</v>
      </c>
      <c r="B30" s="272" t="s">
        <v>44</v>
      </c>
      <c r="C30" s="247" t="s">
        <v>26</v>
      </c>
    </row>
    <row r="31" spans="1:3" ht="30">
      <c r="A31" s="246" t="s">
        <v>45</v>
      </c>
      <c r="B31" s="273"/>
      <c r="C31" s="112"/>
    </row>
    <row r="32" spans="1:3" ht="30">
      <c r="A32" s="246" t="s">
        <v>46</v>
      </c>
      <c r="B32" s="271" t="s">
        <v>47</v>
      </c>
      <c r="C32" s="247" t="s">
        <v>26</v>
      </c>
    </row>
    <row r="33" spans="1:3">
      <c r="A33" s="247" t="s">
        <v>48</v>
      </c>
      <c r="B33" s="271"/>
      <c r="C33" s="112"/>
    </row>
    <row r="34" spans="1:3">
      <c r="A34" s="247" t="s">
        <v>49</v>
      </c>
      <c r="B34" s="271"/>
      <c r="C34" s="112"/>
    </row>
    <row r="35" spans="1:3">
      <c r="A35" s="215" t="s">
        <v>50</v>
      </c>
      <c r="B35" s="269" t="s">
        <v>51</v>
      </c>
      <c r="C35" s="215" t="s">
        <v>26</v>
      </c>
    </row>
    <row r="36" spans="1:3">
      <c r="A36" s="215" t="s">
        <v>52</v>
      </c>
      <c r="B36" s="270"/>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7" t="s">
        <v>833</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634</v>
      </c>
      <c r="E41" s="28" t="s">
        <v>633</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819</v>
      </c>
      <c r="D8" s="122" t="s">
        <v>72</v>
      </c>
      <c r="E8" s="122" t="s">
        <v>76</v>
      </c>
      <c r="F8" s="122" t="s">
        <v>232</v>
      </c>
      <c r="G8" s="122" t="s">
        <v>820</v>
      </c>
      <c r="H8" s="122" t="s">
        <v>821</v>
      </c>
      <c r="I8" s="122" t="s">
        <v>289</v>
      </c>
      <c r="J8" s="122" t="s">
        <v>230</v>
      </c>
      <c r="K8" s="122" t="s">
        <v>288</v>
      </c>
      <c r="L8" s="122" t="s">
        <v>822</v>
      </c>
      <c r="M8" s="122" t="s">
        <v>78</v>
      </c>
      <c r="N8" s="122" t="s">
        <v>80</v>
      </c>
      <c r="O8" s="122" t="s">
        <v>823</v>
      </c>
    </row>
    <row r="9" spans="1:15">
      <c r="A9" t="s">
        <v>108</v>
      </c>
      <c r="B9" s="122" t="s">
        <v>824</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825</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826</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827</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828</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829</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830</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831</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832</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2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63" zoomScale="70" zoomScaleNormal="70" workbookViewId="0">
      <selection activeCell="L108" sqref="A102:L108"/>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80" t="s">
        <v>376</v>
      </c>
      <c r="C1" s="280"/>
      <c r="D1" s="280"/>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f>$AA81/(1-(SUMIF($B$61:$B$70,RIGHT($D81,1),'IND2017'!Z$82:Z$91)*$AK81))</f>
        <v>1</v>
      </c>
      <c r="AC81" s="77">
        <f>$AA81/(1-(SUMIF($B$61:$B$70,RIGHT($D81,1),'IND2017'!AA$82:AA$91)*$AK81))</f>
        <v>1</v>
      </c>
      <c r="AD81" s="77">
        <f>$AA81/(1-(SUMIF($B$61:$B$70,RIGHT($D81,1),'IND2017'!AB$82:AB$91)*$AK81))</f>
        <v>1</v>
      </c>
      <c r="AE81" s="77">
        <f>$AA81/(1-(SUMIF($B$61:$B$70,RIGHT($D81,1),'IND2017'!AC$82:AC$91)*$AK81))</f>
        <v>1</v>
      </c>
      <c r="AF81" s="77">
        <f>$AA81/(1-(SUMIF($B$61:$B$70,RIGHT($D81,1),'IND2017'!AD$82:AD$91)*$AK81))</f>
        <v>1</v>
      </c>
      <c r="AG81" s="77">
        <f>$AA81/(1-(SUMIF($B$61:$B$70,RIGHT($D81,1),'IND2017'!AE$82:AE$91)*$AK81))</f>
        <v>1</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f>$AA82/(1-(SUMIF($B$61:$B$70,RIGHT($D82,1),'IND2017'!Z$82:Z$91)*$AK82))</f>
        <v>0.05</v>
      </c>
      <c r="AC82" s="77">
        <f>$AA82/(1-(SUMIF($B$61:$B$70,RIGHT($D82,1),'IND2017'!AA$82:AA$91)*$AK82))</f>
        <v>0.05</v>
      </c>
      <c r="AD82" s="77">
        <f>$AA82/(1-(SUMIF($B$61:$B$70,RIGHT($D82,1),'IND2017'!AB$82:AB$91)*$AK82))</f>
        <v>0.05</v>
      </c>
      <c r="AE82" s="77">
        <f>$AA82/(1-(SUMIF($B$61:$B$70,RIGHT($D82,1),'IND2017'!AC$82:AC$91)*$AK82))</f>
        <v>0.05</v>
      </c>
      <c r="AF82" s="77">
        <f>$AA82/(1-(SUMIF($B$61:$B$70,RIGHT($D82,1),'IND2017'!AD$82:AD$91)*$AK82))</f>
        <v>0.05</v>
      </c>
      <c r="AG82" s="77">
        <f>$AA82/(1-(SUMIF($B$61:$B$70,RIGHT($D82,1),'IND2017'!AE$82:AE$91)*$AK82))</f>
        <v>0.05</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f>$AA83/(1-(SUMIF($B$61:$B$70,RIGHT($D83,1),'IND2017'!Z$82:Z$91)*$AK83))</f>
        <v>0.3</v>
      </c>
      <c r="AC83" s="77">
        <f>$AA83/(1-(SUMIF($B$61:$B$70,RIGHT($D83,1),'IND2017'!AA$82:AA$91)*$AK83))</f>
        <v>0.3</v>
      </c>
      <c r="AD83" s="77">
        <f>$AA83/(1-(SUMIF($B$61:$B$70,RIGHT($D83,1),'IND2017'!AB$82:AB$91)*$AK83))</f>
        <v>0.3</v>
      </c>
      <c r="AE83" s="77">
        <f>$AA83/(1-(SUMIF($B$61:$B$70,RIGHT($D83,1),'IND2017'!AC$82:AC$91)*$AK83))</f>
        <v>0.3</v>
      </c>
      <c r="AF83" s="77">
        <f>$AA83/(1-(SUMIF($B$61:$B$70,RIGHT($D83,1),'IND2017'!AD$82:AD$91)*$AK83))</f>
        <v>0.3</v>
      </c>
      <c r="AG83" s="77">
        <f>$AA83/(1-(SUMIF($B$61:$B$70,RIGHT($D83,1),'IND2017'!AE$82:AE$91)*$AK83))</f>
        <v>0.3</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f>$AA84/(1-(SUMIF($B$61:$B$70,RIGHT($D84,1),'IND2017'!Z$82:Z$91)*$AK84))</f>
        <v>2</v>
      </c>
      <c r="AC84" s="77">
        <f>$AA84/(1-(SUMIF($B$61:$B$70,RIGHT($D84,1),'IND2017'!AA$82:AA$91)*$AK84))</f>
        <v>2</v>
      </c>
      <c r="AD84" s="77">
        <f>$AA84/(1-(SUMIF($B$61:$B$70,RIGHT($D84,1),'IND2017'!AB$82:AB$91)*$AK84))</f>
        <v>2</v>
      </c>
      <c r="AE84" s="77">
        <f>$AA84/(1-(SUMIF($B$61:$B$70,RIGHT($D84,1),'IND2017'!AC$82:AC$91)*$AK84))</f>
        <v>2</v>
      </c>
      <c r="AF84" s="77">
        <f>$AA84/(1-(SUMIF($B$61:$B$70,RIGHT($D84,1),'IND2017'!AD$82:AD$91)*$AK84))</f>
        <v>2</v>
      </c>
      <c r="AG84" s="77">
        <f>$AA84/(1-(SUMIF($B$61:$B$70,RIGHT($D84,1),'IND2017'!AE$82:AE$91)*$AK84))</f>
        <v>2</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f>$AA85/(1-(SUMIF($B$61:$B$70,RIGHT($D85,1),'IND2017'!Z$82:Z$91)*$AK85))</f>
        <v>0.9</v>
      </c>
      <c r="AC85" s="77">
        <f>$AA85/(1-(SUMIF($B$61:$B$70,RIGHT($D85,1),'IND2017'!AA$82:AA$91)*$AK85))</f>
        <v>0.9</v>
      </c>
      <c r="AD85" s="77">
        <f>$AA85/(1-(SUMIF($B$61:$B$70,RIGHT($D85,1),'IND2017'!AB$82:AB$91)*$AK85))</f>
        <v>0.9</v>
      </c>
      <c r="AE85" s="77">
        <f>$AA85/(1-(SUMIF($B$61:$B$70,RIGHT($D85,1),'IND2017'!AC$82:AC$91)*$AK85))</f>
        <v>0.9</v>
      </c>
      <c r="AF85" s="77">
        <f>$AA85/(1-(SUMIF($B$61:$B$70,RIGHT($D85,1),'IND2017'!AD$82:AD$91)*$AK85))</f>
        <v>0.9</v>
      </c>
      <c r="AG85" s="77">
        <f>$AA85/(1-(SUMIF($B$61:$B$70,RIGHT($D85,1),'IND2017'!AE$82:AE$91)*$AK85))</f>
        <v>0.9</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f>$AA86/(1-(SUMIF($B$61:$B$70,RIGHT($D86,1),'IND2017'!Z$82:Z$91)*$AK86))</f>
        <v>0.8</v>
      </c>
      <c r="AC86" s="77">
        <f>$AA86/(1-(SUMIF($B$61:$B$70,RIGHT($D86,1),'IND2017'!AA$82:AA$91)*$AK86))</f>
        <v>0.8</v>
      </c>
      <c r="AD86" s="77">
        <f>$AA86/(1-(SUMIF($B$61:$B$70,RIGHT($D86,1),'IND2017'!AB$82:AB$91)*$AK86))</f>
        <v>0.8</v>
      </c>
      <c r="AE86" s="77">
        <f>$AA86/(1-(SUMIF($B$61:$B$70,RIGHT($D86,1),'IND2017'!AC$82:AC$91)*$AK86))</f>
        <v>0.8</v>
      </c>
      <c r="AF86" s="77">
        <f>$AA86/(1-(SUMIF($B$61:$B$70,RIGHT($D86,1),'IND2017'!AD$82:AD$91)*$AK86))</f>
        <v>0.8</v>
      </c>
      <c r="AG86" s="77">
        <f>$AA86/(1-(SUMIF($B$61:$B$70,RIGHT($D86,1),'IND2017'!AE$82:AE$91)*$AK86))</f>
        <v>0.8</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f>$AA87/(1-(SUMIF($B$61:$B$70,RIGHT($D87,1),'IND2017'!Z$82:Z$91)*$AK87))</f>
        <v>0.8</v>
      </c>
      <c r="AC87" s="77">
        <f>$AA87/(1-(SUMIF($B$61:$B$70,RIGHT($D87,1),'IND2017'!AA$82:AA$91)*$AK87))</f>
        <v>0.8</v>
      </c>
      <c r="AD87" s="77">
        <f>$AA87/(1-(SUMIF($B$61:$B$70,RIGHT($D87,1),'IND2017'!AB$82:AB$91)*$AK87))</f>
        <v>0.8</v>
      </c>
      <c r="AE87" s="77">
        <f>$AA87/(1-(SUMIF($B$61:$B$70,RIGHT($D87,1),'IND2017'!AC$82:AC$91)*$AK87))</f>
        <v>0.8</v>
      </c>
      <c r="AF87" s="77">
        <f>$AA87/(1-(SUMIF($B$61:$B$70,RIGHT($D87,1),'IND2017'!AD$82:AD$91)*$AK87))</f>
        <v>0.8</v>
      </c>
      <c r="AG87" s="77">
        <f>$AA87/(1-(SUMIF($B$61:$B$70,RIGHT($D87,1),'IND2017'!AE$82:AE$91)*$AK87))</f>
        <v>0.8</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f>$AA88/(1-(SUMIF($B$61:$B$70,RIGHT($D88,1),'IND2017'!Z$82:Z$91)*$AK88))</f>
        <v>0.8</v>
      </c>
      <c r="AC88" s="77">
        <f>$AA88/(1-(SUMIF($B$61:$B$70,RIGHT($D88,1),'IND2017'!AA$82:AA$91)*$AK88))</f>
        <v>0.8</v>
      </c>
      <c r="AD88" s="77">
        <f>$AA88/(1-(SUMIF($B$61:$B$70,RIGHT($D88,1),'IND2017'!AB$82:AB$91)*$AK88))</f>
        <v>0.8</v>
      </c>
      <c r="AE88" s="77">
        <f>$AA88/(1-(SUMIF($B$61:$B$70,RIGHT($D88,1),'IND2017'!AC$82:AC$91)*$AK88))</f>
        <v>0.8</v>
      </c>
      <c r="AF88" s="77">
        <f>$AA88/(1-(SUMIF($B$61:$B$70,RIGHT($D88,1),'IND2017'!AD$82:AD$91)*$AK88))</f>
        <v>0.8</v>
      </c>
      <c r="AG88" s="77">
        <f>$AA88/(1-(SUMIF($B$61:$B$70,RIGHT($D88,1),'IND2017'!AE$82:AE$91)*$AK88))</f>
        <v>0.8</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f>$AA89/(1-(SUMIF($B$61:$B$70,RIGHT($D89,1),'IND2017'!Z$82:Z$91)*$AK89))</f>
        <v>0.76</v>
      </c>
      <c r="AC89" s="77">
        <f>$AA89/(1-(SUMIF($B$61:$B$70,RIGHT($D89,1),'IND2017'!AA$82:AA$91)*$AK89))</f>
        <v>0.76</v>
      </c>
      <c r="AD89" s="77">
        <f>$AA89/(1-(SUMIF($B$61:$B$70,RIGHT($D89,1),'IND2017'!AB$82:AB$91)*$AK89))</f>
        <v>0.76</v>
      </c>
      <c r="AE89" s="77">
        <f>$AA89/(1-(SUMIF($B$61:$B$70,RIGHT($D89,1),'IND2017'!AC$82:AC$91)*$AK89))</f>
        <v>0.76</v>
      </c>
      <c r="AF89" s="77">
        <f>$AA89/(1-(SUMIF($B$61:$B$70,RIGHT($D89,1),'IND2017'!AD$82:AD$91)*$AK89))</f>
        <v>0.76</v>
      </c>
      <c r="AG89" s="77">
        <f>$AA89/(1-(SUMIF($B$61:$B$70,RIGHT($D89,1),'IND2017'!AE$82:AE$91)*$AK89))</f>
        <v>0.76</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f>$AA91/(1-(SUMIF($B$61:$B$70,RIGHT($D91,1),'IND2017'!Z$82:Z$91)*$AK91))</f>
        <v>0.64</v>
      </c>
      <c r="AC91" s="77">
        <f>$AA91/(1-(SUMIF($B$61:$B$70,RIGHT($D91,1),'IND2017'!AA$82:AA$91)*$AK91))</f>
        <v>0.64</v>
      </c>
      <c r="AD91" s="77">
        <f>$AA91/(1-(SUMIF($B$61:$B$70,RIGHT($D91,1),'IND2017'!AB$82:AB$91)*$AK91))</f>
        <v>0.64</v>
      </c>
      <c r="AE91" s="77">
        <f>$AA91/(1-(SUMIF($B$61:$B$70,RIGHT($D91,1),'IND2017'!AC$82:AC$91)*$AK91))</f>
        <v>0.64</v>
      </c>
      <c r="AF91" s="77">
        <f>$AA91/(1-(SUMIF($B$61:$B$70,RIGHT($D91,1),'IND2017'!AD$82:AD$91)*$AK91))</f>
        <v>0.64</v>
      </c>
      <c r="AG91" s="77">
        <f>$AA91/(1-(SUMIF($B$61:$B$70,RIGHT($D91,1),'IND2017'!AE$82:AE$91)*$AK91))</f>
        <v>0.64</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f>$AA92/(1-(SUMIF($B$61:$B$70,RIGHT($D92,1),'IND2017'!Z$82:Z$91)*$AK92))</f>
        <v>0.72</v>
      </c>
      <c r="AC92" s="77">
        <f>$AA92/(1-(SUMIF($B$61:$B$70,RIGHT($D92,1),'IND2017'!AA$82:AA$91)*$AK92))</f>
        <v>0.72</v>
      </c>
      <c r="AD92" s="77">
        <f>$AA92/(1-(SUMIF($B$61:$B$70,RIGHT($D92,1),'IND2017'!AB$82:AB$91)*$AK92))</f>
        <v>0.72</v>
      </c>
      <c r="AE92" s="77">
        <f>$AA92/(1-(SUMIF($B$61:$B$70,RIGHT($D92,1),'IND2017'!AC$82:AC$91)*$AK92))</f>
        <v>0.72</v>
      </c>
      <c r="AF92" s="77">
        <f>$AA92/(1-(SUMIF($B$61:$B$70,RIGHT($D92,1),'IND2017'!AD$82:AD$91)*$AK92))</f>
        <v>0.72</v>
      </c>
      <c r="AG92" s="77">
        <f>$AA92/(1-(SUMIF($B$61:$B$70,RIGHT($D92,1),'IND2017'!AE$82:AE$91)*$AK92))</f>
        <v>0.72</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f>$AA93/(1-(SUMIF($B$61:$B$70,RIGHT($D93,1),'IND2017'!Z$82:Z$91)*$AK93))</f>
        <v>0.68</v>
      </c>
      <c r="AC93" s="77">
        <f>$AA93/(1-(SUMIF($B$61:$B$70,RIGHT($D93,1),'IND2017'!AA$82:AA$91)*$AK93))</f>
        <v>0.68</v>
      </c>
      <c r="AD93" s="77">
        <f>$AA93/(1-(SUMIF($B$61:$B$70,RIGHT($D93,1),'IND2017'!AB$82:AB$91)*$AK93))</f>
        <v>0.68</v>
      </c>
      <c r="AE93" s="77">
        <f>$AA93/(1-(SUMIF($B$61:$B$70,RIGHT($D93,1),'IND2017'!AC$82:AC$91)*$AK93))</f>
        <v>0.68</v>
      </c>
      <c r="AF93" s="77">
        <f>$AA93/(1-(SUMIF($B$61:$B$70,RIGHT($D93,1),'IND2017'!AD$82:AD$91)*$AK93))</f>
        <v>0.68</v>
      </c>
      <c r="AG93" s="77">
        <f>$AA93/(1-(SUMIF($B$61:$B$70,RIGHT($D93,1),'IND2017'!AE$82:AE$91)*$AK93))</f>
        <v>0.68</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f>$AA94/(1-(SUMIF($B$61:$B$70,RIGHT($D94,1),'IND2017'!Z$82:Z$91)*$AK94))</f>
        <v>0.72</v>
      </c>
      <c r="AC94" s="77">
        <f>$AA94/(1-(SUMIF($B$61:$B$70,RIGHT($D94,1),'IND2017'!AA$82:AA$91)*$AK94))</f>
        <v>0.72</v>
      </c>
      <c r="AD94" s="77">
        <f>$AA94/(1-(SUMIF($B$61:$B$70,RIGHT($D94,1),'IND2017'!AB$82:AB$91)*$AK94))</f>
        <v>0.72</v>
      </c>
      <c r="AE94" s="77">
        <f>$AA94/(1-(SUMIF($B$61:$B$70,RIGHT($D94,1),'IND2017'!AC$82:AC$91)*$AK94))</f>
        <v>0.72</v>
      </c>
      <c r="AF94" s="77">
        <f>$AA94/(1-(SUMIF($B$61:$B$70,RIGHT($D94,1),'IND2017'!AD$82:AD$91)*$AK94))</f>
        <v>0.72</v>
      </c>
      <c r="AG94" s="77">
        <f>$AA94/(1-(SUMIF($B$61:$B$70,RIGHT($D94,1),'IND2017'!AE$82:AE$91)*$AK94))</f>
        <v>0.72</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f>$AA95/(1-(SUMIF($B$61:$B$70,RIGHT($D95,1),'IND2017'!Z$82:Z$91)*$AK95))</f>
        <v>0.76</v>
      </c>
      <c r="AC95" s="77">
        <f>$AA95/(1-(SUMIF($B$61:$B$70,RIGHT($D95,1),'IND2017'!AA$82:AA$91)*$AK95))</f>
        <v>0.76</v>
      </c>
      <c r="AD95" s="77">
        <f>$AA95/(1-(SUMIF($B$61:$B$70,RIGHT($D95,1),'IND2017'!AB$82:AB$91)*$AK95))</f>
        <v>0.76</v>
      </c>
      <c r="AE95" s="77">
        <f>$AA95/(1-(SUMIF($B$61:$B$70,RIGHT($D95,1),'IND2017'!AC$82:AC$91)*$AK95))</f>
        <v>0.76</v>
      </c>
      <c r="AF95" s="77">
        <f>$AA95/(1-(SUMIF($B$61:$B$70,RIGHT($D95,1),'IND2017'!AD$82:AD$91)*$AK95))</f>
        <v>0.76</v>
      </c>
      <c r="AG95" s="77">
        <f>$AA95/(1-(SUMIF($B$61:$B$70,RIGHT($D95,1),'IND2017'!AE$82:AE$91)*$AK95))</f>
        <v>0.76</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f>$AA96/(1-(SUMIF($B$61:$B$70,RIGHT($D96,1),'IND2017'!Z$82:Z$91)*$AK96))</f>
        <v>3.34</v>
      </c>
      <c r="AC96" s="77">
        <f>$AA96/(1-(SUMIF($B$61:$B$70,RIGHT($D96,1),'IND2017'!AA$82:AA$91)*$AK96))</f>
        <v>3.34</v>
      </c>
      <c r="AD96" s="77">
        <f>$AA96/(1-(SUMIF($B$61:$B$70,RIGHT($D96,1),'IND2017'!AB$82:AB$91)*$AK96))</f>
        <v>3.34</v>
      </c>
      <c r="AE96" s="77">
        <f>$AA96/(1-(SUMIF($B$61:$B$70,RIGHT($D96,1),'IND2017'!AC$82:AC$91)*$AK96))</f>
        <v>3.34</v>
      </c>
      <c r="AF96" s="77">
        <f>$AA96/(1-(SUMIF($B$61:$B$70,RIGHT($D96,1),'IND2017'!AD$82:AD$91)*$AK96))</f>
        <v>3.34</v>
      </c>
      <c r="AG96" s="77">
        <f>$AA96/(1-(SUMIF($B$61:$B$70,RIGHT($D96,1),'IND2017'!AE$82:AE$91)*$AK96))</f>
        <v>3.34</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f>$AA97/(1-(SUMIF($B$61:$B$70,RIGHT($D97,1),'IND2017'!Z$82:Z$91)*$AK97))</f>
        <v>0.76</v>
      </c>
      <c r="AC97" s="77">
        <f>$AA97/(1-(SUMIF($B$61:$B$70,RIGHT($D97,1),'IND2017'!AA$82:AA$91)*$AK97))</f>
        <v>0.76</v>
      </c>
      <c r="AD97" s="77">
        <f>$AA97/(1-(SUMIF($B$61:$B$70,RIGHT($D97,1),'IND2017'!AB$82:AB$91)*$AK97))</f>
        <v>0.76</v>
      </c>
      <c r="AE97" s="77">
        <f>$AA97/(1-(SUMIF($B$61:$B$70,RIGHT($D97,1),'IND2017'!AC$82:AC$91)*$AK97))</f>
        <v>0.76</v>
      </c>
      <c r="AF97" s="77">
        <f>$AA97/(1-(SUMIF($B$61:$B$70,RIGHT($D97,1),'IND2017'!AD$82:AD$91)*$AK97))</f>
        <v>0.76</v>
      </c>
      <c r="AG97" s="77">
        <f>$AA97/(1-(SUMIF($B$61:$B$70,RIGHT($D97,1),'IND2017'!AE$82:AE$91)*$AK97))</f>
        <v>0.76</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0.5</v>
      </c>
      <c r="S98" s="77">
        <f>'IND2017'!P98</f>
        <v>1</v>
      </c>
      <c r="T98" s="77">
        <f>'IND2017'!Q98</f>
        <v>1</v>
      </c>
      <c r="V98" s="76">
        <f t="shared" si="45"/>
        <v>0</v>
      </c>
      <c r="W98" s="77">
        <f t="shared" si="48"/>
        <v>0</v>
      </c>
      <c r="X98" s="77">
        <f t="shared" si="46"/>
        <v>0</v>
      </c>
      <c r="Y98" s="77">
        <f t="shared" si="46"/>
        <v>0</v>
      </c>
      <c r="AA98" s="76">
        <f t="shared" si="47"/>
        <v>0.6</v>
      </c>
      <c r="AB98" s="77">
        <f>$AA98/(1-(SUMIF($B$61:$B$70,RIGHT($D98,1),'IND2017'!Z$82:Z$91)*$AK98))</f>
        <v>0.6</v>
      </c>
      <c r="AC98" s="77">
        <f>$AA98/(1-(SUMIF($B$61:$B$70,RIGHT($D98,1),'IND2017'!AA$82:AA$91)*$AK98))</f>
        <v>0.6</v>
      </c>
      <c r="AD98" s="77">
        <f>$AA98/(1-(SUMIF($B$61:$B$70,RIGHT($D98,1),'IND2017'!AB$82:AB$91)*$AK98))</f>
        <v>0.6</v>
      </c>
      <c r="AE98" s="77">
        <f>$AA98/(1-(SUMIF($B$61:$B$70,RIGHT($D98,1),'IND2017'!AC$82:AC$91)*$AK98))</f>
        <v>0.6</v>
      </c>
      <c r="AF98" s="77">
        <f>$AA98/(1-(SUMIF($B$61:$B$70,RIGHT($D98,1),'IND2017'!AD$82:AD$91)*$AK98))</f>
        <v>0.6</v>
      </c>
      <c r="AG98" s="77">
        <f>$AA98/(1-(SUMIF($B$61:$B$70,RIGHT($D98,1),'IND2017'!AE$82:AE$91)*$AK98))</f>
        <v>0.6</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f>$AA147/(1-(SUMIF($B$61:$B$70,RIGHT($D147,1),'IND2017'!Z$148:Z$157)*$AK147))</f>
        <v>1</v>
      </c>
      <c r="AC147" s="77">
        <f>$AA147/(1-(SUMIF($B$61:$B$70,RIGHT($D147,1),'IND2017'!AA$148:AA$157)*$AK147))</f>
        <v>1</v>
      </c>
      <c r="AD147" s="77">
        <f>$AA147/(1-(SUMIF($B$61:$B$70,RIGHT($D147,1),'IND2017'!AB$148:AB$157)*$AK147))</f>
        <v>1</v>
      </c>
      <c r="AE147" s="77">
        <f>$AA147/(1-(SUMIF($B$61:$B$70,RIGHT($D147,1),'IND2017'!AC$148:AC$157)*$AK147))</f>
        <v>1</v>
      </c>
      <c r="AF147" s="77">
        <f>$AA147/(1-(SUMIF($B$61:$B$70,RIGHT($D147,1),'IND2017'!AD$148:AD$157)*$AK147))</f>
        <v>1</v>
      </c>
      <c r="AG147" s="77">
        <f>$AA147/(1-(SUMIF($B$61:$B$70,RIGHT($D147,1),'IND2017'!AE$148:AE$157)*$AK147))</f>
        <v>1</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f>$AA148/(1-(SUMIF($B$61:$B$70,RIGHT($D148,1),'IND2017'!Z$148:Z$157)*$AK148))</f>
        <v>0.05</v>
      </c>
      <c r="AC148" s="77">
        <f>$AA148/(1-(SUMIF($B$61:$B$70,RIGHT($D148,1),'IND2017'!AA$148:AA$157)*$AK148))</f>
        <v>0.05</v>
      </c>
      <c r="AD148" s="77">
        <f>$AA148/(1-(SUMIF($B$61:$B$70,RIGHT($D148,1),'IND2017'!AB$148:AB$157)*$AK148))</f>
        <v>0.05</v>
      </c>
      <c r="AE148" s="77">
        <f>$AA148/(1-(SUMIF($B$61:$B$70,RIGHT($D148,1),'IND2017'!AC$148:AC$157)*$AK148))</f>
        <v>0.05</v>
      </c>
      <c r="AF148" s="77">
        <f>$AA148/(1-(SUMIF($B$61:$B$70,RIGHT($D148,1),'IND2017'!AD$148:AD$157)*$AK148))</f>
        <v>0.05</v>
      </c>
      <c r="AG148" s="77">
        <f>$AA148/(1-(SUMIF($B$61:$B$70,RIGHT($D148,1),'IND2017'!AE$148:AE$157)*$AK148))</f>
        <v>0.05</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f>$AA149/(1-(SUMIF($B$61:$B$70,RIGHT($D149,1),'IND2017'!Z$148:Z$157)*$AK149))</f>
        <v>0.3</v>
      </c>
      <c r="AC149" s="77">
        <f>$AA149/(1-(SUMIF($B$61:$B$70,RIGHT($D149,1),'IND2017'!AA$148:AA$157)*$AK149))</f>
        <v>0.3</v>
      </c>
      <c r="AD149" s="77">
        <f>$AA149/(1-(SUMIF($B$61:$B$70,RIGHT($D149,1),'IND2017'!AB$148:AB$157)*$AK149))</f>
        <v>0.3</v>
      </c>
      <c r="AE149" s="77">
        <f>$AA149/(1-(SUMIF($B$61:$B$70,RIGHT($D149,1),'IND2017'!AC$148:AC$157)*$AK149))</f>
        <v>0.3</v>
      </c>
      <c r="AF149" s="77">
        <f>$AA149/(1-(SUMIF($B$61:$B$70,RIGHT($D149,1),'IND2017'!AD$148:AD$157)*$AK149))</f>
        <v>0.3</v>
      </c>
      <c r="AG149" s="77">
        <f>$AA149/(1-(SUMIF($B$61:$B$70,RIGHT($D149,1),'IND2017'!AE$148:AE$157)*$AK149))</f>
        <v>0.3</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f>$AA150/(1-(SUMIF($B$61:$B$70,RIGHT($D150,1),'IND2017'!Z$148:Z$157)*$AK150))</f>
        <v>2</v>
      </c>
      <c r="AC150" s="77">
        <f>$AA150/(1-(SUMIF($B$61:$B$70,RIGHT($D150,1),'IND2017'!AA$148:AA$157)*$AK150))</f>
        <v>2</v>
      </c>
      <c r="AD150" s="77">
        <f>$AA150/(1-(SUMIF($B$61:$B$70,RIGHT($D150,1),'IND2017'!AB$148:AB$157)*$AK150))</f>
        <v>2</v>
      </c>
      <c r="AE150" s="77">
        <f>$AA150/(1-(SUMIF($B$61:$B$70,RIGHT($D150,1),'IND2017'!AC$148:AC$157)*$AK150))</f>
        <v>2</v>
      </c>
      <c r="AF150" s="77">
        <f>$AA150/(1-(SUMIF($B$61:$B$70,RIGHT($D150,1),'IND2017'!AD$148:AD$157)*$AK150))</f>
        <v>2</v>
      </c>
      <c r="AG150" s="77">
        <f>$AA150/(1-(SUMIF($B$61:$B$70,RIGHT($D150,1),'IND2017'!AE$148:AE$157)*$AK150))</f>
        <v>2</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f>$AA151/(1-(SUMIF($B$61:$B$70,RIGHT($D151,1),'IND2017'!Z$148:Z$157)*$AK151))</f>
        <v>0.9</v>
      </c>
      <c r="AC151" s="77">
        <f>$AA151/(1-(SUMIF($B$61:$B$70,RIGHT($D151,1),'IND2017'!AA$148:AA$157)*$AK151))</f>
        <v>0.9</v>
      </c>
      <c r="AD151" s="77">
        <f>$AA151/(1-(SUMIF($B$61:$B$70,RIGHT($D151,1),'IND2017'!AB$148:AB$157)*$AK151))</f>
        <v>0.9</v>
      </c>
      <c r="AE151" s="77">
        <f>$AA151/(1-(SUMIF($B$61:$B$70,RIGHT($D151,1),'IND2017'!AC$148:AC$157)*$AK151))</f>
        <v>0.9</v>
      </c>
      <c r="AF151" s="77">
        <f>$AA151/(1-(SUMIF($B$61:$B$70,RIGHT($D151,1),'IND2017'!AD$148:AD$157)*$AK151))</f>
        <v>0.9</v>
      </c>
      <c r="AG151" s="77">
        <f>$AA151/(1-(SUMIF($B$61:$B$70,RIGHT($D151,1),'IND2017'!AE$148:AE$157)*$AK151))</f>
        <v>0.9</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f>$AA152/(1-(SUMIF($B$61:$B$70,RIGHT($D152,1),'IND2017'!Z$148:Z$157)*$AK152))</f>
        <v>0.8</v>
      </c>
      <c r="AC152" s="77">
        <f>$AA152/(1-(SUMIF($B$61:$B$70,RIGHT($D152,1),'IND2017'!AA$148:AA$157)*$AK152))</f>
        <v>0.8</v>
      </c>
      <c r="AD152" s="77">
        <f>$AA152/(1-(SUMIF($B$61:$B$70,RIGHT($D152,1),'IND2017'!AB$148:AB$157)*$AK152))</f>
        <v>0.8</v>
      </c>
      <c r="AE152" s="77">
        <f>$AA152/(1-(SUMIF($B$61:$B$70,RIGHT($D152,1),'IND2017'!AC$148:AC$157)*$AK152))</f>
        <v>0.8</v>
      </c>
      <c r="AF152" s="77">
        <f>$AA152/(1-(SUMIF($B$61:$B$70,RIGHT($D152,1),'IND2017'!AD$148:AD$157)*$AK152))</f>
        <v>0.8</v>
      </c>
      <c r="AG152" s="77">
        <f>$AA152/(1-(SUMIF($B$61:$B$70,RIGHT($D152,1),'IND2017'!AE$148:AE$157)*$AK152))</f>
        <v>0.8</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f>$AA153/(1-(SUMIF($B$61:$B$70,RIGHT($D153,1),'IND2017'!Z$148:Z$157)*$AK153))</f>
        <v>0.8</v>
      </c>
      <c r="AC153" s="77">
        <f>$AA153/(1-(SUMIF($B$61:$B$70,RIGHT($D153,1),'IND2017'!AA$148:AA$157)*$AK153))</f>
        <v>0.8</v>
      </c>
      <c r="AD153" s="77">
        <f>$AA153/(1-(SUMIF($B$61:$B$70,RIGHT($D153,1),'IND2017'!AB$148:AB$157)*$AK153))</f>
        <v>0.8</v>
      </c>
      <c r="AE153" s="77">
        <f>$AA153/(1-(SUMIF($B$61:$B$70,RIGHT($D153,1),'IND2017'!AC$148:AC$157)*$AK153))</f>
        <v>0.8</v>
      </c>
      <c r="AF153" s="77">
        <f>$AA153/(1-(SUMIF($B$61:$B$70,RIGHT($D153,1),'IND2017'!AD$148:AD$157)*$AK153))</f>
        <v>0.8</v>
      </c>
      <c r="AG153" s="77">
        <f>$AA153/(1-(SUMIF($B$61:$B$70,RIGHT($D153,1),'IND2017'!AE$148:AE$157)*$AK153))</f>
        <v>0.8</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f>$AA154/(1-(SUMIF($B$61:$B$70,RIGHT($D154,1),'IND2017'!Z$148:Z$157)*$AK154))</f>
        <v>0.8</v>
      </c>
      <c r="AC154" s="77">
        <f>$AA154/(1-(SUMIF($B$61:$B$70,RIGHT($D154,1),'IND2017'!AA$148:AA$157)*$AK154))</f>
        <v>0.8</v>
      </c>
      <c r="AD154" s="77">
        <f>$AA154/(1-(SUMIF($B$61:$B$70,RIGHT($D154,1),'IND2017'!AB$148:AB$157)*$AK154))</f>
        <v>0.8</v>
      </c>
      <c r="AE154" s="77">
        <f>$AA154/(1-(SUMIF($B$61:$B$70,RIGHT($D154,1),'IND2017'!AC$148:AC$157)*$AK154))</f>
        <v>0.8</v>
      </c>
      <c r="AF154" s="77">
        <f>$AA154/(1-(SUMIF($B$61:$B$70,RIGHT($D154,1),'IND2017'!AD$148:AD$157)*$AK154))</f>
        <v>0.8</v>
      </c>
      <c r="AG154" s="77">
        <f>$AA154/(1-(SUMIF($B$61:$B$70,RIGHT($D154,1),'IND2017'!AE$148:AE$157)*$AK154))</f>
        <v>0.8</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f>$AA155/(1-(SUMIF($B$61:$B$70,RIGHT($D155,1),'IND2017'!Z$148:Z$157)*$AK155))</f>
        <v>0.76</v>
      </c>
      <c r="AC155" s="77">
        <f>$AA155/(1-(SUMIF($B$61:$B$70,RIGHT($D155,1),'IND2017'!AA$148:AA$157)*$AK155))</f>
        <v>0.76</v>
      </c>
      <c r="AD155" s="77">
        <f>$AA155/(1-(SUMIF($B$61:$B$70,RIGHT($D155,1),'IND2017'!AB$148:AB$157)*$AK155))</f>
        <v>0.76</v>
      </c>
      <c r="AE155" s="77">
        <f>$AA155/(1-(SUMIF($B$61:$B$70,RIGHT($D155,1),'IND2017'!AC$148:AC$157)*$AK155))</f>
        <v>0.76</v>
      </c>
      <c r="AF155" s="77">
        <f>$AA155/(1-(SUMIF($B$61:$B$70,RIGHT($D155,1),'IND2017'!AD$148:AD$157)*$AK155))</f>
        <v>0.76</v>
      </c>
      <c r="AG155" s="77">
        <f>$AA155/(1-(SUMIF($B$61:$B$70,RIGHT($D155,1),'IND2017'!AE$148:AE$157)*$AK155))</f>
        <v>0.76</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f>$AA157/(1-(SUMIF($B$61:$B$70,RIGHT($D157,1),'IND2017'!Z$148:Z$157)*$AK157))</f>
        <v>0.64</v>
      </c>
      <c r="AC157" s="77">
        <f>$AA157/(1-(SUMIF($B$61:$B$70,RIGHT($D157,1),'IND2017'!AA$148:AA$157)*$AK157))</f>
        <v>0.64</v>
      </c>
      <c r="AD157" s="77">
        <f>$AA157/(1-(SUMIF($B$61:$B$70,RIGHT($D157,1),'IND2017'!AB$148:AB$157)*$AK157))</f>
        <v>0.64</v>
      </c>
      <c r="AE157" s="77">
        <f>$AA157/(1-(SUMIF($B$61:$B$70,RIGHT($D157,1),'IND2017'!AC$148:AC$157)*$AK157))</f>
        <v>0.64</v>
      </c>
      <c r="AF157" s="77">
        <f>$AA157/(1-(SUMIF($B$61:$B$70,RIGHT($D157,1),'IND2017'!AD$148:AD$157)*$AK157))</f>
        <v>0.64</v>
      </c>
      <c r="AG157" s="77">
        <f>$AA157/(1-(SUMIF($B$61:$B$70,RIGHT($D157,1),'IND2017'!AE$148:AE$157)*$AK157))</f>
        <v>0.64</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f>$AA158/(1-(SUMIF($B$61:$B$70,RIGHT($D158,1),'IND2017'!Z$148:Z$157)*$AK158))</f>
        <v>0.72</v>
      </c>
      <c r="AC158" s="77">
        <f>$AA158/(1-(SUMIF($B$61:$B$70,RIGHT($D158,1),'IND2017'!AA$148:AA$157)*$AK158))</f>
        <v>0.72</v>
      </c>
      <c r="AD158" s="77">
        <f>$AA158/(1-(SUMIF($B$61:$B$70,RIGHT($D158,1),'IND2017'!AB$148:AB$157)*$AK158))</f>
        <v>0.72</v>
      </c>
      <c r="AE158" s="77">
        <f>$AA158/(1-(SUMIF($B$61:$B$70,RIGHT($D158,1),'IND2017'!AC$148:AC$157)*$AK158))</f>
        <v>0.72</v>
      </c>
      <c r="AF158" s="77">
        <f>$AA158/(1-(SUMIF($B$61:$B$70,RIGHT($D158,1),'IND2017'!AD$148:AD$157)*$AK158))</f>
        <v>0.72</v>
      </c>
      <c r="AG158" s="77">
        <f>$AA158/(1-(SUMIF($B$61:$B$70,RIGHT($D158,1),'IND2017'!AE$148:AE$157)*$AK158))</f>
        <v>0.72</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f>$AA159/(1-(SUMIF($B$61:$B$70,RIGHT($D159,1),'IND2017'!Z$148:Z$157)*$AK159))</f>
        <v>0.68</v>
      </c>
      <c r="AC159" s="77">
        <f>$AA159/(1-(SUMIF($B$61:$B$70,RIGHT($D159,1),'IND2017'!AA$148:AA$157)*$AK159))</f>
        <v>0.68</v>
      </c>
      <c r="AD159" s="77">
        <f>$AA159/(1-(SUMIF($B$61:$B$70,RIGHT($D159,1),'IND2017'!AB$148:AB$157)*$AK159))</f>
        <v>0.68</v>
      </c>
      <c r="AE159" s="77">
        <f>$AA159/(1-(SUMIF($B$61:$B$70,RIGHT($D159,1),'IND2017'!AC$148:AC$157)*$AK159))</f>
        <v>0.68</v>
      </c>
      <c r="AF159" s="77">
        <f>$AA159/(1-(SUMIF($B$61:$B$70,RIGHT($D159,1),'IND2017'!AD$148:AD$157)*$AK159))</f>
        <v>0.68</v>
      </c>
      <c r="AG159" s="77">
        <f>$AA159/(1-(SUMIF($B$61:$B$70,RIGHT($D159,1),'IND2017'!AE$148:AE$157)*$AK159))</f>
        <v>0.68</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f>$AA160/(1-(SUMIF($B$61:$B$70,RIGHT($D160,1),'IND2017'!Z$148:Z$157)*$AK160))</f>
        <v>0.72</v>
      </c>
      <c r="AC160" s="77">
        <f>$AA160/(1-(SUMIF($B$61:$B$70,RIGHT($D160,1),'IND2017'!AA$148:AA$157)*$AK160))</f>
        <v>0.72</v>
      </c>
      <c r="AD160" s="77">
        <f>$AA160/(1-(SUMIF($B$61:$B$70,RIGHT($D160,1),'IND2017'!AB$148:AB$157)*$AK160))</f>
        <v>0.72</v>
      </c>
      <c r="AE160" s="77">
        <f>$AA160/(1-(SUMIF($B$61:$B$70,RIGHT($D160,1),'IND2017'!AC$148:AC$157)*$AK160))</f>
        <v>0.72</v>
      </c>
      <c r="AF160" s="77">
        <f>$AA160/(1-(SUMIF($B$61:$B$70,RIGHT($D160,1),'IND2017'!AD$148:AD$157)*$AK160))</f>
        <v>0.72</v>
      </c>
      <c r="AG160" s="77">
        <f>$AA160/(1-(SUMIF($B$61:$B$70,RIGHT($D160,1),'IND2017'!AE$148:AE$157)*$AK160))</f>
        <v>0.72</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f>$AA161/(1-(SUMIF($B$61:$B$70,RIGHT($D161,1),'IND2017'!Z$148:Z$157)*$AK161))</f>
        <v>0.76</v>
      </c>
      <c r="AC161" s="77">
        <f>$AA161/(1-(SUMIF($B$61:$B$70,RIGHT($D161,1),'IND2017'!AA$148:AA$157)*$AK161))</f>
        <v>0.76</v>
      </c>
      <c r="AD161" s="77">
        <f>$AA161/(1-(SUMIF($B$61:$B$70,RIGHT($D161,1),'IND2017'!AB$148:AB$157)*$AK161))</f>
        <v>0.76</v>
      </c>
      <c r="AE161" s="77">
        <f>$AA161/(1-(SUMIF($B$61:$B$70,RIGHT($D161,1),'IND2017'!AC$148:AC$157)*$AK161))</f>
        <v>0.76</v>
      </c>
      <c r="AF161" s="77">
        <f>$AA161/(1-(SUMIF($B$61:$B$70,RIGHT($D161,1),'IND2017'!AD$148:AD$157)*$AK161))</f>
        <v>0.76</v>
      </c>
      <c r="AG161" s="77">
        <f>$AA161/(1-(SUMIF($B$61:$B$70,RIGHT($D161,1),'IND2017'!AE$148:AE$157)*$AK161))</f>
        <v>0.76</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f>$AA162/(1-(SUMIF($B$61:$B$70,RIGHT($D162,1),'IND2017'!Z$148:Z$157)*$AK162))</f>
        <v>3.34</v>
      </c>
      <c r="AC162" s="77">
        <f>$AA162/(1-(SUMIF($B$61:$B$70,RIGHT($D162,1),'IND2017'!AA$148:AA$157)*$AK162))</f>
        <v>3.34</v>
      </c>
      <c r="AD162" s="77">
        <f>$AA162/(1-(SUMIF($B$61:$B$70,RIGHT($D162,1),'IND2017'!AB$148:AB$157)*$AK162))</f>
        <v>3.34</v>
      </c>
      <c r="AE162" s="77">
        <f>$AA162/(1-(SUMIF($B$61:$B$70,RIGHT($D162,1),'IND2017'!AC$148:AC$157)*$AK162))</f>
        <v>3.34</v>
      </c>
      <c r="AF162" s="77">
        <f>$AA162/(1-(SUMIF($B$61:$B$70,RIGHT($D162,1),'IND2017'!AD$148:AD$157)*$AK162))</f>
        <v>3.34</v>
      </c>
      <c r="AG162" s="77">
        <f>$AA162/(1-(SUMIF($B$61:$B$70,RIGHT($D162,1),'IND2017'!AE$148:AE$157)*$AK162))</f>
        <v>3.34</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f>$AA163/(1-(SUMIF($B$61:$B$70,RIGHT($D163,1),'IND2017'!Z$148:Z$157)*$AK163))</f>
        <v>0.76</v>
      </c>
      <c r="AC163" s="77">
        <f>$AA163/(1-(SUMIF($B$61:$B$70,RIGHT($D163,1),'IND2017'!AA$148:AA$157)*$AK163))</f>
        <v>0.76</v>
      </c>
      <c r="AD163" s="77">
        <f>$AA163/(1-(SUMIF($B$61:$B$70,RIGHT($D163,1),'IND2017'!AB$148:AB$157)*$AK163))</f>
        <v>0.76</v>
      </c>
      <c r="AE163" s="77">
        <f>$AA163/(1-(SUMIF($B$61:$B$70,RIGHT($D163,1),'IND2017'!AC$148:AC$157)*$AK163))</f>
        <v>0.76</v>
      </c>
      <c r="AF163" s="77">
        <f>$AA163/(1-(SUMIF($B$61:$B$70,RIGHT($D163,1),'IND2017'!AD$148:AD$157)*$AK163))</f>
        <v>0.76</v>
      </c>
      <c r="AG163" s="77">
        <f>$AA163/(1-(SUMIF($B$61:$B$70,RIGHT($D163,1),'IND2017'!AE$148:AE$157)*$AK163))</f>
        <v>0.76</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0.5</v>
      </c>
      <c r="S164" s="77">
        <f>'IND2017'!P122</f>
        <v>1</v>
      </c>
      <c r="T164" s="77">
        <f>'IND2017'!Q122</f>
        <v>1</v>
      </c>
      <c r="V164" s="76">
        <f t="shared" si="100"/>
        <v>0</v>
      </c>
      <c r="W164" s="77">
        <f t="shared" si="101"/>
        <v>0</v>
      </c>
      <c r="X164" s="77">
        <f t="shared" si="101"/>
        <v>0</v>
      </c>
      <c r="Y164" s="77">
        <f t="shared" si="101"/>
        <v>0</v>
      </c>
      <c r="AA164" s="76">
        <f t="shared" si="102"/>
        <v>0.6</v>
      </c>
      <c r="AB164" s="77">
        <f>$AA164/(1-(SUMIF($B$61:$B$70,RIGHT($D164,1),'IND2017'!Z$148:Z$157)*$AK164))</f>
        <v>0.6</v>
      </c>
      <c r="AC164" s="77">
        <f>$AA164/(1-(SUMIF($B$61:$B$70,RIGHT($D164,1),'IND2017'!AA$148:AA$157)*$AK164))</f>
        <v>0.6</v>
      </c>
      <c r="AD164" s="77">
        <f>$AA164/(1-(SUMIF($B$61:$B$70,RIGHT($D164,1),'IND2017'!AB$148:AB$157)*$AK164))</f>
        <v>0.6</v>
      </c>
      <c r="AE164" s="77">
        <f>$AA164/(1-(SUMIF($B$61:$B$70,RIGHT($D164,1),'IND2017'!AC$148:AC$157)*$AK164))</f>
        <v>0.6</v>
      </c>
      <c r="AF164" s="77">
        <f>$AA164/(1-(SUMIF($B$61:$B$70,RIGHT($D164,1),'IND2017'!AD$148:AD$157)*$AK164))</f>
        <v>0.6</v>
      </c>
      <c r="AG164" s="77">
        <f>$AA164/(1-(SUMIF($B$61:$B$70,RIGHT($D164,1),'IND2017'!AE$148:AE$157)*$AK164))</f>
        <v>0.6</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f>$AA170/(1-(SUMIF($B$61:$B$70,RIGHT($D170,1),'IND2017'!Z$171:Z$180)*$AK170))</f>
        <v>1</v>
      </c>
      <c r="AC170" s="77">
        <f>$AA170/(1-(SUMIF($B$61:$B$70,RIGHT($D170,1),'IND2017'!AA$171:AA$180)*$AK170))</f>
        <v>1</v>
      </c>
      <c r="AD170" s="77">
        <f>$AA170/(1-(SUMIF($B$61:$B$70,RIGHT($D170,1),'IND2017'!AB$171:AB$180)*$AK170))</f>
        <v>1</v>
      </c>
      <c r="AE170" s="77">
        <f>$AA170/(1-(SUMIF($B$61:$B$70,RIGHT($D170,1),'IND2017'!AC$171:AC$180)*$AK170))</f>
        <v>1</v>
      </c>
      <c r="AF170" s="77">
        <f>$AA170/(1-(SUMIF($B$61:$B$70,RIGHT($D170,1),'IND2017'!AD$171:AD$180)*$AK170))</f>
        <v>1</v>
      </c>
      <c r="AG170" s="77">
        <f>$AA170/(1-(SUMIF($B$61:$B$70,RIGHT($D170,1),'IND2017'!AE$171:AE$180)*$AK170))</f>
        <v>1</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f>$AA171/(1-(SUMIF($B$61:$B$70,RIGHT($D171,1),'IND2017'!Z$171:Z$180)*$AK171))</f>
        <v>0.05</v>
      </c>
      <c r="AC171" s="77">
        <f>$AA171/(1-(SUMIF($B$61:$B$70,RIGHT($D171,1),'IND2017'!AA$171:AA$180)*$AK171))</f>
        <v>0.05</v>
      </c>
      <c r="AD171" s="77">
        <f>$AA171/(1-(SUMIF($B$61:$B$70,RIGHT($D171,1),'IND2017'!AB$171:AB$180)*$AK171))</f>
        <v>0.05</v>
      </c>
      <c r="AE171" s="77">
        <f>$AA171/(1-(SUMIF($B$61:$B$70,RIGHT($D171,1),'IND2017'!AC$171:AC$180)*$AK171))</f>
        <v>0.05</v>
      </c>
      <c r="AF171" s="77">
        <f>$AA171/(1-(SUMIF($B$61:$B$70,RIGHT($D171,1),'IND2017'!AD$171:AD$180)*$AK171))</f>
        <v>0.05</v>
      </c>
      <c r="AG171" s="77">
        <f>$AA171/(1-(SUMIF($B$61:$B$70,RIGHT($D171,1),'IND2017'!AE$171:AE$180)*$AK171))</f>
        <v>0.05</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f>$AA172/(1-(SUMIF($B$61:$B$70,RIGHT($D172,1),'IND2017'!Z$171:Z$180)*$AK172))</f>
        <v>0.3</v>
      </c>
      <c r="AC172" s="77">
        <f>$AA172/(1-(SUMIF($B$61:$B$70,RIGHT($D172,1),'IND2017'!AA$171:AA$180)*$AK172))</f>
        <v>0.3</v>
      </c>
      <c r="AD172" s="77">
        <f>$AA172/(1-(SUMIF($B$61:$B$70,RIGHT($D172,1),'IND2017'!AB$171:AB$180)*$AK172))</f>
        <v>0.3</v>
      </c>
      <c r="AE172" s="77">
        <f>$AA172/(1-(SUMIF($B$61:$B$70,RIGHT($D172,1),'IND2017'!AC$171:AC$180)*$AK172))</f>
        <v>0.3</v>
      </c>
      <c r="AF172" s="77">
        <f>$AA172/(1-(SUMIF($B$61:$B$70,RIGHT($D172,1),'IND2017'!AD$171:AD$180)*$AK172))</f>
        <v>0.3</v>
      </c>
      <c r="AG172" s="77">
        <f>$AA172/(1-(SUMIF($B$61:$B$70,RIGHT($D172,1),'IND2017'!AE$171:AE$180)*$AK172))</f>
        <v>0.3</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f>$AA173/(1-(SUMIF($B$61:$B$70,RIGHT($D173,1),'IND2017'!Z$171:Z$180)*$AK173))</f>
        <v>2</v>
      </c>
      <c r="AC173" s="77">
        <f>$AA173/(1-(SUMIF($B$61:$B$70,RIGHT($D173,1),'IND2017'!AA$171:AA$180)*$AK173))</f>
        <v>2</v>
      </c>
      <c r="AD173" s="77">
        <f>$AA173/(1-(SUMIF($B$61:$B$70,RIGHT($D173,1),'IND2017'!AB$171:AB$180)*$AK173))</f>
        <v>2</v>
      </c>
      <c r="AE173" s="77">
        <f>$AA173/(1-(SUMIF($B$61:$B$70,RIGHT($D173,1),'IND2017'!AC$171:AC$180)*$AK173))</f>
        <v>2</v>
      </c>
      <c r="AF173" s="77">
        <f>$AA173/(1-(SUMIF($B$61:$B$70,RIGHT($D173,1),'IND2017'!AD$171:AD$180)*$AK173))</f>
        <v>2</v>
      </c>
      <c r="AG173" s="77">
        <f>$AA173/(1-(SUMIF($B$61:$B$70,RIGHT($D173,1),'IND2017'!AE$171:AE$180)*$AK173))</f>
        <v>2</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f>$AA174/(1-(SUMIF($B$61:$B$70,RIGHT($D174,1),'IND2017'!Z$171:Z$180)*$AK174))</f>
        <v>0.9</v>
      </c>
      <c r="AC174" s="77">
        <f>$AA174/(1-(SUMIF($B$61:$B$70,RIGHT($D174,1),'IND2017'!AA$171:AA$180)*$AK174))</f>
        <v>0.9</v>
      </c>
      <c r="AD174" s="77">
        <f>$AA174/(1-(SUMIF($B$61:$B$70,RIGHT($D174,1),'IND2017'!AB$171:AB$180)*$AK174))</f>
        <v>0.9</v>
      </c>
      <c r="AE174" s="77">
        <f>$AA174/(1-(SUMIF($B$61:$B$70,RIGHT($D174,1),'IND2017'!AC$171:AC$180)*$AK174))</f>
        <v>0.9</v>
      </c>
      <c r="AF174" s="77">
        <f>$AA174/(1-(SUMIF($B$61:$B$70,RIGHT($D174,1),'IND2017'!AD$171:AD$180)*$AK174))</f>
        <v>0.9</v>
      </c>
      <c r="AG174" s="77">
        <f>$AA174/(1-(SUMIF($B$61:$B$70,RIGHT($D174,1),'IND2017'!AE$171:AE$180)*$AK174))</f>
        <v>0.9</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f>$AA175/(1-(SUMIF($B$61:$B$70,RIGHT($D175,1),'IND2017'!Z$171:Z$180)*$AK175))</f>
        <v>0.8</v>
      </c>
      <c r="AC175" s="77">
        <f>$AA175/(1-(SUMIF($B$61:$B$70,RIGHT($D175,1),'IND2017'!AA$171:AA$180)*$AK175))</f>
        <v>0.8</v>
      </c>
      <c r="AD175" s="77">
        <f>$AA175/(1-(SUMIF($B$61:$B$70,RIGHT($D175,1),'IND2017'!AB$171:AB$180)*$AK175))</f>
        <v>0.8</v>
      </c>
      <c r="AE175" s="77">
        <f>$AA175/(1-(SUMIF($B$61:$B$70,RIGHT($D175,1),'IND2017'!AC$171:AC$180)*$AK175))</f>
        <v>0.8</v>
      </c>
      <c r="AF175" s="77">
        <f>$AA175/(1-(SUMIF($B$61:$B$70,RIGHT($D175,1),'IND2017'!AD$171:AD$180)*$AK175))</f>
        <v>0.8</v>
      </c>
      <c r="AG175" s="77">
        <f>$AA175/(1-(SUMIF($B$61:$B$70,RIGHT($D175,1),'IND2017'!AE$171:AE$180)*$AK175))</f>
        <v>0.8</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f>$AA176/(1-(SUMIF($B$61:$B$70,RIGHT($D176,1),'IND2017'!Z$171:Z$180)*$AK176))</f>
        <v>0.8</v>
      </c>
      <c r="AC176" s="77">
        <f>$AA176/(1-(SUMIF($B$61:$B$70,RIGHT($D176,1),'IND2017'!AA$171:AA$180)*$AK176))</f>
        <v>0.8</v>
      </c>
      <c r="AD176" s="77">
        <f>$AA176/(1-(SUMIF($B$61:$B$70,RIGHT($D176,1),'IND2017'!AB$171:AB$180)*$AK176))</f>
        <v>0.8</v>
      </c>
      <c r="AE176" s="77">
        <f>$AA176/(1-(SUMIF($B$61:$B$70,RIGHT($D176,1),'IND2017'!AC$171:AC$180)*$AK176))</f>
        <v>0.8</v>
      </c>
      <c r="AF176" s="77">
        <f>$AA176/(1-(SUMIF($B$61:$B$70,RIGHT($D176,1),'IND2017'!AD$171:AD$180)*$AK176))</f>
        <v>0.8</v>
      </c>
      <c r="AG176" s="77">
        <f>$AA176/(1-(SUMIF($B$61:$B$70,RIGHT($D176,1),'IND2017'!AE$171:AE$180)*$AK176))</f>
        <v>0.8</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f>$AA177/(1-(SUMIF($B$61:$B$70,RIGHT($D177,1),'IND2017'!Z$171:Z$180)*$AK177))</f>
        <v>0.8</v>
      </c>
      <c r="AC177" s="77">
        <f>$AA177/(1-(SUMIF($B$61:$B$70,RIGHT($D177,1),'IND2017'!AA$171:AA$180)*$AK177))</f>
        <v>0.8</v>
      </c>
      <c r="AD177" s="77">
        <f>$AA177/(1-(SUMIF($B$61:$B$70,RIGHT($D177,1),'IND2017'!AB$171:AB$180)*$AK177))</f>
        <v>0.8</v>
      </c>
      <c r="AE177" s="77">
        <f>$AA177/(1-(SUMIF($B$61:$B$70,RIGHT($D177,1),'IND2017'!AC$171:AC$180)*$AK177))</f>
        <v>0.8</v>
      </c>
      <c r="AF177" s="77">
        <f>$AA177/(1-(SUMIF($B$61:$B$70,RIGHT($D177,1),'IND2017'!AD$171:AD$180)*$AK177))</f>
        <v>0.8</v>
      </c>
      <c r="AG177" s="77">
        <f>$AA177/(1-(SUMIF($B$61:$B$70,RIGHT($D177,1),'IND2017'!AE$171:AE$180)*$AK177))</f>
        <v>0.8</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f>$AA178/(1-(SUMIF($B$61:$B$70,RIGHT($D178,1),'IND2017'!Z$171:Z$180)*$AK178))</f>
        <v>0.76</v>
      </c>
      <c r="AC178" s="77">
        <f>$AA178/(1-(SUMIF($B$61:$B$70,RIGHT($D178,1),'IND2017'!AA$171:AA$180)*$AK178))</f>
        <v>0.76</v>
      </c>
      <c r="AD178" s="77">
        <f>$AA178/(1-(SUMIF($B$61:$B$70,RIGHT($D178,1),'IND2017'!AB$171:AB$180)*$AK178))</f>
        <v>0.76</v>
      </c>
      <c r="AE178" s="77">
        <f>$AA178/(1-(SUMIF($B$61:$B$70,RIGHT($D178,1),'IND2017'!AC$171:AC$180)*$AK178))</f>
        <v>0.76</v>
      </c>
      <c r="AF178" s="77">
        <f>$AA178/(1-(SUMIF($B$61:$B$70,RIGHT($D178,1),'IND2017'!AD$171:AD$180)*$AK178))</f>
        <v>0.76</v>
      </c>
      <c r="AG178" s="77">
        <f>$AA178/(1-(SUMIF($B$61:$B$70,RIGHT($D178,1),'IND2017'!AE$171:AE$180)*$AK178))</f>
        <v>0.76</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f>$AA180/(1-(SUMIF($B$61:$B$70,RIGHT($D180,1),'IND2017'!Z$171:Z$180)*$AK180))</f>
        <v>0.64</v>
      </c>
      <c r="AC180" s="77">
        <f>$AA180/(1-(SUMIF($B$61:$B$70,RIGHT($D180,1),'IND2017'!AA$171:AA$180)*$AK180))</f>
        <v>0.64</v>
      </c>
      <c r="AD180" s="77">
        <f>$AA180/(1-(SUMIF($B$61:$B$70,RIGHT($D180,1),'IND2017'!AB$171:AB$180)*$AK180))</f>
        <v>0.64</v>
      </c>
      <c r="AE180" s="77">
        <f>$AA180/(1-(SUMIF($B$61:$B$70,RIGHT($D180,1),'IND2017'!AC$171:AC$180)*$AK180))</f>
        <v>0.64</v>
      </c>
      <c r="AF180" s="77">
        <f>$AA180/(1-(SUMIF($B$61:$B$70,RIGHT($D180,1),'IND2017'!AD$171:AD$180)*$AK180))</f>
        <v>0.64</v>
      </c>
      <c r="AG180" s="77">
        <f>$AA180/(1-(SUMIF($B$61:$B$70,RIGHT($D180,1),'IND2017'!AE$171:AE$180)*$AK180))</f>
        <v>0.64</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f>$AA181/(1-(SUMIF($B$61:$B$70,RIGHT($D181,1),'IND2017'!Z$171:Z$180)*$AK181))</f>
        <v>0.72</v>
      </c>
      <c r="AC181" s="77">
        <f>$AA181/(1-(SUMIF($B$61:$B$70,RIGHT($D181,1),'IND2017'!AA$171:AA$180)*$AK181))</f>
        <v>0.72</v>
      </c>
      <c r="AD181" s="77">
        <f>$AA181/(1-(SUMIF($B$61:$B$70,RIGHT($D181,1),'IND2017'!AB$171:AB$180)*$AK181))</f>
        <v>0.72</v>
      </c>
      <c r="AE181" s="77">
        <f>$AA181/(1-(SUMIF($B$61:$B$70,RIGHT($D181,1),'IND2017'!AC$171:AC$180)*$AK181))</f>
        <v>0.72</v>
      </c>
      <c r="AF181" s="77">
        <f>$AA181/(1-(SUMIF($B$61:$B$70,RIGHT($D181,1),'IND2017'!AD$171:AD$180)*$AK181))</f>
        <v>0.72</v>
      </c>
      <c r="AG181" s="77">
        <f>$AA181/(1-(SUMIF($B$61:$B$70,RIGHT($D181,1),'IND2017'!AE$171:AE$180)*$AK181))</f>
        <v>0.72</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f>$AA182/(1-(SUMIF($B$61:$B$70,RIGHT($D182,1),'IND2017'!Z$171:Z$180)*$AK182))</f>
        <v>0.68</v>
      </c>
      <c r="AC182" s="77">
        <f>$AA182/(1-(SUMIF($B$61:$B$70,RIGHT($D182,1),'IND2017'!AA$171:AA$180)*$AK182))</f>
        <v>0.68</v>
      </c>
      <c r="AD182" s="77">
        <f>$AA182/(1-(SUMIF($B$61:$B$70,RIGHT($D182,1),'IND2017'!AB$171:AB$180)*$AK182))</f>
        <v>0.68</v>
      </c>
      <c r="AE182" s="77">
        <f>$AA182/(1-(SUMIF($B$61:$B$70,RIGHT($D182,1),'IND2017'!AC$171:AC$180)*$AK182))</f>
        <v>0.68</v>
      </c>
      <c r="AF182" s="77">
        <f>$AA182/(1-(SUMIF($B$61:$B$70,RIGHT($D182,1),'IND2017'!AD$171:AD$180)*$AK182))</f>
        <v>0.68</v>
      </c>
      <c r="AG182" s="77">
        <f>$AA182/(1-(SUMIF($B$61:$B$70,RIGHT($D182,1),'IND2017'!AE$171:AE$180)*$AK182))</f>
        <v>0.68</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f>$AA183/(1-(SUMIF($B$61:$B$70,RIGHT($D183,1),'IND2017'!Z$171:Z$180)*$AK183))</f>
        <v>0.72</v>
      </c>
      <c r="AC183" s="77">
        <f>$AA183/(1-(SUMIF($B$61:$B$70,RIGHT($D183,1),'IND2017'!AA$171:AA$180)*$AK183))</f>
        <v>0.72</v>
      </c>
      <c r="AD183" s="77">
        <f>$AA183/(1-(SUMIF($B$61:$B$70,RIGHT($D183,1),'IND2017'!AB$171:AB$180)*$AK183))</f>
        <v>0.72</v>
      </c>
      <c r="AE183" s="77">
        <f>$AA183/(1-(SUMIF($B$61:$B$70,RIGHT($D183,1),'IND2017'!AC$171:AC$180)*$AK183))</f>
        <v>0.72</v>
      </c>
      <c r="AF183" s="77">
        <f>$AA183/(1-(SUMIF($B$61:$B$70,RIGHT($D183,1),'IND2017'!AD$171:AD$180)*$AK183))</f>
        <v>0.72</v>
      </c>
      <c r="AG183" s="77">
        <f>$AA183/(1-(SUMIF($B$61:$B$70,RIGHT($D183,1),'IND2017'!AE$171:AE$180)*$AK183))</f>
        <v>0.72</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f>$AA184/(1-(SUMIF($B$61:$B$70,RIGHT($D184,1),'IND2017'!Z$171:Z$180)*$AK184))</f>
        <v>0.76</v>
      </c>
      <c r="AC184" s="77">
        <f>$AA184/(1-(SUMIF($B$61:$B$70,RIGHT($D184,1),'IND2017'!AA$171:AA$180)*$AK184))</f>
        <v>0.76</v>
      </c>
      <c r="AD184" s="77">
        <f>$AA184/(1-(SUMIF($B$61:$B$70,RIGHT($D184,1),'IND2017'!AB$171:AB$180)*$AK184))</f>
        <v>0.76</v>
      </c>
      <c r="AE184" s="77">
        <f>$AA184/(1-(SUMIF($B$61:$B$70,RIGHT($D184,1),'IND2017'!AC$171:AC$180)*$AK184))</f>
        <v>0.76</v>
      </c>
      <c r="AF184" s="77">
        <f>$AA184/(1-(SUMIF($B$61:$B$70,RIGHT($D184,1),'IND2017'!AD$171:AD$180)*$AK184))</f>
        <v>0.76</v>
      </c>
      <c r="AG184" s="77">
        <f>$AA184/(1-(SUMIF($B$61:$B$70,RIGHT($D184,1),'IND2017'!AE$171:AE$180)*$AK184))</f>
        <v>0.76</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0.5</v>
      </c>
      <c r="S185" s="77">
        <f>'IND2017'!P143</f>
        <v>1</v>
      </c>
      <c r="T185" s="77">
        <f>'IND2017'!Q143</f>
        <v>1</v>
      </c>
      <c r="V185" s="76">
        <f t="shared" si="117"/>
        <v>0</v>
      </c>
      <c r="W185" s="77">
        <f t="shared" si="118"/>
        <v>0</v>
      </c>
      <c r="X185" s="77">
        <f t="shared" si="118"/>
        <v>0</v>
      </c>
      <c r="Y185" s="77">
        <f t="shared" si="118"/>
        <v>0</v>
      </c>
      <c r="AA185" s="76">
        <f t="shared" si="119"/>
        <v>0.6</v>
      </c>
      <c r="AB185" s="77">
        <f>$AA185/(1-(SUMIF($B$61:$B$70,RIGHT($D185,1),'IND2017'!Z$171:Z$180)*$AK185))</f>
        <v>0.6</v>
      </c>
      <c r="AC185" s="77">
        <f>$AA185/(1-(SUMIF($B$61:$B$70,RIGHT($D185,1),'IND2017'!AA$171:AA$180)*$AK185))</f>
        <v>0.6</v>
      </c>
      <c r="AD185" s="77">
        <f>$AA185/(1-(SUMIF($B$61:$B$70,RIGHT($D185,1),'IND2017'!AB$171:AB$180)*$AK185))</f>
        <v>0.6</v>
      </c>
      <c r="AE185" s="77">
        <f>$AA185/(1-(SUMIF($B$61:$B$70,RIGHT($D185,1),'IND2017'!AC$171:AC$180)*$AK185))</f>
        <v>0.6</v>
      </c>
      <c r="AF185" s="77">
        <f>$AA185/(1-(SUMIF($B$61:$B$70,RIGHT($D185,1),'IND2017'!AD$171:AD$180)*$AK185))</f>
        <v>0.6</v>
      </c>
      <c r="AG185" s="77">
        <f>$AA185/(1-(SUMIF($B$61:$B$70,RIGHT($D185,1),'IND2017'!AE$171:AE$180)*$AK185))</f>
        <v>0.6</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1</v>
      </c>
      <c r="S225" s="77">
        <f>'IND2017'!P164</f>
        <v>1</v>
      </c>
      <c r="T225" s="77">
        <f>'IND2017'!Q164</f>
        <v>1</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1</v>
      </c>
      <c r="T226" s="77">
        <f>'IND2017'!Q165</f>
        <v>1</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1</v>
      </c>
      <c r="T267" s="77">
        <f>'IND2017'!Q186</f>
        <v>1</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Y273"/>
  <sheetViews>
    <sheetView tabSelected="1" topLeftCell="A136" zoomScaleNormal="100" workbookViewId="0">
      <selection activeCell="E95" sqref="E9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80" t="s">
        <v>376</v>
      </c>
      <c r="C1" s="280"/>
      <c r="D1" s="280"/>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51">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51">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51">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51">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51">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51">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51">
      <c r="A71" s="65" t="str">
        <f>A41</f>
        <v>Non-Energy Use</v>
      </c>
      <c r="B71" s="46" t="s">
        <v>272</v>
      </c>
      <c r="C71" s="39"/>
      <c r="D71" s="39"/>
      <c r="E71" s="39"/>
      <c r="F71" s="39"/>
      <c r="G71" s="39"/>
      <c r="H71" s="39"/>
      <c r="I71" s="39"/>
      <c r="J71" s="39"/>
      <c r="K71" s="48"/>
      <c r="L71" s="7"/>
      <c r="M71" s="2"/>
    </row>
    <row r="72" spans="1:51">
      <c r="A72" s="65" t="str">
        <f>A42</f>
        <v>Transport</v>
      </c>
      <c r="B72" s="46" t="s">
        <v>274</v>
      </c>
      <c r="C72" s="39"/>
      <c r="D72" s="39"/>
      <c r="E72" s="39"/>
      <c r="F72" s="39"/>
      <c r="G72" s="39"/>
      <c r="H72" s="39"/>
      <c r="I72" s="39"/>
      <c r="J72" s="39"/>
      <c r="K72" s="48"/>
      <c r="L72" s="7"/>
      <c r="M72" s="2"/>
    </row>
    <row r="73" spans="1:51">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51">
      <c r="A74" s="50"/>
      <c r="B74" s="51"/>
      <c r="C74" s="52"/>
      <c r="D74" s="52"/>
      <c r="E74" s="52"/>
      <c r="F74" s="52"/>
      <c r="G74" s="52"/>
      <c r="H74" s="52"/>
      <c r="I74" s="52"/>
      <c r="J74" s="52"/>
      <c r="K74" s="52"/>
      <c r="L74" s="2"/>
      <c r="M74" s="2"/>
      <c r="N74" s="2"/>
      <c r="O74" s="74"/>
      <c r="P74" s="2"/>
      <c r="Q74" s="2"/>
      <c r="R74" s="2"/>
      <c r="S74" s="2"/>
      <c r="T74" s="2"/>
      <c r="U74" s="2"/>
      <c r="V74" s="2"/>
    </row>
    <row r="75" spans="1:51"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Z75" s="26" t="s">
        <v>413</v>
      </c>
      <c r="AH75" s="255" t="s">
        <v>834</v>
      </c>
      <c r="AI75" s="256"/>
      <c r="AJ75" s="256"/>
      <c r="AK75" s="256"/>
      <c r="AL75" s="256"/>
      <c r="AM75" s="256"/>
      <c r="AO75" s="265" t="s">
        <v>623</v>
      </c>
      <c r="AP75" s="256"/>
      <c r="AQ75" s="256"/>
      <c r="AR75" s="256"/>
      <c r="AS75" s="256"/>
      <c r="AT75" s="256"/>
      <c r="AV75" s="265" t="s">
        <v>835</v>
      </c>
      <c r="AW75" s="265"/>
      <c r="AX75" s="265"/>
      <c r="AY75" s="265"/>
    </row>
    <row r="76" spans="1:51" ht="15">
      <c r="A76" s="2"/>
      <c r="B76" s="2"/>
      <c r="C76" s="36"/>
      <c r="D76" s="268" t="s">
        <v>835</v>
      </c>
      <c r="E76" s="2"/>
      <c r="F76" s="2"/>
      <c r="G76" s="2"/>
      <c r="H76" s="2"/>
      <c r="I76" s="2"/>
      <c r="J76" s="36"/>
      <c r="K76" s="2"/>
      <c r="L76" s="2"/>
      <c r="M76" s="2"/>
      <c r="N76" s="2"/>
      <c r="O76" s="74"/>
      <c r="P76" s="194">
        <v>0</v>
      </c>
      <c r="Q76" s="74"/>
      <c r="R76" s="74"/>
      <c r="S76" s="74"/>
      <c r="T76" s="74"/>
      <c r="U76" s="74"/>
      <c r="V76" s="74"/>
      <c r="W76" s="74"/>
      <c r="X76" s="74"/>
      <c r="Y76" s="74"/>
      <c r="Z76" s="259"/>
      <c r="AA76" s="148"/>
      <c r="AB76" s="148"/>
      <c r="AC76" s="148"/>
      <c r="AD76" s="148"/>
      <c r="AE76" s="118"/>
      <c r="AH76" s="257" t="s">
        <v>431</v>
      </c>
      <c r="AI76" s="257" t="s">
        <v>430</v>
      </c>
      <c r="AJ76" s="257" t="s">
        <v>606</v>
      </c>
      <c r="AK76" s="257" t="s">
        <v>607</v>
      </c>
      <c r="AL76" s="257" t="s">
        <v>608</v>
      </c>
      <c r="AM76" s="257" t="s">
        <v>609</v>
      </c>
      <c r="AO76" s="257" t="s">
        <v>485</v>
      </c>
      <c r="AP76" s="257" t="s">
        <v>486</v>
      </c>
      <c r="AQ76" s="257" t="s">
        <v>487</v>
      </c>
      <c r="AR76" s="257" t="s">
        <v>624</v>
      </c>
      <c r="AS76" s="257" t="s">
        <v>625</v>
      </c>
      <c r="AT76" s="257"/>
      <c r="AV76" s="265" t="s">
        <v>626</v>
      </c>
      <c r="AW76" s="265" t="s">
        <v>485</v>
      </c>
      <c r="AX76" s="265" t="s">
        <v>627</v>
      </c>
      <c r="AY76" s="265">
        <v>2017</v>
      </c>
    </row>
    <row r="77" spans="1:51" ht="38.25">
      <c r="A77" s="53" t="s">
        <v>430</v>
      </c>
      <c r="B77" s="53" t="s">
        <v>431</v>
      </c>
      <c r="C77" s="53" t="s">
        <v>432</v>
      </c>
      <c r="D77" s="53" t="s">
        <v>433</v>
      </c>
      <c r="E77" s="53" t="s">
        <v>477</v>
      </c>
      <c r="F77" s="53" t="s">
        <v>614</v>
      </c>
      <c r="G77" s="53" t="s">
        <v>478</v>
      </c>
      <c r="H77" s="53" t="s">
        <v>479</v>
      </c>
      <c r="I77" s="53" t="s">
        <v>837</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s="74"/>
      <c r="Y77" s="74"/>
      <c r="Z77" s="260" t="s">
        <v>621</v>
      </c>
      <c r="AE77" s="13"/>
      <c r="AH77" s="72" t="s">
        <v>476</v>
      </c>
      <c r="AI77" s="72"/>
      <c r="AJ77" s="72"/>
      <c r="AK77" s="72"/>
      <c r="AL77" s="72"/>
      <c r="AM77" s="72"/>
      <c r="AO77" s="72" t="s">
        <v>476</v>
      </c>
      <c r="AP77" s="72"/>
      <c r="AQ77" s="72"/>
      <c r="AR77" s="72"/>
      <c r="AS77" s="72"/>
      <c r="AV77" s="72" t="s">
        <v>476</v>
      </c>
      <c r="AW77" s="72" t="s">
        <v>628</v>
      </c>
      <c r="AX77" s="72" t="s">
        <v>629</v>
      </c>
      <c r="AY77" s="72" t="s">
        <v>630</v>
      </c>
    </row>
    <row r="78" spans="1:51" ht="51.95" customHeight="1" thickBot="1">
      <c r="A78" s="244" t="s">
        <v>615</v>
      </c>
      <c r="B78" s="252" t="s">
        <v>431</v>
      </c>
      <c r="C78" s="252" t="s">
        <v>440</v>
      </c>
      <c r="D78" s="252" t="s">
        <v>441</v>
      </c>
      <c r="E78" s="252" t="s">
        <v>442</v>
      </c>
      <c r="F78" s="252" t="s">
        <v>443</v>
      </c>
      <c r="G78" s="252" t="s">
        <v>444</v>
      </c>
      <c r="H78" s="252" t="s">
        <v>445</v>
      </c>
      <c r="I78" s="80" t="s">
        <v>837</v>
      </c>
      <c r="J78" s="252" t="s">
        <v>446</v>
      </c>
      <c r="K78" s="252" t="s">
        <v>447</v>
      </c>
      <c r="L78" s="252" t="s">
        <v>448</v>
      </c>
      <c r="M78" s="2"/>
      <c r="N78" s="252" t="s">
        <v>622</v>
      </c>
      <c r="O78" s="252"/>
      <c r="P78" s="252"/>
      <c r="Q78" s="252"/>
      <c r="R78" s="252"/>
      <c r="S78" s="252" t="s">
        <v>622</v>
      </c>
      <c r="T78" s="252"/>
      <c r="U78" s="252"/>
      <c r="V78" s="252"/>
      <c r="W78" s="252"/>
      <c r="X78" s="74"/>
      <c r="Y78" s="74"/>
      <c r="Z78" s="261"/>
      <c r="AA78" s="252"/>
      <c r="AB78" s="252"/>
      <c r="AC78" s="252"/>
      <c r="AD78" s="252"/>
      <c r="AE78" s="262"/>
      <c r="AH78" s="72" t="s">
        <v>476</v>
      </c>
      <c r="AI78" s="72"/>
      <c r="AJ78" s="72"/>
      <c r="AK78" s="72"/>
      <c r="AL78" s="72"/>
      <c r="AM78" s="72"/>
      <c r="AO78" s="72" t="s">
        <v>476</v>
      </c>
      <c r="AP78" s="72"/>
      <c r="AQ78" s="72"/>
      <c r="AR78" s="72"/>
      <c r="AS78" s="72"/>
      <c r="AV78" s="72" t="s">
        <v>476</v>
      </c>
      <c r="AW78" s="72"/>
      <c r="AX78" s="72"/>
      <c r="AY78" s="72"/>
    </row>
    <row r="79" spans="1:51">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Y79" s="74"/>
      <c r="Z79" s="14">
        <v>2020</v>
      </c>
      <c r="AA79">
        <v>2025</v>
      </c>
      <c r="AB79">
        <v>2030</v>
      </c>
      <c r="AC79">
        <v>2035</v>
      </c>
      <c r="AD79">
        <v>2040</v>
      </c>
      <c r="AE79" s="13">
        <v>2050</v>
      </c>
      <c r="AH79" s="72" t="s">
        <v>476</v>
      </c>
      <c r="AI79" s="72"/>
      <c r="AJ79" s="72"/>
      <c r="AK79" s="72"/>
      <c r="AL79" s="72"/>
      <c r="AM79" s="72"/>
      <c r="AO79" s="72" t="s">
        <v>476</v>
      </c>
      <c r="AP79" s="70"/>
      <c r="AQ79" s="245"/>
      <c r="AR79" s="70"/>
      <c r="AS79" s="70"/>
      <c r="AV79" s="72" t="s">
        <v>476</v>
      </c>
      <c r="AW79" s="72"/>
      <c r="AX79" s="72"/>
      <c r="AY79" s="266"/>
    </row>
    <row r="80" spans="1:51">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Y80" s="74"/>
      <c r="Z80" s="14"/>
      <c r="AE80" s="13"/>
      <c r="AH80" s="26" t="s">
        <v>476</v>
      </c>
      <c r="AI80" s="70"/>
      <c r="AJ80" s="70"/>
      <c r="AK80" s="70"/>
      <c r="AL80" s="70"/>
      <c r="AM80" s="70"/>
      <c r="AO80" s="72" t="s">
        <v>476</v>
      </c>
      <c r="AP80" s="70"/>
      <c r="AQ80" s="245"/>
      <c r="AR80" s="70"/>
      <c r="AS80" s="70"/>
      <c r="AV80" s="72" t="s">
        <v>476</v>
      </c>
      <c r="AW80" s="72"/>
      <c r="AX80" s="72"/>
      <c r="AY80" s="266"/>
    </row>
    <row r="81" spans="1:51">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74"/>
      <c r="Y81" s="74"/>
      <c r="Z81" s="14"/>
      <c r="AE81" s="13"/>
      <c r="AH81" t="str">
        <f>B81</f>
        <v>IMIKELC-E</v>
      </c>
      <c r="AI81" t="str">
        <f>A81</f>
        <v>Industry-Mining-Elec Heating - Electricity</v>
      </c>
      <c r="AJ81" s="70" t="s">
        <v>387</v>
      </c>
      <c r="AK81" s="70" t="s">
        <v>610</v>
      </c>
      <c r="AL81" s="70" t="s">
        <v>480</v>
      </c>
      <c r="AM81" s="70" t="s">
        <v>611</v>
      </c>
      <c r="AO81" s="70" t="str">
        <f>D81</f>
        <v>IMIK</v>
      </c>
      <c r="AP81" s="70" t="str">
        <f>"Industry - "&amp;VLOOKUP(RIGHT(LEFT(AO81,3),2),NameConv!$E$21:$F$301,2,FALSE)&amp;" - " &amp;VLOOKUP(RIGHT(AO81,1),NameConv!$D$42:$E$53,2,FALSE)</f>
        <v>Industry - Mining - Elec Heating</v>
      </c>
      <c r="AQ81" s="245" t="s">
        <v>387</v>
      </c>
      <c r="AR81" s="70" t="s">
        <v>631</v>
      </c>
      <c r="AS81" s="70" t="s">
        <v>632</v>
      </c>
      <c r="AV81" s="254" t="s">
        <v>401</v>
      </c>
      <c r="AW81" s="72" t="str">
        <f>AO81</f>
        <v>IMIK</v>
      </c>
      <c r="AX81" s="72" t="s">
        <v>387</v>
      </c>
      <c r="AY81" s="266">
        <f>SUMIFS($L$81:$L$188,$D$81:$D$188,$AW81)</f>
        <v>1.5483671599004531</v>
      </c>
    </row>
    <row r="82" spans="1:51">
      <c r="A82" s="45" t="str">
        <f t="shared" ref="A82:A89" si="31">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2">L82/F82</f>
        <v>6.2097168769758557</v>
      </c>
      <c r="I82">
        <v>0</v>
      </c>
      <c r="J82" s="61">
        <v>1</v>
      </c>
      <c r="K82" s="60">
        <f>J82*SUMIF($C$60:$K$60,$B$79,$C62:$K62)</f>
        <v>14.387914003953057</v>
      </c>
      <c r="L82" s="60">
        <f t="shared" ref="L82:L89" si="33">K82*E82</f>
        <v>0.71939570019765287</v>
      </c>
      <c r="N82" s="74" t="str">
        <f>""</f>
        <v/>
      </c>
      <c r="T82" s="74"/>
      <c r="U82" s="74"/>
      <c r="V82" s="74"/>
      <c r="W82" s="74"/>
      <c r="X82" s="74"/>
      <c r="Y82" s="74"/>
      <c r="Z82" s="263">
        <f>'PAMS central control panel'!C46</f>
        <v>0</v>
      </c>
      <c r="AA82" s="4">
        <f>'PAMS central control panel'!D46</f>
        <v>0.03</v>
      </c>
      <c r="AB82" s="4">
        <f>'PAMS central control panel'!E46</f>
        <v>0.04</v>
      </c>
      <c r="AC82" s="4">
        <f>'PAMS central control panel'!F46</f>
        <v>0.04</v>
      </c>
      <c r="AD82" s="4">
        <f>'PAMS central control panel'!G46</f>
        <v>0.04</v>
      </c>
      <c r="AE82" s="264">
        <f>'PAMS central control panel'!H46</f>
        <v>0.04</v>
      </c>
      <c r="AH82" t="str">
        <f t="shared" ref="AH82:AH101" si="34">B82</f>
        <v>IMIAELC-E</v>
      </c>
      <c r="AI82" t="str">
        <f t="shared" ref="AI82:AI101" si="35">A82</f>
        <v>Industry-Mining-Compressed air - Electricity</v>
      </c>
      <c r="AJ82" s="70" t="s">
        <v>387</v>
      </c>
      <c r="AK82" s="70" t="s">
        <v>610</v>
      </c>
      <c r="AL82" s="70" t="s">
        <v>480</v>
      </c>
      <c r="AM82" s="70" t="s">
        <v>611</v>
      </c>
      <c r="AO82" s="70" t="str">
        <f t="shared" ref="AO82:AO89" si="36">D82</f>
        <v>IMIA</v>
      </c>
      <c r="AP82" s="70" t="str">
        <f>"Industry - "&amp;VLOOKUP(RIGHT(LEFT(AO82,3),2),NameConv!$E$21:$F$301,2,FALSE)&amp;" - " &amp;VLOOKUP(RIGHT(AO82,1),NameConv!$D$42:$E$53,2,FALSE)</f>
        <v>Industry - Mining - Compressed air</v>
      </c>
      <c r="AQ82" s="245" t="s">
        <v>387</v>
      </c>
      <c r="AR82" s="70" t="s">
        <v>631</v>
      </c>
      <c r="AS82" s="70" t="s">
        <v>632</v>
      </c>
      <c r="AV82" s="254" t="s">
        <v>401</v>
      </c>
      <c r="AW82" s="72" t="str">
        <f t="shared" ref="AW82:AW84" si="37">AO82</f>
        <v>IMIA</v>
      </c>
      <c r="AX82" s="254" t="s">
        <v>387</v>
      </c>
      <c r="AY82" s="266">
        <f t="shared" ref="AY82:AY101" si="38">SUMIFS($L$81:$L$188,$D$81:$D$188,$AW82)</f>
        <v>0.71939570019765287</v>
      </c>
    </row>
    <row r="83" spans="1:51">
      <c r="A83" s="45" t="str">
        <f t="shared" si="31"/>
        <v>Industry-Mining-Lighting - Electricity</v>
      </c>
      <c r="B83" s="45" t="str">
        <f t="shared" ref="B83:B89" si="39">D83&amp;RIGHT(C83,3)&amp;"-E"</f>
        <v>IMILELC-E</v>
      </c>
      <c r="C83" s="46" t="str">
        <f t="shared" si="30"/>
        <v>IMIELC</v>
      </c>
      <c r="D83" s="46" t="str">
        <f>$B$5&amp;RIGHT($B79,2)&amp;$B$63</f>
        <v>IMIL</v>
      </c>
      <c r="E83" s="58">
        <f>Methodology!C30</f>
        <v>0.3</v>
      </c>
      <c r="F83" s="60">
        <f>SUMIF(AFA!$C$3:$L$3,RIGHT(D83,1),AFA!$C$4:$L$4)</f>
        <v>0.12454999999999999</v>
      </c>
      <c r="G83" s="59">
        <v>100</v>
      </c>
      <c r="H83" s="60">
        <f t="shared" si="32"/>
        <v>8.391391673487</v>
      </c>
      <c r="I83">
        <v>0</v>
      </c>
      <c r="J83" s="61">
        <v>1</v>
      </c>
      <c r="K83" s="60">
        <f t="shared" ref="K83:K89" si="40">J83*SUMIF($C$60:$K$60,$B$79,$C63:$K63)</f>
        <v>3.4838261097760195</v>
      </c>
      <c r="L83" s="60">
        <f t="shared" si="33"/>
        <v>1.0451478329328059</v>
      </c>
      <c r="N83" s="74" t="str">
        <f>""</f>
        <v/>
      </c>
      <c r="T83" s="74"/>
      <c r="U83" s="74"/>
      <c r="V83" s="74"/>
      <c r="W83" s="74"/>
      <c r="X83" s="74"/>
      <c r="Y83" s="74"/>
      <c r="Z83" s="263">
        <f>'PAMS central control panel'!C47</f>
        <v>0</v>
      </c>
      <c r="AA83" s="4">
        <f>'PAMS central control panel'!D47</f>
        <v>0.03</v>
      </c>
      <c r="AB83" s="4">
        <f>'PAMS central control panel'!E47</f>
        <v>0.04</v>
      </c>
      <c r="AC83" s="4">
        <f>'PAMS central control panel'!F47</f>
        <v>0.04</v>
      </c>
      <c r="AD83" s="4">
        <f>'PAMS central control panel'!G47</f>
        <v>0.04</v>
      </c>
      <c r="AE83" s="264">
        <f>'PAMS central control panel'!H47</f>
        <v>0.04</v>
      </c>
      <c r="AH83" t="str">
        <f t="shared" si="34"/>
        <v>IMILELC-E</v>
      </c>
      <c r="AI83" t="str">
        <f t="shared" si="35"/>
        <v>Industry-Mining-Lighting - Electricity</v>
      </c>
      <c r="AJ83" s="70" t="s">
        <v>387</v>
      </c>
      <c r="AK83" s="70" t="s">
        <v>610</v>
      </c>
      <c r="AL83" s="70" t="s">
        <v>480</v>
      </c>
      <c r="AM83" s="70" t="s">
        <v>611</v>
      </c>
      <c r="AO83" s="70" t="str">
        <f t="shared" si="36"/>
        <v>IMIL</v>
      </c>
      <c r="AP83" s="70" t="str">
        <f>"Industry - "&amp;VLOOKUP(RIGHT(LEFT(AO83,3),2),NameConv!$E$21:$F$301,2,FALSE)&amp;" - " &amp;VLOOKUP(RIGHT(AO83,1),NameConv!$D$42:$E$53,2,FALSE)</f>
        <v>Industry - Mining - Lighting</v>
      </c>
      <c r="AQ83" s="245" t="s">
        <v>387</v>
      </c>
      <c r="AR83" s="70" t="s">
        <v>631</v>
      </c>
      <c r="AS83" s="70" t="s">
        <v>632</v>
      </c>
      <c r="AV83" s="254" t="s">
        <v>401</v>
      </c>
      <c r="AW83" s="72" t="str">
        <f t="shared" si="37"/>
        <v>IMIL</v>
      </c>
      <c r="AX83" s="254" t="s">
        <v>387</v>
      </c>
      <c r="AY83" s="266">
        <f t="shared" si="38"/>
        <v>1.0451478329328059</v>
      </c>
    </row>
    <row r="84" spans="1:51">
      <c r="A84" s="45" t="str">
        <f t="shared" si="31"/>
        <v>Industry-Mining-Cooling - Electricity</v>
      </c>
      <c r="B84" s="45" t="str">
        <f t="shared" si="39"/>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74"/>
      <c r="Y84" s="74"/>
      <c r="Z84" s="263">
        <f>'PAMS central control panel'!C48</f>
        <v>0</v>
      </c>
      <c r="AA84" s="4">
        <f>'PAMS central control panel'!D48</f>
        <v>0.03</v>
      </c>
      <c r="AB84" s="4">
        <f>'PAMS central control panel'!E48</f>
        <v>0.04</v>
      </c>
      <c r="AC84" s="4">
        <f>'PAMS central control panel'!F48</f>
        <v>0.04</v>
      </c>
      <c r="AD84" s="4">
        <f>'PAMS central control panel'!G48</f>
        <v>0.04</v>
      </c>
      <c r="AE84" s="264">
        <f>'PAMS central control panel'!H48</f>
        <v>0.04</v>
      </c>
      <c r="AH84" t="str">
        <f t="shared" si="34"/>
        <v>IMICELC-E</v>
      </c>
      <c r="AI84" t="str">
        <f t="shared" si="35"/>
        <v>Industry-Mining-Cooling - Electricity</v>
      </c>
      <c r="AJ84" s="70" t="s">
        <v>387</v>
      </c>
      <c r="AK84" s="70" t="s">
        <v>610</v>
      </c>
      <c r="AL84" s="70" t="s">
        <v>480</v>
      </c>
      <c r="AM84" s="70" t="s">
        <v>611</v>
      </c>
      <c r="AO84" s="70" t="str">
        <f t="shared" si="36"/>
        <v>IMIC</v>
      </c>
      <c r="AP84" s="70" t="str">
        <f>"Industry - "&amp;VLOOKUP(RIGHT(LEFT(AO84,3),2),NameConv!$E$21:$F$301,2,FALSE)&amp;" - " &amp;VLOOKUP(RIGHT(AO84,1),NameConv!$D$42:$E$53,2,FALSE)</f>
        <v>Industry - Mining - Cooling</v>
      </c>
      <c r="AQ84" s="245" t="s">
        <v>387</v>
      </c>
      <c r="AR84" s="70" t="s">
        <v>631</v>
      </c>
      <c r="AS84" s="70" t="s">
        <v>632</v>
      </c>
      <c r="AV84" s="254" t="s">
        <v>401</v>
      </c>
      <c r="AW84" s="72" t="str">
        <f t="shared" si="37"/>
        <v>IMIC</v>
      </c>
      <c r="AX84" s="72" t="s">
        <v>387</v>
      </c>
      <c r="AY84" s="266">
        <f t="shared" si="38"/>
        <v>12.569563545045538</v>
      </c>
    </row>
    <row r="85" spans="1:51">
      <c r="A85" s="45" t="str">
        <f t="shared" si="31"/>
        <v>Industry-Mining-HVAC - Electricity</v>
      </c>
      <c r="B85" s="45" t="str">
        <f t="shared" si="39"/>
        <v>IMIHELC-E</v>
      </c>
      <c r="C85" s="46" t="str">
        <f t="shared" si="30"/>
        <v>IMIELC</v>
      </c>
      <c r="D85" s="46" t="str">
        <f>$B$5&amp;RIGHT($B79,2)&amp;$B$65</f>
        <v>IMIH</v>
      </c>
      <c r="E85" s="58">
        <f>Methodology!C32</f>
        <v>0.9</v>
      </c>
      <c r="F85" s="60">
        <f>SUMIF(AFA!$C$3:$L$3,RIGHT(D85,1),AFA!$C$4:$L$4)</f>
        <v>0.13161</v>
      </c>
      <c r="G85" s="59">
        <v>100</v>
      </c>
      <c r="H85" s="60">
        <f t="shared" si="32"/>
        <v>42.353330108970681</v>
      </c>
      <c r="I85">
        <v>0</v>
      </c>
      <c r="J85" s="61">
        <v>1</v>
      </c>
      <c r="K85" s="60">
        <f t="shared" si="40"/>
        <v>6.1934686396018126</v>
      </c>
      <c r="L85" s="60">
        <f t="shared" si="33"/>
        <v>5.5741217756416317</v>
      </c>
      <c r="N85" s="74" t="str">
        <f>""</f>
        <v/>
      </c>
      <c r="T85" s="74"/>
      <c r="U85" s="74"/>
      <c r="V85" s="74"/>
      <c r="W85" s="74"/>
      <c r="X85" s="74"/>
      <c r="Y85" s="74"/>
      <c r="Z85" s="263">
        <f>'PAMS central control panel'!C49</f>
        <v>0</v>
      </c>
      <c r="AA85" s="4">
        <f>'PAMS central control panel'!D49</f>
        <v>0.03</v>
      </c>
      <c r="AB85" s="4">
        <f>'PAMS central control panel'!E49</f>
        <v>0.04</v>
      </c>
      <c r="AC85" s="4">
        <f>'PAMS central control panel'!F49</f>
        <v>0.04</v>
      </c>
      <c r="AD85" s="4">
        <f>'PAMS central control panel'!G49</f>
        <v>0.04</v>
      </c>
      <c r="AE85" s="264">
        <f>'PAMS central control panel'!H49</f>
        <v>0.04</v>
      </c>
      <c r="AH85" t="str">
        <f t="shared" si="34"/>
        <v>IMIHELC-E</v>
      </c>
      <c r="AI85" t="str">
        <f t="shared" si="35"/>
        <v>Industry-Mining-HVAC - Electricity</v>
      </c>
      <c r="AJ85" s="70" t="s">
        <v>387</v>
      </c>
      <c r="AK85" s="70" t="s">
        <v>610</v>
      </c>
      <c r="AL85" s="70" t="s">
        <v>480</v>
      </c>
      <c r="AM85" s="70" t="s">
        <v>611</v>
      </c>
      <c r="AO85" s="70" t="str">
        <f t="shared" si="36"/>
        <v>IMIH</v>
      </c>
      <c r="AP85" s="70" t="str">
        <f>"Industry - "&amp;VLOOKUP(RIGHT(LEFT(AO85,3),2),NameConv!$E$21:$F$301,2,FALSE)&amp;" - " &amp;VLOOKUP(RIGHT(AO85,1),NameConv!$D$42:$E$53,2,FALSE)</f>
        <v>Industry - Mining - HVAC</v>
      </c>
      <c r="AQ85" s="245" t="s">
        <v>387</v>
      </c>
      <c r="AR85" s="70" t="s">
        <v>631</v>
      </c>
      <c r="AS85" s="70" t="s">
        <v>632</v>
      </c>
      <c r="AV85" s="254" t="s">
        <v>401</v>
      </c>
      <c r="AW85" s="72" t="str">
        <f t="shared" ref="AW85:AW101" si="41">AO85</f>
        <v>IMIH</v>
      </c>
      <c r="AX85" s="254" t="s">
        <v>387</v>
      </c>
      <c r="AY85" s="266">
        <f t="shared" si="38"/>
        <v>5.5741217756416317</v>
      </c>
    </row>
    <row r="86" spans="1:51">
      <c r="A86" s="45" t="str">
        <f t="shared" si="31"/>
        <v>Industry-Mining-Pumping - Electricity</v>
      </c>
      <c r="B86" s="45" t="str">
        <f t="shared" si="39"/>
        <v>IMIPELC-E</v>
      </c>
      <c r="C86" s="46" t="str">
        <f t="shared" si="30"/>
        <v>IMIELC</v>
      </c>
      <c r="D86" s="46" t="str">
        <f>$B$5&amp;RIGHT($B79,2)&amp;$B$66</f>
        <v>IMIP</v>
      </c>
      <c r="E86" s="58">
        <f>Methodology!C33</f>
        <v>0.8</v>
      </c>
      <c r="F86" s="60">
        <f>SUMIF(AFA!$C$3:$L$3,RIGHT(D86,1),AFA!$C$4:$L$4)</f>
        <v>0.12116</v>
      </c>
      <c r="G86" s="59">
        <v>100</v>
      </c>
      <c r="H86" s="60">
        <f t="shared" si="32"/>
        <v>91.435770260408859</v>
      </c>
      <c r="I86">
        <v>0</v>
      </c>
      <c r="J86" s="61">
        <v>1</v>
      </c>
      <c r="K86" s="60">
        <f t="shared" si="40"/>
        <v>13.847947405938921</v>
      </c>
      <c r="L86" s="60">
        <f t="shared" si="33"/>
        <v>11.078357924751138</v>
      </c>
      <c r="N86" s="74" t="str">
        <f>""</f>
        <v/>
      </c>
      <c r="T86" s="74"/>
      <c r="U86" s="74"/>
      <c r="V86" s="74"/>
      <c r="W86" s="74"/>
      <c r="X86" s="74"/>
      <c r="Y86" s="74"/>
      <c r="Z86" s="263">
        <f>'PAMS central control panel'!C50</f>
        <v>0</v>
      </c>
      <c r="AA86" s="4">
        <f>'PAMS central control panel'!D50</f>
        <v>0.03</v>
      </c>
      <c r="AB86" s="4">
        <f>'PAMS central control panel'!E50</f>
        <v>0.04</v>
      </c>
      <c r="AC86" s="4">
        <f>'PAMS central control panel'!F50</f>
        <v>0.04</v>
      </c>
      <c r="AD86" s="4">
        <f>'PAMS central control panel'!G50</f>
        <v>0.04</v>
      </c>
      <c r="AE86" s="264">
        <f>'PAMS central control panel'!H50</f>
        <v>0.04</v>
      </c>
      <c r="AH86" t="str">
        <f t="shared" si="34"/>
        <v>IMIPELC-E</v>
      </c>
      <c r="AI86" t="str">
        <f t="shared" si="35"/>
        <v>Industry-Mining-Pumping - Electricity</v>
      </c>
      <c r="AJ86" s="70" t="s">
        <v>387</v>
      </c>
      <c r="AK86" s="70" t="s">
        <v>610</v>
      </c>
      <c r="AL86" s="70" t="s">
        <v>480</v>
      </c>
      <c r="AM86" s="70" t="s">
        <v>611</v>
      </c>
      <c r="AO86" s="70" t="str">
        <f t="shared" si="36"/>
        <v>IMIP</v>
      </c>
      <c r="AP86" s="70" t="str">
        <f>"Industry - "&amp;VLOOKUP(RIGHT(LEFT(AO86,3),2),NameConv!$E$21:$F$301,2,FALSE)&amp;" - " &amp;VLOOKUP(RIGHT(AO86,1),NameConv!$D$42:$E$53,2,FALSE)</f>
        <v>Industry - Mining - Pumping</v>
      </c>
      <c r="AQ86" s="245" t="s">
        <v>387</v>
      </c>
      <c r="AR86" s="70" t="s">
        <v>631</v>
      </c>
      <c r="AS86" s="70" t="s">
        <v>632</v>
      </c>
      <c r="AV86" s="254" t="s">
        <v>401</v>
      </c>
      <c r="AW86" s="72" t="str">
        <f t="shared" si="41"/>
        <v>IMIP</v>
      </c>
      <c r="AX86" s="254" t="s">
        <v>387</v>
      </c>
      <c r="AY86" s="266">
        <f t="shared" si="38"/>
        <v>11.078357924751138</v>
      </c>
    </row>
    <row r="87" spans="1:51">
      <c r="A87" s="45" t="str">
        <f t="shared" si="31"/>
        <v>Industry-Mining-Fans - Electricity</v>
      </c>
      <c r="B87" s="45" t="str">
        <f t="shared" si="39"/>
        <v>IMIFELC-E</v>
      </c>
      <c r="C87" s="46" t="str">
        <f t="shared" si="30"/>
        <v>IMIELC</v>
      </c>
      <c r="D87" s="46" t="str">
        <f>$B$5&amp;RIGHT($B79,2)&amp;$B$67</f>
        <v>IMIF</v>
      </c>
      <c r="E87" s="58">
        <f>Methodology!C34</f>
        <v>0.8</v>
      </c>
      <c r="F87" s="60">
        <f>SUMIF(AFA!$C$3:$L$3,RIGHT(D87,1),AFA!$C$4:$L$4)</f>
        <v>0.10936999999999999</v>
      </c>
      <c r="G87" s="59">
        <v>100</v>
      </c>
      <c r="H87" s="60">
        <f t="shared" si="32"/>
        <v>39.001027897861803</v>
      </c>
      <c r="I87">
        <v>0</v>
      </c>
      <c r="J87" s="61">
        <v>1</v>
      </c>
      <c r="K87" s="60">
        <f t="shared" si="40"/>
        <v>5.3319280264864313</v>
      </c>
      <c r="L87" s="60">
        <f t="shared" si="33"/>
        <v>4.2655424211891448</v>
      </c>
      <c r="N87" s="74" t="str">
        <f>""</f>
        <v/>
      </c>
      <c r="T87" s="74"/>
      <c r="U87" s="74"/>
      <c r="V87" s="74"/>
      <c r="W87" s="74"/>
      <c r="X87" s="74"/>
      <c r="Y87" s="74"/>
      <c r="Z87" s="263">
        <f>'PAMS central control panel'!C51</f>
        <v>0</v>
      </c>
      <c r="AA87" s="4">
        <f>'PAMS central control panel'!D51</f>
        <v>0.03</v>
      </c>
      <c r="AB87" s="4">
        <f>'PAMS central control panel'!E51</f>
        <v>0.04</v>
      </c>
      <c r="AC87" s="4">
        <f>'PAMS central control panel'!F51</f>
        <v>0.04</v>
      </c>
      <c r="AD87" s="4">
        <f>'PAMS central control panel'!G51</f>
        <v>0.04</v>
      </c>
      <c r="AE87" s="264">
        <f>'PAMS central control panel'!H51</f>
        <v>0.04</v>
      </c>
      <c r="AH87" t="str">
        <f t="shared" si="34"/>
        <v>IMIFELC-E</v>
      </c>
      <c r="AI87" t="str">
        <f t="shared" si="35"/>
        <v>Industry-Mining-Fans - Electricity</v>
      </c>
      <c r="AJ87" s="70" t="s">
        <v>387</v>
      </c>
      <c r="AK87" s="70" t="s">
        <v>610</v>
      </c>
      <c r="AL87" s="70" t="s">
        <v>480</v>
      </c>
      <c r="AM87" s="70" t="s">
        <v>611</v>
      </c>
      <c r="AO87" s="70" t="str">
        <f t="shared" si="36"/>
        <v>IMIF</v>
      </c>
      <c r="AP87" s="70" t="str">
        <f>"Industry - "&amp;VLOOKUP(RIGHT(LEFT(AO87,3),2),NameConv!$E$21:$F$301,2,FALSE)&amp;" - " &amp;VLOOKUP(RIGHT(AO87,1),NameConv!$D$42:$E$53,2,FALSE)</f>
        <v>Industry - Mining - Fans</v>
      </c>
      <c r="AQ87" s="245" t="s">
        <v>387</v>
      </c>
      <c r="AR87" s="70" t="s">
        <v>631</v>
      </c>
      <c r="AS87" s="70" t="s">
        <v>632</v>
      </c>
      <c r="AV87" s="254" t="s">
        <v>401</v>
      </c>
      <c r="AW87" s="72" t="str">
        <f t="shared" si="41"/>
        <v>IMIF</v>
      </c>
      <c r="AX87" s="72" t="s">
        <v>387</v>
      </c>
      <c r="AY87" s="266">
        <f t="shared" si="38"/>
        <v>4.2655424211891448</v>
      </c>
    </row>
    <row r="88" spans="1:51">
      <c r="A88" s="45" t="str">
        <f t="shared" si="31"/>
        <v>Industry-Mining-Other motive - Electricity</v>
      </c>
      <c r="B88" s="45" t="str">
        <f t="shared" si="39"/>
        <v>IMIOELC-E</v>
      </c>
      <c r="C88" s="46" t="str">
        <f t="shared" si="30"/>
        <v>IMIELC</v>
      </c>
      <c r="D88" s="46" t="str">
        <f>$B$5&amp;RIGHT($B79,2)&amp;$B$68</f>
        <v>IMIO</v>
      </c>
      <c r="E88" s="58">
        <f>Methodology!C35</f>
        <v>0.8</v>
      </c>
      <c r="F88" s="60">
        <f>SUMIF(AFA!$C$3:$L$3,RIGHT(D88,1),AFA!$C$4:$L$4)</f>
        <v>0.13081999999999999</v>
      </c>
      <c r="G88" s="59">
        <v>100</v>
      </c>
      <c r="H88" s="60">
        <f t="shared" si="32"/>
        <v>159.98815259718481</v>
      </c>
      <c r="I88">
        <v>0</v>
      </c>
      <c r="J88" s="61">
        <v>1</v>
      </c>
      <c r="K88" s="60">
        <f t="shared" si="40"/>
        <v>26.16206265345464</v>
      </c>
      <c r="L88" s="60">
        <f t="shared" si="33"/>
        <v>20.929650122763714</v>
      </c>
      <c r="N88" s="74" t="str">
        <f>""</f>
        <v/>
      </c>
      <c r="T88" s="74"/>
      <c r="U88" s="74"/>
      <c r="V88" s="74"/>
      <c r="W88" s="74"/>
      <c r="X88" s="74"/>
      <c r="Y88" s="74"/>
      <c r="Z88" s="263">
        <f>'PAMS central control panel'!C52</f>
        <v>0</v>
      </c>
      <c r="AA88" s="4">
        <f>'PAMS central control panel'!D52</f>
        <v>0.03</v>
      </c>
      <c r="AB88" s="4">
        <f>'PAMS central control panel'!E52</f>
        <v>0.04</v>
      </c>
      <c r="AC88" s="4">
        <f>'PAMS central control panel'!F52</f>
        <v>0.04</v>
      </c>
      <c r="AD88" s="4">
        <f>'PAMS central control panel'!G52</f>
        <v>0.04</v>
      </c>
      <c r="AE88" s="264">
        <f>'PAMS central control panel'!H52</f>
        <v>0.04</v>
      </c>
      <c r="AH88" t="str">
        <f t="shared" si="34"/>
        <v>IMIOELC-E</v>
      </c>
      <c r="AI88" t="str">
        <f t="shared" si="35"/>
        <v>Industry-Mining-Other motive - Electricity</v>
      </c>
      <c r="AJ88" s="70" t="s">
        <v>387</v>
      </c>
      <c r="AK88" s="70" t="s">
        <v>610</v>
      </c>
      <c r="AL88" s="70" t="s">
        <v>480</v>
      </c>
      <c r="AM88" s="70" t="s">
        <v>611</v>
      </c>
      <c r="AO88" s="70" t="str">
        <f t="shared" si="36"/>
        <v>IMIO</v>
      </c>
      <c r="AP88" s="70" t="str">
        <f>"Industry - "&amp;VLOOKUP(RIGHT(LEFT(AO88,3),2),NameConv!$E$21:$F$301,2,FALSE)&amp;" - " &amp;VLOOKUP(RIGHT(AO88,1),NameConv!$D$42:$E$53,2,FALSE)</f>
        <v>Industry - Mining - Other motive</v>
      </c>
      <c r="AQ88" s="245" t="s">
        <v>387</v>
      </c>
      <c r="AR88" s="70" t="s">
        <v>631</v>
      </c>
      <c r="AS88" s="70" t="s">
        <v>632</v>
      </c>
      <c r="AV88" s="254" t="s">
        <v>401</v>
      </c>
      <c r="AW88" s="72" t="str">
        <f t="shared" si="41"/>
        <v>IMIO</v>
      </c>
      <c r="AX88" s="254" t="s">
        <v>387</v>
      </c>
      <c r="AY88" s="266">
        <f t="shared" si="38"/>
        <v>20.929650122763714</v>
      </c>
    </row>
    <row r="89" spans="1:51">
      <c r="A89" s="45" t="str">
        <f t="shared" si="31"/>
        <v>Industry-Mining-Electrochemical - Electricity</v>
      </c>
      <c r="B89" s="45" t="str">
        <f t="shared" si="39"/>
        <v>IMIEELC-E</v>
      </c>
      <c r="C89" s="46" t="str">
        <f t="shared" si="30"/>
        <v>IMIELC</v>
      </c>
      <c r="D89" s="46" t="str">
        <f>$B$5&amp;RIGHT($B79,2)&amp;$B$69</f>
        <v>IMIE</v>
      </c>
      <c r="E89" s="58">
        <f>Methodology!C27</f>
        <v>0.76</v>
      </c>
      <c r="F89" s="60">
        <f>SUMIF(AFA!$C$3:$L$3,RIGHT(D89,1),AFA!$C$4:$L$4)</f>
        <v>0.13233</v>
      </c>
      <c r="G89" s="59">
        <v>100</v>
      </c>
      <c r="H89" s="60">
        <f t="shared" si="32"/>
        <v>1.0226501154333834</v>
      </c>
      <c r="I89">
        <v>0</v>
      </c>
      <c r="J89" s="61">
        <v>1</v>
      </c>
      <c r="K89" s="60">
        <f t="shared" si="40"/>
        <v>0.17806222338855213</v>
      </c>
      <c r="L89" s="60">
        <f t="shared" si="33"/>
        <v>0.13532728977529962</v>
      </c>
      <c r="N89" s="74" t="str">
        <f>""</f>
        <v/>
      </c>
      <c r="T89" s="74"/>
      <c r="U89" s="74"/>
      <c r="V89" s="74"/>
      <c r="W89" s="74"/>
      <c r="X89" s="74"/>
      <c r="Y89" s="74"/>
      <c r="Z89" s="263">
        <f>'PAMS central control panel'!C53</f>
        <v>0</v>
      </c>
      <c r="AA89" s="4">
        <f>'PAMS central control panel'!D53</f>
        <v>0.03</v>
      </c>
      <c r="AB89" s="4">
        <f>'PAMS central control panel'!E53</f>
        <v>0.04</v>
      </c>
      <c r="AC89" s="4">
        <f>'PAMS central control panel'!F53</f>
        <v>0.04</v>
      </c>
      <c r="AD89" s="4">
        <f>'PAMS central control panel'!G53</f>
        <v>0.04</v>
      </c>
      <c r="AE89" s="264">
        <f>'PAMS central control panel'!H53</f>
        <v>0.04</v>
      </c>
      <c r="AH89" t="str">
        <f t="shared" si="34"/>
        <v>IMIEELC-E</v>
      </c>
      <c r="AI89" t="str">
        <f t="shared" si="35"/>
        <v>Industry-Mining-Electrochemical - Electricity</v>
      </c>
      <c r="AJ89" s="70" t="s">
        <v>387</v>
      </c>
      <c r="AK89" s="70" t="s">
        <v>610</v>
      </c>
      <c r="AL89" s="70" t="s">
        <v>480</v>
      </c>
      <c r="AM89" s="70" t="s">
        <v>611</v>
      </c>
      <c r="AO89" s="70" t="str">
        <f t="shared" si="36"/>
        <v>IMIE</v>
      </c>
      <c r="AP89" s="70" t="str">
        <f>"Industry - "&amp;VLOOKUP(RIGHT(LEFT(AO89,3),2),NameConv!$E$21:$F$301,2,FALSE)&amp;" - " &amp;VLOOKUP(RIGHT(AO89,1),NameConv!$D$42:$E$53,2,FALSE)</f>
        <v>Industry - Mining - Electrochemical</v>
      </c>
      <c r="AQ89" s="245" t="s">
        <v>387</v>
      </c>
      <c r="AR89" s="70" t="s">
        <v>631</v>
      </c>
      <c r="AS89" s="70" t="s">
        <v>632</v>
      </c>
      <c r="AV89" s="254" t="s">
        <v>401</v>
      </c>
      <c r="AW89" s="72" t="str">
        <f t="shared" si="41"/>
        <v>IMIE</v>
      </c>
      <c r="AX89" s="254" t="s">
        <v>387</v>
      </c>
      <c r="AY89" s="266">
        <f t="shared" si="38"/>
        <v>0.13532728977529962</v>
      </c>
    </row>
    <row r="90" spans="1:51">
      <c r="A90" s="45" t="s">
        <v>476</v>
      </c>
      <c r="B90" s="45"/>
      <c r="C90" s="45"/>
      <c r="D90" s="45"/>
      <c r="E90" s="45"/>
      <c r="F90" s="45"/>
      <c r="G90" s="45"/>
      <c r="H90" s="45"/>
      <c r="I90" s="45"/>
      <c r="J90" s="45"/>
      <c r="K90" s="60"/>
      <c r="L90" s="45"/>
      <c r="N90" s="74" t="str">
        <f>""</f>
        <v/>
      </c>
      <c r="T90" s="74"/>
      <c r="U90" s="74"/>
      <c r="V90" s="74"/>
      <c r="W90" s="74"/>
      <c r="X90" s="74"/>
      <c r="Y90" s="74"/>
      <c r="Z90" s="263">
        <f>'PAMS central control panel'!C54</f>
        <v>0</v>
      </c>
      <c r="AA90" s="4">
        <f>'PAMS central control panel'!D54</f>
        <v>0.03</v>
      </c>
      <c r="AB90" s="4">
        <f>'PAMS central control panel'!E54</f>
        <v>0.04</v>
      </c>
      <c r="AC90" s="4">
        <f>'PAMS central control panel'!F54</f>
        <v>0.04</v>
      </c>
      <c r="AD90" s="4">
        <f>'PAMS central control panel'!G54</f>
        <v>0.04</v>
      </c>
      <c r="AE90" s="264">
        <f>'PAMS central control panel'!H54</f>
        <v>0.04</v>
      </c>
      <c r="AH90" s="26" t="s">
        <v>476</v>
      </c>
      <c r="AJ90" s="70"/>
      <c r="AK90" s="70"/>
      <c r="AL90" s="70"/>
      <c r="AM90" s="70"/>
      <c r="AO90" s="26" t="s">
        <v>476</v>
      </c>
      <c r="AV90" s="254" t="s">
        <v>476</v>
      </c>
      <c r="AW90" s="72" t="str">
        <f t="shared" si="41"/>
        <v>*</v>
      </c>
      <c r="AX90" s="72" t="s">
        <v>387</v>
      </c>
      <c r="AY90" s="266">
        <f t="shared" si="38"/>
        <v>338.97013191086643</v>
      </c>
    </row>
    <row r="91" spans="1:51">
      <c r="A91" s="45" t="str">
        <f>A$5&amp;"-"&amp;A$10&amp;"-"&amp;A$70&amp;" - "&amp;VLOOKUP(RIGHT(C91,3),NameConv!$E$4:$G$20,2,FALSE)&amp;" - Existing"</f>
        <v>Industry-Mining-boiler/process heating -  - Existing</v>
      </c>
      <c r="B91" s="45" t="str">
        <f t="shared" ref="B91:B98" si="42">D91&amp;RIGHT(C91,3)&amp;"-E"</f>
        <v>IMISCOA-E</v>
      </c>
      <c r="C91" s="46" t="str">
        <f>+$C$6</f>
        <v>INDCOA</v>
      </c>
      <c r="D91" s="46" t="str">
        <f t="shared" ref="D91:D97" si="43">$B$5&amp;RIGHT($B$79,2)&amp;$B$70</f>
        <v>IMIS</v>
      </c>
      <c r="E91" s="58">
        <f>Methodology!C40</f>
        <v>0.64</v>
      </c>
      <c r="F91" s="60">
        <f>SUMIF(AFA!$C$3:$L$3,RIGHT(D91,1),AFA!$C$4:$L$4)</f>
        <v>0.15426999999999999</v>
      </c>
      <c r="G91" s="59">
        <v>100</v>
      </c>
      <c r="H91" s="60">
        <f t="shared" ref="H91:H98" si="44">L91/F91</f>
        <v>158.26382316717445</v>
      </c>
      <c r="I91">
        <v>0</v>
      </c>
      <c r="J91" s="61">
        <v>1</v>
      </c>
      <c r="K91" s="60">
        <f>J91*INDEX($C$10:$L$19,MATCH(B79,$B$10:$B$19,0),MATCH($B$6&amp;RIGHT(C91,3),$C$6:$L$6,0))</f>
        <v>38.149000000000001</v>
      </c>
      <c r="L91" s="60">
        <f t="shared" ref="L91:L98" si="45">K91*E91</f>
        <v>24.41536</v>
      </c>
      <c r="N91" s="78">
        <f t="shared" ref="N91:N98" si="46">L91/(SUMIF($D$81:$D$187,$D91,$L$81:$L$187)+$P$76)</f>
        <v>0.96758960692888052</v>
      </c>
      <c r="O91" s="77">
        <f>MIN(1,$N91+O$75)</f>
        <v>1</v>
      </c>
      <c r="P91" s="77">
        <f t="shared" ref="P91:Q91" si="47">MIN(1,$N91+P$75)</f>
        <v>1</v>
      </c>
      <c r="Q91" s="77">
        <f t="shared" si="47"/>
        <v>1</v>
      </c>
      <c r="R91" s="77"/>
      <c r="S91" s="78">
        <f>N91</f>
        <v>0.96758960692888052</v>
      </c>
      <c r="T91" s="77">
        <f>S91*T$75</f>
        <v>0.87083064623599249</v>
      </c>
      <c r="U91" s="77">
        <f t="shared" ref="U91:V91" si="48">T91*U$75</f>
        <v>0</v>
      </c>
      <c r="V91" s="77">
        <f t="shared" si="48"/>
        <v>0</v>
      </c>
      <c r="W91" s="74"/>
      <c r="X91" s="74"/>
      <c r="Y91" s="74"/>
      <c r="Z91" s="263">
        <f>'PAMS central control panel'!C55</f>
        <v>0</v>
      </c>
      <c r="AA91" s="4">
        <f>'PAMS central control panel'!D55</f>
        <v>0</v>
      </c>
      <c r="AB91" s="4">
        <f>'PAMS central control panel'!E55</f>
        <v>0</v>
      </c>
      <c r="AC91" s="4">
        <f>'PAMS central control panel'!F55</f>
        <v>0</v>
      </c>
      <c r="AD91" s="4">
        <f>'PAMS central control panel'!G55</f>
        <v>0</v>
      </c>
      <c r="AE91" s="264">
        <f>'PAMS central control panel'!H55</f>
        <v>0</v>
      </c>
      <c r="AH91" t="str">
        <f t="shared" si="34"/>
        <v>IMISCOA-E</v>
      </c>
      <c r="AI91" t="str">
        <f t="shared" si="35"/>
        <v>Industry-Mining-boiler/process heating -  - Existing</v>
      </c>
      <c r="AJ91" s="70" t="s">
        <v>387</v>
      </c>
      <c r="AK91" s="70" t="s">
        <v>610</v>
      </c>
      <c r="AL91" s="70" t="s">
        <v>480</v>
      </c>
      <c r="AM91" s="70" t="s">
        <v>611</v>
      </c>
      <c r="AO91" s="70" t="str">
        <f t="shared" ref="AO91" si="49">D91</f>
        <v>IMIS</v>
      </c>
      <c r="AP91" s="70" t="str">
        <f>"Industry - "&amp;VLOOKUP(RIGHT(LEFT(AO91,3),2),NameConv!$E$21:$F$301,2,FALSE)&amp;" - " &amp;VLOOKUP(RIGHT(AO91,1),NameConv!$D$42:$E$53,2,FALSE)</f>
        <v>Industry - Mining - boiler/process heating</v>
      </c>
      <c r="AQ91" s="245" t="s">
        <v>387</v>
      </c>
      <c r="AR91" s="70" t="s">
        <v>631</v>
      </c>
      <c r="AS91" s="70" t="s">
        <v>480</v>
      </c>
      <c r="AV91" s="254" t="s">
        <v>401</v>
      </c>
      <c r="AW91" s="72" t="str">
        <f t="shared" si="41"/>
        <v>IMIS</v>
      </c>
      <c r="AX91" s="254" t="s">
        <v>387</v>
      </c>
      <c r="AY91" s="266">
        <f t="shared" si="38"/>
        <v>25.233177191199999</v>
      </c>
    </row>
    <row r="92" spans="1:51">
      <c r="A92" s="45" t="str">
        <f>A$5&amp;"-"&amp;A$10&amp;"-"&amp;A$70&amp;" - "&amp;VLOOKUP(RIGHT(C92,3),NameConv!$E$4:$G$20,2,FALSE)&amp;" - Existing"</f>
        <v>Industry-Mining-boiler/process heating -  - Existing</v>
      </c>
      <c r="B92" s="45" t="str">
        <f t="shared" si="42"/>
        <v>IMISGAS-E</v>
      </c>
      <c r="C92" s="46" t="str">
        <f>G6</f>
        <v>INDGAS</v>
      </c>
      <c r="D92" s="46" t="str">
        <f t="shared" si="43"/>
        <v>IMIS</v>
      </c>
      <c r="E92" s="58">
        <f>Methodology!C41</f>
        <v>0.72</v>
      </c>
      <c r="F92" s="60">
        <f>SUMIF(AFA!$C$3:$L$3,RIGHT(D92,1),AFA!$C$4:$L$4)</f>
        <v>0.15426999999999999</v>
      </c>
      <c r="G92" s="59">
        <v>100</v>
      </c>
      <c r="H92" s="60">
        <f t="shared" si="44"/>
        <v>4.6671420237246384</v>
      </c>
      <c r="I92">
        <v>0</v>
      </c>
      <c r="J92" s="61">
        <v>1</v>
      </c>
      <c r="K92" s="60">
        <f>J92*INDEX($C$10:$L$19,MATCH(B79,$B$10:$B$19,0),MATCH($B$6&amp;RIGHT(C92,3),$C$6:$L$6,0))</f>
        <v>1</v>
      </c>
      <c r="L92" s="60">
        <f t="shared" si="45"/>
        <v>0.72</v>
      </c>
      <c r="N92" s="78">
        <f t="shared" si="46"/>
        <v>2.8533862166635837E-2</v>
      </c>
      <c r="O92" s="77">
        <f t="shared" ref="O92:Q94" si="50">MIN(1,$N92+O$75)</f>
        <v>0.52853386216663578</v>
      </c>
      <c r="P92" s="77">
        <f t="shared" si="50"/>
        <v>1</v>
      </c>
      <c r="Q92" s="77">
        <f t="shared" si="50"/>
        <v>1</v>
      </c>
      <c r="R92" s="77"/>
      <c r="S92" s="78">
        <f t="shared" ref="S92:S101" si="51">N92</f>
        <v>2.8533862166635837E-2</v>
      </c>
      <c r="T92" s="77">
        <f t="shared" ref="T92:V92" si="52">S92*T$75</f>
        <v>2.5680475949972255E-2</v>
      </c>
      <c r="U92" s="77">
        <f t="shared" si="52"/>
        <v>0</v>
      </c>
      <c r="V92" s="77">
        <f t="shared" si="52"/>
        <v>0</v>
      </c>
      <c r="W92" s="74"/>
      <c r="X92" s="74"/>
      <c r="Y92" s="74"/>
      <c r="Z92" s="14"/>
      <c r="AE92" s="13"/>
      <c r="AH92" t="str">
        <f t="shared" si="34"/>
        <v>IMISGAS-E</v>
      </c>
      <c r="AI92" t="str">
        <f t="shared" si="35"/>
        <v>Industry-Mining-boiler/process heating -  - Existing</v>
      </c>
      <c r="AJ92" s="70" t="s">
        <v>387</v>
      </c>
      <c r="AK92" s="70" t="s">
        <v>610</v>
      </c>
      <c r="AL92" s="70" t="s">
        <v>480</v>
      </c>
      <c r="AM92" s="70" t="s">
        <v>611</v>
      </c>
      <c r="AO92" s="26" t="s">
        <v>476</v>
      </c>
      <c r="AP92" s="70" t="str">
        <f t="shared" ref="AP92:AP98" si="53">A92</f>
        <v>Industry-Mining-boiler/process heating -  - Existing</v>
      </c>
      <c r="AQ92" s="245" t="s">
        <v>387</v>
      </c>
      <c r="AR92" s="70" t="s">
        <v>631</v>
      </c>
      <c r="AS92" s="70" t="s">
        <v>480</v>
      </c>
      <c r="AV92" s="72" t="s">
        <v>476</v>
      </c>
      <c r="AW92" s="72" t="str">
        <f t="shared" si="41"/>
        <v>*</v>
      </c>
      <c r="AX92" s="254" t="s">
        <v>387</v>
      </c>
      <c r="AY92" s="266">
        <f t="shared" si="38"/>
        <v>338.97013191086643</v>
      </c>
    </row>
    <row r="93" spans="1:51">
      <c r="A93" s="45" t="str">
        <f>A$5&amp;"-"&amp;A$10&amp;"-"&amp;A$70&amp;" - "&amp;VLOOKUP(RIGHT(C93,3),NameConv!$E$4:$G$20,2,FALSE)&amp;" - Existing"</f>
        <v>Industry-Mining-boiler/process heating -  - Existing</v>
      </c>
      <c r="B93" s="45" t="str">
        <f t="shared" si="42"/>
        <v>IMISOHF-E</v>
      </c>
      <c r="C93" s="46" t="str">
        <f>+$H$6</f>
        <v>INDOHF</v>
      </c>
      <c r="D93" s="46" t="str">
        <f t="shared" si="43"/>
        <v>IMIS</v>
      </c>
      <c r="E93" s="58">
        <f>Methodology!C42</f>
        <v>0.68</v>
      </c>
      <c r="F93" s="60">
        <f>SUMIF(AFA!$C$3:$L$3,RIGHT(D93,1),AFA!$C$4:$L$4)</f>
        <v>0.15426999999999999</v>
      </c>
      <c r="G93" s="59">
        <v>100</v>
      </c>
      <c r="H93" s="60">
        <f t="shared" si="44"/>
        <v>0</v>
      </c>
      <c r="I93">
        <v>0</v>
      </c>
      <c r="J93" s="61">
        <v>1</v>
      </c>
      <c r="K93" s="60">
        <f>J93*INDEX($C$10:$L$19,MATCH(B79,$B$10:$B$19,0),MATCH($B$6&amp;RIGHT(C93,3),$C$6:$L$6,0))</f>
        <v>0</v>
      </c>
      <c r="L93" s="60">
        <f t="shared" si="45"/>
        <v>0</v>
      </c>
      <c r="N93" s="78">
        <f t="shared" si="46"/>
        <v>0</v>
      </c>
      <c r="O93" s="77">
        <f t="shared" si="50"/>
        <v>0.5</v>
      </c>
      <c r="P93" s="77">
        <f t="shared" si="50"/>
        <v>1</v>
      </c>
      <c r="Q93" s="77">
        <f t="shared" si="50"/>
        <v>1</v>
      </c>
      <c r="R93" s="77"/>
      <c r="S93" s="78">
        <f t="shared" si="51"/>
        <v>0</v>
      </c>
      <c r="T93" s="77">
        <f t="shared" ref="T93:V93" si="54">S93*T$75</f>
        <v>0</v>
      </c>
      <c r="U93" s="77">
        <f t="shared" si="54"/>
        <v>0</v>
      </c>
      <c r="V93" s="77">
        <f t="shared" si="54"/>
        <v>0</v>
      </c>
      <c r="W93" s="74"/>
      <c r="Y93" s="74"/>
      <c r="Z93" s="14"/>
      <c r="AE93" s="13"/>
      <c r="AH93" t="str">
        <f t="shared" si="34"/>
        <v>IMISOHF-E</v>
      </c>
      <c r="AI93" t="str">
        <f t="shared" si="35"/>
        <v>Industry-Mining-boiler/process heating -  - Existing</v>
      </c>
      <c r="AJ93" s="70" t="s">
        <v>387</v>
      </c>
      <c r="AK93" s="70" t="s">
        <v>610</v>
      </c>
      <c r="AL93" s="70" t="s">
        <v>480</v>
      </c>
      <c r="AM93" s="70" t="s">
        <v>611</v>
      </c>
      <c r="AO93" s="26" t="s">
        <v>476</v>
      </c>
      <c r="AP93" s="70" t="str">
        <f t="shared" si="53"/>
        <v>Industry-Mining-boiler/process heating -  - Existing</v>
      </c>
      <c r="AQ93" s="245" t="s">
        <v>387</v>
      </c>
      <c r="AR93" s="70" t="s">
        <v>631</v>
      </c>
      <c r="AS93" s="70" t="s">
        <v>480</v>
      </c>
      <c r="AV93" s="72" t="s">
        <v>476</v>
      </c>
      <c r="AW93" s="72" t="str">
        <f t="shared" si="41"/>
        <v>*</v>
      </c>
      <c r="AX93" s="72" t="s">
        <v>387</v>
      </c>
      <c r="AY93" s="266">
        <f t="shared" si="38"/>
        <v>338.97013191086643</v>
      </c>
    </row>
    <row r="94" spans="1:51">
      <c r="A94" s="45" t="str">
        <f>A$5&amp;"-"&amp;A$10&amp;"-"&amp;A$70&amp;" - "&amp;VLOOKUP(RIGHT(C94,3),NameConv!$E$4:$G$20,2,FALSE)&amp;" - Existing"</f>
        <v>Industry-Mining-boiler/process heating -  - Existing</v>
      </c>
      <c r="B94" s="45" t="str">
        <f t="shared" si="42"/>
        <v>IMISOLP-E</v>
      </c>
      <c r="C94" s="46" t="str">
        <f>+$I$6</f>
        <v>INDOLP</v>
      </c>
      <c r="D94" s="46" t="str">
        <f t="shared" si="43"/>
        <v>IMIS</v>
      </c>
      <c r="E94" s="58">
        <f>Methodology!C43</f>
        <v>0.72</v>
      </c>
      <c r="F94" s="60">
        <f>SUMIF(AFA!$C$3:$L$3,RIGHT(D94,1),AFA!$C$4:$L$4)</f>
        <v>0.15426999999999999</v>
      </c>
      <c r="G94" s="59">
        <v>100</v>
      </c>
      <c r="H94" s="60">
        <f t="shared" si="44"/>
        <v>0.63406489401698329</v>
      </c>
      <c r="I94">
        <v>0</v>
      </c>
      <c r="J94" s="61">
        <v>1</v>
      </c>
      <c r="K94" s="60">
        <f>J94*INDEX($C$10:$L$19,MATCH(B79,$B$10:$B$19,0),MATCH($B$6&amp;RIGHT(C94,3),$C$6:$L$6,0))</f>
        <v>0.13585721000000001</v>
      </c>
      <c r="L94" s="60">
        <f t="shared" si="45"/>
        <v>9.78171912E-2</v>
      </c>
      <c r="N94" s="78">
        <f t="shared" si="46"/>
        <v>3.8765309044836997E-3</v>
      </c>
      <c r="O94" s="77">
        <f t="shared" si="50"/>
        <v>0.5038765309044837</v>
      </c>
      <c r="P94" s="77">
        <f t="shared" si="50"/>
        <v>1</v>
      </c>
      <c r="Q94" s="77">
        <f t="shared" si="50"/>
        <v>1</v>
      </c>
      <c r="R94" s="77"/>
      <c r="S94" s="78">
        <f t="shared" si="51"/>
        <v>3.8765309044836997E-3</v>
      </c>
      <c r="T94" s="77">
        <f t="shared" ref="T94:V94" si="55">S94*T$75</f>
        <v>3.4888778140353296E-3</v>
      </c>
      <c r="U94" s="77">
        <f t="shared" si="55"/>
        <v>0</v>
      </c>
      <c r="V94" s="77">
        <f t="shared" si="55"/>
        <v>0</v>
      </c>
      <c r="W94" s="74"/>
      <c r="Y94" s="74"/>
      <c r="Z94" s="14"/>
      <c r="AE94" s="13"/>
      <c r="AH94" t="str">
        <f t="shared" si="34"/>
        <v>IMISOLP-E</v>
      </c>
      <c r="AI94" t="str">
        <f t="shared" si="35"/>
        <v>Industry-Mining-boiler/process heating -  - Existing</v>
      </c>
      <c r="AJ94" s="70" t="s">
        <v>387</v>
      </c>
      <c r="AK94" s="70" t="s">
        <v>610</v>
      </c>
      <c r="AL94" s="70" t="s">
        <v>480</v>
      </c>
      <c r="AM94" s="70" t="s">
        <v>611</v>
      </c>
      <c r="AO94" s="26" t="s">
        <v>476</v>
      </c>
      <c r="AP94" s="70" t="str">
        <f t="shared" si="53"/>
        <v>Industry-Mining-boiler/process heating -  - Existing</v>
      </c>
      <c r="AQ94" s="245" t="s">
        <v>387</v>
      </c>
      <c r="AR94" s="70" t="s">
        <v>631</v>
      </c>
      <c r="AS94" s="70" t="s">
        <v>480</v>
      </c>
      <c r="AV94" s="72" t="s">
        <v>476</v>
      </c>
      <c r="AW94" s="72" t="str">
        <f t="shared" si="41"/>
        <v>*</v>
      </c>
      <c r="AX94" s="254" t="s">
        <v>387</v>
      </c>
      <c r="AY94" s="266">
        <f t="shared" si="38"/>
        <v>338.97013191086643</v>
      </c>
    </row>
    <row r="95" spans="1:51" ht="15">
      <c r="A95" s="45" t="str">
        <f>A$5&amp;"-"&amp;A$10&amp;"-"&amp;A$70&amp;" - "&amp;VLOOKUP(RIGHT(C95,3),NameConv!$E$4:$G$20,2,FALSE)&amp;" - Existing"</f>
        <v>Industry-Mining-boiler/process heating -  - Existing</v>
      </c>
      <c r="B95" s="45" t="str">
        <f t="shared" si="42"/>
        <v>IMISELC-E</v>
      </c>
      <c r="C95" s="46" t="str">
        <f>$P$10</f>
        <v>IMIELC</v>
      </c>
      <c r="D95" s="46" t="str">
        <f t="shared" si="43"/>
        <v>IMIS</v>
      </c>
      <c r="E95" s="58">
        <f>Methodology!C27</f>
        <v>0.76</v>
      </c>
      <c r="F95" s="60">
        <f>SUMIF(AFA!$C$3:$L$3,RIGHT(D95,1),AFA!$C$4:$L$4)</f>
        <v>0.15426999999999999</v>
      </c>
      <c r="G95" s="59">
        <v>100</v>
      </c>
      <c r="H95" s="60">
        <f t="shared" si="44"/>
        <v>0</v>
      </c>
      <c r="I95">
        <v>0</v>
      </c>
      <c r="J95" s="61">
        <v>1</v>
      </c>
      <c r="K95" s="60">
        <f>J95*INDEX($C$70:$J$70,MATCH($B79,$C$60:$J$60,0))</f>
        <v>0</v>
      </c>
      <c r="L95" s="60">
        <f>K95*E95</f>
        <v>0</v>
      </c>
      <c r="N95" s="78">
        <f t="shared" si="46"/>
        <v>0</v>
      </c>
      <c r="O95" s="216">
        <v>0.25</v>
      </c>
      <c r="P95" s="216">
        <f>90%-P96</f>
        <v>0.84000000000000008</v>
      </c>
      <c r="Q95" s="216">
        <f>90%-Q96</f>
        <v>0.84000000000000008</v>
      </c>
      <c r="R95" s="77"/>
      <c r="S95" s="78">
        <f t="shared" si="51"/>
        <v>0</v>
      </c>
      <c r="T95" s="77">
        <f t="shared" ref="T95:V95" si="56">S95*T$75</f>
        <v>0</v>
      </c>
      <c r="U95" s="77">
        <f t="shared" si="56"/>
        <v>0</v>
      </c>
      <c r="V95" s="77">
        <f t="shared" si="56"/>
        <v>0</v>
      </c>
      <c r="W95" s="74"/>
      <c r="Y95" s="74"/>
      <c r="Z95" s="14"/>
      <c r="AE95" s="13"/>
      <c r="AH95" t="str">
        <f t="shared" si="34"/>
        <v>IMISELC-E</v>
      </c>
      <c r="AI95" t="str">
        <f t="shared" si="35"/>
        <v>Industry-Mining-boiler/process heating -  - Existing</v>
      </c>
      <c r="AJ95" s="70" t="s">
        <v>387</v>
      </c>
      <c r="AK95" s="70" t="s">
        <v>610</v>
      </c>
      <c r="AL95" s="70" t="s">
        <v>480</v>
      </c>
      <c r="AM95" s="70" t="s">
        <v>611</v>
      </c>
      <c r="AO95" s="26" t="s">
        <v>476</v>
      </c>
      <c r="AP95" s="70" t="str">
        <f t="shared" si="53"/>
        <v>Industry-Mining-boiler/process heating -  - Existing</v>
      </c>
      <c r="AQ95" s="245" t="s">
        <v>387</v>
      </c>
      <c r="AR95" s="70" t="s">
        <v>631</v>
      </c>
      <c r="AS95" s="70" t="s">
        <v>632</v>
      </c>
      <c r="AV95" s="72" t="s">
        <v>476</v>
      </c>
      <c r="AW95" s="72" t="str">
        <f t="shared" si="41"/>
        <v>*</v>
      </c>
      <c r="AX95" s="254" t="s">
        <v>387</v>
      </c>
      <c r="AY95" s="266">
        <f t="shared" si="38"/>
        <v>338.97013191086643</v>
      </c>
    </row>
    <row r="96" spans="1:51" ht="15">
      <c r="A96" s="45" t="str">
        <f>A$5&amp;"-"&amp;A$10&amp;"-"&amp;A$70&amp;" - "&amp;VLOOKUP(RIGHT(C96,3),NameConv!$E$4:$G$20,2,FALSE)&amp;" - Heat Pump New"</f>
        <v>Industry-Mining-boiler/process heating -  - Heat Pump New</v>
      </c>
      <c r="B96" s="45" t="str">
        <f>D96&amp;RIGHT(C96,3)&amp;"-N"</f>
        <v>IMISELC-N</v>
      </c>
      <c r="C96" s="46" t="str">
        <f>$P$10</f>
        <v>IMIELC</v>
      </c>
      <c r="D96" s="46" t="str">
        <f t="shared" si="43"/>
        <v>IMIS</v>
      </c>
      <c r="E96" s="58">
        <v>3.34</v>
      </c>
      <c r="F96" s="60">
        <f>SUMIF(AFA!$C$3:$L$3,RIGHT(D96,1),AFA!$C$4:$L$4)</f>
        <v>0.15426999999999999</v>
      </c>
      <c r="G96" s="59">
        <v>100</v>
      </c>
      <c r="H96" s="60">
        <v>0</v>
      </c>
      <c r="I96">
        <v>0</v>
      </c>
      <c r="J96" s="61">
        <v>1</v>
      </c>
      <c r="K96" s="60">
        <v>0</v>
      </c>
      <c r="L96" s="60">
        <f>K96*E96</f>
        <v>0</v>
      </c>
      <c r="N96" s="78">
        <f t="shared" si="46"/>
        <v>0</v>
      </c>
      <c r="O96" s="216">
        <v>0</v>
      </c>
      <c r="P96" s="216">
        <v>0.06</v>
      </c>
      <c r="Q96" s="216">
        <v>0.06</v>
      </c>
      <c r="R96" s="77"/>
      <c r="S96" s="78">
        <f t="shared" si="51"/>
        <v>0</v>
      </c>
      <c r="T96" s="77">
        <f t="shared" ref="T96:V96" si="57">S96*T$75</f>
        <v>0</v>
      </c>
      <c r="U96" s="77">
        <f t="shared" si="57"/>
        <v>0</v>
      </c>
      <c r="V96" s="77">
        <f t="shared" si="57"/>
        <v>0</v>
      </c>
      <c r="W96" s="74"/>
      <c r="Y96" s="74"/>
      <c r="Z96" s="14"/>
      <c r="AE96" s="13"/>
      <c r="AH96" t="str">
        <f t="shared" si="34"/>
        <v>IMISELC-N</v>
      </c>
      <c r="AI96" t="str">
        <f t="shared" si="35"/>
        <v>Industry-Mining-boiler/process heating -  - Heat Pump New</v>
      </c>
      <c r="AJ96" s="70" t="s">
        <v>387</v>
      </c>
      <c r="AK96" s="70" t="s">
        <v>610</v>
      </c>
      <c r="AL96" s="70" t="s">
        <v>480</v>
      </c>
      <c r="AM96" s="70" t="s">
        <v>611</v>
      </c>
      <c r="AO96" s="26" t="s">
        <v>476</v>
      </c>
      <c r="AP96" s="70" t="str">
        <f t="shared" si="53"/>
        <v>Industry-Mining-boiler/process heating -  - Heat Pump New</v>
      </c>
      <c r="AQ96" s="245" t="s">
        <v>387</v>
      </c>
      <c r="AR96" s="70" t="s">
        <v>631</v>
      </c>
      <c r="AS96" s="70" t="s">
        <v>480</v>
      </c>
      <c r="AV96" s="72" t="s">
        <v>476</v>
      </c>
      <c r="AW96" s="72" t="str">
        <f t="shared" si="41"/>
        <v>*</v>
      </c>
      <c r="AX96" s="72" t="s">
        <v>387</v>
      </c>
      <c r="AY96" s="266">
        <f t="shared" si="38"/>
        <v>338.97013191086643</v>
      </c>
    </row>
    <row r="97" spans="1:51">
      <c r="A97" s="45" t="s">
        <v>466</v>
      </c>
      <c r="B97" s="45" t="str">
        <f>D97&amp;RIGHT(C97,3)&amp;"-N"</f>
        <v>IMISHGN-N</v>
      </c>
      <c r="C97" s="46" t="s">
        <v>467</v>
      </c>
      <c r="D97" s="46" t="str">
        <f t="shared" si="43"/>
        <v>IMIS</v>
      </c>
      <c r="E97" s="58">
        <f>Methodology!C27</f>
        <v>0.76</v>
      </c>
      <c r="F97" s="60">
        <f>SUMIF(AFA!$C$3:$L$3,RIGHT(D97,1),AFA!$C$4:$L$4)</f>
        <v>0.15426999999999999</v>
      </c>
      <c r="G97" s="59">
        <v>100</v>
      </c>
      <c r="H97" s="60">
        <v>0</v>
      </c>
      <c r="I97">
        <v>0</v>
      </c>
      <c r="J97" s="61">
        <v>1</v>
      </c>
      <c r="K97" s="60">
        <v>0</v>
      </c>
      <c r="L97" s="60">
        <f>K97*E97</f>
        <v>0</v>
      </c>
      <c r="N97" s="78">
        <f t="shared" si="46"/>
        <v>0</v>
      </c>
      <c r="O97" s="77">
        <f t="shared" ref="O97:Q98" si="58">MIN(1,$N97+O$75)</f>
        <v>0.5</v>
      </c>
      <c r="P97" s="77">
        <f t="shared" si="58"/>
        <v>1</v>
      </c>
      <c r="Q97" s="77">
        <f t="shared" si="58"/>
        <v>1</v>
      </c>
      <c r="R97" s="77"/>
      <c r="S97" s="78">
        <f t="shared" si="51"/>
        <v>0</v>
      </c>
      <c r="T97" s="77">
        <f t="shared" ref="T97:V97" si="59">S97*T$75</f>
        <v>0</v>
      </c>
      <c r="U97" s="77">
        <f t="shared" si="59"/>
        <v>0</v>
      </c>
      <c r="V97" s="77">
        <f t="shared" si="59"/>
        <v>0</v>
      </c>
      <c r="W97" s="74"/>
      <c r="Y97" s="74"/>
      <c r="Z97" s="14"/>
      <c r="AE97" s="13"/>
      <c r="AH97" t="str">
        <f t="shared" si="34"/>
        <v>IMISHGN-N</v>
      </c>
      <c r="AI97" t="str">
        <f t="shared" si="35"/>
        <v>Industry-Mining-boiler/process heating - Hydrogen - New</v>
      </c>
      <c r="AJ97" s="70" t="s">
        <v>387</v>
      </c>
      <c r="AK97" s="70" t="s">
        <v>610</v>
      </c>
      <c r="AL97" s="70" t="s">
        <v>480</v>
      </c>
      <c r="AM97" s="70" t="s">
        <v>611</v>
      </c>
      <c r="AO97" s="26" t="s">
        <v>476</v>
      </c>
      <c r="AP97" s="70" t="str">
        <f t="shared" si="53"/>
        <v>Industry-Mining-boiler/process heating - Hydrogen - New</v>
      </c>
      <c r="AQ97" s="245" t="s">
        <v>387</v>
      </c>
      <c r="AR97" s="70" t="s">
        <v>631</v>
      </c>
      <c r="AS97" s="70" t="s">
        <v>480</v>
      </c>
      <c r="AV97" s="72" t="s">
        <v>476</v>
      </c>
      <c r="AW97" s="72" t="str">
        <f t="shared" si="41"/>
        <v>*</v>
      </c>
      <c r="AX97" s="254" t="s">
        <v>387</v>
      </c>
      <c r="AY97" s="266">
        <f t="shared" si="38"/>
        <v>338.97013191086643</v>
      </c>
    </row>
    <row r="98" spans="1:51">
      <c r="A98" s="45" t="str">
        <f>A$5&amp;"-"&amp;A$10&amp;"-"&amp;A$70&amp;" - "&amp;VLOOKUP(RIGHT(C98,3),NameConv!$E$4:$G$20,2,FALSE)&amp;" - Existing"</f>
        <v>Industry-Mining-boiler/process heating -  - Existing</v>
      </c>
      <c r="B98" s="45" t="str">
        <f t="shared" si="42"/>
        <v>IMISWAS-E</v>
      </c>
      <c r="C98" s="46" t="str">
        <f>$L$6</f>
        <v>INDWAS</v>
      </c>
      <c r="D98" s="46" t="str">
        <f>$B$5&amp;RIGHT($B79,2)&amp;$B$70</f>
        <v>IMIS</v>
      </c>
      <c r="E98" s="58">
        <f>Methodology!C52</f>
        <v>0.6</v>
      </c>
      <c r="F98" s="60">
        <f>SUMIF(AFA!$C$3:$L$3,RIGHT(D98,1),AFA!$C$4:$L$4)</f>
        <v>0.15426999999999999</v>
      </c>
      <c r="G98" s="59">
        <v>100</v>
      </c>
      <c r="H98" s="60">
        <f t="shared" si="44"/>
        <v>0</v>
      </c>
      <c r="I98">
        <v>0</v>
      </c>
      <c r="J98" s="61">
        <v>1</v>
      </c>
      <c r="K98" s="60">
        <f>J98*INDEX($C$10:$L$19,MATCH(B79,$B$10:$B$19,0),MATCH($B$6&amp;RIGHT(C98,3),$C$6:$L$6,0))</f>
        <v>0</v>
      </c>
      <c r="L98" s="60">
        <f t="shared" si="45"/>
        <v>0</v>
      </c>
      <c r="N98" s="78">
        <f t="shared" si="46"/>
        <v>0</v>
      </c>
      <c r="O98" s="77">
        <f t="shared" si="58"/>
        <v>0.5</v>
      </c>
      <c r="P98" s="77">
        <f t="shared" si="58"/>
        <v>1</v>
      </c>
      <c r="Q98" s="77">
        <f t="shared" si="58"/>
        <v>1</v>
      </c>
      <c r="R98" s="77"/>
      <c r="S98" s="78">
        <f t="shared" si="51"/>
        <v>0</v>
      </c>
      <c r="T98" s="77">
        <f t="shared" ref="T98:V98" si="60">S98*T$75</f>
        <v>0</v>
      </c>
      <c r="U98" s="77">
        <f t="shared" si="60"/>
        <v>0</v>
      </c>
      <c r="V98" s="77">
        <f t="shared" si="60"/>
        <v>0</v>
      </c>
      <c r="W98" s="74"/>
      <c r="Y98" s="74"/>
      <c r="Z98" s="14"/>
      <c r="AE98" s="13"/>
      <c r="AH98" t="str">
        <f t="shared" si="34"/>
        <v>IMISWAS-E</v>
      </c>
      <c r="AI98" t="str">
        <f t="shared" si="35"/>
        <v>Industry-Mining-boiler/process heating -  - Existing</v>
      </c>
      <c r="AJ98" s="70" t="s">
        <v>387</v>
      </c>
      <c r="AK98" s="70" t="s">
        <v>610</v>
      </c>
      <c r="AL98" s="70" t="s">
        <v>480</v>
      </c>
      <c r="AM98" s="70" t="s">
        <v>611</v>
      </c>
      <c r="AO98" s="26" t="s">
        <v>476</v>
      </c>
      <c r="AP98" s="70" t="str">
        <f t="shared" si="53"/>
        <v>Industry-Mining-boiler/process heating -  - Existing</v>
      </c>
      <c r="AQ98" s="245" t="s">
        <v>387</v>
      </c>
      <c r="AR98" s="70" t="s">
        <v>631</v>
      </c>
      <c r="AS98" s="70" t="s">
        <v>480</v>
      </c>
      <c r="AV98" s="72" t="s">
        <v>476</v>
      </c>
      <c r="AW98" s="72" t="str">
        <f t="shared" si="41"/>
        <v>*</v>
      </c>
      <c r="AX98" s="254" t="s">
        <v>387</v>
      </c>
      <c r="AY98" s="266">
        <f t="shared" si="38"/>
        <v>338.97013191086643</v>
      </c>
    </row>
    <row r="99" spans="1:51">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Y99" s="74"/>
      <c r="Z99" s="14"/>
      <c r="AE99" s="13"/>
      <c r="AH99" s="26" t="s">
        <v>476</v>
      </c>
      <c r="AJ99" s="70"/>
      <c r="AK99" s="70"/>
      <c r="AL99" s="70"/>
      <c r="AM99" s="70"/>
      <c r="AO99" s="26" t="s">
        <v>476</v>
      </c>
      <c r="AV99" s="72" t="s">
        <v>476</v>
      </c>
      <c r="AW99" s="72" t="str">
        <f t="shared" si="41"/>
        <v>*</v>
      </c>
      <c r="AX99" s="72" t="s">
        <v>387</v>
      </c>
      <c r="AY99" s="266">
        <f t="shared" si="38"/>
        <v>338.97013191086643</v>
      </c>
    </row>
    <row r="100" spans="1:51">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61">MIN(1,$N100+O$75)</f>
        <v>1</v>
      </c>
      <c r="P100" s="77">
        <f t="shared" si="61"/>
        <v>1</v>
      </c>
      <c r="Q100" s="77">
        <f t="shared" si="61"/>
        <v>1</v>
      </c>
      <c r="R100" s="77"/>
      <c r="S100" s="78">
        <f t="shared" si="51"/>
        <v>1</v>
      </c>
      <c r="T100" s="77">
        <f t="shared" ref="T100:V100" si="62">S100*T$75</f>
        <v>0.9</v>
      </c>
      <c r="U100" s="77">
        <f t="shared" si="62"/>
        <v>0</v>
      </c>
      <c r="V100" s="77">
        <f t="shared" si="62"/>
        <v>0</v>
      </c>
      <c r="W100" s="74"/>
      <c r="Y100" s="74"/>
      <c r="Z100" s="14"/>
      <c r="AE100" s="13"/>
      <c r="AH100" t="str">
        <f t="shared" si="34"/>
        <v>IMIRODS-E</v>
      </c>
      <c r="AI100" t="str">
        <f t="shared" si="35"/>
        <v>Industry-Mining-Transport -  - Existing</v>
      </c>
      <c r="AJ100" s="70" t="s">
        <v>387</v>
      </c>
      <c r="AK100" s="70" t="s">
        <v>610</v>
      </c>
      <c r="AL100" s="70" t="s">
        <v>480</v>
      </c>
      <c r="AM100" s="70" t="s">
        <v>611</v>
      </c>
      <c r="AO100" s="70" t="str">
        <f t="shared" ref="AO100" si="63">D100</f>
        <v>IMIR</v>
      </c>
      <c r="AP100" s="70" t="str">
        <f>"Industry - "&amp;VLOOKUP(RIGHT(LEFT(AO100,3),2),NameConv!$E$21:$F$301,2,FALSE)&amp;" - " &amp;VLOOKUP(RIGHT(AO100,1),NameConv!$D$42:$E$53,2,FALSE)</f>
        <v>Industry - Mining - Transport</v>
      </c>
      <c r="AQ100" s="245" t="s">
        <v>387</v>
      </c>
      <c r="AR100" s="70" t="s">
        <v>631</v>
      </c>
      <c r="AS100" s="70" t="s">
        <v>480</v>
      </c>
      <c r="AV100" s="254" t="s">
        <v>401</v>
      </c>
      <c r="AW100" s="72" t="str">
        <f t="shared" si="41"/>
        <v>IMIR</v>
      </c>
      <c r="AX100" s="254" t="s">
        <v>387</v>
      </c>
      <c r="AY100" s="266">
        <f t="shared" si="38"/>
        <v>25.406351025250526</v>
      </c>
    </row>
    <row r="101" spans="1:51"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61"/>
        <v>0.5</v>
      </c>
      <c r="P101" s="77">
        <f t="shared" si="61"/>
        <v>1</v>
      </c>
      <c r="Q101" s="77">
        <f t="shared" si="61"/>
        <v>1</v>
      </c>
      <c r="R101" s="77"/>
      <c r="S101" s="78">
        <f t="shared" si="51"/>
        <v>0</v>
      </c>
      <c r="T101" s="77">
        <f t="shared" ref="T101:V101" si="64">S101*T$75</f>
        <v>0</v>
      </c>
      <c r="U101" s="77">
        <f t="shared" si="64"/>
        <v>0</v>
      </c>
      <c r="V101" s="77">
        <f t="shared" si="64"/>
        <v>0</v>
      </c>
      <c r="W101" s="74"/>
      <c r="Y101" s="74"/>
      <c r="Z101" s="14"/>
      <c r="AE101" s="13"/>
      <c r="AH101" t="str">
        <f t="shared" si="34"/>
        <v>IMIRELC-E</v>
      </c>
      <c r="AI101" t="str">
        <f t="shared" si="35"/>
        <v>Industry-Mining-Transport -  - New</v>
      </c>
      <c r="AJ101" s="70" t="s">
        <v>387</v>
      </c>
      <c r="AK101" s="70" t="s">
        <v>610</v>
      </c>
      <c r="AL101" s="70" t="s">
        <v>480</v>
      </c>
      <c r="AM101" s="70" t="s">
        <v>611</v>
      </c>
      <c r="AO101" s="70" t="s">
        <v>476</v>
      </c>
      <c r="AP101" s="70" t="str">
        <f t="shared" ref="AP101" si="65">A101</f>
        <v>Industry-Mining-Transport -  - New</v>
      </c>
      <c r="AQ101" s="245" t="s">
        <v>387</v>
      </c>
      <c r="AR101" s="70" t="s">
        <v>631</v>
      </c>
      <c r="AS101" s="70" t="s">
        <v>632</v>
      </c>
      <c r="AV101" s="72" t="s">
        <v>476</v>
      </c>
      <c r="AW101" s="72" t="str">
        <f t="shared" si="41"/>
        <v>*</v>
      </c>
      <c r="AX101" s="254" t="s">
        <v>387</v>
      </c>
      <c r="AY101" s="266">
        <f t="shared" si="38"/>
        <v>338.97013191086643</v>
      </c>
    </row>
    <row r="102" spans="1:51" ht="51.95" customHeight="1" thickBot="1">
      <c r="A102" s="244" t="s">
        <v>616</v>
      </c>
      <c r="B102" s="252"/>
      <c r="C102" s="252"/>
      <c r="D102" s="252"/>
      <c r="E102" s="252"/>
      <c r="F102" s="252"/>
      <c r="G102" s="252"/>
      <c r="H102" s="252"/>
      <c r="J102" s="252"/>
      <c r="K102" s="252"/>
      <c r="L102" s="252"/>
      <c r="N102" s="74" t="str">
        <f>""</f>
        <v/>
      </c>
      <c r="S102" s="78"/>
      <c r="T102" s="74"/>
      <c r="U102" s="74"/>
      <c r="V102" s="74"/>
      <c r="W102" s="74"/>
      <c r="Y102" s="74"/>
      <c r="Z102" s="14"/>
      <c r="AE102" s="13"/>
      <c r="AH102" s="26" t="s">
        <v>476</v>
      </c>
      <c r="AJ102" s="70"/>
      <c r="AK102" s="70"/>
      <c r="AL102" s="70"/>
      <c r="AM102" s="70"/>
      <c r="AO102" s="26" t="s">
        <v>476</v>
      </c>
      <c r="AV102" s="72" t="s">
        <v>476</v>
      </c>
      <c r="AW102" s="72" t="str">
        <f t="shared" ref="AW102:AW104" si="66">AO102</f>
        <v>*</v>
      </c>
    </row>
    <row r="103" spans="1:51">
      <c r="A103" s="12" t="s">
        <v>476</v>
      </c>
      <c r="B103" s="69" t="str">
        <f>+B14</f>
        <v>CP</v>
      </c>
      <c r="C103" s="54"/>
      <c r="D103" s="54"/>
      <c r="E103" s="55"/>
      <c r="F103" s="55"/>
      <c r="G103" s="30"/>
      <c r="H103" s="31"/>
      <c r="J103" s="30"/>
      <c r="K103" s="30"/>
      <c r="L103" s="30"/>
      <c r="N103" s="74" t="str">
        <f>""</f>
        <v/>
      </c>
      <c r="S103" s="78"/>
      <c r="T103" s="74"/>
      <c r="U103" s="74"/>
      <c r="V103" s="74"/>
      <c r="W103" s="74"/>
      <c r="Y103" s="74"/>
      <c r="Z103" s="14"/>
      <c r="AE103" s="13"/>
      <c r="AH103" s="26" t="s">
        <v>476</v>
      </c>
      <c r="AJ103" s="70"/>
      <c r="AK103" s="70"/>
      <c r="AL103" s="70"/>
      <c r="AM103" s="70"/>
      <c r="AO103" s="26" t="s">
        <v>476</v>
      </c>
      <c r="AV103" s="72" t="s">
        <v>476</v>
      </c>
      <c r="AW103" s="72" t="str">
        <f t="shared" si="66"/>
        <v>*</v>
      </c>
    </row>
    <row r="104" spans="1:51">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Y104" s="74"/>
      <c r="Z104" s="14"/>
      <c r="AE104" s="13"/>
      <c r="AH104" s="26" t="s">
        <v>476</v>
      </c>
      <c r="AJ104" s="70"/>
      <c r="AK104" s="70"/>
      <c r="AL104" s="70"/>
      <c r="AM104" s="70"/>
      <c r="AO104" s="26" t="s">
        <v>476</v>
      </c>
      <c r="AV104" s="72" t="s">
        <v>476</v>
      </c>
      <c r="AW104" s="72" t="str">
        <f t="shared" si="66"/>
        <v>*</v>
      </c>
    </row>
    <row r="105" spans="1:51">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9">J105*SUMIF($C$60:$K$60,$B$103,$C61:$K61)</f>
        <v>0.80918000000000012</v>
      </c>
      <c r="L105" s="60">
        <f>K105*E105</f>
        <v>0.80918000000000012</v>
      </c>
      <c r="N105" s="74" t="str">
        <f>""</f>
        <v/>
      </c>
      <c r="S105" s="78"/>
      <c r="T105" s="74"/>
      <c r="U105" s="74"/>
      <c r="V105" s="74"/>
      <c r="W105" s="74"/>
      <c r="Y105" s="74"/>
      <c r="Z105" s="14"/>
      <c r="AE105" s="13"/>
      <c r="AH105" t="str">
        <f t="shared" ref="AH105:AH165" si="70">B105</f>
        <v>ICPKELC-E</v>
      </c>
      <c r="AI105" t="str">
        <f t="shared" ref="AI105:AI165" si="71">A105</f>
        <v>Industry-Chemicals-Elec Heating - Electricity</v>
      </c>
      <c r="AJ105" s="70" t="s">
        <v>387</v>
      </c>
      <c r="AK105" s="70" t="s">
        <v>610</v>
      </c>
      <c r="AL105" s="70" t="s">
        <v>480</v>
      </c>
      <c r="AM105" s="70" t="s">
        <v>611</v>
      </c>
      <c r="AO105" s="70" t="str">
        <f t="shared" ref="AO105:AO113" si="72">D105</f>
        <v>ICPK</v>
      </c>
      <c r="AP105" s="70" t="str">
        <f>"Industry - "&amp;VLOOKUP(RIGHT(LEFT(AO105,3),2),NameConv!$E$21:$F$301,2,FALSE)&amp;" - " &amp;VLOOKUP(RIGHT(AO105,1),NameConv!$D$42:$E$53,2,FALSE)</f>
        <v>Industry - Chemicals - Elec Heating</v>
      </c>
      <c r="AQ105" s="245" t="s">
        <v>387</v>
      </c>
      <c r="AR105" s="70" t="s">
        <v>631</v>
      </c>
      <c r="AS105" s="70" t="s">
        <v>632</v>
      </c>
      <c r="AV105" s="254" t="s">
        <v>401</v>
      </c>
      <c r="AW105" s="72" t="str">
        <f t="shared" ref="AW105:AW168" si="73">AO105</f>
        <v>ICPK</v>
      </c>
      <c r="AX105" s="254" t="s">
        <v>387</v>
      </c>
      <c r="AY105" s="266">
        <f t="shared" ref="AY105:AY168" si="74">SUMIFS($L$81:$L$188,$D$81:$D$188,$AW105)</f>
        <v>0.80918000000000012</v>
      </c>
    </row>
    <row r="106" spans="1:51">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I106">
        <v>0</v>
      </c>
      <c r="J106" s="61">
        <v>1</v>
      </c>
      <c r="K106" s="60">
        <f t="shared" si="69"/>
        <v>6.0688500000000003</v>
      </c>
      <c r="L106" s="60">
        <f t="shared" ref="L106:L113" si="76">K106*E106</f>
        <v>0.30344250000000006</v>
      </c>
      <c r="N106" s="74" t="str">
        <f>""</f>
        <v/>
      </c>
      <c r="S106" s="78"/>
      <c r="T106" s="74"/>
      <c r="U106" s="74"/>
      <c r="V106" s="74"/>
      <c r="W106" s="74"/>
      <c r="Y106" s="74"/>
      <c r="Z106" s="14"/>
      <c r="AE106" s="13"/>
      <c r="AH106" t="str">
        <f t="shared" si="70"/>
        <v>ICPAELC-E</v>
      </c>
      <c r="AI106" t="str">
        <f t="shared" si="71"/>
        <v>Industry-Chemicals-Compressed air - Electricity</v>
      </c>
      <c r="AJ106" s="70" t="s">
        <v>387</v>
      </c>
      <c r="AK106" s="70" t="s">
        <v>610</v>
      </c>
      <c r="AL106" s="70" t="s">
        <v>480</v>
      </c>
      <c r="AM106" s="70" t="s">
        <v>611</v>
      </c>
      <c r="AO106" s="70" t="str">
        <f t="shared" si="72"/>
        <v>ICPA</v>
      </c>
      <c r="AP106" s="70" t="str">
        <f>"Industry - "&amp;VLOOKUP(RIGHT(LEFT(AO106,3),2),NameConv!$E$21:$F$301,2,FALSE)&amp;" - " &amp;VLOOKUP(RIGHT(AO106,1),NameConv!$D$42:$E$53,2,FALSE)</f>
        <v>Industry - Chemicals - Compressed air</v>
      </c>
      <c r="AQ106" s="245" t="s">
        <v>387</v>
      </c>
      <c r="AR106" s="70" t="s">
        <v>631</v>
      </c>
      <c r="AS106" s="70" t="s">
        <v>632</v>
      </c>
      <c r="AV106" s="254" t="s">
        <v>401</v>
      </c>
      <c r="AW106" s="72" t="str">
        <f t="shared" si="73"/>
        <v>ICPA</v>
      </c>
      <c r="AX106" s="254" t="s">
        <v>387</v>
      </c>
      <c r="AY106" s="266">
        <f t="shared" si="74"/>
        <v>0.30344250000000006</v>
      </c>
    </row>
    <row r="107" spans="1:51">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I107">
        <v>0</v>
      </c>
      <c r="J107" s="61">
        <v>1</v>
      </c>
      <c r="K107" s="60">
        <f t="shared" si="69"/>
        <v>1.6183600000000002</v>
      </c>
      <c r="L107" s="60">
        <f t="shared" si="76"/>
        <v>0.48550800000000005</v>
      </c>
      <c r="N107" s="74" t="str">
        <f>""</f>
        <v/>
      </c>
      <c r="S107" s="78"/>
      <c r="T107" s="74"/>
      <c r="U107" s="74"/>
      <c r="V107" s="74"/>
      <c r="W107" s="74"/>
      <c r="Y107" s="74"/>
      <c r="Z107" s="14"/>
      <c r="AE107" s="13"/>
      <c r="AH107" t="str">
        <f t="shared" si="70"/>
        <v>ICPLELC-E</v>
      </c>
      <c r="AI107" t="str">
        <f t="shared" si="71"/>
        <v>Industry-Chemicals-Lighting - Electricity</v>
      </c>
      <c r="AJ107" s="70" t="s">
        <v>387</v>
      </c>
      <c r="AK107" s="70" t="s">
        <v>610</v>
      </c>
      <c r="AL107" s="70" t="s">
        <v>480</v>
      </c>
      <c r="AM107" s="70" t="s">
        <v>611</v>
      </c>
      <c r="AO107" s="70" t="str">
        <f t="shared" si="72"/>
        <v>ICPL</v>
      </c>
      <c r="AP107" s="70" t="str">
        <f>"Industry - "&amp;VLOOKUP(RIGHT(LEFT(AO107,3),2),NameConv!$E$21:$F$301,2,FALSE)&amp;" - " &amp;VLOOKUP(RIGHT(AO107,1),NameConv!$D$42:$E$53,2,FALSE)</f>
        <v>Industry - Chemicals - Lighting</v>
      </c>
      <c r="AQ107" s="245" t="s">
        <v>387</v>
      </c>
      <c r="AR107" s="70" t="s">
        <v>631</v>
      </c>
      <c r="AS107" s="70" t="s">
        <v>632</v>
      </c>
      <c r="AV107" s="254" t="s">
        <v>401</v>
      </c>
      <c r="AW107" s="72" t="str">
        <f t="shared" si="73"/>
        <v>ICPL</v>
      </c>
      <c r="AX107" s="254" t="s">
        <v>387</v>
      </c>
      <c r="AY107" s="266">
        <f t="shared" si="74"/>
        <v>0.48550800000000005</v>
      </c>
    </row>
    <row r="108" spans="1:51">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I108">
        <v>0</v>
      </c>
      <c r="J108" s="61">
        <v>1</v>
      </c>
      <c r="K108" s="60">
        <f t="shared" si="69"/>
        <v>2.0229500000000002</v>
      </c>
      <c r="L108" s="60">
        <f t="shared" si="76"/>
        <v>4.0459000000000005</v>
      </c>
      <c r="N108" s="74" t="str">
        <f>""</f>
        <v/>
      </c>
      <c r="S108" s="78"/>
      <c r="T108" s="74"/>
      <c r="U108" s="74"/>
      <c r="V108" s="74"/>
      <c r="W108" s="74"/>
      <c r="Y108" s="74"/>
      <c r="Z108" s="14"/>
      <c r="AE108" s="13"/>
      <c r="AH108" t="str">
        <f t="shared" si="70"/>
        <v>ICPCELC-E</v>
      </c>
      <c r="AI108" t="str">
        <f t="shared" si="71"/>
        <v>Industry-Chemicals-Cooling - Electricity</v>
      </c>
      <c r="AJ108" s="70" t="s">
        <v>387</v>
      </c>
      <c r="AK108" s="70" t="s">
        <v>610</v>
      </c>
      <c r="AL108" s="70" t="s">
        <v>480</v>
      </c>
      <c r="AM108" s="70" t="s">
        <v>611</v>
      </c>
      <c r="AO108" s="70" t="str">
        <f t="shared" si="72"/>
        <v>ICPC</v>
      </c>
      <c r="AP108" s="70" t="str">
        <f>"Industry - "&amp;VLOOKUP(RIGHT(LEFT(AO108,3),2),NameConv!$E$21:$F$301,2,FALSE)&amp;" - " &amp;VLOOKUP(RIGHT(AO108,1),NameConv!$D$42:$E$53,2,FALSE)</f>
        <v>Industry - Chemicals - Cooling</v>
      </c>
      <c r="AQ108" s="245" t="s">
        <v>387</v>
      </c>
      <c r="AR108" s="70" t="s">
        <v>631</v>
      </c>
      <c r="AS108" s="70" t="s">
        <v>632</v>
      </c>
      <c r="AV108" s="254" t="s">
        <v>401</v>
      </c>
      <c r="AW108" s="72" t="str">
        <f t="shared" si="73"/>
        <v>ICPC</v>
      </c>
      <c r="AX108" s="254" t="s">
        <v>387</v>
      </c>
      <c r="AY108" s="266">
        <f t="shared" si="74"/>
        <v>4.0459000000000005</v>
      </c>
    </row>
    <row r="109" spans="1:51">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I109">
        <v>0</v>
      </c>
      <c r="J109" s="61">
        <v>1</v>
      </c>
      <c r="K109" s="60">
        <f t="shared" si="69"/>
        <v>0.80918000000000012</v>
      </c>
      <c r="L109" s="60">
        <f t="shared" si="76"/>
        <v>0.72826200000000008</v>
      </c>
      <c r="N109" s="74" t="str">
        <f>""</f>
        <v/>
      </c>
      <c r="S109" s="78"/>
      <c r="T109" s="74"/>
      <c r="U109" s="74"/>
      <c r="V109" s="74"/>
      <c r="W109" s="74"/>
      <c r="Y109" s="74"/>
      <c r="Z109" s="14"/>
      <c r="AE109" s="13"/>
      <c r="AH109" t="str">
        <f t="shared" si="70"/>
        <v>ICPHELC-E</v>
      </c>
      <c r="AI109" t="str">
        <f t="shared" si="71"/>
        <v>Industry-Chemicals-HVAC - Electricity</v>
      </c>
      <c r="AJ109" s="70" t="s">
        <v>387</v>
      </c>
      <c r="AK109" s="70" t="s">
        <v>610</v>
      </c>
      <c r="AL109" s="70" t="s">
        <v>480</v>
      </c>
      <c r="AM109" s="70" t="s">
        <v>611</v>
      </c>
      <c r="AO109" s="70" t="str">
        <f t="shared" si="72"/>
        <v>ICPH</v>
      </c>
      <c r="AP109" s="70" t="str">
        <f>"Industry - "&amp;VLOOKUP(RIGHT(LEFT(AO109,3),2),NameConv!$E$21:$F$301,2,FALSE)&amp;" - " &amp;VLOOKUP(RIGHT(AO109,1),NameConv!$D$42:$E$53,2,FALSE)</f>
        <v>Industry - Chemicals - HVAC</v>
      </c>
      <c r="AQ109" s="245" t="s">
        <v>387</v>
      </c>
      <c r="AR109" s="70" t="s">
        <v>631</v>
      </c>
      <c r="AS109" s="70" t="s">
        <v>632</v>
      </c>
      <c r="AV109" s="254" t="s">
        <v>401</v>
      </c>
      <c r="AW109" s="72" t="str">
        <f t="shared" si="73"/>
        <v>ICPH</v>
      </c>
      <c r="AX109" s="254" t="s">
        <v>387</v>
      </c>
      <c r="AY109" s="266">
        <f t="shared" si="74"/>
        <v>0.72826200000000008</v>
      </c>
    </row>
    <row r="110" spans="1:51">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I110">
        <v>0</v>
      </c>
      <c r="J110" s="61">
        <v>1</v>
      </c>
      <c r="K110" s="60">
        <f t="shared" si="69"/>
        <v>14.16065</v>
      </c>
      <c r="L110" s="60">
        <f>K110*E110</f>
        <v>11.328520000000001</v>
      </c>
      <c r="N110" s="74" t="str">
        <f>""</f>
        <v/>
      </c>
      <c r="S110" s="78"/>
      <c r="T110" s="74"/>
      <c r="U110" s="74"/>
      <c r="V110" s="74"/>
      <c r="W110" s="74"/>
      <c r="Y110" s="74"/>
      <c r="Z110" s="14"/>
      <c r="AE110" s="13"/>
      <c r="AH110" t="str">
        <f t="shared" si="70"/>
        <v>ICPPELC-E</v>
      </c>
      <c r="AI110" t="str">
        <f t="shared" si="71"/>
        <v>Industry-Chemicals-Pumping - Electricity</v>
      </c>
      <c r="AJ110" s="70" t="s">
        <v>387</v>
      </c>
      <c r="AK110" s="70" t="s">
        <v>610</v>
      </c>
      <c r="AL110" s="70" t="s">
        <v>480</v>
      </c>
      <c r="AM110" s="70" t="s">
        <v>611</v>
      </c>
      <c r="AO110" s="70" t="str">
        <f t="shared" si="72"/>
        <v>ICPP</v>
      </c>
      <c r="AP110" s="70" t="str">
        <f>"Industry - "&amp;VLOOKUP(RIGHT(LEFT(AO110,3),2),NameConv!$E$21:$F$301,2,FALSE)&amp;" - " &amp;VLOOKUP(RIGHT(AO110,1),NameConv!$D$42:$E$53,2,FALSE)</f>
        <v>Industry - Chemicals - Pumping</v>
      </c>
      <c r="AQ110" s="245" t="s">
        <v>387</v>
      </c>
      <c r="AR110" s="70" t="s">
        <v>631</v>
      </c>
      <c r="AS110" s="70" t="s">
        <v>632</v>
      </c>
      <c r="AV110" s="254" t="s">
        <v>401</v>
      </c>
      <c r="AW110" s="72" t="str">
        <f t="shared" si="73"/>
        <v>ICPP</v>
      </c>
      <c r="AX110" s="254" t="s">
        <v>387</v>
      </c>
      <c r="AY110" s="266">
        <f t="shared" si="74"/>
        <v>11.328520000000001</v>
      </c>
    </row>
    <row r="111" spans="1:51">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I111">
        <v>0</v>
      </c>
      <c r="J111" s="61">
        <v>1</v>
      </c>
      <c r="K111" s="60">
        <f t="shared" si="69"/>
        <v>3.2367200000000005</v>
      </c>
      <c r="L111" s="60">
        <f t="shared" si="76"/>
        <v>2.5893760000000006</v>
      </c>
      <c r="N111" s="74" t="str">
        <f>""</f>
        <v/>
      </c>
      <c r="S111" s="78"/>
      <c r="T111" s="74"/>
      <c r="U111" s="74"/>
      <c r="V111" s="74"/>
      <c r="W111" s="74"/>
      <c r="Y111" s="74"/>
      <c r="Z111" s="14"/>
      <c r="AE111" s="13"/>
      <c r="AH111" t="str">
        <f t="shared" si="70"/>
        <v>ICPFELC-E</v>
      </c>
      <c r="AI111" t="str">
        <f t="shared" si="71"/>
        <v>Industry-Chemicals-Fans - Electricity</v>
      </c>
      <c r="AJ111" s="70" t="s">
        <v>387</v>
      </c>
      <c r="AK111" s="70" t="s">
        <v>610</v>
      </c>
      <c r="AL111" s="70" t="s">
        <v>480</v>
      </c>
      <c r="AM111" s="70" t="s">
        <v>611</v>
      </c>
      <c r="AO111" s="70" t="str">
        <f t="shared" si="72"/>
        <v>ICPF</v>
      </c>
      <c r="AP111" s="70" t="str">
        <f>"Industry - "&amp;VLOOKUP(RIGHT(LEFT(AO111,3),2),NameConv!$E$21:$F$301,2,FALSE)&amp;" - " &amp;VLOOKUP(RIGHT(AO111,1),NameConv!$D$42:$E$53,2,FALSE)</f>
        <v>Industry - Chemicals - Fans</v>
      </c>
      <c r="AQ111" s="245" t="s">
        <v>387</v>
      </c>
      <c r="AR111" s="70" t="s">
        <v>631</v>
      </c>
      <c r="AS111" s="70" t="s">
        <v>632</v>
      </c>
      <c r="AV111" s="254" t="s">
        <v>401</v>
      </c>
      <c r="AW111" s="72" t="str">
        <f t="shared" si="73"/>
        <v>ICPF</v>
      </c>
      <c r="AX111" s="254" t="s">
        <v>387</v>
      </c>
      <c r="AY111" s="266">
        <f t="shared" si="74"/>
        <v>2.5893760000000006</v>
      </c>
    </row>
    <row r="112" spans="1:51">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I112">
        <v>0</v>
      </c>
      <c r="J112" s="61">
        <v>1</v>
      </c>
      <c r="K112" s="60">
        <f t="shared" si="69"/>
        <v>8.091800000000001</v>
      </c>
      <c r="L112" s="60">
        <f t="shared" si="76"/>
        <v>6.473440000000001</v>
      </c>
      <c r="N112" s="74" t="str">
        <f>""</f>
        <v/>
      </c>
      <c r="S112" s="78"/>
      <c r="T112" s="74"/>
      <c r="U112" s="74"/>
      <c r="V112" s="74"/>
      <c r="W112" s="74"/>
      <c r="Y112" s="74"/>
      <c r="Z112" s="14"/>
      <c r="AE112" s="13"/>
      <c r="AH112" t="str">
        <f t="shared" si="70"/>
        <v>ICPOELC-E</v>
      </c>
      <c r="AI112" t="str">
        <f t="shared" si="71"/>
        <v>Industry-Chemicals-Other motive - Electricity</v>
      </c>
      <c r="AJ112" s="70" t="s">
        <v>387</v>
      </c>
      <c r="AK112" s="70" t="s">
        <v>610</v>
      </c>
      <c r="AL112" s="70" t="s">
        <v>480</v>
      </c>
      <c r="AM112" s="70" t="s">
        <v>611</v>
      </c>
      <c r="AO112" s="70" t="str">
        <f t="shared" si="72"/>
        <v>ICPO</v>
      </c>
      <c r="AP112" s="70" t="str">
        <f>"Industry - "&amp;VLOOKUP(RIGHT(LEFT(AO112,3),2),NameConv!$E$21:$F$301,2,FALSE)&amp;" - " &amp;VLOOKUP(RIGHT(AO112,1),NameConv!$D$42:$E$53,2,FALSE)</f>
        <v>Industry - Chemicals - Other motive</v>
      </c>
      <c r="AQ112" s="245" t="s">
        <v>387</v>
      </c>
      <c r="AR112" s="70" t="s">
        <v>631</v>
      </c>
      <c r="AS112" s="70" t="s">
        <v>632</v>
      </c>
      <c r="AV112" s="254" t="s">
        <v>401</v>
      </c>
      <c r="AW112" s="72" t="str">
        <f t="shared" si="73"/>
        <v>ICPO</v>
      </c>
      <c r="AX112" s="254" t="s">
        <v>387</v>
      </c>
      <c r="AY112" s="266">
        <f t="shared" si="74"/>
        <v>6.473440000000001</v>
      </c>
    </row>
    <row r="113" spans="1:51">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I113">
        <v>0</v>
      </c>
      <c r="J113" s="61">
        <v>1</v>
      </c>
      <c r="K113" s="60">
        <f t="shared" si="69"/>
        <v>3.2367200000000005</v>
      </c>
      <c r="L113" s="60">
        <f t="shared" si="76"/>
        <v>2.4599072000000004</v>
      </c>
      <c r="N113" s="74" t="str">
        <f>""</f>
        <v/>
      </c>
      <c r="S113" s="78"/>
      <c r="T113" s="74"/>
      <c r="U113" s="74"/>
      <c r="V113" s="74"/>
      <c r="W113" s="74"/>
      <c r="Y113" s="74"/>
      <c r="Z113" s="14"/>
      <c r="AE113" s="13"/>
      <c r="AH113" t="str">
        <f t="shared" si="70"/>
        <v>ICPEELC-E</v>
      </c>
      <c r="AI113" t="str">
        <f t="shared" si="71"/>
        <v>Industry-Chemicals-Electrochemical - Electricity</v>
      </c>
      <c r="AJ113" s="70" t="s">
        <v>387</v>
      </c>
      <c r="AK113" s="70" t="s">
        <v>610</v>
      </c>
      <c r="AL113" s="70" t="s">
        <v>480</v>
      </c>
      <c r="AM113" s="70" t="s">
        <v>611</v>
      </c>
      <c r="AO113" s="70" t="str">
        <f t="shared" si="72"/>
        <v>ICPE</v>
      </c>
      <c r="AP113" s="70" t="str">
        <f>"Industry - "&amp;VLOOKUP(RIGHT(LEFT(AO113,3),2),NameConv!$E$21:$F$301,2,FALSE)&amp;" - " &amp;VLOOKUP(RIGHT(AO113,1),NameConv!$D$42:$E$53,2,FALSE)</f>
        <v>Industry - Chemicals - Electrochemical</v>
      </c>
      <c r="AQ113" s="245" t="s">
        <v>387</v>
      </c>
      <c r="AR113" s="70" t="s">
        <v>631</v>
      </c>
      <c r="AS113" s="70" t="s">
        <v>632</v>
      </c>
      <c r="AV113" s="254" t="s">
        <v>401</v>
      </c>
      <c r="AW113" s="72" t="str">
        <f t="shared" si="73"/>
        <v>ICPE</v>
      </c>
      <c r="AX113" s="254" t="s">
        <v>387</v>
      </c>
      <c r="AY113" s="266">
        <f t="shared" si="74"/>
        <v>2.4599072000000004</v>
      </c>
    </row>
    <row r="114" spans="1:51">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Y114" s="74"/>
      <c r="Z114" s="14"/>
      <c r="AE114" s="13"/>
      <c r="AH114" s="26" t="s">
        <v>476</v>
      </c>
      <c r="AJ114" s="70"/>
      <c r="AK114" s="70"/>
      <c r="AL114" s="70"/>
      <c r="AM114" s="70"/>
      <c r="AO114" s="26" t="s">
        <v>476</v>
      </c>
      <c r="AV114" s="72" t="s">
        <v>476</v>
      </c>
      <c r="AW114" s="72" t="str">
        <f t="shared" si="73"/>
        <v>*</v>
      </c>
      <c r="AX114" s="254" t="s">
        <v>387</v>
      </c>
      <c r="AY114" s="266">
        <f t="shared" si="74"/>
        <v>338.97013191086643</v>
      </c>
    </row>
    <row r="115" spans="1:51"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4" si="79">L115/F115</f>
        <v>101.08822194853181</v>
      </c>
      <c r="I115">
        <v>0</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Y115" s="74"/>
      <c r="Z115" s="14"/>
      <c r="AE115" s="13"/>
      <c r="AH115" t="str">
        <f t="shared" si="70"/>
        <v>ICPSCLE-E</v>
      </c>
      <c r="AI115" t="str">
        <f t="shared" si="71"/>
        <v>Industry-Chemicals-boiler/process heating -  - Existing</v>
      </c>
      <c r="AJ115" s="70" t="s">
        <v>387</v>
      </c>
      <c r="AK115" s="70" t="s">
        <v>610</v>
      </c>
      <c r="AL115" s="70" t="s">
        <v>480</v>
      </c>
      <c r="AM115" s="70" t="s">
        <v>611</v>
      </c>
      <c r="AO115" s="70" t="str">
        <f t="shared" ref="AO115" si="85">D115</f>
        <v>ICPS</v>
      </c>
      <c r="AP115" s="70" t="str">
        <f>"Industry - "&amp;VLOOKUP(RIGHT(LEFT(AO115,3),2),NameConv!$E$21:$F$301,2,FALSE)&amp;" - " &amp;VLOOKUP(RIGHT(AO115,1),NameConv!$D$42:$E$53,2,FALSE)</f>
        <v>Industry - Chemicals - boiler/process heating</v>
      </c>
      <c r="AQ115" s="245" t="s">
        <v>387</v>
      </c>
      <c r="AR115" s="70" t="s">
        <v>631</v>
      </c>
      <c r="AS115" s="70" t="s">
        <v>480</v>
      </c>
      <c r="AV115" s="254" t="s">
        <v>401</v>
      </c>
      <c r="AW115" s="72" t="str">
        <f t="shared" si="73"/>
        <v>ICPS</v>
      </c>
      <c r="AX115" s="254" t="s">
        <v>387</v>
      </c>
      <c r="AY115" s="266">
        <f t="shared" si="74"/>
        <v>19.307168400000002</v>
      </c>
    </row>
    <row r="116" spans="1:51">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I116">
        <v>0</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6">S116*T$75</f>
        <v>0.12384622905138175</v>
      </c>
      <c r="U116" s="77">
        <f t="shared" si="86"/>
        <v>0</v>
      </c>
      <c r="V116" s="77">
        <f t="shared" si="86"/>
        <v>0</v>
      </c>
      <c r="W116" s="74"/>
      <c r="Y116" s="74"/>
      <c r="Z116" s="14"/>
      <c r="AE116" s="13"/>
      <c r="AH116" t="str">
        <f t="shared" si="70"/>
        <v>ICPSGAS-E</v>
      </c>
      <c r="AI116" t="str">
        <f t="shared" si="71"/>
        <v>Industry-Chemicals-boiler/process heating -  - Existing</v>
      </c>
      <c r="AJ116" s="70" t="s">
        <v>387</v>
      </c>
      <c r="AK116" s="70" t="s">
        <v>610</v>
      </c>
      <c r="AL116" s="70" t="s">
        <v>480</v>
      </c>
      <c r="AM116" s="70" t="s">
        <v>611</v>
      </c>
      <c r="AO116" s="26" t="s">
        <v>476</v>
      </c>
      <c r="AP116" s="70" t="str">
        <f t="shared" ref="AP116:AP122" si="87">A116</f>
        <v>Industry-Chemicals-boiler/process heating -  - Existing</v>
      </c>
      <c r="AQ116" s="245" t="s">
        <v>387</v>
      </c>
      <c r="AR116" s="70" t="s">
        <v>631</v>
      </c>
      <c r="AS116" s="70" t="s">
        <v>480</v>
      </c>
      <c r="AV116" s="72" t="s">
        <v>476</v>
      </c>
      <c r="AW116" s="72" t="str">
        <f t="shared" si="73"/>
        <v>*</v>
      </c>
      <c r="AX116" s="254" t="s">
        <v>387</v>
      </c>
      <c r="AY116" s="266">
        <f t="shared" si="74"/>
        <v>338.97013191086643</v>
      </c>
    </row>
    <row r="117" spans="1:51">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I117">
        <v>0</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8">S117*T$75</f>
        <v>3.4867878398988847E-2</v>
      </c>
      <c r="U117" s="77">
        <f t="shared" si="88"/>
        <v>0</v>
      </c>
      <c r="V117" s="77">
        <f t="shared" si="88"/>
        <v>0</v>
      </c>
      <c r="W117" s="74"/>
      <c r="Y117" s="74"/>
      <c r="Z117" s="14"/>
      <c r="AE117" s="13"/>
      <c r="AH117" t="str">
        <f t="shared" si="70"/>
        <v>ICPSOHF-E</v>
      </c>
      <c r="AI117" t="str">
        <f t="shared" si="71"/>
        <v>Industry-Chemicals-boiler/process heating -  - Existing</v>
      </c>
      <c r="AJ117" s="70" t="s">
        <v>387</v>
      </c>
      <c r="AK117" s="70" t="s">
        <v>610</v>
      </c>
      <c r="AL117" s="70" t="s">
        <v>480</v>
      </c>
      <c r="AM117" s="70" t="s">
        <v>611</v>
      </c>
      <c r="AO117" s="26" t="s">
        <v>476</v>
      </c>
      <c r="AP117" s="70" t="str">
        <f t="shared" si="87"/>
        <v>Industry-Chemicals-boiler/process heating -  - Existing</v>
      </c>
      <c r="AQ117" s="245" t="s">
        <v>387</v>
      </c>
      <c r="AR117" s="70" t="s">
        <v>631</v>
      </c>
      <c r="AS117" s="70" t="s">
        <v>480</v>
      </c>
      <c r="AV117" s="72" t="s">
        <v>476</v>
      </c>
      <c r="AW117" s="72" t="str">
        <f t="shared" si="73"/>
        <v>*</v>
      </c>
      <c r="AX117" s="254" t="s">
        <v>387</v>
      </c>
      <c r="AY117" s="266">
        <f t="shared" si="74"/>
        <v>338.97013191086643</v>
      </c>
    </row>
    <row r="118" spans="1:51">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I118">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89">S118*T$75</f>
        <v>0</v>
      </c>
      <c r="U118" s="77">
        <f t="shared" si="89"/>
        <v>0</v>
      </c>
      <c r="V118" s="77">
        <f t="shared" si="89"/>
        <v>0</v>
      </c>
      <c r="W118" s="74"/>
      <c r="Y118" s="74"/>
      <c r="Z118" s="14"/>
      <c r="AE118" s="13"/>
      <c r="AH118" t="str">
        <f t="shared" si="70"/>
        <v>ICPSOLP-E</v>
      </c>
      <c r="AI118" t="str">
        <f t="shared" si="71"/>
        <v>Industry-Chemicals-boiler/process heating -  - Existing</v>
      </c>
      <c r="AJ118" s="70" t="s">
        <v>387</v>
      </c>
      <c r="AK118" s="70" t="s">
        <v>610</v>
      </c>
      <c r="AL118" s="70" t="s">
        <v>480</v>
      </c>
      <c r="AM118" s="70" t="s">
        <v>611</v>
      </c>
      <c r="AO118" s="26" t="s">
        <v>476</v>
      </c>
      <c r="AP118" s="70" t="str">
        <f t="shared" si="87"/>
        <v>Industry-Chemicals-boiler/process heating -  - Existing</v>
      </c>
      <c r="AQ118" s="245" t="s">
        <v>387</v>
      </c>
      <c r="AR118" s="70" t="s">
        <v>631</v>
      </c>
      <c r="AS118" s="70" t="s">
        <v>480</v>
      </c>
      <c r="AV118" s="72" t="s">
        <v>476</v>
      </c>
      <c r="AW118" s="72" t="str">
        <f t="shared" si="73"/>
        <v>*</v>
      </c>
      <c r="AX118" s="254" t="s">
        <v>387</v>
      </c>
      <c r="AY118" s="266">
        <f t="shared" si="74"/>
        <v>338.97013191086643</v>
      </c>
    </row>
    <row r="119" spans="1:51"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I119">
        <v>0</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0">S119*T$75</f>
        <v>1.4333513556550326E-2</v>
      </c>
      <c r="U119" s="77">
        <f t="shared" si="90"/>
        <v>0</v>
      </c>
      <c r="V119" s="77">
        <f t="shared" si="90"/>
        <v>0</v>
      </c>
      <c r="W119" s="74"/>
      <c r="Y119" s="74"/>
      <c r="Z119" s="14"/>
      <c r="AE119" s="13"/>
      <c r="AH119" t="str">
        <f t="shared" si="70"/>
        <v>ICPSELC-E</v>
      </c>
      <c r="AI119" t="str">
        <f t="shared" si="71"/>
        <v>Industry-Chemicals-boiler/process heating -  - Existing</v>
      </c>
      <c r="AJ119" s="70" t="s">
        <v>387</v>
      </c>
      <c r="AK119" s="70" t="s">
        <v>610</v>
      </c>
      <c r="AL119" s="70" t="s">
        <v>480</v>
      </c>
      <c r="AM119" s="70" t="s">
        <v>611</v>
      </c>
      <c r="AO119" s="26" t="s">
        <v>476</v>
      </c>
      <c r="AP119" s="70" t="str">
        <f t="shared" si="87"/>
        <v>Industry-Chemicals-boiler/process heating -  - Existing</v>
      </c>
      <c r="AQ119" s="245" t="s">
        <v>387</v>
      </c>
      <c r="AR119" s="70" t="s">
        <v>631</v>
      </c>
      <c r="AS119" s="70" t="s">
        <v>632</v>
      </c>
      <c r="AV119" s="72" t="s">
        <v>476</v>
      </c>
      <c r="AW119" s="72" t="str">
        <f t="shared" si="73"/>
        <v>*</v>
      </c>
      <c r="AX119" s="254" t="s">
        <v>387</v>
      </c>
      <c r="AY119" s="266">
        <f t="shared" si="74"/>
        <v>338.97013191086643</v>
      </c>
    </row>
    <row r="120" spans="1:51"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81"/>
        <v>0</v>
      </c>
      <c r="O120" s="216">
        <v>0.02</v>
      </c>
      <c r="P120" s="216">
        <v>0.21</v>
      </c>
      <c r="Q120" s="216">
        <v>0.21</v>
      </c>
      <c r="R120" s="77"/>
      <c r="S120" s="78">
        <f t="shared" si="83"/>
        <v>0</v>
      </c>
      <c r="T120" s="77">
        <f t="shared" ref="T120:V120" si="91">S120*T$75</f>
        <v>0</v>
      </c>
      <c r="U120" s="77">
        <f t="shared" si="91"/>
        <v>0</v>
      </c>
      <c r="V120" s="77">
        <f t="shared" si="91"/>
        <v>0</v>
      </c>
      <c r="W120" s="74"/>
      <c r="Y120" s="74"/>
      <c r="Z120" s="14"/>
      <c r="AE120" s="13"/>
      <c r="AH120" t="str">
        <f t="shared" si="70"/>
        <v>ICPSELC-N</v>
      </c>
      <c r="AI120" t="str">
        <f t="shared" si="71"/>
        <v>Industry-Chemicals-boiler/process heating -  - Heat Pump New</v>
      </c>
      <c r="AJ120" s="70" t="s">
        <v>387</v>
      </c>
      <c r="AK120" s="70" t="s">
        <v>610</v>
      </c>
      <c r="AL120" s="70" t="s">
        <v>480</v>
      </c>
      <c r="AM120" s="70" t="s">
        <v>611</v>
      </c>
      <c r="AO120" s="26" t="s">
        <v>476</v>
      </c>
      <c r="AP120" s="70" t="str">
        <f t="shared" si="87"/>
        <v>Industry-Chemicals-boiler/process heating -  - Heat Pump New</v>
      </c>
      <c r="AQ120" s="245" t="s">
        <v>387</v>
      </c>
      <c r="AR120" s="70" t="s">
        <v>631</v>
      </c>
      <c r="AS120" s="70" t="s">
        <v>632</v>
      </c>
      <c r="AV120" s="72" t="s">
        <v>476</v>
      </c>
      <c r="AW120" s="72" t="str">
        <f t="shared" si="73"/>
        <v>*</v>
      </c>
      <c r="AX120" s="254" t="s">
        <v>387</v>
      </c>
      <c r="AY120" s="266">
        <f t="shared" si="74"/>
        <v>338.97013191086643</v>
      </c>
    </row>
    <row r="121" spans="1:51">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2">S121*T$75</f>
        <v>0</v>
      </c>
      <c r="U121" s="77">
        <f t="shared" si="92"/>
        <v>0</v>
      </c>
      <c r="V121" s="77">
        <f t="shared" si="92"/>
        <v>0</v>
      </c>
      <c r="W121" s="74"/>
      <c r="Y121" s="74"/>
      <c r="Z121" s="14"/>
      <c r="AE121" s="13"/>
      <c r="AH121" t="str">
        <f t="shared" si="70"/>
        <v>ICPSHGN-N</v>
      </c>
      <c r="AI121" t="str">
        <f t="shared" si="71"/>
        <v>Industry-Chemicals-boiler/process heating - Hydrogen - New</v>
      </c>
      <c r="AJ121" s="70" t="s">
        <v>387</v>
      </c>
      <c r="AK121" s="70" t="s">
        <v>610</v>
      </c>
      <c r="AL121" s="70" t="s">
        <v>480</v>
      </c>
      <c r="AM121" s="70" t="s">
        <v>611</v>
      </c>
      <c r="AO121" s="26" t="s">
        <v>476</v>
      </c>
      <c r="AP121" s="70" t="str">
        <f t="shared" si="87"/>
        <v>Industry-Chemicals-boiler/process heating - Hydrogen - New</v>
      </c>
      <c r="AQ121" s="245" t="s">
        <v>387</v>
      </c>
      <c r="AR121" s="70" t="s">
        <v>631</v>
      </c>
      <c r="AS121" s="70" t="s">
        <v>480</v>
      </c>
      <c r="AV121" s="72" t="s">
        <v>476</v>
      </c>
      <c r="AW121" s="72" t="str">
        <f t="shared" si="73"/>
        <v>*</v>
      </c>
      <c r="AX121" s="254" t="s">
        <v>387</v>
      </c>
      <c r="AY121" s="266">
        <f t="shared" si="74"/>
        <v>338.97013191086643</v>
      </c>
    </row>
    <row r="122" spans="1:51">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I122">
        <v>0</v>
      </c>
      <c r="J122" s="61">
        <v>1</v>
      </c>
      <c r="K122" s="60">
        <f>J122*INDEX($C$10:$L$19,MATCH(B103,$B$10:$B$19,0),MATCH($B$6&amp;RIGHT(C122,3),$C$6:$L$6,0))</f>
        <v>0</v>
      </c>
      <c r="L122" s="60">
        <f t="shared" si="80"/>
        <v>0</v>
      </c>
      <c r="N122" s="78">
        <f t="shared" si="81"/>
        <v>0</v>
      </c>
      <c r="O122" s="77">
        <f t="shared" si="82"/>
        <v>0.5</v>
      </c>
      <c r="P122" s="77">
        <f t="shared" si="82"/>
        <v>1</v>
      </c>
      <c r="Q122" s="77">
        <f t="shared" si="82"/>
        <v>1</v>
      </c>
      <c r="R122" s="77"/>
      <c r="S122" s="78">
        <f t="shared" si="83"/>
        <v>0</v>
      </c>
      <c r="T122" s="77">
        <f t="shared" ref="T122:V122" si="93">S122*T$75</f>
        <v>0</v>
      </c>
      <c r="U122" s="77">
        <f t="shared" si="93"/>
        <v>0</v>
      </c>
      <c r="V122" s="77">
        <f t="shared" si="93"/>
        <v>0</v>
      </c>
      <c r="W122" s="74"/>
      <c r="Y122" s="74"/>
      <c r="Z122" s="14"/>
      <c r="AE122" s="13"/>
      <c r="AH122" t="str">
        <f t="shared" si="70"/>
        <v>ICPSWAS-E</v>
      </c>
      <c r="AI122" t="str">
        <f t="shared" si="71"/>
        <v>Industry-Chemicals-boiler/process heating -  - Existing</v>
      </c>
      <c r="AJ122" s="70" t="s">
        <v>387</v>
      </c>
      <c r="AK122" s="70" t="s">
        <v>610</v>
      </c>
      <c r="AL122" s="70" t="s">
        <v>480</v>
      </c>
      <c r="AM122" s="70" t="s">
        <v>611</v>
      </c>
      <c r="AO122" s="26" t="s">
        <v>476</v>
      </c>
      <c r="AP122" s="70" t="str">
        <f t="shared" si="87"/>
        <v>Industry-Chemicals-boiler/process heating -  - Existing</v>
      </c>
      <c r="AQ122" s="245" t="s">
        <v>387</v>
      </c>
      <c r="AR122" s="70" t="s">
        <v>631</v>
      </c>
      <c r="AS122" s="70" t="s">
        <v>480</v>
      </c>
      <c r="AV122" s="72" t="s">
        <v>476</v>
      </c>
      <c r="AW122" s="72" t="str">
        <f t="shared" si="73"/>
        <v>*</v>
      </c>
      <c r="AX122" s="254" t="s">
        <v>387</v>
      </c>
      <c r="AY122" s="266">
        <f t="shared" si="74"/>
        <v>338.97013191086643</v>
      </c>
    </row>
    <row r="123" spans="1:51">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Y123" s="74"/>
      <c r="Z123" s="14"/>
      <c r="AE123" s="13"/>
      <c r="AH123" s="26" t="s">
        <v>476</v>
      </c>
      <c r="AJ123" s="70"/>
      <c r="AK123" s="70"/>
      <c r="AL123" s="70"/>
      <c r="AM123" s="70"/>
      <c r="AO123" s="26" t="s">
        <v>476</v>
      </c>
      <c r="AV123" s="72" t="s">
        <v>476</v>
      </c>
      <c r="AW123" s="72" t="str">
        <f t="shared" si="73"/>
        <v>*</v>
      </c>
      <c r="AX123" s="254" t="s">
        <v>387</v>
      </c>
      <c r="AY123" s="266">
        <f t="shared" si="74"/>
        <v>338.97013191086643</v>
      </c>
    </row>
    <row r="124" spans="1:51" ht="15">
      <c r="A124" s="45" t="str">
        <f>A$5&amp;"-"&amp;A$14&amp;"-"&amp;A$71&amp;" - "&amp;VLOOKUP(RIGHT(C124,3),NameConv!$E$4:$G$20,2,FALSE)&amp;" - Existing"</f>
        <v>Industry-Chemicals-Non-Energy Use -  - Existing</v>
      </c>
      <c r="B124" s="45" t="str">
        <f>D124&amp;RIGHT(C124,3)&amp;"-E"</f>
        <v>ICPTGMU-E</v>
      </c>
      <c r="C124" s="213" t="s">
        <v>836</v>
      </c>
      <c r="D124" s="46" t="str">
        <f>$B$5&amp;RIGHT($B103,2)&amp;$B$71</f>
        <v>ICPT</v>
      </c>
      <c r="E124" s="87">
        <v>1</v>
      </c>
      <c r="F124" s="60">
        <v>1</v>
      </c>
      <c r="G124" s="59">
        <v>100</v>
      </c>
      <c r="H124" s="60">
        <f t="shared" si="79"/>
        <v>26.6</v>
      </c>
      <c r="I124">
        <v>0</v>
      </c>
      <c r="J124" s="61">
        <f>1-J116</f>
        <v>0</v>
      </c>
      <c r="K124" s="221">
        <v>26.6</v>
      </c>
      <c r="L124" s="60">
        <f>K124*E124</f>
        <v>26.6</v>
      </c>
      <c r="N124" s="78">
        <f>L124/(SUMIF($D$81:$D$187,$D124,$L$81:$L$187)+$P$76)</f>
        <v>1</v>
      </c>
      <c r="O124" s="77">
        <f t="shared" si="82"/>
        <v>1</v>
      </c>
      <c r="P124" s="77">
        <f t="shared" si="82"/>
        <v>1</v>
      </c>
      <c r="Q124" s="77">
        <f t="shared" si="82"/>
        <v>1</v>
      </c>
      <c r="R124" s="77"/>
      <c r="S124" s="78">
        <f t="shared" ref="S124" si="94">N124</f>
        <v>1</v>
      </c>
      <c r="T124" s="77">
        <f>S124*T$75</f>
        <v>0.9</v>
      </c>
      <c r="U124" s="77">
        <f t="shared" ref="U124:V124" si="95">T124*U$75</f>
        <v>0</v>
      </c>
      <c r="V124" s="77">
        <f t="shared" si="95"/>
        <v>0</v>
      </c>
      <c r="W124" s="74"/>
      <c r="X124" s="77"/>
      <c r="Y124" s="74"/>
      <c r="Z124" s="14"/>
      <c r="AE124" s="13"/>
      <c r="AH124" t="str">
        <f t="shared" si="70"/>
        <v>ICPTGMU-E</v>
      </c>
      <c r="AI124" t="str">
        <f t="shared" si="71"/>
        <v>Industry-Chemicals-Non-Energy Use -  - Existing</v>
      </c>
      <c r="AJ124" s="70" t="s">
        <v>387</v>
      </c>
      <c r="AK124" s="70" t="s">
        <v>610</v>
      </c>
      <c r="AL124" s="70" t="s">
        <v>480</v>
      </c>
      <c r="AM124" s="70" t="s">
        <v>611</v>
      </c>
      <c r="AO124" s="70" t="str">
        <f>D124</f>
        <v>ICPT</v>
      </c>
      <c r="AP124" s="70" t="str">
        <f>"Industry - "&amp;VLOOKUP(RIGHT(LEFT(AO124,3),2),NameConv!$E$21:$F$301,2,FALSE)&amp;" - " &amp;VLOOKUP(RIGHT(AO124,1),NameConv!$D$42:$E$53,2,FALSE)</f>
        <v>Industry - Chemicals - Non-Energy Use</v>
      </c>
      <c r="AQ124" s="245" t="s">
        <v>387</v>
      </c>
      <c r="AR124" s="70" t="s">
        <v>631</v>
      </c>
      <c r="AS124" s="70" t="s">
        <v>480</v>
      </c>
      <c r="AV124" s="254" t="s">
        <v>401</v>
      </c>
      <c r="AW124" s="72" t="str">
        <f t="shared" si="73"/>
        <v>ICPT</v>
      </c>
      <c r="AX124" s="254" t="s">
        <v>387</v>
      </c>
      <c r="AY124" s="266">
        <f t="shared" si="74"/>
        <v>26.6</v>
      </c>
    </row>
    <row r="125" spans="1:51" ht="51.95" customHeight="1" thickBot="1">
      <c r="A125" s="244" t="s">
        <v>617</v>
      </c>
      <c r="B125" s="252"/>
      <c r="C125" s="252"/>
      <c r="D125" s="252"/>
      <c r="E125" s="252"/>
      <c r="F125" s="252"/>
      <c r="G125" s="252"/>
      <c r="H125" s="252"/>
      <c r="J125" s="252"/>
      <c r="K125" s="252"/>
      <c r="L125" s="252"/>
      <c r="N125" s="74" t="str">
        <f>""</f>
        <v/>
      </c>
      <c r="S125" s="78"/>
      <c r="T125" s="74"/>
      <c r="U125" s="74"/>
      <c r="V125" s="74"/>
      <c r="W125" s="74"/>
      <c r="Y125" s="74"/>
      <c r="Z125" s="14"/>
      <c r="AE125" s="13"/>
      <c r="AH125" s="26" t="s">
        <v>476</v>
      </c>
      <c r="AJ125" s="70"/>
      <c r="AK125" s="70"/>
      <c r="AL125" s="70"/>
      <c r="AM125" s="70"/>
      <c r="AO125" s="26" t="s">
        <v>476</v>
      </c>
      <c r="AV125" s="72" t="s">
        <v>476</v>
      </c>
      <c r="AW125" s="72" t="str">
        <f t="shared" si="73"/>
        <v>*</v>
      </c>
      <c r="AX125" s="254" t="s">
        <v>387</v>
      </c>
      <c r="AY125" s="266">
        <f t="shared" si="74"/>
        <v>338.97013191086643</v>
      </c>
    </row>
    <row r="126" spans="1:51">
      <c r="A126" s="12" t="s">
        <v>476</v>
      </c>
      <c r="B126" s="69" t="str">
        <f>+B15</f>
        <v>NF</v>
      </c>
      <c r="C126" s="54"/>
      <c r="D126" s="54"/>
      <c r="E126" s="55"/>
      <c r="F126" s="55"/>
      <c r="G126" s="30"/>
      <c r="H126" s="31"/>
      <c r="J126" s="30"/>
      <c r="K126" s="30"/>
      <c r="L126" s="30"/>
      <c r="N126" s="74" t="str">
        <f>""</f>
        <v/>
      </c>
      <c r="S126" s="78"/>
      <c r="T126" s="74"/>
      <c r="U126" s="74"/>
      <c r="V126" s="74"/>
      <c r="W126" s="74"/>
      <c r="Y126" s="74"/>
      <c r="Z126" s="14"/>
      <c r="AE126" s="13"/>
      <c r="AH126" s="26" t="s">
        <v>476</v>
      </c>
      <c r="AJ126" s="70"/>
      <c r="AK126" s="70"/>
      <c r="AL126" s="70"/>
      <c r="AM126" s="70"/>
      <c r="AO126" s="26" t="s">
        <v>476</v>
      </c>
      <c r="AV126" s="72" t="s">
        <v>476</v>
      </c>
      <c r="AW126" s="72" t="str">
        <f t="shared" si="73"/>
        <v>*</v>
      </c>
      <c r="AX126" s="254" t="s">
        <v>387</v>
      </c>
      <c r="AY126" s="266">
        <f t="shared" si="74"/>
        <v>338.97013191086643</v>
      </c>
    </row>
    <row r="127" spans="1:51">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Y127" s="74"/>
      <c r="Z127" s="14"/>
      <c r="AE127" s="13"/>
      <c r="AH127" s="26" t="s">
        <v>476</v>
      </c>
      <c r="AJ127" s="70"/>
      <c r="AK127" s="70"/>
      <c r="AL127" s="70"/>
      <c r="AM127" s="70"/>
      <c r="AO127" s="26" t="s">
        <v>476</v>
      </c>
      <c r="AV127" s="72" t="s">
        <v>476</v>
      </c>
      <c r="AW127" s="72" t="str">
        <f t="shared" si="73"/>
        <v>*</v>
      </c>
      <c r="AX127" s="254" t="s">
        <v>387</v>
      </c>
      <c r="AY127" s="266">
        <f t="shared" si="74"/>
        <v>338.97013191086643</v>
      </c>
    </row>
    <row r="128" spans="1:51">
      <c r="A128" s="45" t="str">
        <f t="shared" ref="A128:A136" si="96">A$5&amp;"-"&amp;A$15&amp;"-"&amp;A31&amp;" - Electricity"</f>
        <v>Industry-Precious &amp; Non-Ferrous metals-Elec Heating - Electricity</v>
      </c>
      <c r="B128" s="45" t="str">
        <f>D128&amp;RIGHT(C128,3)&amp;"-E"</f>
        <v>INFKELC-E</v>
      </c>
      <c r="C128" s="46" t="str">
        <f t="shared" ref="C128:C136" si="97">$P$14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98">J128*SUMIF($C$60:$K$60,$B$126,$C61:$K61)</f>
        <v>0.10062942167027458</v>
      </c>
      <c r="L128" s="60">
        <f>K128*E128</f>
        <v>0.10062942167027458</v>
      </c>
      <c r="N128" s="74" t="str">
        <f>""</f>
        <v/>
      </c>
      <c r="S128" s="78"/>
      <c r="T128" s="74"/>
      <c r="U128" s="74"/>
      <c r="V128" s="74"/>
      <c r="W128" s="74"/>
      <c r="Y128" s="74"/>
      <c r="Z128" s="14"/>
      <c r="AE128" s="13"/>
      <c r="AH128" t="str">
        <f t="shared" si="70"/>
        <v>INFKELC-E</v>
      </c>
      <c r="AI128" t="str">
        <f t="shared" si="71"/>
        <v>Industry-Precious &amp; Non-Ferrous metals-Elec Heating - Electricity</v>
      </c>
      <c r="AJ128" s="70" t="s">
        <v>387</v>
      </c>
      <c r="AK128" s="70" t="s">
        <v>610</v>
      </c>
      <c r="AL128" s="70" t="s">
        <v>480</v>
      </c>
      <c r="AM128" s="70" t="s">
        <v>611</v>
      </c>
      <c r="AO128" s="70" t="str">
        <f t="shared" ref="AO128:AO136" si="99">D128</f>
        <v>INFK</v>
      </c>
      <c r="AP128" s="70" t="str">
        <f>"Industry - "&amp;VLOOKUP(RIGHT(LEFT(AO128,3),2),NameConv!$E$21:$F$301,2,FALSE)&amp;" - " &amp;VLOOKUP(RIGHT(AO128,1),NameConv!$D$42:$E$53,2,FALSE)</f>
        <v>Industry - Precious &amp; Non-Ferrous metals - Elec Heating</v>
      </c>
      <c r="AQ128" s="245" t="s">
        <v>387</v>
      </c>
      <c r="AR128" s="70" t="s">
        <v>631</v>
      </c>
      <c r="AS128" s="70" t="s">
        <v>632</v>
      </c>
      <c r="AV128" s="254" t="s">
        <v>401</v>
      </c>
      <c r="AW128" s="72" t="str">
        <f t="shared" si="73"/>
        <v>INFK</v>
      </c>
      <c r="AX128" s="254" t="s">
        <v>387</v>
      </c>
      <c r="AY128" s="266">
        <f t="shared" si="74"/>
        <v>0.10062942167027458</v>
      </c>
    </row>
    <row r="129" spans="1:51">
      <c r="A129" s="45" t="str">
        <f t="shared" si="96"/>
        <v>Industry-Precious &amp; Non-Ferrous metals-Compressed air - Electricity</v>
      </c>
      <c r="B129" s="45" t="str">
        <f>D129&amp;RIGHT(C129,3)&amp;"-E"</f>
        <v>INFAELC-E</v>
      </c>
      <c r="C129" s="46" t="str">
        <f t="shared" si="97"/>
        <v>INFELC</v>
      </c>
      <c r="D129" s="46" t="str">
        <f>$B$5&amp;RIGHT($B126,2)&amp;$B$62</f>
        <v>INFA</v>
      </c>
      <c r="E129" s="58">
        <f>Methodology!C29</f>
        <v>0.05</v>
      </c>
      <c r="F129" s="60">
        <f>SUMIF(AFA!$C$3:$L$3,RIGHT(D129,1),AFA!$C$4:$L$4)</f>
        <v>0.11584999999999999</v>
      </c>
      <c r="G129" s="59">
        <v>100</v>
      </c>
      <c r="H129" s="60">
        <f t="shared" ref="H129:H136" si="100">L129/F129</f>
        <v>0</v>
      </c>
      <c r="I129">
        <v>0</v>
      </c>
      <c r="J129" s="61">
        <v>1</v>
      </c>
      <c r="K129" s="60">
        <f t="shared" si="98"/>
        <v>0</v>
      </c>
      <c r="L129" s="60">
        <f t="shared" ref="L129:L136" si="101">K129*E129</f>
        <v>0</v>
      </c>
      <c r="N129" s="74" t="str">
        <f>""</f>
        <v/>
      </c>
      <c r="S129" s="78"/>
      <c r="T129" s="74"/>
      <c r="U129" s="74"/>
      <c r="V129" s="74"/>
      <c r="W129" s="74"/>
      <c r="Y129" s="74"/>
      <c r="Z129" s="14"/>
      <c r="AE129" s="13"/>
      <c r="AH129" t="str">
        <f t="shared" si="70"/>
        <v>INFAELC-E</v>
      </c>
      <c r="AI129" t="str">
        <f t="shared" si="71"/>
        <v>Industry-Precious &amp; Non-Ferrous metals-Compressed air - Electricity</v>
      </c>
      <c r="AJ129" s="70" t="s">
        <v>387</v>
      </c>
      <c r="AK129" s="70" t="s">
        <v>610</v>
      </c>
      <c r="AL129" s="70" t="s">
        <v>480</v>
      </c>
      <c r="AM129" s="70" t="s">
        <v>611</v>
      </c>
      <c r="AO129" s="70" t="str">
        <f t="shared" si="99"/>
        <v>INFA</v>
      </c>
      <c r="AP129" s="70" t="str">
        <f>"Industry - "&amp;VLOOKUP(RIGHT(LEFT(AO129,3),2),NameConv!$E$21:$F$301,2,FALSE)&amp;" - " &amp;VLOOKUP(RIGHT(AO129,1),NameConv!$D$42:$E$53,2,FALSE)</f>
        <v>Industry - Precious &amp; Non-Ferrous metals - Compressed air</v>
      </c>
      <c r="AQ129" s="245" t="s">
        <v>387</v>
      </c>
      <c r="AR129" s="70" t="s">
        <v>631</v>
      </c>
      <c r="AS129" s="70" t="s">
        <v>632</v>
      </c>
      <c r="AV129" s="254" t="s">
        <v>401</v>
      </c>
      <c r="AW129" s="72" t="str">
        <f t="shared" si="73"/>
        <v>INFA</v>
      </c>
      <c r="AX129" s="254" t="s">
        <v>387</v>
      </c>
      <c r="AY129" s="266">
        <f t="shared" si="74"/>
        <v>0</v>
      </c>
    </row>
    <row r="130" spans="1:51">
      <c r="A130" s="45" t="str">
        <f t="shared" si="96"/>
        <v>Industry-Precious &amp; Non-Ferrous metals-Lighting - Electricity</v>
      </c>
      <c r="B130" s="45" t="str">
        <f t="shared" ref="B130:B136" si="102">D130&amp;RIGHT(C130,3)&amp;"-E"</f>
        <v>INFLELC-E</v>
      </c>
      <c r="C130" s="46" t="str">
        <f t="shared" si="97"/>
        <v>INFELC</v>
      </c>
      <c r="D130" s="46" t="str">
        <f>$B$5&amp;RIGHT($B126,2)&amp;$B$63</f>
        <v>INFL</v>
      </c>
      <c r="E130" s="58">
        <f>Methodology!C30</f>
        <v>0.3</v>
      </c>
      <c r="F130" s="60">
        <f>SUMIF(AFA!$C$3:$L$3,RIGHT(D130,1),AFA!$C$4:$L$4)</f>
        <v>0.12454999999999999</v>
      </c>
      <c r="G130" s="59">
        <v>100</v>
      </c>
      <c r="H130" s="60">
        <f t="shared" si="100"/>
        <v>0.24238319149805199</v>
      </c>
      <c r="I130">
        <v>0</v>
      </c>
      <c r="J130" s="61">
        <v>1</v>
      </c>
      <c r="K130" s="60">
        <f t="shared" si="98"/>
        <v>0.10062942167027458</v>
      </c>
      <c r="L130" s="60">
        <f t="shared" si="101"/>
        <v>3.0188826501082372E-2</v>
      </c>
      <c r="N130" s="74" t="str">
        <f>""</f>
        <v/>
      </c>
      <c r="S130" s="78"/>
      <c r="T130" s="74"/>
      <c r="U130" s="74"/>
      <c r="V130" s="74"/>
      <c r="W130" s="74"/>
      <c r="Y130" s="74"/>
      <c r="Z130" s="14"/>
      <c r="AE130" s="13"/>
      <c r="AH130" t="str">
        <f t="shared" si="70"/>
        <v>INFLELC-E</v>
      </c>
      <c r="AI130" t="str">
        <f t="shared" si="71"/>
        <v>Industry-Precious &amp; Non-Ferrous metals-Lighting - Electricity</v>
      </c>
      <c r="AJ130" s="70" t="s">
        <v>387</v>
      </c>
      <c r="AK130" s="70" t="s">
        <v>610</v>
      </c>
      <c r="AL130" s="70" t="s">
        <v>480</v>
      </c>
      <c r="AM130" s="70" t="s">
        <v>611</v>
      </c>
      <c r="AO130" s="70" t="str">
        <f t="shared" si="99"/>
        <v>INFL</v>
      </c>
      <c r="AP130" s="70" t="str">
        <f>"Industry - "&amp;VLOOKUP(RIGHT(LEFT(AO130,3),2),NameConv!$E$21:$F$301,2,FALSE)&amp;" - " &amp;VLOOKUP(RIGHT(AO130,1),NameConv!$D$42:$E$53,2,FALSE)</f>
        <v>Industry - Precious &amp; Non-Ferrous metals - Lighting</v>
      </c>
      <c r="AQ130" s="245" t="s">
        <v>387</v>
      </c>
      <c r="AR130" s="70" t="s">
        <v>631</v>
      </c>
      <c r="AS130" s="70" t="s">
        <v>632</v>
      </c>
      <c r="AV130" s="254" t="s">
        <v>401</v>
      </c>
      <c r="AW130" s="72" t="str">
        <f t="shared" si="73"/>
        <v>INFL</v>
      </c>
      <c r="AX130" s="254" t="s">
        <v>387</v>
      </c>
      <c r="AY130" s="266">
        <f t="shared" si="74"/>
        <v>3.0188826501082372E-2</v>
      </c>
    </row>
    <row r="131" spans="1:51">
      <c r="A131" s="45" t="str">
        <f t="shared" si="96"/>
        <v>Industry-Precious &amp; Non-Ferrous metals-Cooling - Electricity</v>
      </c>
      <c r="B131" s="45" t="str">
        <f t="shared" si="102"/>
        <v>INFCELC-E</v>
      </c>
      <c r="C131" s="46" t="str">
        <f t="shared" si="97"/>
        <v>INFELC</v>
      </c>
      <c r="D131" s="46" t="str">
        <f>$B$5&amp;RIGHT($B126,2)&amp;$B$64</f>
        <v>INFC</v>
      </c>
      <c r="E131" s="58">
        <f>Methodology!C31</f>
        <v>2</v>
      </c>
      <c r="F131" s="60">
        <f>SUMIF(AFA!$C$3:$L$3,RIGHT(D131,1),AFA!$C$4:$L$4)</f>
        <v>0.12956000000000001</v>
      </c>
      <c r="G131" s="59">
        <v>100</v>
      </c>
      <c r="H131" s="60">
        <f t="shared" si="100"/>
        <v>0</v>
      </c>
      <c r="I131">
        <v>0</v>
      </c>
      <c r="J131" s="61">
        <v>1</v>
      </c>
      <c r="K131" s="60">
        <f t="shared" si="98"/>
        <v>0</v>
      </c>
      <c r="L131" s="60">
        <f t="shared" si="101"/>
        <v>0</v>
      </c>
      <c r="N131" s="74" t="str">
        <f>""</f>
        <v/>
      </c>
      <c r="S131" s="78"/>
      <c r="T131" s="74"/>
      <c r="U131" s="74"/>
      <c r="V131" s="74"/>
      <c r="W131" s="74"/>
      <c r="Y131" s="74"/>
      <c r="Z131" s="14"/>
      <c r="AE131" s="13"/>
      <c r="AH131" t="str">
        <f t="shared" si="70"/>
        <v>INFCELC-E</v>
      </c>
      <c r="AI131" t="str">
        <f t="shared" si="71"/>
        <v>Industry-Precious &amp; Non-Ferrous metals-Cooling - Electricity</v>
      </c>
      <c r="AJ131" s="70" t="s">
        <v>387</v>
      </c>
      <c r="AK131" s="70" t="s">
        <v>610</v>
      </c>
      <c r="AL131" s="70" t="s">
        <v>480</v>
      </c>
      <c r="AM131" s="70" t="s">
        <v>611</v>
      </c>
      <c r="AO131" s="70" t="str">
        <f t="shared" si="99"/>
        <v>INFC</v>
      </c>
      <c r="AP131" s="70" t="str">
        <f>"Industry - "&amp;VLOOKUP(RIGHT(LEFT(AO131,3),2),NameConv!$E$21:$F$301,2,FALSE)&amp;" - " &amp;VLOOKUP(RIGHT(AO131,1),NameConv!$D$42:$E$53,2,FALSE)</f>
        <v>Industry - Precious &amp; Non-Ferrous metals - Cooling</v>
      </c>
      <c r="AQ131" s="245" t="s">
        <v>387</v>
      </c>
      <c r="AR131" s="70" t="s">
        <v>631</v>
      </c>
      <c r="AS131" s="70" t="s">
        <v>632</v>
      </c>
      <c r="AV131" s="254" t="s">
        <v>401</v>
      </c>
      <c r="AW131" s="72" t="str">
        <f t="shared" si="73"/>
        <v>INFC</v>
      </c>
      <c r="AX131" s="254" t="s">
        <v>387</v>
      </c>
      <c r="AY131" s="266">
        <f t="shared" si="74"/>
        <v>0</v>
      </c>
    </row>
    <row r="132" spans="1:51">
      <c r="A132" s="45" t="str">
        <f t="shared" si="96"/>
        <v>Industry-Precious &amp; Non-Ferrous metals-HVAC - Electricity</v>
      </c>
      <c r="B132" s="45" t="str">
        <f t="shared" si="102"/>
        <v>INFHELC-E</v>
      </c>
      <c r="C132" s="46" t="str">
        <f t="shared" si="97"/>
        <v>INFELC</v>
      </c>
      <c r="D132" s="46" t="str">
        <f>$B$5&amp;RIGHT($B126,2)&amp;$B$65</f>
        <v>INFH</v>
      </c>
      <c r="E132" s="58">
        <f>Methodology!C32</f>
        <v>0.9</v>
      </c>
      <c r="F132" s="60">
        <f>SUMIF(AFA!$C$3:$L$3,RIGHT(D132,1),AFA!$C$4:$L$4)</f>
        <v>0.13161</v>
      </c>
      <c r="G132" s="59">
        <v>100</v>
      </c>
      <c r="H132" s="60">
        <f t="shared" si="100"/>
        <v>0.68814284251384494</v>
      </c>
      <c r="I132">
        <v>0</v>
      </c>
      <c r="J132" s="61">
        <v>1</v>
      </c>
      <c r="K132" s="60">
        <f t="shared" si="98"/>
        <v>0.10062942167027458</v>
      </c>
      <c r="L132" s="60">
        <f t="shared" si="101"/>
        <v>9.056647950324713E-2</v>
      </c>
      <c r="N132" s="74" t="str">
        <f>""</f>
        <v/>
      </c>
      <c r="S132" s="78"/>
      <c r="T132" s="74"/>
      <c r="U132" s="74"/>
      <c r="V132" s="74"/>
      <c r="W132" s="74"/>
      <c r="Y132" s="74"/>
      <c r="Z132" s="14"/>
      <c r="AE132" s="13"/>
      <c r="AH132" t="str">
        <f t="shared" si="70"/>
        <v>INFHELC-E</v>
      </c>
      <c r="AI132" t="str">
        <f t="shared" si="71"/>
        <v>Industry-Precious &amp; Non-Ferrous metals-HVAC - Electricity</v>
      </c>
      <c r="AJ132" s="70" t="s">
        <v>387</v>
      </c>
      <c r="AK132" s="70" t="s">
        <v>610</v>
      </c>
      <c r="AL132" s="70" t="s">
        <v>480</v>
      </c>
      <c r="AM132" s="70" t="s">
        <v>611</v>
      </c>
      <c r="AO132" s="70" t="str">
        <f t="shared" si="99"/>
        <v>INFH</v>
      </c>
      <c r="AP132" s="70" t="str">
        <f>"Industry - "&amp;VLOOKUP(RIGHT(LEFT(AO132,3),2),NameConv!$E$21:$F$301,2,FALSE)&amp;" - " &amp;VLOOKUP(RIGHT(AO132,1),NameConv!$D$42:$E$53,2,FALSE)</f>
        <v>Industry - Precious &amp; Non-Ferrous metals - HVAC</v>
      </c>
      <c r="AQ132" s="245" t="s">
        <v>387</v>
      </c>
      <c r="AR132" s="70" t="s">
        <v>631</v>
      </c>
      <c r="AS132" s="70" t="s">
        <v>632</v>
      </c>
      <c r="AV132" s="254" t="s">
        <v>401</v>
      </c>
      <c r="AW132" s="72" t="str">
        <f t="shared" si="73"/>
        <v>INFH</v>
      </c>
      <c r="AX132" s="254" t="s">
        <v>387</v>
      </c>
      <c r="AY132" s="266">
        <f t="shared" si="74"/>
        <v>9.056647950324713E-2</v>
      </c>
    </row>
    <row r="133" spans="1:51">
      <c r="A133" s="45" t="str">
        <f t="shared" si="96"/>
        <v>Industry-Precious &amp; Non-Ferrous metals-Pumping - Electricity</v>
      </c>
      <c r="B133" s="45" t="str">
        <f t="shared" si="102"/>
        <v>INFPELC-E</v>
      </c>
      <c r="C133" s="46" t="str">
        <f t="shared" si="97"/>
        <v>INFELC</v>
      </c>
      <c r="D133" s="46" t="str">
        <f>$B$5&amp;RIGHT($B126,2)&amp;$B$66</f>
        <v>INFP</v>
      </c>
      <c r="E133" s="58">
        <f>Methodology!C33</f>
        <v>0.8</v>
      </c>
      <c r="F133" s="60">
        <f>SUMIF(AFA!$C$3:$L$3,RIGHT(D133,1),AFA!$C$4:$L$4)</f>
        <v>0.12116</v>
      </c>
      <c r="G133" s="59">
        <v>100</v>
      </c>
      <c r="H133" s="60">
        <f t="shared" si="100"/>
        <v>0</v>
      </c>
      <c r="I133">
        <v>0</v>
      </c>
      <c r="J133" s="61">
        <v>1</v>
      </c>
      <c r="K133" s="60">
        <f t="shared" si="98"/>
        <v>0</v>
      </c>
      <c r="L133" s="60">
        <f t="shared" si="101"/>
        <v>0</v>
      </c>
      <c r="N133" s="74" t="str">
        <f>""</f>
        <v/>
      </c>
      <c r="S133" s="78"/>
      <c r="T133" s="74"/>
      <c r="U133" s="74"/>
      <c r="V133" s="74"/>
      <c r="W133" s="74"/>
      <c r="Y133" s="74"/>
      <c r="Z133" s="14"/>
      <c r="AE133" s="13"/>
      <c r="AH133" t="str">
        <f t="shared" si="70"/>
        <v>INFPELC-E</v>
      </c>
      <c r="AI133" t="str">
        <f t="shared" si="71"/>
        <v>Industry-Precious &amp; Non-Ferrous metals-Pumping - Electricity</v>
      </c>
      <c r="AJ133" s="70" t="s">
        <v>387</v>
      </c>
      <c r="AK133" s="70" t="s">
        <v>610</v>
      </c>
      <c r="AL133" s="70" t="s">
        <v>480</v>
      </c>
      <c r="AM133" s="70" t="s">
        <v>611</v>
      </c>
      <c r="AO133" s="70" t="str">
        <f t="shared" si="99"/>
        <v>INFP</v>
      </c>
      <c r="AP133" s="70" t="str">
        <f>"Industry - "&amp;VLOOKUP(RIGHT(LEFT(AO133,3),2),NameConv!$E$21:$F$301,2,FALSE)&amp;" - " &amp;VLOOKUP(RIGHT(AO133,1),NameConv!$D$42:$E$53,2,FALSE)</f>
        <v>Industry - Precious &amp; Non-Ferrous metals - Pumping</v>
      </c>
      <c r="AQ133" s="245" t="s">
        <v>387</v>
      </c>
      <c r="AR133" s="70" t="s">
        <v>631</v>
      </c>
      <c r="AS133" s="70" t="s">
        <v>632</v>
      </c>
      <c r="AV133" s="254" t="s">
        <v>401</v>
      </c>
      <c r="AW133" s="72" t="str">
        <f t="shared" si="73"/>
        <v>INFP</v>
      </c>
      <c r="AX133" s="254" t="s">
        <v>387</v>
      </c>
      <c r="AY133" s="266">
        <f t="shared" si="74"/>
        <v>0</v>
      </c>
    </row>
    <row r="134" spans="1:51">
      <c r="A134" s="45" t="str">
        <f t="shared" si="96"/>
        <v>Industry-Precious &amp; Non-Ferrous metals-Fans - Electricity</v>
      </c>
      <c r="B134" s="45" t="str">
        <f t="shared" si="102"/>
        <v>INFFELC-E</v>
      </c>
      <c r="C134" s="46" t="str">
        <f t="shared" si="97"/>
        <v>INFELC</v>
      </c>
      <c r="D134" s="46" t="str">
        <f>$B$5&amp;RIGHT($B126,2)&amp;$B$67</f>
        <v>INFF</v>
      </c>
      <c r="E134" s="58">
        <f>Methodology!C34</f>
        <v>0.8</v>
      </c>
      <c r="F134" s="60">
        <f>SUMIF(AFA!$C$3:$L$3,RIGHT(D134,1),AFA!$C$4:$L$4)</f>
        <v>0.10936999999999999</v>
      </c>
      <c r="G134" s="59">
        <v>100</v>
      </c>
      <c r="H134" s="60">
        <f t="shared" si="100"/>
        <v>0</v>
      </c>
      <c r="I134">
        <v>0</v>
      </c>
      <c r="J134" s="61">
        <v>1</v>
      </c>
      <c r="K134" s="60">
        <f t="shared" si="98"/>
        <v>0</v>
      </c>
      <c r="L134" s="60">
        <f t="shared" si="101"/>
        <v>0</v>
      </c>
      <c r="N134" s="74" t="str">
        <f>""</f>
        <v/>
      </c>
      <c r="S134" s="78"/>
      <c r="T134" s="74"/>
      <c r="U134" s="74"/>
      <c r="V134" s="74"/>
      <c r="W134" s="74"/>
      <c r="Y134" s="74"/>
      <c r="Z134" s="14"/>
      <c r="AE134" s="13"/>
      <c r="AH134" t="str">
        <f t="shared" si="70"/>
        <v>INFFELC-E</v>
      </c>
      <c r="AI134" t="str">
        <f t="shared" si="71"/>
        <v>Industry-Precious &amp; Non-Ferrous metals-Fans - Electricity</v>
      </c>
      <c r="AJ134" s="70" t="s">
        <v>387</v>
      </c>
      <c r="AK134" s="70" t="s">
        <v>610</v>
      </c>
      <c r="AL134" s="70" t="s">
        <v>480</v>
      </c>
      <c r="AM134" s="70" t="s">
        <v>611</v>
      </c>
      <c r="AO134" s="70" t="str">
        <f t="shared" si="99"/>
        <v>INFF</v>
      </c>
      <c r="AP134" s="70" t="str">
        <f>"Industry - "&amp;VLOOKUP(RIGHT(LEFT(AO134,3),2),NameConv!$E$21:$F$301,2,FALSE)&amp;" - " &amp;VLOOKUP(RIGHT(AO134,1),NameConv!$D$42:$E$53,2,FALSE)</f>
        <v>Industry - Precious &amp; Non-Ferrous metals - Fans</v>
      </c>
      <c r="AQ134" s="245" t="s">
        <v>387</v>
      </c>
      <c r="AR134" s="70" t="s">
        <v>631</v>
      </c>
      <c r="AS134" s="70" t="s">
        <v>632</v>
      </c>
      <c r="AV134" s="254" t="s">
        <v>401</v>
      </c>
      <c r="AW134" s="72" t="str">
        <f t="shared" si="73"/>
        <v>INFF</v>
      </c>
      <c r="AX134" s="254" t="s">
        <v>387</v>
      </c>
      <c r="AY134" s="266">
        <f t="shared" si="74"/>
        <v>0</v>
      </c>
    </row>
    <row r="135" spans="1:51">
      <c r="A135" s="45" t="str">
        <f t="shared" si="96"/>
        <v>Industry-Precious &amp; Non-Ferrous metals-Other motive - Electricity</v>
      </c>
      <c r="B135" s="45" t="str">
        <f t="shared" si="102"/>
        <v>INFOELC-E</v>
      </c>
      <c r="C135" s="46" t="str">
        <f t="shared" si="97"/>
        <v>INFELC</v>
      </c>
      <c r="D135" s="46" t="str">
        <f>$B$5&amp;RIGHT($B126,2)&amp;$B$68</f>
        <v>INFO</v>
      </c>
      <c r="E135" s="58">
        <f>Methodology!C35</f>
        <v>0.8</v>
      </c>
      <c r="F135" s="60">
        <f>SUMIF(AFA!$C$3:$L$3,RIGHT(D135,1),AFA!$C$4:$L$4)</f>
        <v>0.13081999999999999</v>
      </c>
      <c r="G135" s="59">
        <v>100</v>
      </c>
      <c r="H135" s="60">
        <f t="shared" si="100"/>
        <v>4.307634622791146</v>
      </c>
      <c r="I135">
        <v>0</v>
      </c>
      <c r="J135" s="61">
        <v>1</v>
      </c>
      <c r="K135" s="60">
        <f t="shared" si="98"/>
        <v>0.70440595169192211</v>
      </c>
      <c r="L135" s="60">
        <f t="shared" si="101"/>
        <v>0.56352476135353768</v>
      </c>
      <c r="N135" s="74" t="str">
        <f>""</f>
        <v/>
      </c>
      <c r="S135" s="78"/>
      <c r="T135" s="74"/>
      <c r="U135" s="74"/>
      <c r="V135" s="74"/>
      <c r="W135" s="74"/>
      <c r="Y135" s="74"/>
      <c r="Z135" s="14"/>
      <c r="AE135" s="13"/>
      <c r="AH135" t="str">
        <f t="shared" si="70"/>
        <v>INFOELC-E</v>
      </c>
      <c r="AI135" t="str">
        <f t="shared" si="71"/>
        <v>Industry-Precious &amp; Non-Ferrous metals-Other motive - Electricity</v>
      </c>
      <c r="AJ135" s="70" t="s">
        <v>387</v>
      </c>
      <c r="AK135" s="70" t="s">
        <v>610</v>
      </c>
      <c r="AL135" s="70" t="s">
        <v>480</v>
      </c>
      <c r="AM135" s="70" t="s">
        <v>611</v>
      </c>
      <c r="AO135" s="70" t="str">
        <f t="shared" si="99"/>
        <v>INFO</v>
      </c>
      <c r="AP135" s="70" t="str">
        <f>"Industry - "&amp;VLOOKUP(RIGHT(LEFT(AO135,3),2),NameConv!$E$21:$F$301,2,FALSE)&amp;" - " &amp;VLOOKUP(RIGHT(AO135,1),NameConv!$D$42:$E$53,2,FALSE)</f>
        <v>Industry - Precious &amp; Non-Ferrous metals - Other motive</v>
      </c>
      <c r="AQ135" s="245" t="s">
        <v>387</v>
      </c>
      <c r="AR135" s="70" t="s">
        <v>631</v>
      </c>
      <c r="AS135" s="70" t="s">
        <v>632</v>
      </c>
      <c r="AV135" s="254" t="s">
        <v>401</v>
      </c>
      <c r="AW135" s="72" t="str">
        <f t="shared" si="73"/>
        <v>INFO</v>
      </c>
      <c r="AX135" s="254" t="s">
        <v>387</v>
      </c>
      <c r="AY135" s="266">
        <f t="shared" si="74"/>
        <v>0.56352476135353768</v>
      </c>
    </row>
    <row r="136" spans="1:51">
      <c r="A136" s="45" t="str">
        <f t="shared" si="96"/>
        <v>Industry-Precious &amp; Non-Ferrous metals-Electrochemical - Electricity</v>
      </c>
      <c r="B136" s="45" t="str">
        <f t="shared" si="102"/>
        <v>INFEELC-E</v>
      </c>
      <c r="C136" s="46" t="str">
        <f t="shared" si="97"/>
        <v>INFELC</v>
      </c>
      <c r="D136" s="46" t="str">
        <f>$B$5&amp;RIGHT($B126,2)&amp;$B$69</f>
        <v>INFE</v>
      </c>
      <c r="E136" s="58">
        <f>Methodology!C27</f>
        <v>0.76</v>
      </c>
      <c r="F136" s="60">
        <f>SUMIF(AFA!$C$3:$L$3,RIGHT(D136,1),AFA!$C$4:$L$4)</f>
        <v>0.13233</v>
      </c>
      <c r="G136" s="59">
        <v>100</v>
      </c>
      <c r="H136" s="60">
        <f t="shared" si="100"/>
        <v>52.014300931359337</v>
      </c>
      <c r="I136">
        <v>0</v>
      </c>
      <c r="J136" s="61">
        <v>1</v>
      </c>
      <c r="K136" s="60">
        <f t="shared" si="98"/>
        <v>9.056647950324713</v>
      </c>
      <c r="L136" s="60">
        <f t="shared" si="101"/>
        <v>6.8830524422467816</v>
      </c>
      <c r="N136" s="74" t="str">
        <f>""</f>
        <v/>
      </c>
      <c r="S136" s="78"/>
      <c r="T136" s="74"/>
      <c r="U136" s="74"/>
      <c r="V136" s="74"/>
      <c r="W136" s="74"/>
      <c r="Y136" s="74"/>
      <c r="Z136" s="14"/>
      <c r="AE136" s="13"/>
      <c r="AH136" t="str">
        <f t="shared" si="70"/>
        <v>INFEELC-E</v>
      </c>
      <c r="AI136" t="str">
        <f t="shared" si="71"/>
        <v>Industry-Precious &amp; Non-Ferrous metals-Electrochemical - Electricity</v>
      </c>
      <c r="AJ136" s="70" t="s">
        <v>387</v>
      </c>
      <c r="AK136" s="70" t="s">
        <v>610</v>
      </c>
      <c r="AL136" s="70" t="s">
        <v>480</v>
      </c>
      <c r="AM136" s="70" t="s">
        <v>611</v>
      </c>
      <c r="AO136" s="70" t="str">
        <f t="shared" si="99"/>
        <v>INFE</v>
      </c>
      <c r="AP136" s="70" t="str">
        <f>"Industry - "&amp;VLOOKUP(RIGHT(LEFT(AO136,3),2),NameConv!$E$21:$F$301,2,FALSE)&amp;" - " &amp;VLOOKUP(RIGHT(AO136,1),NameConv!$D$42:$E$53,2,FALSE)</f>
        <v>Industry - Precious &amp; Non-Ferrous metals - Electrochemical</v>
      </c>
      <c r="AQ136" s="245" t="s">
        <v>387</v>
      </c>
      <c r="AR136" s="70" t="s">
        <v>631</v>
      </c>
      <c r="AS136" s="70" t="s">
        <v>632</v>
      </c>
      <c r="AV136" s="254" t="s">
        <v>401</v>
      </c>
      <c r="AW136" s="72" t="str">
        <f t="shared" si="73"/>
        <v>INFE</v>
      </c>
      <c r="AX136" s="254" t="s">
        <v>387</v>
      </c>
      <c r="AY136" s="266">
        <f t="shared" si="74"/>
        <v>6.8830524422467816</v>
      </c>
    </row>
    <row r="137" spans="1:51">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Y137" s="74"/>
      <c r="Z137" s="14"/>
      <c r="AE137" s="13"/>
      <c r="AH137" s="26" t="s">
        <v>476</v>
      </c>
      <c r="AJ137" s="70"/>
      <c r="AK137" s="70"/>
      <c r="AL137" s="70"/>
      <c r="AM137" s="70"/>
      <c r="AO137" s="26" t="s">
        <v>476</v>
      </c>
      <c r="AV137" s="72" t="s">
        <v>476</v>
      </c>
      <c r="AW137" s="72" t="str">
        <f t="shared" si="73"/>
        <v>*</v>
      </c>
      <c r="AX137" s="254" t="s">
        <v>387</v>
      </c>
      <c r="AY137" s="266">
        <f t="shared" si="74"/>
        <v>338.97013191086643</v>
      </c>
    </row>
    <row r="138" spans="1:51">
      <c r="A138" s="45" t="str">
        <f>A$5&amp;"-"&amp;A$15&amp;"-"&amp;A$70&amp;" - "&amp;VLOOKUP(RIGHT(C138,3),NameConv!$E$4:$G$20,2,FALSE)&amp;" - Existing"</f>
        <v>Industry-Precious &amp; Non-Ferrous metals-boiler/process heating -  - Existing</v>
      </c>
      <c r="B138" s="45" t="str">
        <f t="shared" ref="B138:B143" si="103">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4">L138/F138</f>
        <v>1.8710053801776108</v>
      </c>
      <c r="I138">
        <v>0</v>
      </c>
      <c r="J138" s="61">
        <v>1</v>
      </c>
      <c r="K138" s="60">
        <f>J138*INDEX($C$10:$L$19,MATCH(B126,$B$10:$B$19,0),MATCH($B$6&amp;RIGHT(C138,3),$C$6:$L$6,0))</f>
        <v>0.45100000000000001</v>
      </c>
      <c r="L138" s="60">
        <f t="shared" ref="L138:L143" si="105">K138*E138</f>
        <v>0.28864000000000001</v>
      </c>
      <c r="N138" s="78">
        <f t="shared" ref="N138:N143" si="106">L138/(SUMIF($D$81:$D$187,$D138,$L$81:$L$187)+$P$76)</f>
        <v>0.15100025110906504</v>
      </c>
      <c r="O138" s="77">
        <f t="shared" ref="O138:Q143" si="107">MIN(1,$N138+O$75)</f>
        <v>0.65100025110906501</v>
      </c>
      <c r="P138" s="77">
        <f t="shared" si="107"/>
        <v>1</v>
      </c>
      <c r="Q138" s="77">
        <f t="shared" si="107"/>
        <v>1</v>
      </c>
      <c r="R138" s="77"/>
      <c r="S138" s="78">
        <f t="shared" ref="S138:S143" si="108">N138</f>
        <v>0.15100025110906504</v>
      </c>
      <c r="T138" s="77">
        <f t="shared" ref="T138:V138" si="109">S138*T$75</f>
        <v>0.13590022599815854</v>
      </c>
      <c r="U138" s="77">
        <f t="shared" si="109"/>
        <v>0</v>
      </c>
      <c r="V138" s="77">
        <f t="shared" si="109"/>
        <v>0</v>
      </c>
      <c r="W138" s="74"/>
      <c r="Y138" s="74"/>
      <c r="Z138" s="14"/>
      <c r="AE138" s="13"/>
      <c r="AH138" t="str">
        <f t="shared" si="70"/>
        <v>INFSCOA-E</v>
      </c>
      <c r="AI138" t="str">
        <f t="shared" si="71"/>
        <v>Industry-Precious &amp; Non-Ferrous metals-boiler/process heating -  - Existing</v>
      </c>
      <c r="AJ138" s="70" t="s">
        <v>387</v>
      </c>
      <c r="AK138" s="70" t="s">
        <v>610</v>
      </c>
      <c r="AL138" s="70" t="s">
        <v>480</v>
      </c>
      <c r="AM138" s="70" t="s">
        <v>611</v>
      </c>
      <c r="AO138" s="70" t="str">
        <f t="shared" ref="AO138" si="110">D138</f>
        <v>INFS</v>
      </c>
      <c r="AP138" s="70" t="str">
        <f>"Industry - "&amp;VLOOKUP(RIGHT(LEFT(AO138,3),2),NameConv!$E$21:$F$301,2,FALSE)&amp;" - " &amp;VLOOKUP(RIGHT(AO138,1),NameConv!$D$42:$E$53,2,FALSE)</f>
        <v>Industry - Precious &amp; Non-Ferrous metals - boiler/process heating</v>
      </c>
      <c r="AQ138" s="245" t="s">
        <v>387</v>
      </c>
      <c r="AR138" s="70" t="s">
        <v>631</v>
      </c>
      <c r="AS138" s="70" t="s">
        <v>480</v>
      </c>
      <c r="AV138" s="254" t="s">
        <v>401</v>
      </c>
      <c r="AW138" s="72" t="str">
        <f t="shared" si="73"/>
        <v>INFS</v>
      </c>
      <c r="AX138" s="254" t="s">
        <v>387</v>
      </c>
      <c r="AY138" s="266">
        <f t="shared" si="74"/>
        <v>1.9115199999999999</v>
      </c>
    </row>
    <row r="139" spans="1:51">
      <c r="A139" s="45" t="str">
        <f>A$5&amp;"-"&amp;A$15&amp;"-"&amp;A$70&amp;" - "&amp;VLOOKUP(RIGHT(C139,3),NameConv!$E$4:$G$20,2,FALSE)&amp;" - Existing"</f>
        <v>Industry-Precious &amp; Non-Ferrous metals-boiler/process heating -  - Existing</v>
      </c>
      <c r="B139" s="45" t="str">
        <f t="shared" si="103"/>
        <v>INFSGAS-E</v>
      </c>
      <c r="C139" s="46" t="str">
        <f>G6</f>
        <v>INDGAS</v>
      </c>
      <c r="D139" s="46" t="str">
        <f>$B$5&amp;RIGHT($B126,2)&amp;$B$70</f>
        <v>INFS</v>
      </c>
      <c r="E139" s="58">
        <f>Methodology!C41</f>
        <v>0.72</v>
      </c>
      <c r="F139" s="60">
        <f>SUMIF(AFA!$C$3:$L$3,RIGHT(D139,1),AFA!$C$4:$L$4)</f>
        <v>0.15426999999999999</v>
      </c>
      <c r="G139" s="59">
        <v>100</v>
      </c>
      <c r="H139" s="60">
        <f t="shared" si="104"/>
        <v>10.519738121475335</v>
      </c>
      <c r="I139">
        <v>0</v>
      </c>
      <c r="J139" s="61">
        <v>1</v>
      </c>
      <c r="K139" s="60">
        <f>J139*INDEX($C$10:$L$19,MATCH(B126,$B$10:$B$19,0),MATCH($B$6&amp;RIGHT(C139,3),$C$6:$L$6,0))</f>
        <v>2.254</v>
      </c>
      <c r="L139" s="60">
        <f t="shared" si="105"/>
        <v>1.6228799999999999</v>
      </c>
      <c r="N139" s="78">
        <f t="shared" si="106"/>
        <v>0.84899974889093499</v>
      </c>
      <c r="O139" s="77">
        <f t="shared" si="107"/>
        <v>1</v>
      </c>
      <c r="P139" s="77">
        <f t="shared" si="107"/>
        <v>1</v>
      </c>
      <c r="Q139" s="77">
        <f t="shared" si="107"/>
        <v>1</v>
      </c>
      <c r="R139" s="77"/>
      <c r="S139" s="78">
        <f t="shared" si="108"/>
        <v>0.84899974889093499</v>
      </c>
      <c r="T139" s="77">
        <f t="shared" ref="T139:V139" si="111">S139*T$75</f>
        <v>0.76409977400184148</v>
      </c>
      <c r="U139" s="77">
        <f t="shared" si="111"/>
        <v>0</v>
      </c>
      <c r="V139" s="77">
        <f t="shared" si="111"/>
        <v>0</v>
      </c>
      <c r="W139" s="74"/>
      <c r="Y139" s="74"/>
      <c r="Z139" s="14"/>
      <c r="AE139" s="13"/>
      <c r="AH139" t="str">
        <f t="shared" si="70"/>
        <v>INFSGAS-E</v>
      </c>
      <c r="AI139" t="str">
        <f t="shared" si="71"/>
        <v>Industry-Precious &amp; Non-Ferrous metals-boiler/process heating -  - Existing</v>
      </c>
      <c r="AJ139" s="70" t="s">
        <v>387</v>
      </c>
      <c r="AK139" s="70" t="s">
        <v>610</v>
      </c>
      <c r="AL139" s="70" t="s">
        <v>480</v>
      </c>
      <c r="AM139" s="70" t="s">
        <v>611</v>
      </c>
      <c r="AO139" s="26" t="s">
        <v>476</v>
      </c>
      <c r="AP139" s="70" t="str">
        <f t="shared" ref="AP139:AP143" si="112">A139</f>
        <v>Industry-Precious &amp; Non-Ferrous metals-boiler/process heating -  - Existing</v>
      </c>
      <c r="AQ139" s="245" t="s">
        <v>387</v>
      </c>
      <c r="AR139" s="70" t="s">
        <v>631</v>
      </c>
      <c r="AS139" s="70" t="s">
        <v>480</v>
      </c>
      <c r="AV139" s="72" t="s">
        <v>476</v>
      </c>
      <c r="AW139" s="72" t="str">
        <f t="shared" si="73"/>
        <v>*</v>
      </c>
      <c r="AX139" s="254" t="s">
        <v>387</v>
      </c>
      <c r="AY139" s="266">
        <f t="shared" si="74"/>
        <v>338.97013191086643</v>
      </c>
    </row>
    <row r="140" spans="1:51">
      <c r="A140" s="45" t="str">
        <f>A$5&amp;"-"&amp;A$15&amp;"-"&amp;A$70&amp;" - "&amp;VLOOKUP(RIGHT(C140,3),NameConv!$E$4:$G$20,2,FALSE)&amp;" - Existing"</f>
        <v>Industry-Precious &amp; Non-Ferrous metals-boiler/process heating -  - Existing</v>
      </c>
      <c r="B140" s="45" t="str">
        <f t="shared" si="103"/>
        <v>INFSOHF-E</v>
      </c>
      <c r="C140" s="46" t="str">
        <f>+$H$6</f>
        <v>INDOHF</v>
      </c>
      <c r="D140" s="46" t="str">
        <f>$B$5&amp;RIGHT($B126,2)&amp;$B$70</f>
        <v>INFS</v>
      </c>
      <c r="E140" s="58">
        <f>Methodology!C42</f>
        <v>0.68</v>
      </c>
      <c r="F140" s="60">
        <f>SUMIF(AFA!$C$3:$L$3,RIGHT(D140,1),AFA!$C$4:$L$4)</f>
        <v>0.15426999999999999</v>
      </c>
      <c r="G140" s="59">
        <v>100</v>
      </c>
      <c r="H140" s="60">
        <f t="shared" si="104"/>
        <v>0</v>
      </c>
      <c r="I140">
        <v>0</v>
      </c>
      <c r="J140" s="61">
        <v>1</v>
      </c>
      <c r="K140" s="60">
        <f>J140*INDEX($C$10:$L$19,MATCH(B126,$B$10:$B$19,0),MATCH($B$6&amp;RIGHT(C140,3),$C$6:$L$6,0))</f>
        <v>0</v>
      </c>
      <c r="L140" s="60">
        <f t="shared" si="105"/>
        <v>0</v>
      </c>
      <c r="N140" s="78">
        <f t="shared" si="106"/>
        <v>0</v>
      </c>
      <c r="O140" s="77">
        <f t="shared" si="107"/>
        <v>0.5</v>
      </c>
      <c r="P140" s="77">
        <f t="shared" si="107"/>
        <v>1</v>
      </c>
      <c r="Q140" s="77">
        <f t="shared" si="107"/>
        <v>1</v>
      </c>
      <c r="R140" s="77"/>
      <c r="S140" s="78">
        <f t="shared" si="108"/>
        <v>0</v>
      </c>
      <c r="T140" s="77">
        <f t="shared" ref="T140:V140" si="113">S140*T$75</f>
        <v>0</v>
      </c>
      <c r="U140" s="77">
        <f t="shared" si="113"/>
        <v>0</v>
      </c>
      <c r="V140" s="77">
        <f t="shared" si="113"/>
        <v>0</v>
      </c>
      <c r="W140" s="74"/>
      <c r="Y140" s="74"/>
      <c r="Z140" s="14"/>
      <c r="AE140" s="13"/>
      <c r="AH140" t="str">
        <f t="shared" si="70"/>
        <v>INFSOHF-E</v>
      </c>
      <c r="AI140" t="str">
        <f t="shared" si="71"/>
        <v>Industry-Precious &amp; Non-Ferrous metals-boiler/process heating -  - Existing</v>
      </c>
      <c r="AJ140" s="70" t="s">
        <v>387</v>
      </c>
      <c r="AK140" s="70" t="s">
        <v>610</v>
      </c>
      <c r="AL140" s="70" t="s">
        <v>480</v>
      </c>
      <c r="AM140" s="70" t="s">
        <v>611</v>
      </c>
      <c r="AO140" s="26" t="s">
        <v>476</v>
      </c>
      <c r="AP140" s="70" t="str">
        <f t="shared" si="112"/>
        <v>Industry-Precious &amp; Non-Ferrous metals-boiler/process heating -  - Existing</v>
      </c>
      <c r="AQ140" s="245" t="s">
        <v>387</v>
      </c>
      <c r="AR140" s="70" t="s">
        <v>631</v>
      </c>
      <c r="AS140" s="70" t="s">
        <v>480</v>
      </c>
      <c r="AV140" s="72" t="s">
        <v>476</v>
      </c>
      <c r="AW140" s="72" t="str">
        <f t="shared" si="73"/>
        <v>*</v>
      </c>
      <c r="AX140" s="254" t="s">
        <v>387</v>
      </c>
      <c r="AY140" s="266">
        <f t="shared" si="74"/>
        <v>338.97013191086643</v>
      </c>
    </row>
    <row r="141" spans="1:51">
      <c r="A141" s="45" t="str">
        <f>A$5&amp;"-"&amp;A$15&amp;"-"&amp;A$70&amp;" - "&amp;VLOOKUP(RIGHT(C141,3),NameConv!$E$4:$G$20,2,FALSE)&amp;" - Existing"</f>
        <v>Industry-Precious &amp; Non-Ferrous metals-boiler/process heating -  - Existing</v>
      </c>
      <c r="B141" s="45" t="str">
        <f t="shared" si="103"/>
        <v>INFSOLP-E</v>
      </c>
      <c r="C141" s="46" t="str">
        <f>+$I$6</f>
        <v>INDOLP</v>
      </c>
      <c r="D141" s="46" t="str">
        <f>$B$5&amp;RIGHT($B126,2)&amp;$B$70</f>
        <v>INFS</v>
      </c>
      <c r="E141" s="58">
        <f>Methodology!C43</f>
        <v>0.72</v>
      </c>
      <c r="F141" s="60">
        <f>SUMIF(AFA!$C$3:$L$3,RIGHT(D141,1),AFA!$C$4:$L$4)</f>
        <v>0.15426999999999999</v>
      </c>
      <c r="G141" s="59">
        <v>100</v>
      </c>
      <c r="H141" s="60">
        <f t="shared" si="104"/>
        <v>0</v>
      </c>
      <c r="I141">
        <v>0</v>
      </c>
      <c r="J141" s="61">
        <v>1</v>
      </c>
      <c r="K141" s="60">
        <f>J141*INDEX($C$10:$L$19,MATCH(B126,$B$10:$B$19,0),MATCH($B$6&amp;RIGHT(C141,3),$C$6:$L$6,0))</f>
        <v>0</v>
      </c>
      <c r="L141" s="60">
        <f t="shared" si="105"/>
        <v>0</v>
      </c>
      <c r="N141" s="78">
        <f t="shared" si="106"/>
        <v>0</v>
      </c>
      <c r="O141" s="77">
        <f t="shared" si="107"/>
        <v>0.5</v>
      </c>
      <c r="P141" s="77">
        <f t="shared" si="107"/>
        <v>1</v>
      </c>
      <c r="Q141" s="77">
        <f t="shared" si="107"/>
        <v>1</v>
      </c>
      <c r="R141" s="77"/>
      <c r="S141" s="78">
        <f t="shared" si="108"/>
        <v>0</v>
      </c>
      <c r="T141" s="77">
        <f t="shared" ref="T141:V141" si="114">S141*T$75</f>
        <v>0</v>
      </c>
      <c r="U141" s="77">
        <f t="shared" si="114"/>
        <v>0</v>
      </c>
      <c r="V141" s="77">
        <f t="shared" si="114"/>
        <v>0</v>
      </c>
      <c r="W141" s="74"/>
      <c r="Y141" s="74"/>
      <c r="Z141" s="14"/>
      <c r="AE141" s="13"/>
      <c r="AH141" t="str">
        <f t="shared" si="70"/>
        <v>INFSOLP-E</v>
      </c>
      <c r="AI141" t="str">
        <f t="shared" si="71"/>
        <v>Industry-Precious &amp; Non-Ferrous metals-boiler/process heating -  - Existing</v>
      </c>
      <c r="AJ141" s="70" t="s">
        <v>387</v>
      </c>
      <c r="AK141" s="70" t="s">
        <v>610</v>
      </c>
      <c r="AL141" s="70" t="s">
        <v>480</v>
      </c>
      <c r="AM141" s="70" t="s">
        <v>611</v>
      </c>
      <c r="AO141" s="26" t="s">
        <v>476</v>
      </c>
      <c r="AP141" s="70" t="str">
        <f t="shared" si="112"/>
        <v>Industry-Precious &amp; Non-Ferrous metals-boiler/process heating -  - Existing</v>
      </c>
      <c r="AQ141" s="245" t="s">
        <v>387</v>
      </c>
      <c r="AR141" s="70" t="s">
        <v>631</v>
      </c>
      <c r="AS141" s="70" t="s">
        <v>480</v>
      </c>
      <c r="AV141" s="72" t="s">
        <v>476</v>
      </c>
      <c r="AW141" s="72" t="str">
        <f t="shared" si="73"/>
        <v>*</v>
      </c>
      <c r="AX141" s="254" t="s">
        <v>387</v>
      </c>
      <c r="AY141" s="266">
        <f t="shared" si="74"/>
        <v>338.97013191086643</v>
      </c>
    </row>
    <row r="142" spans="1:51">
      <c r="A142" s="45" t="str">
        <f>A$5&amp;"-"&amp;A$15&amp;"-"&amp;A$70&amp;" - "&amp;VLOOKUP(RIGHT(C142,3),NameConv!$E$4:$G$20,2,FALSE)&amp;" - Existing"</f>
        <v>Industry-Precious &amp; Non-Ferrous metals-boiler/process heating -  - Existing</v>
      </c>
      <c r="B142" s="45" t="str">
        <f t="shared" si="103"/>
        <v>INFSELC-E</v>
      </c>
      <c r="C142" s="46" t="str">
        <f>$P$14</f>
        <v>INFELC</v>
      </c>
      <c r="D142" s="46" t="str">
        <f>$B$5&amp;RIGHT($B126,2)&amp;$B$70</f>
        <v>INFS</v>
      </c>
      <c r="E142" s="58">
        <f>Methodology!C27</f>
        <v>0.76</v>
      </c>
      <c r="F142" s="60">
        <f>SUMIF(AFA!$C$3:$L$3,RIGHT(D142,1),AFA!$C$4:$L$4)</f>
        <v>0.15426999999999999</v>
      </c>
      <c r="G142" s="59">
        <v>100</v>
      </c>
      <c r="H142" s="60">
        <f t="shared" si="104"/>
        <v>0</v>
      </c>
      <c r="I142">
        <v>0</v>
      </c>
      <c r="J142" s="61">
        <v>1</v>
      </c>
      <c r="K142" s="60">
        <f>J142*INDEX($C$70:$J$70,MATCH($B126,$C$60:$J$60,0))</f>
        <v>0</v>
      </c>
      <c r="L142" s="60">
        <f t="shared" si="105"/>
        <v>0</v>
      </c>
      <c r="N142" s="78">
        <f t="shared" si="106"/>
        <v>0</v>
      </c>
      <c r="O142" s="77">
        <f t="shared" si="107"/>
        <v>0.5</v>
      </c>
      <c r="P142" s="77">
        <f t="shared" si="107"/>
        <v>1</v>
      </c>
      <c r="Q142" s="77">
        <f t="shared" si="107"/>
        <v>1</v>
      </c>
      <c r="R142" s="77"/>
      <c r="S142" s="78">
        <f t="shared" si="108"/>
        <v>0</v>
      </c>
      <c r="T142" s="77">
        <f t="shared" ref="T142:V142" si="115">S142*T$75</f>
        <v>0</v>
      </c>
      <c r="U142" s="77">
        <f t="shared" si="115"/>
        <v>0</v>
      </c>
      <c r="V142" s="77">
        <f t="shared" si="115"/>
        <v>0</v>
      </c>
      <c r="W142" s="74"/>
      <c r="Y142" s="74"/>
      <c r="Z142" s="14"/>
      <c r="AE142" s="13"/>
      <c r="AH142" t="str">
        <f t="shared" si="70"/>
        <v>INFSELC-E</v>
      </c>
      <c r="AI142" t="str">
        <f t="shared" si="71"/>
        <v>Industry-Precious &amp; Non-Ferrous metals-boiler/process heating -  - Existing</v>
      </c>
      <c r="AJ142" s="70" t="s">
        <v>387</v>
      </c>
      <c r="AK142" s="70" t="s">
        <v>610</v>
      </c>
      <c r="AL142" s="70" t="s">
        <v>480</v>
      </c>
      <c r="AM142" s="70" t="s">
        <v>611</v>
      </c>
      <c r="AO142" s="26" t="s">
        <v>476</v>
      </c>
      <c r="AP142" s="70" t="str">
        <f t="shared" si="112"/>
        <v>Industry-Precious &amp; Non-Ferrous metals-boiler/process heating -  - Existing</v>
      </c>
      <c r="AQ142" s="245" t="s">
        <v>387</v>
      </c>
      <c r="AR142" s="70" t="s">
        <v>631</v>
      </c>
      <c r="AS142" s="70" t="s">
        <v>632</v>
      </c>
      <c r="AV142" s="72" t="s">
        <v>476</v>
      </c>
      <c r="AW142" s="72" t="str">
        <f t="shared" si="73"/>
        <v>*</v>
      </c>
      <c r="AX142" s="254" t="s">
        <v>387</v>
      </c>
      <c r="AY142" s="266">
        <f t="shared" si="74"/>
        <v>338.97013191086643</v>
      </c>
    </row>
    <row r="143" spans="1:51">
      <c r="A143" s="45" t="str">
        <f>A$5&amp;"-"&amp;A$15&amp;"-"&amp;A$70&amp;" - "&amp;VLOOKUP(RIGHT(C143,3),NameConv!$E$4:$G$20,2,FALSE)&amp;" - Existing"</f>
        <v>Industry-Precious &amp; Non-Ferrous metals-boiler/process heating -  - Existing</v>
      </c>
      <c r="B143" s="45" t="str">
        <f t="shared" si="103"/>
        <v>INFSWAS-E</v>
      </c>
      <c r="C143" s="46" t="str">
        <f>$L$6</f>
        <v>INDWAS</v>
      </c>
      <c r="D143" s="46" t="str">
        <f>$B$5&amp;RIGHT($B126,2)&amp;$B$70</f>
        <v>INFS</v>
      </c>
      <c r="E143" s="58">
        <f>Methodology!C45</f>
        <v>0.6</v>
      </c>
      <c r="F143" s="60">
        <f>SUMIF(AFA!$C$3:$L$3,RIGHT(D143,1),AFA!$C$4:$L$4)</f>
        <v>0.15426999999999999</v>
      </c>
      <c r="G143" s="59">
        <v>100</v>
      </c>
      <c r="H143" s="60">
        <f t="shared" si="104"/>
        <v>0</v>
      </c>
      <c r="I143">
        <v>0</v>
      </c>
      <c r="J143" s="61">
        <v>1</v>
      </c>
      <c r="K143" s="60">
        <f>J143*INDEX($C$10:$L$19,MATCH(B126,$B$10:$B$19,0),MATCH($B$6&amp;RIGHT(C143,3),$C$6:$L$6,0))</f>
        <v>0</v>
      </c>
      <c r="L143" s="60">
        <f t="shared" si="105"/>
        <v>0</v>
      </c>
      <c r="N143" s="78">
        <f t="shared" si="106"/>
        <v>0</v>
      </c>
      <c r="O143" s="77">
        <f t="shared" si="107"/>
        <v>0.5</v>
      </c>
      <c r="P143" s="77">
        <f t="shared" si="107"/>
        <v>1</v>
      </c>
      <c r="Q143" s="77">
        <f t="shared" si="107"/>
        <v>1</v>
      </c>
      <c r="R143" s="77"/>
      <c r="S143" s="78">
        <f t="shared" si="108"/>
        <v>0</v>
      </c>
      <c r="T143" s="77">
        <f t="shared" ref="T143:V143" si="116">S143*T$75</f>
        <v>0</v>
      </c>
      <c r="U143" s="77">
        <f t="shared" si="116"/>
        <v>0</v>
      </c>
      <c r="V143" s="77">
        <f t="shared" si="116"/>
        <v>0</v>
      </c>
      <c r="W143" s="74"/>
      <c r="Y143" s="74"/>
      <c r="Z143" s="14"/>
      <c r="AE143" s="13"/>
      <c r="AH143" t="str">
        <f t="shared" si="70"/>
        <v>INFSWAS-E</v>
      </c>
      <c r="AI143" t="str">
        <f t="shared" si="71"/>
        <v>Industry-Precious &amp; Non-Ferrous metals-boiler/process heating -  - Existing</v>
      </c>
      <c r="AJ143" s="70" t="s">
        <v>387</v>
      </c>
      <c r="AK143" s="70" t="s">
        <v>610</v>
      </c>
      <c r="AL143" s="70" t="s">
        <v>480</v>
      </c>
      <c r="AM143" s="70" t="s">
        <v>611</v>
      </c>
      <c r="AO143" s="26" t="s">
        <v>476</v>
      </c>
      <c r="AP143" s="70" t="str">
        <f t="shared" si="112"/>
        <v>Industry-Precious &amp; Non-Ferrous metals-boiler/process heating -  - Existing</v>
      </c>
      <c r="AQ143" s="245" t="s">
        <v>387</v>
      </c>
      <c r="AR143" s="70" t="s">
        <v>631</v>
      </c>
      <c r="AS143" s="70" t="s">
        <v>480</v>
      </c>
      <c r="AV143" s="72" t="s">
        <v>476</v>
      </c>
      <c r="AW143" s="72" t="str">
        <f t="shared" si="73"/>
        <v>*</v>
      </c>
      <c r="AX143" s="254" t="s">
        <v>387</v>
      </c>
      <c r="AY143" s="266">
        <f t="shared" si="74"/>
        <v>338.97013191086643</v>
      </c>
    </row>
    <row r="144" spans="1:51" ht="51.95" customHeight="1" thickBot="1">
      <c r="A144" s="244" t="s">
        <v>620</v>
      </c>
      <c r="B144" s="252"/>
      <c r="C144" s="252"/>
      <c r="D144" s="252"/>
      <c r="E144" s="252"/>
      <c r="F144" s="252"/>
      <c r="G144" s="252"/>
      <c r="H144" s="252"/>
      <c r="J144" s="252"/>
      <c r="K144" s="252"/>
      <c r="L144" s="252"/>
      <c r="N144" s="74" t="str">
        <f>""</f>
        <v/>
      </c>
      <c r="S144" s="78"/>
      <c r="T144" s="74"/>
      <c r="U144" s="74"/>
      <c r="V144" s="74"/>
      <c r="W144" s="74"/>
      <c r="Y144" s="74"/>
      <c r="Z144" s="14"/>
      <c r="AE144" s="13"/>
      <c r="AH144" s="26" t="s">
        <v>476</v>
      </c>
      <c r="AJ144" s="70"/>
      <c r="AK144" s="70"/>
      <c r="AL144" s="70"/>
      <c r="AM144" s="70"/>
      <c r="AO144" s="26" t="s">
        <v>476</v>
      </c>
      <c r="AV144" s="72" t="s">
        <v>476</v>
      </c>
      <c r="AW144" s="72" t="str">
        <f t="shared" si="73"/>
        <v>*</v>
      </c>
      <c r="AX144" s="254" t="s">
        <v>387</v>
      </c>
      <c r="AY144" s="266">
        <f t="shared" si="74"/>
        <v>338.97013191086643</v>
      </c>
    </row>
    <row r="145" spans="1:51">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Y145" s="74"/>
      <c r="Z145" s="14"/>
      <c r="AE145" s="13"/>
      <c r="AH145" s="26" t="s">
        <v>476</v>
      </c>
      <c r="AJ145" s="70"/>
      <c r="AK145" s="70"/>
      <c r="AL145" s="70"/>
      <c r="AM145" s="70"/>
      <c r="AO145" s="26" t="s">
        <v>476</v>
      </c>
      <c r="AV145" s="72" t="s">
        <v>476</v>
      </c>
      <c r="AW145" s="72" t="str">
        <f t="shared" si="73"/>
        <v>*</v>
      </c>
      <c r="AX145" s="254" t="s">
        <v>387</v>
      </c>
      <c r="AY145" s="266">
        <f t="shared" si="74"/>
        <v>338.97013191086643</v>
      </c>
    </row>
    <row r="146" spans="1:51">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Y146" s="74"/>
      <c r="Z146" s="14"/>
      <c r="AE146" s="13"/>
      <c r="AH146" s="26" t="s">
        <v>476</v>
      </c>
      <c r="AJ146" s="70"/>
      <c r="AK146" s="70"/>
      <c r="AL146" s="70"/>
      <c r="AM146" s="70"/>
      <c r="AO146" s="26" t="s">
        <v>476</v>
      </c>
      <c r="AV146" s="72" t="s">
        <v>476</v>
      </c>
      <c r="AW146" s="72" t="str">
        <f t="shared" si="73"/>
        <v>*</v>
      </c>
      <c r="AX146" s="254" t="s">
        <v>387</v>
      </c>
      <c r="AY146" s="266">
        <f t="shared" si="74"/>
        <v>338.97013191086643</v>
      </c>
    </row>
    <row r="147" spans="1:51">
      <c r="A147" s="45" t="str">
        <f t="shared" ref="A147:A155" si="117">A$5&amp;"-"&amp;A$17&amp;"-"&amp;A31&amp;" - Electricity"</f>
        <v>Industry-Food, Beverage &amp; Tabacco-Elec Heating - Electricity</v>
      </c>
      <c r="B147" s="45" t="str">
        <f>D147&amp;RIGHT(C147,3)&amp;"-E"</f>
        <v>IFBKELC-E</v>
      </c>
      <c r="C147" s="46" t="str">
        <f t="shared" ref="C147:C155" si="118">$P$16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19">J147*SUMIF($C$60:$K$60,$B$145,$C61:$K61)</f>
        <v>1.04664</v>
      </c>
      <c r="L147" s="60">
        <f>K147*E147</f>
        <v>1.04664</v>
      </c>
      <c r="N147" s="74" t="str">
        <f>""</f>
        <v/>
      </c>
      <c r="S147" s="78"/>
      <c r="T147" s="74"/>
      <c r="U147" s="74"/>
      <c r="V147" s="74"/>
      <c r="W147" s="74"/>
      <c r="Y147" s="74"/>
      <c r="Z147" s="14"/>
      <c r="AE147" s="13"/>
      <c r="AH147" t="str">
        <f t="shared" si="70"/>
        <v>IFBKELC-E</v>
      </c>
      <c r="AI147" t="str">
        <f t="shared" si="71"/>
        <v>Industry-Food, Beverage &amp; Tabacco-Elec Heating - Electricity</v>
      </c>
      <c r="AJ147" s="70" t="s">
        <v>387</v>
      </c>
      <c r="AK147" s="70" t="s">
        <v>610</v>
      </c>
      <c r="AL147" s="70" t="s">
        <v>480</v>
      </c>
      <c r="AM147" s="70" t="s">
        <v>611</v>
      </c>
      <c r="AO147" s="70" t="str">
        <f t="shared" ref="AO147:AO155" si="120">D147</f>
        <v>IFBK</v>
      </c>
      <c r="AP147" s="70" t="str">
        <f>"Industry - "&amp;VLOOKUP(RIGHT(LEFT(AO147,3),2),NameConv!$E$21:$F$301,2,FALSE)&amp;" - " &amp;VLOOKUP(RIGHT(AO147,1),NameConv!$D$42:$E$53,2,FALSE)</f>
        <v>Industry - Food, Beverage &amp; Tabacco - Elec Heating</v>
      </c>
      <c r="AQ147" s="245" t="s">
        <v>387</v>
      </c>
      <c r="AR147" s="70" t="s">
        <v>631</v>
      </c>
      <c r="AS147" s="70" t="s">
        <v>632</v>
      </c>
      <c r="AV147" s="254" t="s">
        <v>401</v>
      </c>
      <c r="AW147" s="72" t="str">
        <f t="shared" si="73"/>
        <v>IFBK</v>
      </c>
      <c r="AX147" s="254" t="s">
        <v>387</v>
      </c>
      <c r="AY147" s="266">
        <f t="shared" si="74"/>
        <v>1.04664</v>
      </c>
    </row>
    <row r="148" spans="1:51">
      <c r="A148" s="45" t="str">
        <f t="shared" si="117"/>
        <v>Industry-Food, Beverage &amp; Tabacco-Compressed air - Electricity</v>
      </c>
      <c r="B148" s="45" t="str">
        <f>D148&amp;RIGHT(C148,3)&amp;"-E"</f>
        <v>IFBAELC-E</v>
      </c>
      <c r="C148" s="46" t="str">
        <f t="shared" si="118"/>
        <v>IFBELC</v>
      </c>
      <c r="D148" s="46" t="str">
        <f>$B$5&amp;RIGHT($B145,2)&amp;$B$62</f>
        <v>IFBA</v>
      </c>
      <c r="E148" s="58">
        <f>Methodology!C29</f>
        <v>0.05</v>
      </c>
      <c r="F148" s="60">
        <f>SUMIF(AFA!$C$3:$L$3,RIGHT(D148,1),AFA!$C$4:$L$4)</f>
        <v>0.11584999999999999</v>
      </c>
      <c r="G148" s="59">
        <v>100</v>
      </c>
      <c r="H148" s="60">
        <f t="shared" ref="H148:H155" si="121">L148/F148</f>
        <v>0.25812688821752272</v>
      </c>
      <c r="I148">
        <v>0</v>
      </c>
      <c r="J148" s="61">
        <v>1</v>
      </c>
      <c r="K148" s="60">
        <f t="shared" si="119"/>
        <v>0.59808000000000006</v>
      </c>
      <c r="L148" s="60">
        <f t="shared" ref="L148:L155" si="122">K148*E148</f>
        <v>2.9904000000000003E-2</v>
      </c>
      <c r="N148" s="74" t="str">
        <f>""</f>
        <v/>
      </c>
      <c r="S148" s="78"/>
      <c r="T148" s="74"/>
      <c r="U148" s="74"/>
      <c r="V148" s="74"/>
      <c r="W148" s="74"/>
      <c r="Y148" s="74"/>
      <c r="Z148" s="263">
        <f>'PAMS central control panel'!C87</f>
        <v>0</v>
      </c>
      <c r="AA148" s="4">
        <f>'PAMS central control panel'!D87</f>
        <v>0.17499999999999999</v>
      </c>
      <c r="AB148" s="4">
        <f>'PAMS central control panel'!E87</f>
        <v>0.35</v>
      </c>
      <c r="AC148" s="4">
        <f>'PAMS central control panel'!F87</f>
        <v>0.35</v>
      </c>
      <c r="AD148" s="4">
        <f>'PAMS central control panel'!G87</f>
        <v>0.35</v>
      </c>
      <c r="AE148" s="264">
        <f>'PAMS central control panel'!H87</f>
        <v>0.35</v>
      </c>
      <c r="AH148" t="str">
        <f t="shared" si="70"/>
        <v>IFBAELC-E</v>
      </c>
      <c r="AI148" t="str">
        <f t="shared" si="71"/>
        <v>Industry-Food, Beverage &amp; Tabacco-Compressed air - Electricity</v>
      </c>
      <c r="AJ148" s="70" t="s">
        <v>387</v>
      </c>
      <c r="AK148" s="70" t="s">
        <v>610</v>
      </c>
      <c r="AL148" s="70" t="s">
        <v>480</v>
      </c>
      <c r="AM148" s="70" t="s">
        <v>611</v>
      </c>
      <c r="AO148" s="70" t="str">
        <f t="shared" si="120"/>
        <v>IFBA</v>
      </c>
      <c r="AP148" s="70" t="str">
        <f>"Industry - "&amp;VLOOKUP(RIGHT(LEFT(AO148,3),2),NameConv!$E$21:$F$301,2,FALSE)&amp;" - " &amp;VLOOKUP(RIGHT(AO148,1),NameConv!$D$42:$E$53,2,FALSE)</f>
        <v>Industry - Food, Beverage &amp; Tabacco - Compressed air</v>
      </c>
      <c r="AQ148" s="245" t="s">
        <v>387</v>
      </c>
      <c r="AR148" s="70" t="s">
        <v>631</v>
      </c>
      <c r="AS148" s="70" t="s">
        <v>632</v>
      </c>
      <c r="AV148" s="254" t="s">
        <v>401</v>
      </c>
      <c r="AW148" s="72" t="str">
        <f t="shared" si="73"/>
        <v>IFBA</v>
      </c>
      <c r="AX148" s="254" t="s">
        <v>387</v>
      </c>
      <c r="AY148" s="266">
        <f t="shared" si="74"/>
        <v>2.9904000000000003E-2</v>
      </c>
    </row>
    <row r="149" spans="1:51">
      <c r="A149" s="45" t="str">
        <f t="shared" si="117"/>
        <v>Industry-Food, Beverage &amp; Tabacco-Lighting - Electricity</v>
      </c>
      <c r="B149" s="45" t="str">
        <f t="shared" ref="B149:B155" si="123">D149&amp;RIGHT(C149,3)&amp;"-E"</f>
        <v>IFBLELC-E</v>
      </c>
      <c r="C149" s="46" t="str">
        <f t="shared" si="118"/>
        <v>IFBELC</v>
      </c>
      <c r="D149" s="46" t="str">
        <f>$B$5&amp;RIGHT($B145,2)&amp;$B$63</f>
        <v>IFBL</v>
      </c>
      <c r="E149" s="58">
        <f>Methodology!C30</f>
        <v>0.3</v>
      </c>
      <c r="F149" s="60">
        <f>SUMIF(AFA!$C$3:$L$3,RIGHT(D149,1),AFA!$C$4:$L$4)</f>
        <v>0.12454999999999999</v>
      </c>
      <c r="G149" s="59">
        <v>100</v>
      </c>
      <c r="H149" s="60">
        <f t="shared" si="121"/>
        <v>1.8007226013649138</v>
      </c>
      <c r="I149">
        <v>0</v>
      </c>
      <c r="J149" s="61">
        <v>1</v>
      </c>
      <c r="K149" s="60">
        <f t="shared" si="119"/>
        <v>0.74760000000000004</v>
      </c>
      <c r="L149" s="60">
        <f t="shared" si="122"/>
        <v>0.22428000000000001</v>
      </c>
      <c r="N149" s="74" t="str">
        <f>""</f>
        <v/>
      </c>
      <c r="S149" s="78"/>
      <c r="T149" s="74"/>
      <c r="U149" s="74"/>
      <c r="V149" s="74"/>
      <c r="W149" s="74"/>
      <c r="Y149" s="74"/>
      <c r="Z149" s="263">
        <f>'PAMS central control panel'!C88</f>
        <v>0</v>
      </c>
      <c r="AA149" s="4">
        <f>'PAMS central control panel'!D88</f>
        <v>0.17499999999999999</v>
      </c>
      <c r="AB149" s="4">
        <f>'PAMS central control panel'!E88</f>
        <v>0.35</v>
      </c>
      <c r="AC149" s="4">
        <f>'PAMS central control panel'!F88</f>
        <v>0.35</v>
      </c>
      <c r="AD149" s="4">
        <f>'PAMS central control panel'!G88</f>
        <v>0.35</v>
      </c>
      <c r="AE149" s="264">
        <f>'PAMS central control panel'!H88</f>
        <v>0.35</v>
      </c>
      <c r="AH149" t="str">
        <f t="shared" si="70"/>
        <v>IFBLELC-E</v>
      </c>
      <c r="AI149" t="str">
        <f t="shared" si="71"/>
        <v>Industry-Food, Beverage &amp; Tabacco-Lighting - Electricity</v>
      </c>
      <c r="AJ149" s="70" t="s">
        <v>387</v>
      </c>
      <c r="AK149" s="70" t="s">
        <v>610</v>
      </c>
      <c r="AL149" s="70" t="s">
        <v>480</v>
      </c>
      <c r="AM149" s="70" t="s">
        <v>611</v>
      </c>
      <c r="AO149" s="70" t="str">
        <f t="shared" si="120"/>
        <v>IFBL</v>
      </c>
      <c r="AP149" s="70" t="str">
        <f>"Industry - "&amp;VLOOKUP(RIGHT(LEFT(AO149,3),2),NameConv!$E$21:$F$301,2,FALSE)&amp;" - " &amp;VLOOKUP(RIGHT(AO149,1),NameConv!$D$42:$E$53,2,FALSE)</f>
        <v>Industry - Food, Beverage &amp; Tabacco - Lighting</v>
      </c>
      <c r="AQ149" s="245" t="s">
        <v>387</v>
      </c>
      <c r="AR149" s="70" t="s">
        <v>631</v>
      </c>
      <c r="AS149" s="70" t="s">
        <v>632</v>
      </c>
      <c r="AV149" s="254" t="s">
        <v>401</v>
      </c>
      <c r="AW149" s="72" t="str">
        <f t="shared" si="73"/>
        <v>IFBL</v>
      </c>
      <c r="AX149" s="254" t="s">
        <v>387</v>
      </c>
      <c r="AY149" s="266">
        <f t="shared" si="74"/>
        <v>0.22428000000000001</v>
      </c>
    </row>
    <row r="150" spans="1:51">
      <c r="A150" s="45" t="str">
        <f t="shared" si="117"/>
        <v>Industry-Food, Beverage &amp; Tabacco-Cooling - Electricity</v>
      </c>
      <c r="B150" s="45" t="str">
        <f t="shared" si="123"/>
        <v>IFBCELC-E</v>
      </c>
      <c r="C150" s="46" t="str">
        <f t="shared" si="118"/>
        <v>IFBELC</v>
      </c>
      <c r="D150" s="46" t="str">
        <f>$B$5&amp;RIGHT($B145,2)&amp;$B$64</f>
        <v>IFBC</v>
      </c>
      <c r="E150" s="58">
        <f>Methodology!C31</f>
        <v>2</v>
      </c>
      <c r="F150" s="60">
        <f>SUMIF(AFA!$C$3:$L$3,RIGHT(D150,1),AFA!$C$4:$L$4)</f>
        <v>0.12956000000000001</v>
      </c>
      <c r="G150" s="59">
        <v>100</v>
      </c>
      <c r="H150" s="60">
        <f t="shared" si="121"/>
        <v>53.086755171349182</v>
      </c>
      <c r="I150">
        <v>0</v>
      </c>
      <c r="J150" s="61">
        <v>1</v>
      </c>
      <c r="K150" s="60">
        <f t="shared" si="119"/>
        <v>3.4389600000000002</v>
      </c>
      <c r="L150" s="60">
        <f t="shared" si="122"/>
        <v>6.8779200000000005</v>
      </c>
      <c r="N150" s="74" t="str">
        <f>""</f>
        <v/>
      </c>
      <c r="S150" s="78"/>
      <c r="T150" s="74"/>
      <c r="U150" s="74"/>
      <c r="V150" s="74"/>
      <c r="W150" s="74"/>
      <c r="Y150" s="74"/>
      <c r="Z150" s="263">
        <f>'PAMS central control panel'!C89</f>
        <v>0</v>
      </c>
      <c r="AA150" s="4">
        <f>'PAMS central control panel'!D89</f>
        <v>0.17499999999999999</v>
      </c>
      <c r="AB150" s="4">
        <f>'PAMS central control panel'!E89</f>
        <v>0.35</v>
      </c>
      <c r="AC150" s="4">
        <f>'PAMS central control panel'!F89</f>
        <v>0.35</v>
      </c>
      <c r="AD150" s="4">
        <f>'PAMS central control panel'!G89</f>
        <v>0.35</v>
      </c>
      <c r="AE150" s="264">
        <f>'PAMS central control panel'!H89</f>
        <v>0.35</v>
      </c>
      <c r="AH150" t="str">
        <f t="shared" si="70"/>
        <v>IFBCELC-E</v>
      </c>
      <c r="AI150" t="str">
        <f t="shared" si="71"/>
        <v>Industry-Food, Beverage &amp; Tabacco-Cooling - Electricity</v>
      </c>
      <c r="AJ150" s="70" t="s">
        <v>387</v>
      </c>
      <c r="AK150" s="70" t="s">
        <v>610</v>
      </c>
      <c r="AL150" s="70" t="s">
        <v>480</v>
      </c>
      <c r="AM150" s="70" t="s">
        <v>611</v>
      </c>
      <c r="AO150" s="70" t="str">
        <f t="shared" si="120"/>
        <v>IFBC</v>
      </c>
      <c r="AP150" s="70" t="str">
        <f>"Industry - "&amp;VLOOKUP(RIGHT(LEFT(AO150,3),2),NameConv!$E$21:$F$301,2,FALSE)&amp;" - " &amp;VLOOKUP(RIGHT(AO150,1),NameConv!$D$42:$E$53,2,FALSE)</f>
        <v>Industry - Food, Beverage &amp; Tabacco - Cooling</v>
      </c>
      <c r="AQ150" s="245" t="s">
        <v>387</v>
      </c>
      <c r="AR150" s="70" t="s">
        <v>631</v>
      </c>
      <c r="AS150" s="70" t="s">
        <v>632</v>
      </c>
      <c r="AV150" s="254" t="s">
        <v>401</v>
      </c>
      <c r="AW150" s="72" t="str">
        <f t="shared" si="73"/>
        <v>IFBC</v>
      </c>
      <c r="AX150" s="254" t="s">
        <v>387</v>
      </c>
      <c r="AY150" s="266">
        <f t="shared" si="74"/>
        <v>6.8779200000000005</v>
      </c>
    </row>
    <row r="151" spans="1:51">
      <c r="A151" s="45" t="str">
        <f t="shared" si="117"/>
        <v>Industry-Food, Beverage &amp; Tabacco-HVAC - Electricity</v>
      </c>
      <c r="B151" s="45" t="str">
        <f t="shared" si="123"/>
        <v>IFBHELC-E</v>
      </c>
      <c r="C151" s="46" t="str">
        <f t="shared" si="118"/>
        <v>IFBELC</v>
      </c>
      <c r="D151" s="46" t="str">
        <f>$B$5&amp;RIGHT($B145,2)&amp;$B$65</f>
        <v>IFBH</v>
      </c>
      <c r="E151" s="58">
        <f>Methodology!C32</f>
        <v>0.9</v>
      </c>
      <c r="F151" s="60">
        <f>SUMIF(AFA!$C$3:$L$3,RIGHT(D151,1),AFA!$C$4:$L$4)</f>
        <v>0.13161</v>
      </c>
      <c r="G151" s="59">
        <v>100</v>
      </c>
      <c r="H151" s="60">
        <f t="shared" si="121"/>
        <v>6.1348529746979708</v>
      </c>
      <c r="I151">
        <v>0</v>
      </c>
      <c r="J151" s="61">
        <v>1</v>
      </c>
      <c r="K151" s="60">
        <f t="shared" si="119"/>
        <v>0.89711999999999992</v>
      </c>
      <c r="L151" s="60">
        <f t="shared" si="122"/>
        <v>0.8074079999999999</v>
      </c>
      <c r="N151" s="74" t="str">
        <f>""</f>
        <v/>
      </c>
      <c r="S151" s="78"/>
      <c r="T151" s="74"/>
      <c r="U151" s="74"/>
      <c r="V151" s="74"/>
      <c r="W151" s="74"/>
      <c r="Y151" s="74"/>
      <c r="Z151" s="263">
        <f>'PAMS central control panel'!C90</f>
        <v>0</v>
      </c>
      <c r="AA151" s="4">
        <f>'PAMS central control panel'!D90</f>
        <v>0.17499999999999999</v>
      </c>
      <c r="AB151" s="4">
        <f>'PAMS central control panel'!E90</f>
        <v>0.35</v>
      </c>
      <c r="AC151" s="4">
        <f>'PAMS central control panel'!F90</f>
        <v>0.35</v>
      </c>
      <c r="AD151" s="4">
        <f>'PAMS central control panel'!G90</f>
        <v>0.35</v>
      </c>
      <c r="AE151" s="264">
        <f>'PAMS central control panel'!H90</f>
        <v>0.35</v>
      </c>
      <c r="AH151" t="str">
        <f t="shared" si="70"/>
        <v>IFBHELC-E</v>
      </c>
      <c r="AI151" t="str">
        <f t="shared" si="71"/>
        <v>Industry-Food, Beverage &amp; Tabacco-HVAC - Electricity</v>
      </c>
      <c r="AJ151" s="70" t="s">
        <v>387</v>
      </c>
      <c r="AK151" s="70" t="s">
        <v>610</v>
      </c>
      <c r="AL151" s="70" t="s">
        <v>480</v>
      </c>
      <c r="AM151" s="70" t="s">
        <v>611</v>
      </c>
      <c r="AO151" s="70" t="str">
        <f t="shared" si="120"/>
        <v>IFBH</v>
      </c>
      <c r="AP151" s="70" t="str">
        <f>"Industry - "&amp;VLOOKUP(RIGHT(LEFT(AO151,3),2),NameConv!$E$21:$F$301,2,FALSE)&amp;" - " &amp;VLOOKUP(RIGHT(AO151,1),NameConv!$D$42:$E$53,2,FALSE)</f>
        <v>Industry - Food, Beverage &amp; Tabacco - HVAC</v>
      </c>
      <c r="AQ151" s="245" t="s">
        <v>387</v>
      </c>
      <c r="AR151" s="70" t="s">
        <v>631</v>
      </c>
      <c r="AS151" s="70" t="s">
        <v>632</v>
      </c>
      <c r="AV151" s="254" t="s">
        <v>401</v>
      </c>
      <c r="AW151" s="72" t="str">
        <f t="shared" si="73"/>
        <v>IFBH</v>
      </c>
      <c r="AX151" s="254" t="s">
        <v>387</v>
      </c>
      <c r="AY151" s="266">
        <f t="shared" si="74"/>
        <v>0.8074079999999999</v>
      </c>
    </row>
    <row r="152" spans="1:51">
      <c r="A152" s="45" t="str">
        <f t="shared" si="117"/>
        <v>Industry-Food, Beverage &amp; Tabacco-Pumping - Electricity</v>
      </c>
      <c r="B152" s="45" t="str">
        <f t="shared" si="123"/>
        <v>IFBPELC-E</v>
      </c>
      <c r="C152" s="46" t="str">
        <f t="shared" si="118"/>
        <v>IFBELC</v>
      </c>
      <c r="D152" s="46" t="str">
        <f>$B$5&amp;RIGHT($B145,2)&amp;$B$66</f>
        <v>IFBP</v>
      </c>
      <c r="E152" s="58">
        <f>Methodology!C33</f>
        <v>0.8</v>
      </c>
      <c r="F152" s="60">
        <f>SUMIF(AFA!$C$3:$L$3,RIGHT(D152,1),AFA!$C$4:$L$4)</f>
        <v>0.12116</v>
      </c>
      <c r="G152" s="59">
        <v>100</v>
      </c>
      <c r="H152" s="60">
        <f t="shared" si="121"/>
        <v>27.643182568504457</v>
      </c>
      <c r="I152">
        <v>0</v>
      </c>
      <c r="J152" s="61">
        <v>1</v>
      </c>
      <c r="K152" s="60">
        <f t="shared" si="119"/>
        <v>4.1865600000000001</v>
      </c>
      <c r="L152" s="60">
        <f t="shared" si="122"/>
        <v>3.3492480000000002</v>
      </c>
      <c r="N152" s="74" t="str">
        <f>""</f>
        <v/>
      </c>
      <c r="S152" s="78"/>
      <c r="T152" s="74"/>
      <c r="U152" s="74"/>
      <c r="V152" s="74"/>
      <c r="W152" s="74"/>
      <c r="Y152" s="74"/>
      <c r="Z152" s="263">
        <f>'PAMS central control panel'!C91</f>
        <v>0</v>
      </c>
      <c r="AA152" s="4">
        <f>'PAMS central control panel'!D91</f>
        <v>0.17499999999999999</v>
      </c>
      <c r="AB152" s="4">
        <f>'PAMS central control panel'!E91</f>
        <v>0.35</v>
      </c>
      <c r="AC152" s="4">
        <f>'PAMS central control panel'!F91</f>
        <v>0.35</v>
      </c>
      <c r="AD152" s="4">
        <f>'PAMS central control panel'!G91</f>
        <v>0.35</v>
      </c>
      <c r="AE152" s="264">
        <f>'PAMS central control panel'!H91</f>
        <v>0.35</v>
      </c>
      <c r="AH152" t="str">
        <f t="shared" si="70"/>
        <v>IFBPELC-E</v>
      </c>
      <c r="AI152" t="str">
        <f t="shared" si="71"/>
        <v>Industry-Food, Beverage &amp; Tabacco-Pumping - Electricity</v>
      </c>
      <c r="AJ152" s="70" t="s">
        <v>387</v>
      </c>
      <c r="AK152" s="70" t="s">
        <v>610</v>
      </c>
      <c r="AL152" s="70" t="s">
        <v>480</v>
      </c>
      <c r="AM152" s="70" t="s">
        <v>611</v>
      </c>
      <c r="AO152" s="70" t="str">
        <f t="shared" si="120"/>
        <v>IFBP</v>
      </c>
      <c r="AP152" s="70" t="str">
        <f>"Industry - "&amp;VLOOKUP(RIGHT(LEFT(AO152,3),2),NameConv!$E$21:$F$301,2,FALSE)&amp;" - " &amp;VLOOKUP(RIGHT(AO152,1),NameConv!$D$42:$E$53,2,FALSE)</f>
        <v>Industry - Food, Beverage &amp; Tabacco - Pumping</v>
      </c>
      <c r="AQ152" s="245" t="s">
        <v>387</v>
      </c>
      <c r="AR152" s="70" t="s">
        <v>631</v>
      </c>
      <c r="AS152" s="70" t="s">
        <v>632</v>
      </c>
      <c r="AV152" s="254" t="s">
        <v>401</v>
      </c>
      <c r="AW152" s="72" t="str">
        <f t="shared" si="73"/>
        <v>IFBP</v>
      </c>
      <c r="AX152" s="254" t="s">
        <v>387</v>
      </c>
      <c r="AY152" s="266">
        <f t="shared" si="74"/>
        <v>3.3492480000000002</v>
      </c>
    </row>
    <row r="153" spans="1:51">
      <c r="A153" s="45" t="str">
        <f t="shared" si="117"/>
        <v>Industry-Food, Beverage &amp; Tabacco-Fans - Electricity</v>
      </c>
      <c r="B153" s="45" t="str">
        <f t="shared" si="123"/>
        <v>IFBFELC-E</v>
      </c>
      <c r="C153" s="46" t="str">
        <f t="shared" si="118"/>
        <v>IFBELC</v>
      </c>
      <c r="D153" s="46" t="str">
        <f>$B$5&amp;RIGHT($B145,2)&amp;$B$67</f>
        <v>IFBF</v>
      </c>
      <c r="E153" s="58">
        <f>Methodology!C34</f>
        <v>0.8</v>
      </c>
      <c r="F153" s="60">
        <f>SUMIF(AFA!$C$3:$L$3,RIGHT(D153,1),AFA!$C$4:$L$4)</f>
        <v>0.10936999999999999</v>
      </c>
      <c r="G153" s="59">
        <v>100</v>
      </c>
      <c r="H153" s="60">
        <f t="shared" si="121"/>
        <v>4.3747279875651461</v>
      </c>
      <c r="I153">
        <v>0</v>
      </c>
      <c r="J153" s="61">
        <v>1</v>
      </c>
      <c r="K153" s="60">
        <f t="shared" si="119"/>
        <v>0.59808000000000006</v>
      </c>
      <c r="L153" s="60">
        <f t="shared" si="122"/>
        <v>0.47846400000000006</v>
      </c>
      <c r="N153" s="74" t="str">
        <f>""</f>
        <v/>
      </c>
      <c r="S153" s="78"/>
      <c r="T153" s="74"/>
      <c r="U153" s="74"/>
      <c r="V153" s="74"/>
      <c r="W153" s="74"/>
      <c r="Y153" s="74"/>
      <c r="Z153" s="263">
        <f>'PAMS central control panel'!C92</f>
        <v>0</v>
      </c>
      <c r="AA153" s="4">
        <f>'PAMS central control panel'!D92</f>
        <v>0.17499999999999999</v>
      </c>
      <c r="AB153" s="4">
        <f>'PAMS central control panel'!E92</f>
        <v>0.35</v>
      </c>
      <c r="AC153" s="4">
        <f>'PAMS central control panel'!F92</f>
        <v>0.35</v>
      </c>
      <c r="AD153" s="4">
        <f>'PAMS central control panel'!G92</f>
        <v>0.35</v>
      </c>
      <c r="AE153" s="264">
        <f>'PAMS central control panel'!H92</f>
        <v>0.35</v>
      </c>
      <c r="AH153" t="str">
        <f t="shared" si="70"/>
        <v>IFBFELC-E</v>
      </c>
      <c r="AI153" t="str">
        <f t="shared" si="71"/>
        <v>Industry-Food, Beverage &amp; Tabacco-Fans - Electricity</v>
      </c>
      <c r="AJ153" s="70" t="s">
        <v>387</v>
      </c>
      <c r="AK153" s="70" t="s">
        <v>610</v>
      </c>
      <c r="AL153" s="70" t="s">
        <v>480</v>
      </c>
      <c r="AM153" s="70" t="s">
        <v>611</v>
      </c>
      <c r="AO153" s="70" t="str">
        <f t="shared" si="120"/>
        <v>IFBF</v>
      </c>
      <c r="AP153" s="70" t="str">
        <f>"Industry - "&amp;VLOOKUP(RIGHT(LEFT(AO153,3),2),NameConv!$E$21:$F$301,2,FALSE)&amp;" - " &amp;VLOOKUP(RIGHT(AO153,1),NameConv!$D$42:$E$53,2,FALSE)</f>
        <v>Industry - Food, Beverage &amp; Tabacco - Fans</v>
      </c>
      <c r="AQ153" s="245" t="s">
        <v>387</v>
      </c>
      <c r="AR153" s="70" t="s">
        <v>631</v>
      </c>
      <c r="AS153" s="70" t="s">
        <v>632</v>
      </c>
      <c r="AV153" s="254" t="s">
        <v>401</v>
      </c>
      <c r="AW153" s="72" t="str">
        <f t="shared" si="73"/>
        <v>IFBF</v>
      </c>
      <c r="AX153" s="254" t="s">
        <v>387</v>
      </c>
      <c r="AY153" s="266">
        <f t="shared" si="74"/>
        <v>0.47846400000000006</v>
      </c>
    </row>
    <row r="154" spans="1:51">
      <c r="A154" s="45" t="str">
        <f t="shared" si="117"/>
        <v>Industry-Food, Beverage &amp; Tabacco-Other motive - Electricity</v>
      </c>
      <c r="B154" s="45" t="str">
        <f t="shared" si="123"/>
        <v>IFBOELC-E</v>
      </c>
      <c r="C154" s="46" t="str">
        <f t="shared" si="118"/>
        <v>IFBELC</v>
      </c>
      <c r="D154" s="46" t="str">
        <f>$B$5&amp;RIGHT($B145,2)&amp;$B$68</f>
        <v>IFBO</v>
      </c>
      <c r="E154" s="58">
        <f>Methodology!C35</f>
        <v>0.8</v>
      </c>
      <c r="F154" s="60">
        <f>SUMIF(AFA!$C$3:$L$3,RIGHT(D154,1),AFA!$C$4:$L$4)</f>
        <v>0.13081999999999999</v>
      </c>
      <c r="G154" s="59">
        <v>100</v>
      </c>
      <c r="H154" s="60">
        <f t="shared" si="121"/>
        <v>19.201467665494576</v>
      </c>
      <c r="I154">
        <v>0</v>
      </c>
      <c r="J154" s="61">
        <v>1</v>
      </c>
      <c r="K154" s="60">
        <f t="shared" si="119"/>
        <v>3.13992</v>
      </c>
      <c r="L154" s="60">
        <f t="shared" si="122"/>
        <v>2.5119360000000004</v>
      </c>
      <c r="N154" s="74" t="str">
        <f>""</f>
        <v/>
      </c>
      <c r="S154" s="78"/>
      <c r="T154" s="74"/>
      <c r="U154" s="74"/>
      <c r="V154" s="74"/>
      <c r="W154" s="74"/>
      <c r="Y154" s="74"/>
      <c r="Z154" s="263">
        <f>'PAMS central control panel'!C93</f>
        <v>0</v>
      </c>
      <c r="AA154" s="4">
        <f>'PAMS central control panel'!D93</f>
        <v>0.17499999999999999</v>
      </c>
      <c r="AB154" s="4">
        <f>'PAMS central control panel'!E93</f>
        <v>0.35</v>
      </c>
      <c r="AC154" s="4">
        <f>'PAMS central control panel'!F93</f>
        <v>0.35</v>
      </c>
      <c r="AD154" s="4">
        <f>'PAMS central control panel'!G93</f>
        <v>0.35</v>
      </c>
      <c r="AE154" s="264">
        <f>'PAMS central control panel'!H93</f>
        <v>0.35</v>
      </c>
      <c r="AH154" t="str">
        <f t="shared" si="70"/>
        <v>IFBOELC-E</v>
      </c>
      <c r="AI154" t="str">
        <f t="shared" si="71"/>
        <v>Industry-Food, Beverage &amp; Tabacco-Other motive - Electricity</v>
      </c>
      <c r="AJ154" s="70" t="s">
        <v>387</v>
      </c>
      <c r="AK154" s="70" t="s">
        <v>610</v>
      </c>
      <c r="AL154" s="70" t="s">
        <v>480</v>
      </c>
      <c r="AM154" s="70" t="s">
        <v>611</v>
      </c>
      <c r="AO154" s="70" t="str">
        <f t="shared" si="120"/>
        <v>IFBO</v>
      </c>
      <c r="AP154" s="70" t="str">
        <f>"Industry - "&amp;VLOOKUP(RIGHT(LEFT(AO154,3),2),NameConv!$E$21:$F$301,2,FALSE)&amp;" - " &amp;VLOOKUP(RIGHT(AO154,1),NameConv!$D$42:$E$53,2,FALSE)</f>
        <v>Industry - Food, Beverage &amp; Tabacco - Other motive</v>
      </c>
      <c r="AQ154" s="245" t="s">
        <v>387</v>
      </c>
      <c r="AR154" s="70" t="s">
        <v>631</v>
      </c>
      <c r="AS154" s="70" t="s">
        <v>632</v>
      </c>
      <c r="AV154" s="254" t="s">
        <v>401</v>
      </c>
      <c r="AW154" s="72" t="str">
        <f t="shared" si="73"/>
        <v>IFBO</v>
      </c>
      <c r="AX154" s="254" t="s">
        <v>387</v>
      </c>
      <c r="AY154" s="266">
        <f t="shared" si="74"/>
        <v>2.5119360000000004</v>
      </c>
    </row>
    <row r="155" spans="1:51">
      <c r="A155" s="45" t="str">
        <f t="shared" si="117"/>
        <v>Industry-Food, Beverage &amp; Tabacco-Electrochemical - Electricity</v>
      </c>
      <c r="B155" s="45" t="str">
        <f t="shared" si="123"/>
        <v>IFBEELC-E</v>
      </c>
      <c r="C155" s="46" t="str">
        <f t="shared" si="118"/>
        <v>IFBELC</v>
      </c>
      <c r="D155" s="46" t="str">
        <f>$B$5&amp;RIGHT($B145,2)&amp;$B$69</f>
        <v>IFBE</v>
      </c>
      <c r="E155" s="58">
        <f>Methodology!C27</f>
        <v>0.76</v>
      </c>
      <c r="F155" s="60">
        <f>SUMIF(AFA!$C$3:$L$3,RIGHT(D155,1),AFA!$C$4:$L$4)</f>
        <v>0.13233</v>
      </c>
      <c r="G155" s="59">
        <v>100</v>
      </c>
      <c r="H155" s="60">
        <f t="shared" si="121"/>
        <v>0</v>
      </c>
      <c r="I155">
        <v>0</v>
      </c>
      <c r="J155" s="61">
        <v>1</v>
      </c>
      <c r="K155" s="60">
        <f t="shared" si="119"/>
        <v>0</v>
      </c>
      <c r="L155" s="60">
        <f t="shared" si="122"/>
        <v>0</v>
      </c>
      <c r="N155" s="74" t="str">
        <f>""</f>
        <v/>
      </c>
      <c r="S155" s="78"/>
      <c r="T155" s="74"/>
      <c r="U155" s="74"/>
      <c r="V155" s="74"/>
      <c r="W155" s="74"/>
      <c r="Y155" s="74"/>
      <c r="Z155" s="263">
        <f>'PAMS central control panel'!C94</f>
        <v>0</v>
      </c>
      <c r="AA155" s="4">
        <f>'PAMS central control panel'!D94</f>
        <v>0.17499999999999999</v>
      </c>
      <c r="AB155" s="4">
        <f>'PAMS central control panel'!E94</f>
        <v>0.35</v>
      </c>
      <c r="AC155" s="4">
        <f>'PAMS central control panel'!F94</f>
        <v>0.35</v>
      </c>
      <c r="AD155" s="4">
        <f>'PAMS central control panel'!G94</f>
        <v>0.35</v>
      </c>
      <c r="AE155" s="264">
        <f>'PAMS central control panel'!H94</f>
        <v>0.35</v>
      </c>
      <c r="AH155" t="str">
        <f t="shared" si="70"/>
        <v>IFBEELC-E</v>
      </c>
      <c r="AI155" t="str">
        <f t="shared" si="71"/>
        <v>Industry-Food, Beverage &amp; Tabacco-Electrochemical - Electricity</v>
      </c>
      <c r="AJ155" s="70" t="s">
        <v>387</v>
      </c>
      <c r="AK155" s="70" t="s">
        <v>610</v>
      </c>
      <c r="AL155" s="70" t="s">
        <v>480</v>
      </c>
      <c r="AM155" s="70" t="s">
        <v>611</v>
      </c>
      <c r="AO155" s="70" t="str">
        <f t="shared" si="120"/>
        <v>IFBE</v>
      </c>
      <c r="AP155" s="70" t="str">
        <f>"Industry - "&amp;VLOOKUP(RIGHT(LEFT(AO155,3),2),NameConv!$E$21:$F$301,2,FALSE)&amp;" - " &amp;VLOOKUP(RIGHT(AO155,1),NameConv!$D$42:$E$53,2,FALSE)</f>
        <v>Industry - Food, Beverage &amp; Tabacco - Electrochemical</v>
      </c>
      <c r="AQ155" s="245" t="s">
        <v>387</v>
      </c>
      <c r="AR155" s="70" t="s">
        <v>631</v>
      </c>
      <c r="AS155" s="70" t="s">
        <v>632</v>
      </c>
      <c r="AV155" s="254" t="s">
        <v>401</v>
      </c>
      <c r="AW155" s="72" t="str">
        <f t="shared" si="73"/>
        <v>IFBE</v>
      </c>
      <c r="AX155" s="254" t="s">
        <v>387</v>
      </c>
      <c r="AY155" s="266">
        <f t="shared" si="74"/>
        <v>0</v>
      </c>
    </row>
    <row r="156" spans="1:51">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Y156" s="74"/>
      <c r="Z156" s="263">
        <f>'PAMS central control panel'!C95</f>
        <v>0</v>
      </c>
      <c r="AA156" s="4">
        <f>'PAMS central control panel'!D95</f>
        <v>0.17499999999999999</v>
      </c>
      <c r="AB156" s="4">
        <f>'PAMS central control panel'!E95</f>
        <v>0.35</v>
      </c>
      <c r="AC156" s="4">
        <f>'PAMS central control panel'!F95</f>
        <v>0.35</v>
      </c>
      <c r="AD156" s="4">
        <f>'PAMS central control panel'!G95</f>
        <v>0.35</v>
      </c>
      <c r="AE156" s="264">
        <f>'PAMS central control panel'!H95</f>
        <v>0.35</v>
      </c>
      <c r="AH156" s="26" t="s">
        <v>476</v>
      </c>
      <c r="AJ156" s="70"/>
      <c r="AK156" s="70"/>
      <c r="AL156" s="70"/>
      <c r="AM156" s="70"/>
      <c r="AO156" s="26" t="s">
        <v>476</v>
      </c>
      <c r="AV156" s="72" t="s">
        <v>476</v>
      </c>
      <c r="AW156" s="72" t="str">
        <f t="shared" si="73"/>
        <v>*</v>
      </c>
      <c r="AX156" s="254" t="s">
        <v>387</v>
      </c>
      <c r="AY156" s="266">
        <f t="shared" si="74"/>
        <v>338.97013191086643</v>
      </c>
    </row>
    <row r="157" spans="1:51">
      <c r="A157" s="45" t="str">
        <f>A$5&amp;"-"&amp;A$17&amp;"-"&amp;A$70&amp;" - "&amp;VLOOKUP(RIGHT(C157,3),NameConv!$E$4:$G$23,2,FALSE)&amp;" - Existing"</f>
        <v>Industry-Food, Beverage &amp; Tabacco-boiler/process heating -  - Existing</v>
      </c>
      <c r="B157" s="45" t="str">
        <f t="shared" ref="B157:B165" si="124">D157&amp;RIGHT(C157,3)&amp;"-E"</f>
        <v>IFBSCOA-E</v>
      </c>
      <c r="C157" s="46" t="str">
        <f>+$C$6</f>
        <v>INDCOA</v>
      </c>
      <c r="D157" s="46" t="str">
        <f t="shared" ref="D157:D165" si="125">$B$5&amp;RIGHT($B$145,2)&amp;$B$70</f>
        <v>IFBS</v>
      </c>
      <c r="E157" s="58">
        <f>Methodology!C40</f>
        <v>0.64</v>
      </c>
      <c r="F157" s="60">
        <f>SUMIF(AFA!$C$3:$L$3,RIGHT(D157,1),AFA!$C$4:$L$4)</f>
        <v>0.15426999999999999</v>
      </c>
      <c r="G157" s="59">
        <v>100</v>
      </c>
      <c r="H157" s="60">
        <f t="shared" ref="H157:H165" si="126">L157/F157</f>
        <v>67.505542231153186</v>
      </c>
      <c r="I157">
        <v>0</v>
      </c>
      <c r="J157" s="61">
        <v>1</v>
      </c>
      <c r="K157" s="60">
        <f>J157*INDEX($C$10:$L$19,MATCH(B145,$B$10:$B$19,0),MATCH($B$6&amp;RIGHT(C157,3),$C$6:$L$6,0))</f>
        <v>16.272000000000002</v>
      </c>
      <c r="L157" s="60">
        <f>K157*E157</f>
        <v>10.414080000000002</v>
      </c>
      <c r="N157" s="78">
        <f t="shared" ref="N157:N165" si="127">L157/SUMIF($D$81:$D$187,$D157,$L$81:$L$187)</f>
        <v>0.25685398787785141</v>
      </c>
      <c r="O157" s="77">
        <f t="shared" ref="O157:Q161" si="128">MIN(1,$N157+O$75)</f>
        <v>0.75685398787785141</v>
      </c>
      <c r="P157" s="77">
        <f t="shared" si="128"/>
        <v>1</v>
      </c>
      <c r="Q157" s="77">
        <f t="shared" si="128"/>
        <v>1</v>
      </c>
      <c r="R157" s="77"/>
      <c r="S157" s="78">
        <f t="shared" ref="S157:S162" si="129">N157</f>
        <v>0.25685398787785141</v>
      </c>
      <c r="T157" s="77">
        <f t="shared" ref="T157:V157" si="130">S157*T$75</f>
        <v>0.23116858909006627</v>
      </c>
      <c r="U157" s="77">
        <f t="shared" si="130"/>
        <v>0</v>
      </c>
      <c r="V157" s="77">
        <f t="shared" si="130"/>
        <v>0</v>
      </c>
      <c r="W157" s="74"/>
      <c r="Y157" s="74"/>
      <c r="Z157" s="263">
        <f>'PAMS central control panel'!C96</f>
        <v>0</v>
      </c>
      <c r="AA157" s="4">
        <f>'PAMS central control panel'!D96</f>
        <v>0</v>
      </c>
      <c r="AB157" s="4">
        <f>'PAMS central control panel'!E96</f>
        <v>0</v>
      </c>
      <c r="AC157" s="4">
        <f>'PAMS central control panel'!F96</f>
        <v>0</v>
      </c>
      <c r="AD157" s="4">
        <f>'PAMS central control panel'!G96</f>
        <v>0</v>
      </c>
      <c r="AE157" s="264">
        <f>'PAMS central control panel'!H96</f>
        <v>0</v>
      </c>
      <c r="AH157" t="str">
        <f t="shared" si="70"/>
        <v>IFBSCOA-E</v>
      </c>
      <c r="AI157" t="str">
        <f t="shared" si="71"/>
        <v>Industry-Food, Beverage &amp; Tabacco-boiler/process heating -  - Existing</v>
      </c>
      <c r="AJ157" s="70" t="s">
        <v>387</v>
      </c>
      <c r="AK157" s="70" t="s">
        <v>610</v>
      </c>
      <c r="AL157" s="70" t="s">
        <v>480</v>
      </c>
      <c r="AM157" s="70" t="s">
        <v>611</v>
      </c>
      <c r="AO157" s="70" t="str">
        <f t="shared" ref="AO157" si="131">D157</f>
        <v>IFBS</v>
      </c>
      <c r="AP157" s="70" t="str">
        <f>"Industry - "&amp;VLOOKUP(RIGHT(LEFT(AO157,3),2),NameConv!$E$21:$F$301,2,FALSE)&amp;" - " &amp;VLOOKUP(RIGHT(AO157,1),NameConv!$D$42:$E$53,2,FALSE)</f>
        <v>Industry - Food, Beverage &amp; Tabacco - boiler/process heating</v>
      </c>
      <c r="AQ157" s="245" t="s">
        <v>387</v>
      </c>
      <c r="AR157" s="70" t="s">
        <v>631</v>
      </c>
      <c r="AS157" s="70" t="s">
        <v>480</v>
      </c>
      <c r="AV157" s="254" t="s">
        <v>401</v>
      </c>
      <c r="AW157" s="72" t="str">
        <f t="shared" si="73"/>
        <v>IFBS</v>
      </c>
      <c r="AX157" s="254" t="s">
        <v>387</v>
      </c>
      <c r="AY157" s="266">
        <f t="shared" si="74"/>
        <v>40.544747177343751</v>
      </c>
    </row>
    <row r="158" spans="1:51">
      <c r="A158" s="45" t="str">
        <f>A$5&amp;"-"&amp;A$17&amp;"-"&amp;A$70&amp;" - "&amp;VLOOKUP(RIGHT(C158,3),NameConv!$E$4:$G$23,2,FALSE)&amp;" - Existing"</f>
        <v>Industry-Food, Beverage &amp; Tabacco-boiler/process heating -  - Existing</v>
      </c>
      <c r="B158" s="45" t="str">
        <f t="shared" si="124"/>
        <v>IFBSGAS-E</v>
      </c>
      <c r="C158" s="46" t="str">
        <f>G6</f>
        <v>INDGAS</v>
      </c>
      <c r="D158" s="46" t="str">
        <f t="shared" si="125"/>
        <v>IFBS</v>
      </c>
      <c r="E158" s="58">
        <f>Methodology!C41</f>
        <v>0.72</v>
      </c>
      <c r="F158" s="60">
        <f>SUMIF(AFA!$C$3:$L$3,RIGHT(D158,1),AFA!$C$4:$L$4)</f>
        <v>0.15426999999999999</v>
      </c>
      <c r="G158" s="59">
        <v>100</v>
      </c>
      <c r="H158" s="60">
        <f t="shared" si="126"/>
        <v>34.377369400037274</v>
      </c>
      <c r="I158">
        <v>0</v>
      </c>
      <c r="J158" s="61">
        <v>1</v>
      </c>
      <c r="K158" s="60">
        <f>J158*INDEX($C$10:$L$19,MATCH(B145,$B$10:$B$19,0),MATCH($B$6&amp;RIGHT(C158,3),$C$6:$L$6,0))</f>
        <v>7.3658288574218753</v>
      </c>
      <c r="L158" s="60">
        <f t="shared" ref="L158:L165" si="132">K158*E158</f>
        <v>5.3033967773437496</v>
      </c>
      <c r="N158" s="78">
        <f t="shared" si="127"/>
        <v>0.13080354784669287</v>
      </c>
      <c r="O158" s="77">
        <f t="shared" si="128"/>
        <v>0.6308035478466929</v>
      </c>
      <c r="P158" s="77">
        <f t="shared" si="128"/>
        <v>1</v>
      </c>
      <c r="Q158" s="77">
        <f t="shared" si="128"/>
        <v>1</v>
      </c>
      <c r="R158" s="77"/>
      <c r="S158" s="78">
        <f t="shared" si="129"/>
        <v>0.13080354784669287</v>
      </c>
      <c r="T158" s="77">
        <f t="shared" ref="T158:V158" si="133">S158*T$75</f>
        <v>0.11772319306202358</v>
      </c>
      <c r="U158" s="77">
        <f t="shared" si="133"/>
        <v>0</v>
      </c>
      <c r="V158" s="77">
        <f t="shared" si="133"/>
        <v>0</v>
      </c>
      <c r="W158" s="74"/>
      <c r="Y158" s="74"/>
      <c r="Z158" s="14"/>
      <c r="AE158" s="13"/>
      <c r="AH158" t="str">
        <f t="shared" si="70"/>
        <v>IFBSGAS-E</v>
      </c>
      <c r="AI158" t="str">
        <f t="shared" si="71"/>
        <v>Industry-Food, Beverage &amp; Tabacco-boiler/process heating -  - Existing</v>
      </c>
      <c r="AJ158" s="70" t="s">
        <v>387</v>
      </c>
      <c r="AK158" s="70" t="s">
        <v>610</v>
      </c>
      <c r="AL158" s="70" t="s">
        <v>480</v>
      </c>
      <c r="AM158" s="70" t="s">
        <v>611</v>
      </c>
      <c r="AO158" s="26" t="s">
        <v>476</v>
      </c>
      <c r="AP158" s="70" t="str">
        <f t="shared" ref="AP158:AP165" si="134">A158</f>
        <v>Industry-Food, Beverage &amp; Tabacco-boiler/process heating -  - Existing</v>
      </c>
      <c r="AQ158" s="245" t="s">
        <v>387</v>
      </c>
      <c r="AR158" s="70" t="s">
        <v>631</v>
      </c>
      <c r="AS158" s="70" t="s">
        <v>480</v>
      </c>
      <c r="AV158" s="72" t="s">
        <v>476</v>
      </c>
      <c r="AW158" s="72" t="str">
        <f t="shared" si="73"/>
        <v>*</v>
      </c>
      <c r="AX158" s="254" t="s">
        <v>387</v>
      </c>
      <c r="AY158" s="266">
        <f t="shared" si="74"/>
        <v>338.97013191086643</v>
      </c>
    </row>
    <row r="159" spans="1:51">
      <c r="A159" s="45" t="str">
        <f>A$5&amp;"-"&amp;A$17&amp;"-"&amp;A$70&amp;" - "&amp;VLOOKUP(RIGHT(C159,3),NameConv!$E$4:$G$23,2,FALSE)&amp;" - Existing"</f>
        <v>Industry-Food, Beverage &amp; Tabacco-boiler/process heating -  - Existing</v>
      </c>
      <c r="B159" s="45" t="str">
        <f t="shared" si="124"/>
        <v>IFBSOHF-E</v>
      </c>
      <c r="C159" s="46" t="str">
        <f>+$H$6</f>
        <v>INDOHF</v>
      </c>
      <c r="D159" s="46" t="str">
        <f t="shared" si="125"/>
        <v>IFBS</v>
      </c>
      <c r="E159" s="58">
        <f>Methodology!C42</f>
        <v>0.68</v>
      </c>
      <c r="F159" s="60">
        <f>SUMIF(AFA!$C$3:$L$3,RIGHT(D159,1),AFA!$C$4:$L$4)</f>
        <v>0.15426999999999999</v>
      </c>
      <c r="G159" s="59">
        <v>100</v>
      </c>
      <c r="H159" s="60">
        <f t="shared" si="126"/>
        <v>0</v>
      </c>
      <c r="I159">
        <v>0</v>
      </c>
      <c r="J159" s="61">
        <v>1</v>
      </c>
      <c r="K159" s="60">
        <f>J159*INDEX($C$10:$L$19,MATCH(B145,$B$10:$B$19,0),MATCH($B$6&amp;RIGHT(C159,3),$C$6:$L$6,0))</f>
        <v>0</v>
      </c>
      <c r="L159" s="60">
        <f t="shared" si="132"/>
        <v>0</v>
      </c>
      <c r="N159" s="78">
        <f t="shared" si="127"/>
        <v>0</v>
      </c>
      <c r="O159" s="77">
        <f t="shared" si="128"/>
        <v>0.5</v>
      </c>
      <c r="P159" s="77">
        <f t="shared" si="128"/>
        <v>1</v>
      </c>
      <c r="Q159" s="77">
        <f t="shared" si="128"/>
        <v>1</v>
      </c>
      <c r="R159" s="77"/>
      <c r="S159" s="78">
        <f t="shared" si="129"/>
        <v>0</v>
      </c>
      <c r="T159" s="77">
        <f t="shared" ref="T159:V159" si="135">S159*T$75</f>
        <v>0</v>
      </c>
      <c r="U159" s="77">
        <f t="shared" si="135"/>
        <v>0</v>
      </c>
      <c r="V159" s="77">
        <f t="shared" si="135"/>
        <v>0</v>
      </c>
      <c r="W159" s="74"/>
      <c r="Y159" s="74"/>
      <c r="Z159" s="14"/>
      <c r="AE159" s="13"/>
      <c r="AH159" t="str">
        <f t="shared" si="70"/>
        <v>IFBSOHF-E</v>
      </c>
      <c r="AI159" t="str">
        <f t="shared" si="71"/>
        <v>Industry-Food, Beverage &amp; Tabacco-boiler/process heating -  - Existing</v>
      </c>
      <c r="AJ159" s="70" t="s">
        <v>387</v>
      </c>
      <c r="AK159" s="70" t="s">
        <v>610</v>
      </c>
      <c r="AL159" s="70" t="s">
        <v>480</v>
      </c>
      <c r="AM159" s="70" t="s">
        <v>611</v>
      </c>
      <c r="AO159" s="26" t="s">
        <v>476</v>
      </c>
      <c r="AP159" s="70" t="str">
        <f t="shared" si="134"/>
        <v>Industry-Food, Beverage &amp; Tabacco-boiler/process heating -  - Existing</v>
      </c>
      <c r="AQ159" s="245" t="s">
        <v>387</v>
      </c>
      <c r="AR159" s="70" t="s">
        <v>631</v>
      </c>
      <c r="AS159" s="70" t="s">
        <v>480</v>
      </c>
      <c r="AV159" s="72" t="s">
        <v>476</v>
      </c>
      <c r="AW159" s="72" t="str">
        <f t="shared" si="73"/>
        <v>*</v>
      </c>
      <c r="AX159" s="254" t="s">
        <v>387</v>
      </c>
      <c r="AY159" s="266">
        <f t="shared" si="74"/>
        <v>338.97013191086643</v>
      </c>
    </row>
    <row r="160" spans="1:51">
      <c r="A160" s="45" t="str">
        <f>A$5&amp;"-"&amp;A$17&amp;"-"&amp;A$70&amp;" - "&amp;VLOOKUP(RIGHT(C160,3),NameConv!$E$4:$G$23,2,FALSE)&amp;" - Existing"</f>
        <v>Industry-Food, Beverage &amp; Tabacco-boiler/process heating -  - Existing</v>
      </c>
      <c r="B160" s="45" t="str">
        <f t="shared" si="124"/>
        <v>IFBSOLP-E</v>
      </c>
      <c r="C160" s="46" t="str">
        <f>+$I$6</f>
        <v>INDOLP</v>
      </c>
      <c r="D160" s="46" t="str">
        <f t="shared" si="125"/>
        <v>IFBS</v>
      </c>
      <c r="E160" s="58">
        <f>Methodology!C43</f>
        <v>0.72</v>
      </c>
      <c r="F160" s="60">
        <f>SUMIF(AFA!$C$3:$L$3,RIGHT(D160,1),AFA!$C$4:$L$4)</f>
        <v>0.15426999999999999</v>
      </c>
      <c r="G160" s="59">
        <v>100</v>
      </c>
      <c r="H160" s="60">
        <f t="shared" si="126"/>
        <v>0</v>
      </c>
      <c r="I160">
        <v>0</v>
      </c>
      <c r="J160" s="61">
        <v>1</v>
      </c>
      <c r="K160" s="60">
        <f>J160*INDEX($C$10:$L$19,MATCH(B145,$B$10:$B$19,0),MATCH($B$6&amp;RIGHT(C160,3),$C$6:$L$6,0))</f>
        <v>0</v>
      </c>
      <c r="L160" s="60">
        <f t="shared" si="132"/>
        <v>0</v>
      </c>
      <c r="N160" s="78">
        <f t="shared" si="127"/>
        <v>0</v>
      </c>
      <c r="O160" s="77">
        <f t="shared" si="128"/>
        <v>0.5</v>
      </c>
      <c r="P160" s="77">
        <f t="shared" si="128"/>
        <v>1</v>
      </c>
      <c r="Q160" s="77">
        <f t="shared" si="128"/>
        <v>1</v>
      </c>
      <c r="R160" s="77"/>
      <c r="S160" s="78">
        <f t="shared" si="129"/>
        <v>0</v>
      </c>
      <c r="T160" s="77">
        <f t="shared" ref="T160:V160" si="136">S160*T$75</f>
        <v>0</v>
      </c>
      <c r="U160" s="77">
        <f t="shared" si="136"/>
        <v>0</v>
      </c>
      <c r="V160" s="77">
        <f t="shared" si="136"/>
        <v>0</v>
      </c>
      <c r="W160" s="74"/>
      <c r="Y160" s="74"/>
      <c r="Z160" s="14"/>
      <c r="AE160" s="13"/>
      <c r="AH160" t="str">
        <f t="shared" si="70"/>
        <v>IFBSOLP-E</v>
      </c>
      <c r="AI160" t="str">
        <f t="shared" si="71"/>
        <v>Industry-Food, Beverage &amp; Tabacco-boiler/process heating -  - Existing</v>
      </c>
      <c r="AJ160" s="70" t="s">
        <v>387</v>
      </c>
      <c r="AK160" s="70" t="s">
        <v>610</v>
      </c>
      <c r="AL160" s="70" t="s">
        <v>480</v>
      </c>
      <c r="AM160" s="70" t="s">
        <v>611</v>
      </c>
      <c r="AO160" s="26" t="s">
        <v>476</v>
      </c>
      <c r="AP160" s="70" t="str">
        <f t="shared" si="134"/>
        <v>Industry-Food, Beverage &amp; Tabacco-boiler/process heating -  - Existing</v>
      </c>
      <c r="AQ160" s="245" t="s">
        <v>387</v>
      </c>
      <c r="AR160" s="70" t="s">
        <v>631</v>
      </c>
      <c r="AS160" s="70" t="s">
        <v>480</v>
      </c>
      <c r="AV160" s="72" t="s">
        <v>476</v>
      </c>
      <c r="AW160" s="72" t="str">
        <f t="shared" si="73"/>
        <v>*</v>
      </c>
      <c r="AX160" s="254" t="s">
        <v>387</v>
      </c>
      <c r="AY160" s="266">
        <f t="shared" si="74"/>
        <v>338.97013191086643</v>
      </c>
    </row>
    <row r="161" spans="1:51">
      <c r="A161" s="45" t="str">
        <f>A$5&amp;"-"&amp;A$17&amp;"-"&amp;A$70&amp;" - "&amp;VLOOKUP(RIGHT(C161,3),NameConv!$E$4:$G$23,2,FALSE)&amp;" - Existing"</f>
        <v>Industry-Food, Beverage &amp; Tabacco-boiler/process heating -  - Existing</v>
      </c>
      <c r="B161" s="45" t="str">
        <f t="shared" si="124"/>
        <v>IFBSELC-E</v>
      </c>
      <c r="C161" s="46" t="str">
        <f>$P$16</f>
        <v>IFBELC</v>
      </c>
      <c r="D161" s="46" t="str">
        <f t="shared" si="125"/>
        <v>IFBS</v>
      </c>
      <c r="E161" s="58">
        <f>Methodology!C27</f>
        <v>0.76</v>
      </c>
      <c r="F161" s="60">
        <f>SUMIF(AFA!$C$3:$L$3,RIGHT(D161,1),AFA!$C$4:$L$4)</f>
        <v>0.15426999999999999</v>
      </c>
      <c r="G161" s="59">
        <v>100</v>
      </c>
      <c r="H161" s="60">
        <f t="shared" si="126"/>
        <v>1.4731989369287615</v>
      </c>
      <c r="I161">
        <v>0</v>
      </c>
      <c r="J161" s="61">
        <v>1</v>
      </c>
      <c r="K161" s="60">
        <f>J161*INDEX($C$70:$J$70,MATCH($B145,$C$60:$J$60,0))</f>
        <v>0.29904000000000003</v>
      </c>
      <c r="L161" s="60">
        <f t="shared" si="132"/>
        <v>0.22727040000000001</v>
      </c>
      <c r="N161" s="78">
        <f t="shared" si="127"/>
        <v>5.6054215606750127E-3</v>
      </c>
      <c r="O161" s="77">
        <f t="shared" si="128"/>
        <v>0.50560542156067501</v>
      </c>
      <c r="P161" s="77">
        <f t="shared" si="128"/>
        <v>1</v>
      </c>
      <c r="Q161" s="77">
        <f t="shared" si="128"/>
        <v>1</v>
      </c>
      <c r="R161" s="77"/>
      <c r="S161" s="78">
        <f t="shared" si="129"/>
        <v>5.6054215606750127E-3</v>
      </c>
      <c r="T161" s="77">
        <f t="shared" ref="T161:V161" si="137">S161*T$75</f>
        <v>5.0448794046075119E-3</v>
      </c>
      <c r="U161" s="77">
        <f t="shared" si="137"/>
        <v>0</v>
      </c>
      <c r="V161" s="77">
        <f t="shared" si="137"/>
        <v>0</v>
      </c>
      <c r="W161" s="74"/>
      <c r="Y161" s="74"/>
      <c r="Z161" s="14"/>
      <c r="AE161" s="13"/>
      <c r="AH161" t="str">
        <f t="shared" si="70"/>
        <v>IFBSELC-E</v>
      </c>
      <c r="AI161" t="str">
        <f t="shared" si="71"/>
        <v>Industry-Food, Beverage &amp; Tabacco-boiler/process heating -  - Existing</v>
      </c>
      <c r="AJ161" s="70" t="s">
        <v>387</v>
      </c>
      <c r="AK161" s="70" t="s">
        <v>610</v>
      </c>
      <c r="AL161" s="70" t="s">
        <v>480</v>
      </c>
      <c r="AM161" s="70" t="s">
        <v>611</v>
      </c>
      <c r="AO161" s="26" t="s">
        <v>476</v>
      </c>
      <c r="AP161" s="70" t="str">
        <f t="shared" si="134"/>
        <v>Industry-Food, Beverage &amp; Tabacco-boiler/process heating -  - Existing</v>
      </c>
      <c r="AQ161" s="245" t="s">
        <v>387</v>
      </c>
      <c r="AR161" s="70" t="s">
        <v>631</v>
      </c>
      <c r="AS161" s="70" t="s">
        <v>632</v>
      </c>
      <c r="AV161" s="72" t="s">
        <v>476</v>
      </c>
      <c r="AW161" s="72" t="str">
        <f t="shared" si="73"/>
        <v>*</v>
      </c>
      <c r="AX161" s="254" t="s">
        <v>387</v>
      </c>
      <c r="AY161" s="266">
        <f t="shared" si="74"/>
        <v>338.97013191086643</v>
      </c>
    </row>
    <row r="162" spans="1:51"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25"/>
        <v>IFBS</v>
      </c>
      <c r="E162" s="58">
        <f>E120</f>
        <v>3.34</v>
      </c>
      <c r="F162" s="60">
        <f>SUMIF(AFA!$C$3:$L$3,RIGHT(D162,1),AFA!$C$4:$L$4)</f>
        <v>0.15426999999999999</v>
      </c>
      <c r="G162" s="59">
        <v>100</v>
      </c>
      <c r="H162" s="60">
        <v>0</v>
      </c>
      <c r="I162">
        <v>0</v>
      </c>
      <c r="J162" s="61">
        <v>1</v>
      </c>
      <c r="K162" s="60">
        <v>0</v>
      </c>
      <c r="L162" s="60">
        <f>K162*E162</f>
        <v>0</v>
      </c>
      <c r="N162" s="78">
        <f t="shared" si="127"/>
        <v>0</v>
      </c>
      <c r="O162" s="216">
        <v>0.02</v>
      </c>
      <c r="P162" s="216">
        <v>0.6</v>
      </c>
      <c r="Q162" s="216">
        <v>0.6</v>
      </c>
      <c r="R162" s="77"/>
      <c r="S162" s="78">
        <f t="shared" si="129"/>
        <v>0</v>
      </c>
      <c r="T162" s="77">
        <f t="shared" ref="T162:V162" si="138">S162*T$75</f>
        <v>0</v>
      </c>
      <c r="U162" s="77">
        <f t="shared" si="138"/>
        <v>0</v>
      </c>
      <c r="V162" s="77">
        <f t="shared" si="138"/>
        <v>0</v>
      </c>
      <c r="W162" s="74"/>
      <c r="Y162" s="74"/>
      <c r="Z162" s="14"/>
      <c r="AE162" s="13"/>
      <c r="AH162" t="str">
        <f t="shared" si="70"/>
        <v>IFBSELC-N</v>
      </c>
      <c r="AI162" t="str">
        <f t="shared" si="71"/>
        <v>Industry-Food, Beverage &amp; Tabacco-boiler/process heating -  - Heat Pump New</v>
      </c>
      <c r="AJ162" s="70" t="s">
        <v>387</v>
      </c>
      <c r="AK162" s="70" t="s">
        <v>610</v>
      </c>
      <c r="AL162" s="70" t="s">
        <v>480</v>
      </c>
      <c r="AM162" s="70" t="s">
        <v>611</v>
      </c>
      <c r="AO162" s="26" t="s">
        <v>476</v>
      </c>
      <c r="AP162" s="70" t="str">
        <f t="shared" si="134"/>
        <v>Industry-Food, Beverage &amp; Tabacco-boiler/process heating -  - Heat Pump New</v>
      </c>
      <c r="AQ162" s="245" t="s">
        <v>387</v>
      </c>
      <c r="AR162" s="70" t="s">
        <v>631</v>
      </c>
      <c r="AS162" s="70" t="s">
        <v>632</v>
      </c>
      <c r="AV162" s="72" t="s">
        <v>476</v>
      </c>
      <c r="AW162" s="72" t="str">
        <f t="shared" si="73"/>
        <v>*</v>
      </c>
      <c r="AX162" s="254" t="s">
        <v>387</v>
      </c>
      <c r="AY162" s="266">
        <f t="shared" si="74"/>
        <v>338.97013191086643</v>
      </c>
    </row>
    <row r="163" spans="1:51">
      <c r="A163" s="45" t="s">
        <v>471</v>
      </c>
      <c r="B163" s="45" t="str">
        <f>D163&amp;RIGHT(C163,3)&amp;"-N"</f>
        <v>IFBSHGN-N</v>
      </c>
      <c r="C163" s="46" t="s">
        <v>467</v>
      </c>
      <c r="D163" s="46" t="str">
        <f t="shared" si="125"/>
        <v>IFBS</v>
      </c>
      <c r="E163" s="58">
        <f>E121</f>
        <v>0.76</v>
      </c>
      <c r="F163" s="60">
        <f>SUMIF(AFA!$C$3:$L$3,RIGHT(D163,1),AFA!$C$4:$L$4)</f>
        <v>0.15426999999999999</v>
      </c>
      <c r="G163" s="59">
        <v>100</v>
      </c>
      <c r="H163" s="60">
        <v>0</v>
      </c>
      <c r="I163">
        <v>0</v>
      </c>
      <c r="J163" s="61">
        <v>1</v>
      </c>
      <c r="K163" s="60">
        <v>0</v>
      </c>
      <c r="L163" s="60">
        <f>K163*E163</f>
        <v>0</v>
      </c>
      <c r="N163" s="78">
        <f t="shared" si="127"/>
        <v>0</v>
      </c>
      <c r="O163" s="77">
        <f t="shared" ref="O163:Q165" si="139">MIN(1,$N163+O$75)</f>
        <v>0.5</v>
      </c>
      <c r="P163" s="77">
        <f t="shared" si="139"/>
        <v>1</v>
      </c>
      <c r="Q163" s="77">
        <f t="shared" si="139"/>
        <v>1</v>
      </c>
      <c r="R163" s="77"/>
      <c r="S163" s="78">
        <f t="shared" ref="S163:S165" si="140">N163</f>
        <v>0</v>
      </c>
      <c r="T163" s="77">
        <f t="shared" ref="T163:V163" si="141">S163*T$75</f>
        <v>0</v>
      </c>
      <c r="U163" s="77">
        <f t="shared" si="141"/>
        <v>0</v>
      </c>
      <c r="V163" s="77">
        <f t="shared" si="141"/>
        <v>0</v>
      </c>
      <c r="W163" s="74"/>
      <c r="Y163" s="74"/>
      <c r="Z163" s="14"/>
      <c r="AE163" s="13"/>
      <c r="AH163" t="str">
        <f t="shared" si="70"/>
        <v>IFBSHGN-N</v>
      </c>
      <c r="AI163" t="str">
        <f t="shared" si="71"/>
        <v>Industry-Food, Beverage &amp; Tabacco-boiler/process heating - Electricity - Hydrogen New</v>
      </c>
      <c r="AJ163" s="70" t="s">
        <v>387</v>
      </c>
      <c r="AK163" s="70" t="s">
        <v>610</v>
      </c>
      <c r="AL163" s="70" t="s">
        <v>480</v>
      </c>
      <c r="AM163" s="70" t="s">
        <v>611</v>
      </c>
      <c r="AO163" s="26" t="s">
        <v>476</v>
      </c>
      <c r="AP163" s="70" t="str">
        <f t="shared" si="134"/>
        <v>Industry-Food, Beverage &amp; Tabacco-boiler/process heating - Electricity - Hydrogen New</v>
      </c>
      <c r="AQ163" s="245" t="s">
        <v>387</v>
      </c>
      <c r="AR163" s="70" t="s">
        <v>631</v>
      </c>
      <c r="AS163" s="70" t="s">
        <v>480</v>
      </c>
      <c r="AV163" s="72" t="s">
        <v>476</v>
      </c>
      <c r="AW163" s="72" t="str">
        <f t="shared" si="73"/>
        <v>*</v>
      </c>
      <c r="AX163" s="254" t="s">
        <v>387</v>
      </c>
      <c r="AY163" s="266">
        <f t="shared" si="74"/>
        <v>338.97013191086643</v>
      </c>
    </row>
    <row r="164" spans="1:51">
      <c r="A164" s="45" t="str">
        <f>A$5&amp;"-"&amp;A$17&amp;"-"&amp;A$70&amp;" - "&amp;VLOOKUP(RIGHT(C164,3),NameConv!$E$4:$G$23,2,FALSE)&amp;" - Existing"</f>
        <v>Industry-Food, Beverage &amp; Tabacco-boiler/process heating -  - Existing</v>
      </c>
      <c r="B164" s="45" t="str">
        <f t="shared" si="124"/>
        <v>IFBSBIB-E</v>
      </c>
      <c r="C164" s="46" t="str">
        <f>$K$6</f>
        <v>INDBIB</v>
      </c>
      <c r="D164" s="46" t="str">
        <f t="shared" si="125"/>
        <v>IFBS</v>
      </c>
      <c r="E164" s="58">
        <f>Methodology!C45</f>
        <v>0.6</v>
      </c>
      <c r="F164" s="60">
        <f>SUMIF(AFA!$C$3:$L$3,RIGHT(D164,1),AFA!$C$4:$L$4)</f>
        <v>0.15426999999999999</v>
      </c>
      <c r="G164" s="59">
        <v>100</v>
      </c>
      <c r="H164" s="60">
        <f t="shared" si="126"/>
        <v>159.46068581059183</v>
      </c>
      <c r="I164">
        <v>0</v>
      </c>
      <c r="J164" s="61">
        <v>1</v>
      </c>
      <c r="K164" s="60">
        <f>J164*INDEX($C$10:$L$19,MATCH(B145,$B$10:$B$19,0),MATCH($B$6&amp;RIGHT(C164,3),$C$6:$L$6,0))</f>
        <v>41</v>
      </c>
      <c r="L164" s="60">
        <f t="shared" si="132"/>
        <v>24.599999999999998</v>
      </c>
      <c r="N164" s="78">
        <f t="shared" si="127"/>
        <v>0.60673704271478068</v>
      </c>
      <c r="O164" s="77">
        <f t="shared" si="139"/>
        <v>1</v>
      </c>
      <c r="P164" s="77">
        <f t="shared" si="139"/>
        <v>1</v>
      </c>
      <c r="Q164" s="77">
        <f t="shared" si="139"/>
        <v>1</v>
      </c>
      <c r="R164" s="77"/>
      <c r="S164" s="78">
        <f t="shared" si="140"/>
        <v>0.60673704271478068</v>
      </c>
      <c r="T164" s="77">
        <f t="shared" ref="T164:V164" si="142">S164*T$75</f>
        <v>0.54606333844330268</v>
      </c>
      <c r="U164" s="77">
        <f t="shared" si="142"/>
        <v>0</v>
      </c>
      <c r="V164" s="77">
        <f t="shared" si="142"/>
        <v>0</v>
      </c>
      <c r="W164" s="74"/>
      <c r="Y164" s="74"/>
      <c r="Z164" s="14"/>
      <c r="AE164" s="13"/>
      <c r="AH164" t="str">
        <f t="shared" si="70"/>
        <v>IFBSBIB-E</v>
      </c>
      <c r="AI164" t="str">
        <f t="shared" si="71"/>
        <v>Industry-Food, Beverage &amp; Tabacco-boiler/process heating -  - Existing</v>
      </c>
      <c r="AJ164" s="70" t="s">
        <v>387</v>
      </c>
      <c r="AK164" s="70" t="s">
        <v>610</v>
      </c>
      <c r="AL164" s="70" t="s">
        <v>480</v>
      </c>
      <c r="AM164" s="70" t="s">
        <v>611</v>
      </c>
      <c r="AO164" s="26" t="s">
        <v>476</v>
      </c>
      <c r="AP164" s="70" t="str">
        <f t="shared" si="134"/>
        <v>Industry-Food, Beverage &amp; Tabacco-boiler/process heating -  - Existing</v>
      </c>
      <c r="AQ164" s="245" t="s">
        <v>387</v>
      </c>
      <c r="AR164" s="70" t="s">
        <v>631</v>
      </c>
      <c r="AS164" s="70" t="s">
        <v>480</v>
      </c>
      <c r="AV164" s="72" t="s">
        <v>476</v>
      </c>
      <c r="AW164" s="72" t="str">
        <f t="shared" si="73"/>
        <v>*</v>
      </c>
      <c r="AX164" s="254" t="s">
        <v>387</v>
      </c>
      <c r="AY164" s="266">
        <f t="shared" si="74"/>
        <v>338.97013191086643</v>
      </c>
    </row>
    <row r="165" spans="1:51">
      <c r="A165" s="45" t="str">
        <f>A$5&amp;"-"&amp;A$17&amp;"-"&amp;A$70&amp;" - "&amp;VLOOKUP(RIGHT(C165,3),NameConv!$E$4:$G$23,2,FALSE)&amp;" - Existing"</f>
        <v>Industry-Food, Beverage &amp; Tabacco-boiler/process heating -  - Existing</v>
      </c>
      <c r="B165" s="45" t="str">
        <f t="shared" si="124"/>
        <v>IFBSWAS-E</v>
      </c>
      <c r="C165" s="46" t="str">
        <f>$L$6</f>
        <v>INDWAS</v>
      </c>
      <c r="D165" s="46" t="str">
        <f t="shared" si="125"/>
        <v>IFBS</v>
      </c>
      <c r="E165" s="58">
        <f>Methodology!C46</f>
        <v>0.6</v>
      </c>
      <c r="F165" s="60">
        <f>SUMIF(AFA!$C$3:$L$3,RIGHT(D165,1),AFA!$C$4:$L$4)</f>
        <v>0.15426999999999999</v>
      </c>
      <c r="G165" s="59">
        <v>100</v>
      </c>
      <c r="H165" s="60">
        <f t="shared" si="126"/>
        <v>0</v>
      </c>
      <c r="I165">
        <v>0</v>
      </c>
      <c r="J165" s="61">
        <v>1</v>
      </c>
      <c r="K165" s="60">
        <f>J165*INDEX($C$10:$L$19,MATCH(B145,$B$10:$B$19,0),MATCH($B$6&amp;RIGHT(C165,3),$C$6:$L$6,0))</f>
        <v>0</v>
      </c>
      <c r="L165" s="60">
        <f t="shared" si="132"/>
        <v>0</v>
      </c>
      <c r="N165" s="78">
        <f t="shared" si="127"/>
        <v>0</v>
      </c>
      <c r="O165" s="77">
        <f t="shared" si="139"/>
        <v>0.5</v>
      </c>
      <c r="P165" s="77">
        <f t="shared" si="139"/>
        <v>1</v>
      </c>
      <c r="Q165" s="77">
        <f t="shared" si="139"/>
        <v>1</v>
      </c>
      <c r="R165" s="77"/>
      <c r="S165" s="78">
        <f t="shared" si="140"/>
        <v>0</v>
      </c>
      <c r="T165" s="77">
        <f t="shared" ref="T165:V165" si="143">S165*T$75</f>
        <v>0</v>
      </c>
      <c r="U165" s="77">
        <f t="shared" si="143"/>
        <v>0</v>
      </c>
      <c r="V165" s="77">
        <f t="shared" si="143"/>
        <v>0</v>
      </c>
      <c r="W165" s="74"/>
      <c r="Y165" s="74"/>
      <c r="Z165" s="14"/>
      <c r="AE165" s="13"/>
      <c r="AH165" t="str">
        <f t="shared" si="70"/>
        <v>IFBSWAS-E</v>
      </c>
      <c r="AI165" t="str">
        <f t="shared" si="71"/>
        <v>Industry-Food, Beverage &amp; Tabacco-boiler/process heating -  - Existing</v>
      </c>
      <c r="AJ165" s="70" t="s">
        <v>387</v>
      </c>
      <c r="AK165" s="70" t="s">
        <v>610</v>
      </c>
      <c r="AL165" s="70" t="s">
        <v>480</v>
      </c>
      <c r="AM165" s="70" t="s">
        <v>611</v>
      </c>
      <c r="AO165" s="26" t="s">
        <v>476</v>
      </c>
      <c r="AP165" s="70" t="str">
        <f t="shared" si="134"/>
        <v>Industry-Food, Beverage &amp; Tabacco-boiler/process heating -  - Existing</v>
      </c>
      <c r="AQ165" s="245" t="s">
        <v>387</v>
      </c>
      <c r="AR165" s="70" t="s">
        <v>631</v>
      </c>
      <c r="AS165" s="70" t="s">
        <v>480</v>
      </c>
      <c r="AV165" s="72" t="s">
        <v>476</v>
      </c>
      <c r="AW165" s="72" t="str">
        <f t="shared" si="73"/>
        <v>*</v>
      </c>
      <c r="AX165" s="254" t="s">
        <v>387</v>
      </c>
      <c r="AY165" s="266">
        <f t="shared" si="74"/>
        <v>338.97013191086643</v>
      </c>
    </row>
    <row r="166" spans="1:51" ht="51.95" customHeight="1" thickBot="1">
      <c r="A166" s="244" t="s">
        <v>838</v>
      </c>
      <c r="B166" s="252"/>
      <c r="C166" s="252"/>
      <c r="D166" s="252"/>
      <c r="E166" s="252"/>
      <c r="F166" s="252"/>
      <c r="G166" s="252"/>
      <c r="H166" s="252"/>
      <c r="J166" s="252"/>
      <c r="K166" s="252"/>
      <c r="L166" s="252"/>
      <c r="N166" s="74" t="str">
        <f>""</f>
        <v/>
      </c>
      <c r="S166" s="78"/>
      <c r="T166" s="74"/>
      <c r="U166" s="74"/>
      <c r="V166" s="74"/>
      <c r="W166" s="74"/>
      <c r="Y166" s="74"/>
      <c r="Z166" s="14"/>
      <c r="AE166" s="13"/>
      <c r="AH166" s="26" t="s">
        <v>476</v>
      </c>
      <c r="AJ166" s="70"/>
      <c r="AK166" s="70"/>
      <c r="AL166" s="70"/>
      <c r="AM166" s="70"/>
      <c r="AO166" s="26" t="s">
        <v>476</v>
      </c>
      <c r="AV166" s="72" t="s">
        <v>476</v>
      </c>
      <c r="AW166" s="72" t="str">
        <f t="shared" si="73"/>
        <v>*</v>
      </c>
      <c r="AX166" s="254" t="s">
        <v>387</v>
      </c>
      <c r="AY166" s="266">
        <f t="shared" si="74"/>
        <v>338.97013191086643</v>
      </c>
    </row>
    <row r="167" spans="1:51">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Y167" s="74"/>
      <c r="Z167" s="14"/>
      <c r="AE167" s="13"/>
      <c r="AH167" s="26" t="s">
        <v>476</v>
      </c>
      <c r="AJ167" s="70"/>
      <c r="AK167" s="70"/>
      <c r="AL167" s="70"/>
      <c r="AM167" s="70"/>
      <c r="AO167" s="26" t="s">
        <v>476</v>
      </c>
      <c r="AV167" s="72" t="s">
        <v>476</v>
      </c>
      <c r="AW167" s="72" t="str">
        <f t="shared" si="73"/>
        <v>*</v>
      </c>
      <c r="AX167" s="254" t="s">
        <v>387</v>
      </c>
      <c r="AY167" s="266">
        <f t="shared" si="74"/>
        <v>338.97013191086643</v>
      </c>
    </row>
    <row r="168" spans="1:51">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Y168" s="74"/>
      <c r="Z168" s="14"/>
      <c r="AE168" s="13"/>
      <c r="AH168" s="26" t="s">
        <v>476</v>
      </c>
      <c r="AJ168" s="70"/>
      <c r="AK168" s="70"/>
      <c r="AL168" s="70"/>
      <c r="AM168" s="70"/>
      <c r="AO168" s="26" t="s">
        <v>476</v>
      </c>
      <c r="AV168" s="72" t="s">
        <v>476</v>
      </c>
      <c r="AW168" s="72" t="str">
        <f t="shared" si="73"/>
        <v>*</v>
      </c>
      <c r="AX168" s="254" t="s">
        <v>387</v>
      </c>
      <c r="AY168" s="266">
        <f t="shared" si="74"/>
        <v>338.97013191086643</v>
      </c>
    </row>
    <row r="169" spans="1:51">
      <c r="A169" s="45" t="str">
        <f t="shared" ref="A169:A177" si="144">A$5&amp;"-"&amp;A$19&amp;"-"&amp;A31&amp;" - Electricity"</f>
        <v>Industry-Other-Elec Heating - Electricity</v>
      </c>
      <c r="B169" s="45" t="str">
        <f>D169&amp;RIGHT(C169,3)&amp;"-E"</f>
        <v>IOTKELC-E</v>
      </c>
      <c r="C169" s="46" t="str">
        <f t="shared" ref="C169:C177" si="145">$P$18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46">J169*SUMIF($C$60:$K$60,$B$167,$C61:$K61)</f>
        <v>2.1816720000000003</v>
      </c>
      <c r="L169" s="60">
        <f>K169*E169</f>
        <v>2.1816720000000003</v>
      </c>
      <c r="N169" s="74" t="str">
        <f>""</f>
        <v/>
      </c>
      <c r="S169" s="78"/>
      <c r="T169" s="74"/>
      <c r="U169" s="74"/>
      <c r="V169" s="74"/>
      <c r="W169" s="74"/>
      <c r="Y169" s="74"/>
      <c r="Z169" s="14"/>
      <c r="AE169" s="13"/>
      <c r="AH169" t="str">
        <f t="shared" ref="AH169:AH188" si="147">B169</f>
        <v>IOTKELC-E</v>
      </c>
      <c r="AI169" t="str">
        <f t="shared" ref="AI169:AI188" si="148">A169</f>
        <v>Industry-Other-Elec Heating - Electricity</v>
      </c>
      <c r="AJ169" s="70" t="s">
        <v>387</v>
      </c>
      <c r="AK169" s="70" t="s">
        <v>610</v>
      </c>
      <c r="AL169" s="70" t="s">
        <v>480</v>
      </c>
      <c r="AM169" s="70" t="s">
        <v>611</v>
      </c>
      <c r="AO169" s="70" t="str">
        <f t="shared" ref="AO169:AO177" si="149">D169</f>
        <v>IOTK</v>
      </c>
      <c r="AP169" s="70" t="str">
        <f>"Industry - "&amp;VLOOKUP(RIGHT(LEFT(AO169,3),2),NameConv!$E$21:$F$301,2,FALSE)&amp;" - " &amp;VLOOKUP(RIGHT(AO169,1),NameConv!$D$42:$E$53,2,FALSE)</f>
        <v>Industry - Other - Elec Heating</v>
      </c>
      <c r="AQ169" s="245" t="s">
        <v>387</v>
      </c>
      <c r="AR169" s="70" t="s">
        <v>631</v>
      </c>
      <c r="AS169" s="70" t="s">
        <v>632</v>
      </c>
      <c r="AV169" s="254" t="s">
        <v>401</v>
      </c>
      <c r="AW169" s="72" t="str">
        <f t="shared" ref="AW169:AW188" si="150">AO169</f>
        <v>IOTK</v>
      </c>
      <c r="AX169" s="254" t="s">
        <v>387</v>
      </c>
      <c r="AY169" s="266">
        <f t="shared" ref="AY169:AY188" si="151">SUMIFS($L$81:$L$188,$D$81:$D$188,$AW169)</f>
        <v>2.1816720000000003</v>
      </c>
    </row>
    <row r="170" spans="1:51">
      <c r="A170" s="45" t="str">
        <f t="shared" si="144"/>
        <v>Industry-Other-Compressed air - Electricity</v>
      </c>
      <c r="B170" s="45" t="str">
        <f>D170&amp;RIGHT(C170,3)&amp;"-E"</f>
        <v>IOTAELC-E</v>
      </c>
      <c r="C170" s="46" t="str">
        <f t="shared" si="145"/>
        <v>IOTELC</v>
      </c>
      <c r="D170" s="46" t="str">
        <f>$B$5&amp;RIGHT($B167,2)&amp;$B$62</f>
        <v>IOTA</v>
      </c>
      <c r="E170" s="58">
        <f>Methodology!C29</f>
        <v>0.05</v>
      </c>
      <c r="F170" s="60">
        <f>SUMIF(AFA!$C$3:$L$3,RIGHT(D170,1),AFA!$C$4:$L$4)</f>
        <v>0.11584999999999999</v>
      </c>
      <c r="G170" s="59">
        <v>100</v>
      </c>
      <c r="H170" s="60">
        <f t="shared" ref="H170:H176" si="152">L170/F170</f>
        <v>1.0664887354337507</v>
      </c>
      <c r="I170">
        <v>0</v>
      </c>
      <c r="J170" s="61">
        <v>1</v>
      </c>
      <c r="K170" s="60">
        <f t="shared" si="146"/>
        <v>2.4710543999999999</v>
      </c>
      <c r="L170" s="60">
        <f t="shared" ref="L170:L177" si="153">K170*E170</f>
        <v>0.12355272</v>
      </c>
      <c r="N170" s="74" t="str">
        <f>""</f>
        <v/>
      </c>
      <c r="S170" s="78"/>
      <c r="T170" s="74"/>
      <c r="U170" s="74"/>
      <c r="V170" s="74"/>
      <c r="W170" s="74"/>
      <c r="Y170" s="74"/>
      <c r="Z170" s="14"/>
      <c r="AE170" s="13"/>
      <c r="AH170" t="str">
        <f t="shared" si="147"/>
        <v>IOTAELC-E</v>
      </c>
      <c r="AI170" t="str">
        <f t="shared" si="148"/>
        <v>Industry-Other-Compressed air - Electricity</v>
      </c>
      <c r="AJ170" s="70" t="s">
        <v>387</v>
      </c>
      <c r="AK170" s="70" t="s">
        <v>610</v>
      </c>
      <c r="AL170" s="70" t="s">
        <v>480</v>
      </c>
      <c r="AM170" s="70" t="s">
        <v>611</v>
      </c>
      <c r="AO170" s="70" t="str">
        <f t="shared" si="149"/>
        <v>IOTA</v>
      </c>
      <c r="AP170" s="70" t="str">
        <f>"Industry - "&amp;VLOOKUP(RIGHT(LEFT(AO170,3),2),NameConv!$E$21:$F$301,2,FALSE)&amp;" - " &amp;VLOOKUP(RIGHT(AO170,1),NameConv!$D$42:$E$53,2,FALSE)</f>
        <v>Industry - Other - Compressed air</v>
      </c>
      <c r="AQ170" s="245" t="s">
        <v>387</v>
      </c>
      <c r="AR170" s="70" t="s">
        <v>631</v>
      </c>
      <c r="AS170" s="70" t="s">
        <v>632</v>
      </c>
      <c r="AV170" s="254" t="s">
        <v>401</v>
      </c>
      <c r="AW170" s="72" t="str">
        <f t="shared" si="150"/>
        <v>IOTA</v>
      </c>
      <c r="AX170" s="254" t="s">
        <v>387</v>
      </c>
      <c r="AY170" s="266">
        <f t="shared" si="151"/>
        <v>0.12355272</v>
      </c>
    </row>
    <row r="171" spans="1:51">
      <c r="A171" s="45" t="str">
        <f t="shared" si="144"/>
        <v>Industry-Other-Lighting - Electricity</v>
      </c>
      <c r="B171" s="45" t="str">
        <f t="shared" ref="B171:B177" si="154">D171&amp;RIGHT(C171,3)&amp;"-E"</f>
        <v>IOTLELC-E</v>
      </c>
      <c r="C171" s="46" t="str">
        <f t="shared" si="145"/>
        <v>IOTELC</v>
      </c>
      <c r="D171" s="46" t="str">
        <f>$B$5&amp;RIGHT($B167,2)&amp;$B$63</f>
        <v>IOTL</v>
      </c>
      <c r="E171" s="58">
        <f>Methodology!C30</f>
        <v>0.3</v>
      </c>
      <c r="F171" s="60">
        <f>SUMIF(AFA!$C$3:$L$3,RIGHT(D171,1),AFA!$C$4:$L$4)</f>
        <v>0.12454999999999999</v>
      </c>
      <c r="G171" s="59">
        <v>100</v>
      </c>
      <c r="H171" s="60">
        <f t="shared" si="152"/>
        <v>4.3945377759935766</v>
      </c>
      <c r="I171">
        <v>0</v>
      </c>
      <c r="J171" s="61">
        <v>1</v>
      </c>
      <c r="K171" s="60">
        <f t="shared" si="146"/>
        <v>1.8244656000000001</v>
      </c>
      <c r="L171" s="60">
        <f t="shared" si="153"/>
        <v>0.54733968</v>
      </c>
      <c r="N171" s="74" t="str">
        <f>""</f>
        <v/>
      </c>
      <c r="S171" s="78"/>
      <c r="T171" s="74"/>
      <c r="U171" s="74"/>
      <c r="V171" s="74"/>
      <c r="W171" s="74"/>
      <c r="Y171" s="74"/>
      <c r="Z171" s="263">
        <f>'PAMS central control panel'!C63</f>
        <v>0</v>
      </c>
      <c r="AA171" s="4">
        <f>'PAMS central control panel'!D63</f>
        <v>0.17499999999999999</v>
      </c>
      <c r="AB171" s="4">
        <f>'PAMS central control panel'!E63</f>
        <v>0.35</v>
      </c>
      <c r="AC171" s="4">
        <f>'PAMS central control panel'!F63</f>
        <v>0.35</v>
      </c>
      <c r="AD171" s="4">
        <f>'PAMS central control panel'!G63</f>
        <v>0.35</v>
      </c>
      <c r="AE171" s="264">
        <f>'PAMS central control panel'!H63</f>
        <v>0.35</v>
      </c>
      <c r="AH171" t="str">
        <f t="shared" si="147"/>
        <v>IOTLELC-E</v>
      </c>
      <c r="AI171" t="str">
        <f t="shared" si="148"/>
        <v>Industry-Other-Lighting - Electricity</v>
      </c>
      <c r="AJ171" s="70" t="s">
        <v>387</v>
      </c>
      <c r="AK171" s="70" t="s">
        <v>610</v>
      </c>
      <c r="AL171" s="70" t="s">
        <v>480</v>
      </c>
      <c r="AM171" s="70" t="s">
        <v>611</v>
      </c>
      <c r="AO171" s="70" t="str">
        <f t="shared" si="149"/>
        <v>IOTL</v>
      </c>
      <c r="AP171" s="70" t="str">
        <f>"Industry - "&amp;VLOOKUP(RIGHT(LEFT(AO171,3),2),NameConv!$E$21:$F$301,2,FALSE)&amp;" - " &amp;VLOOKUP(RIGHT(AO171,1),NameConv!$D$42:$E$53,2,FALSE)</f>
        <v>Industry - Other - Lighting</v>
      </c>
      <c r="AQ171" s="245" t="s">
        <v>387</v>
      </c>
      <c r="AR171" s="70" t="s">
        <v>631</v>
      </c>
      <c r="AS171" s="70" t="s">
        <v>632</v>
      </c>
      <c r="AV171" s="254" t="s">
        <v>401</v>
      </c>
      <c r="AW171" s="72" t="str">
        <f t="shared" si="150"/>
        <v>IOTL</v>
      </c>
      <c r="AX171" s="254" t="s">
        <v>387</v>
      </c>
      <c r="AY171" s="266">
        <f t="shared" si="151"/>
        <v>0.54733968</v>
      </c>
    </row>
    <row r="172" spans="1:51">
      <c r="A172" s="45" t="str">
        <f t="shared" si="144"/>
        <v>Industry-Other-Cooling - Electricity</v>
      </c>
      <c r="B172" s="45" t="str">
        <f t="shared" si="154"/>
        <v>IOTCELC-E</v>
      </c>
      <c r="C172" s="46" t="str">
        <f t="shared" si="145"/>
        <v>IOTELC</v>
      </c>
      <c r="D172" s="46" t="str">
        <f>$B$5&amp;RIGHT($B167,2)&amp;$B$64</f>
        <v>IOTC</v>
      </c>
      <c r="E172" s="58">
        <f>Methodology!C31</f>
        <v>2</v>
      </c>
      <c r="F172" s="60">
        <f>SUMIF(AFA!$C$3:$L$3,RIGHT(D172,1),AFA!$C$4:$L$4)</f>
        <v>0.12956000000000001</v>
      </c>
      <c r="G172" s="59">
        <v>100</v>
      </c>
      <c r="H172" s="60">
        <f t="shared" si="152"/>
        <v>17.938425439950606</v>
      </c>
      <c r="I172">
        <v>0</v>
      </c>
      <c r="J172" s="61">
        <v>1</v>
      </c>
      <c r="K172" s="60">
        <f t="shared" si="146"/>
        <v>1.1620512000000003</v>
      </c>
      <c r="L172" s="60">
        <f t="shared" si="153"/>
        <v>2.3241024000000006</v>
      </c>
      <c r="N172" s="74" t="str">
        <f>""</f>
        <v/>
      </c>
      <c r="S172" s="78"/>
      <c r="T172" s="74"/>
      <c r="U172" s="74"/>
      <c r="V172" s="74"/>
      <c r="W172" s="74"/>
      <c r="Y172" s="74"/>
      <c r="Z172" s="263">
        <f>'PAMS central control panel'!C64</f>
        <v>0</v>
      </c>
      <c r="AA172" s="4">
        <f>'PAMS central control panel'!D64</f>
        <v>0.17499999999999999</v>
      </c>
      <c r="AB172" s="4">
        <f>'PAMS central control panel'!E64</f>
        <v>0.35</v>
      </c>
      <c r="AC172" s="4">
        <f>'PAMS central control panel'!F64</f>
        <v>0.35</v>
      </c>
      <c r="AD172" s="4">
        <f>'PAMS central control panel'!G64</f>
        <v>0.35</v>
      </c>
      <c r="AE172" s="264">
        <f>'PAMS central control panel'!H64</f>
        <v>0.35</v>
      </c>
      <c r="AH172" t="str">
        <f t="shared" si="147"/>
        <v>IOTCELC-E</v>
      </c>
      <c r="AI172" t="str">
        <f t="shared" si="148"/>
        <v>Industry-Other-Cooling - Electricity</v>
      </c>
      <c r="AJ172" s="70" t="s">
        <v>387</v>
      </c>
      <c r="AK172" s="70" t="s">
        <v>610</v>
      </c>
      <c r="AL172" s="70" t="s">
        <v>480</v>
      </c>
      <c r="AM172" s="70" t="s">
        <v>611</v>
      </c>
      <c r="AO172" s="70" t="str">
        <f t="shared" si="149"/>
        <v>IOTC</v>
      </c>
      <c r="AP172" s="70" t="str">
        <f>"Industry - "&amp;VLOOKUP(RIGHT(LEFT(AO172,3),2),NameConv!$E$21:$F$301,2,FALSE)&amp;" - " &amp;VLOOKUP(RIGHT(AO172,1),NameConv!$D$42:$E$53,2,FALSE)</f>
        <v>Industry - Other - Cooling</v>
      </c>
      <c r="AQ172" s="245" t="s">
        <v>387</v>
      </c>
      <c r="AR172" s="70" t="s">
        <v>631</v>
      </c>
      <c r="AS172" s="70" t="s">
        <v>632</v>
      </c>
      <c r="AV172" s="254" t="s">
        <v>401</v>
      </c>
      <c r="AW172" s="72" t="str">
        <f t="shared" si="150"/>
        <v>IOTC</v>
      </c>
      <c r="AX172" s="254" t="s">
        <v>387</v>
      </c>
      <c r="AY172" s="266">
        <f t="shared" si="151"/>
        <v>2.3241024000000006</v>
      </c>
    </row>
    <row r="173" spans="1:51">
      <c r="A173" s="45" t="str">
        <f t="shared" si="144"/>
        <v>Industry-Other-HVAC - Electricity</v>
      </c>
      <c r="B173" s="45" t="str">
        <f t="shared" si="154"/>
        <v>IOTHELC-E</v>
      </c>
      <c r="C173" s="46" t="str">
        <f t="shared" si="145"/>
        <v>IOTELC</v>
      </c>
      <c r="D173" s="46" t="str">
        <f>$B$5&amp;RIGHT($B167,2)&amp;$B$65</f>
        <v>IOTH</v>
      </c>
      <c r="E173" s="58">
        <f>Methodology!C32</f>
        <v>0.9</v>
      </c>
      <c r="F173" s="60">
        <f>SUMIF(AFA!$C$3:$L$3,RIGHT(D173,1),AFA!$C$4:$L$4)</f>
        <v>0.13161</v>
      </c>
      <c r="G173" s="59">
        <v>100</v>
      </c>
      <c r="H173" s="60">
        <f t="shared" si="152"/>
        <v>13.125729655801232</v>
      </c>
      <c r="I173">
        <v>0</v>
      </c>
      <c r="J173" s="61">
        <v>1</v>
      </c>
      <c r="K173" s="60">
        <f t="shared" si="146"/>
        <v>1.9194192000000001</v>
      </c>
      <c r="L173" s="60">
        <f t="shared" si="153"/>
        <v>1.7274772800000002</v>
      </c>
      <c r="N173" s="74" t="str">
        <f>""</f>
        <v/>
      </c>
      <c r="S173" s="78"/>
      <c r="T173" s="74"/>
      <c r="U173" s="74"/>
      <c r="V173" s="74"/>
      <c r="W173" s="74"/>
      <c r="Y173" s="74"/>
      <c r="Z173" s="263">
        <f>'PAMS central control panel'!C65</f>
        <v>0</v>
      </c>
      <c r="AA173" s="4">
        <f>'PAMS central control panel'!D65</f>
        <v>0.17499999999999999</v>
      </c>
      <c r="AB173" s="4">
        <f>'PAMS central control panel'!E65</f>
        <v>0.35</v>
      </c>
      <c r="AC173" s="4">
        <f>'PAMS central control panel'!F65</f>
        <v>0.35</v>
      </c>
      <c r="AD173" s="4">
        <f>'PAMS central control panel'!G65</f>
        <v>0.35</v>
      </c>
      <c r="AE173" s="264">
        <f>'PAMS central control panel'!H65</f>
        <v>0.35</v>
      </c>
      <c r="AH173" t="str">
        <f t="shared" si="147"/>
        <v>IOTHELC-E</v>
      </c>
      <c r="AI173" t="str">
        <f t="shared" si="148"/>
        <v>Industry-Other-HVAC - Electricity</v>
      </c>
      <c r="AJ173" s="70" t="s">
        <v>387</v>
      </c>
      <c r="AK173" s="70" t="s">
        <v>610</v>
      </c>
      <c r="AL173" s="70" t="s">
        <v>480</v>
      </c>
      <c r="AM173" s="70" t="s">
        <v>611</v>
      </c>
      <c r="AO173" s="70" t="str">
        <f t="shared" si="149"/>
        <v>IOTH</v>
      </c>
      <c r="AP173" s="70" t="str">
        <f>"Industry - "&amp;VLOOKUP(RIGHT(LEFT(AO173,3),2),NameConv!$E$21:$F$301,2,FALSE)&amp;" - " &amp;VLOOKUP(RIGHT(AO173,1),NameConv!$D$42:$E$53,2,FALSE)</f>
        <v>Industry - Other - HVAC</v>
      </c>
      <c r="AQ173" s="245" t="s">
        <v>387</v>
      </c>
      <c r="AR173" s="70" t="s">
        <v>631</v>
      </c>
      <c r="AS173" s="70" t="s">
        <v>632</v>
      </c>
      <c r="AV173" s="254" t="s">
        <v>401</v>
      </c>
      <c r="AW173" s="72" t="str">
        <f t="shared" si="150"/>
        <v>IOTH</v>
      </c>
      <c r="AX173" s="254" t="s">
        <v>387</v>
      </c>
      <c r="AY173" s="266">
        <f t="shared" si="151"/>
        <v>1.7274772800000002</v>
      </c>
    </row>
    <row r="174" spans="1:51">
      <c r="A174" s="45" t="str">
        <f t="shared" si="144"/>
        <v>Industry-Other-Pumping - Electricity</v>
      </c>
      <c r="B174" s="45" t="str">
        <f t="shared" si="154"/>
        <v>IOTPELC-E</v>
      </c>
      <c r="C174" s="46" t="str">
        <f t="shared" si="145"/>
        <v>IOTELC</v>
      </c>
      <c r="D174" s="46" t="str">
        <f>$B$5&amp;RIGHT($B167,2)&amp;$B$66</f>
        <v>IOTP</v>
      </c>
      <c r="E174" s="58">
        <f>Methodology!C33</f>
        <v>0.8</v>
      </c>
      <c r="F174" s="60">
        <f>SUMIF(AFA!$C$3:$L$3,RIGHT(D174,1),AFA!$C$4:$L$4)</f>
        <v>0.12116</v>
      </c>
      <c r="G174" s="59">
        <v>100</v>
      </c>
      <c r="H174" s="60">
        <f t="shared" si="152"/>
        <v>19.406008583690991</v>
      </c>
      <c r="I174">
        <v>0</v>
      </c>
      <c r="J174" s="61">
        <v>1</v>
      </c>
      <c r="K174" s="60">
        <f t="shared" si="146"/>
        <v>2.9390400000000003</v>
      </c>
      <c r="L174" s="60">
        <f t="shared" si="153"/>
        <v>2.3512320000000004</v>
      </c>
      <c r="N174" s="74" t="str">
        <f>""</f>
        <v/>
      </c>
      <c r="S174" s="78"/>
      <c r="T174" s="74"/>
      <c r="U174" s="74"/>
      <c r="V174" s="74"/>
      <c r="W174" s="74"/>
      <c r="Y174" s="74"/>
      <c r="Z174" s="263">
        <f>'PAMS central control panel'!C66</f>
        <v>0</v>
      </c>
      <c r="AA174" s="4">
        <f>'PAMS central control panel'!D66</f>
        <v>0.17499999999999999</v>
      </c>
      <c r="AB174" s="4">
        <f>'PAMS central control panel'!E66</f>
        <v>0.35</v>
      </c>
      <c r="AC174" s="4">
        <f>'PAMS central control panel'!F66</f>
        <v>0.35</v>
      </c>
      <c r="AD174" s="4">
        <f>'PAMS central control panel'!G66</f>
        <v>0.35</v>
      </c>
      <c r="AE174" s="264">
        <f>'PAMS central control panel'!H66</f>
        <v>0.35</v>
      </c>
      <c r="AH174" t="str">
        <f t="shared" si="147"/>
        <v>IOTPELC-E</v>
      </c>
      <c r="AI174" t="str">
        <f t="shared" si="148"/>
        <v>Industry-Other-Pumping - Electricity</v>
      </c>
      <c r="AJ174" s="70" t="s">
        <v>387</v>
      </c>
      <c r="AK174" s="70" t="s">
        <v>610</v>
      </c>
      <c r="AL174" s="70" t="s">
        <v>480</v>
      </c>
      <c r="AM174" s="70" t="s">
        <v>611</v>
      </c>
      <c r="AO174" s="70" t="str">
        <f t="shared" si="149"/>
        <v>IOTP</v>
      </c>
      <c r="AP174" s="70" t="str">
        <f>"Industry - "&amp;VLOOKUP(RIGHT(LEFT(AO174,3),2),NameConv!$E$21:$F$301,2,FALSE)&amp;" - " &amp;VLOOKUP(RIGHT(AO174,1),NameConv!$D$42:$E$53,2,FALSE)</f>
        <v>Industry - Other - Pumping</v>
      </c>
      <c r="AQ174" s="245" t="s">
        <v>387</v>
      </c>
      <c r="AR174" s="70" t="s">
        <v>631</v>
      </c>
      <c r="AS174" s="70" t="s">
        <v>632</v>
      </c>
      <c r="AV174" s="254" t="s">
        <v>401</v>
      </c>
      <c r="AW174" s="72" t="str">
        <f t="shared" si="150"/>
        <v>IOTP</v>
      </c>
      <c r="AX174" s="254" t="s">
        <v>387</v>
      </c>
      <c r="AY174" s="266">
        <f t="shared" si="151"/>
        <v>2.3512320000000004</v>
      </c>
    </row>
    <row r="175" spans="1:51">
      <c r="A175" s="45" t="str">
        <f t="shared" si="144"/>
        <v>Industry-Other-Fans - Electricity</v>
      </c>
      <c r="B175" s="45" t="str">
        <f t="shared" si="154"/>
        <v>IOTFELC-E</v>
      </c>
      <c r="C175" s="46" t="str">
        <f t="shared" si="145"/>
        <v>IOTELC</v>
      </c>
      <c r="D175" s="46" t="str">
        <f>$B$5&amp;RIGHT($B167,2)&amp;$B$67</f>
        <v>IOTF</v>
      </c>
      <c r="E175" s="58">
        <f>Methodology!C34</f>
        <v>0.8</v>
      </c>
      <c r="F175" s="60">
        <f>SUMIF(AFA!$C$3:$L$3,RIGHT(D175,1),AFA!$C$4:$L$4)</f>
        <v>0.10936999999999999</v>
      </c>
      <c r="G175" s="59">
        <v>100</v>
      </c>
      <c r="H175" s="60">
        <f t="shared" si="152"/>
        <v>9.1531703392155084</v>
      </c>
      <c r="I175">
        <v>0</v>
      </c>
      <c r="J175" s="61">
        <v>1</v>
      </c>
      <c r="K175" s="60">
        <f t="shared" si="146"/>
        <v>1.2513528</v>
      </c>
      <c r="L175" s="60">
        <f t="shared" si="153"/>
        <v>1.0010822400000001</v>
      </c>
      <c r="N175" s="74" t="str">
        <f>""</f>
        <v/>
      </c>
      <c r="S175" s="78"/>
      <c r="T175" s="74"/>
      <c r="U175" s="74"/>
      <c r="V175" s="74"/>
      <c r="W175" s="74"/>
      <c r="Y175" s="74"/>
      <c r="Z175" s="263">
        <f>'PAMS central control panel'!C67</f>
        <v>0</v>
      </c>
      <c r="AA175" s="4">
        <f>'PAMS central control panel'!D67</f>
        <v>0.17499999999999999</v>
      </c>
      <c r="AB175" s="4">
        <f>'PAMS central control panel'!E67</f>
        <v>0.35</v>
      </c>
      <c r="AC175" s="4">
        <f>'PAMS central control panel'!F67</f>
        <v>0.35</v>
      </c>
      <c r="AD175" s="4">
        <f>'PAMS central control panel'!G67</f>
        <v>0.35</v>
      </c>
      <c r="AE175" s="264">
        <f>'PAMS central control panel'!H67</f>
        <v>0.35</v>
      </c>
      <c r="AH175" t="str">
        <f t="shared" si="147"/>
        <v>IOTFELC-E</v>
      </c>
      <c r="AI175" t="str">
        <f t="shared" si="148"/>
        <v>Industry-Other-Fans - Electricity</v>
      </c>
      <c r="AJ175" s="70" t="s">
        <v>387</v>
      </c>
      <c r="AK175" s="70" t="s">
        <v>610</v>
      </c>
      <c r="AL175" s="70" t="s">
        <v>480</v>
      </c>
      <c r="AM175" s="70" t="s">
        <v>611</v>
      </c>
      <c r="AO175" s="70" t="str">
        <f t="shared" si="149"/>
        <v>IOTF</v>
      </c>
      <c r="AP175" s="70" t="str">
        <f>"Industry - "&amp;VLOOKUP(RIGHT(LEFT(AO175,3),2),NameConv!$E$21:$F$301,2,FALSE)&amp;" - " &amp;VLOOKUP(RIGHT(AO175,1),NameConv!$D$42:$E$53,2,FALSE)</f>
        <v>Industry - Other - Fans</v>
      </c>
      <c r="AQ175" s="245" t="s">
        <v>387</v>
      </c>
      <c r="AR175" s="70" t="s">
        <v>631</v>
      </c>
      <c r="AS175" s="70" t="s">
        <v>632</v>
      </c>
      <c r="AV175" s="254" t="s">
        <v>401</v>
      </c>
      <c r="AW175" s="72" t="str">
        <f t="shared" si="150"/>
        <v>IOTF</v>
      </c>
      <c r="AX175" s="254" t="s">
        <v>387</v>
      </c>
      <c r="AY175" s="266">
        <f t="shared" si="151"/>
        <v>1.0010822400000001</v>
      </c>
    </row>
    <row r="176" spans="1:51">
      <c r="A176" s="45" t="str">
        <f t="shared" si="144"/>
        <v>Industry-Other-Other motive - Electricity</v>
      </c>
      <c r="B176" s="45" t="str">
        <f t="shared" si="154"/>
        <v>IOTOELC-E</v>
      </c>
      <c r="C176" s="46" t="str">
        <f t="shared" si="145"/>
        <v>IOTELC</v>
      </c>
      <c r="D176" s="46" t="str">
        <f>$B$5&amp;RIGHT($B167,2)&amp;$B$68</f>
        <v>IOTO</v>
      </c>
      <c r="E176" s="58">
        <f>Methodology!C35</f>
        <v>0.8</v>
      </c>
      <c r="F176" s="60">
        <f>SUMIF(AFA!$C$3:$L$3,RIGHT(D176,1),AFA!$C$4:$L$4)</f>
        <v>0.13081999999999999</v>
      </c>
      <c r="G176" s="59">
        <v>100</v>
      </c>
      <c r="H176" s="60">
        <f t="shared" si="152"/>
        <v>50.992255863017895</v>
      </c>
      <c r="I176">
        <v>0</v>
      </c>
      <c r="J176" s="61">
        <v>1</v>
      </c>
      <c r="K176" s="60">
        <f t="shared" si="146"/>
        <v>8.3385086400000006</v>
      </c>
      <c r="L176" s="60">
        <f t="shared" si="153"/>
        <v>6.6708069120000006</v>
      </c>
      <c r="N176" s="74" t="str">
        <f>""</f>
        <v/>
      </c>
      <c r="S176" s="78"/>
      <c r="T176" s="74"/>
      <c r="U176" s="74"/>
      <c r="V176" s="74"/>
      <c r="W176" s="74"/>
      <c r="Y176" s="74"/>
      <c r="Z176" s="263">
        <f>'PAMS central control panel'!C68</f>
        <v>0</v>
      </c>
      <c r="AA176" s="4">
        <f>'PAMS central control panel'!D68</f>
        <v>0.17499999999999999</v>
      </c>
      <c r="AB176" s="4">
        <f>'PAMS central control panel'!E68</f>
        <v>0.35</v>
      </c>
      <c r="AC176" s="4">
        <f>'PAMS central control panel'!F68</f>
        <v>0.35</v>
      </c>
      <c r="AD176" s="4">
        <f>'PAMS central control panel'!G68</f>
        <v>0.35</v>
      </c>
      <c r="AE176" s="264">
        <f>'PAMS central control panel'!H68</f>
        <v>0.35</v>
      </c>
      <c r="AH176" t="str">
        <f t="shared" si="147"/>
        <v>IOTOELC-E</v>
      </c>
      <c r="AI176" t="str">
        <f t="shared" si="148"/>
        <v>Industry-Other-Other motive - Electricity</v>
      </c>
      <c r="AJ176" s="70" t="s">
        <v>387</v>
      </c>
      <c r="AK176" s="70" t="s">
        <v>610</v>
      </c>
      <c r="AL176" s="70" t="s">
        <v>480</v>
      </c>
      <c r="AM176" s="70" t="s">
        <v>611</v>
      </c>
      <c r="AO176" s="70" t="str">
        <f t="shared" si="149"/>
        <v>IOTO</v>
      </c>
      <c r="AP176" s="70" t="str">
        <f>"Industry - "&amp;VLOOKUP(RIGHT(LEFT(AO176,3),2),NameConv!$E$21:$F$301,2,FALSE)&amp;" - " &amp;VLOOKUP(RIGHT(AO176,1),NameConv!$D$42:$E$53,2,FALSE)</f>
        <v>Industry - Other - Other motive</v>
      </c>
      <c r="AQ176" s="245" t="s">
        <v>387</v>
      </c>
      <c r="AR176" s="70" t="s">
        <v>631</v>
      </c>
      <c r="AS176" s="70" t="s">
        <v>632</v>
      </c>
      <c r="AV176" s="254" t="s">
        <v>401</v>
      </c>
      <c r="AW176" s="72" t="str">
        <f t="shared" si="150"/>
        <v>IOTO</v>
      </c>
      <c r="AX176" s="254" t="s">
        <v>387</v>
      </c>
      <c r="AY176" s="266">
        <f t="shared" si="151"/>
        <v>6.6708069120000006</v>
      </c>
    </row>
    <row r="177" spans="1:51">
      <c r="A177" s="45" t="str">
        <f t="shared" si="144"/>
        <v>Industry-Other-Electrochemical - Electricity</v>
      </c>
      <c r="B177" s="45" t="str">
        <f t="shared" si="154"/>
        <v>IOTEELC-E</v>
      </c>
      <c r="C177" s="46" t="str">
        <f t="shared" si="145"/>
        <v>IOTELC</v>
      </c>
      <c r="D177" s="46" t="str">
        <f>$B$5&amp;RIGHT($B167,2)&amp;$B$69</f>
        <v>IOTE</v>
      </c>
      <c r="E177" s="58">
        <f>Methodology!C27</f>
        <v>0.76</v>
      </c>
      <c r="F177" s="60">
        <f>SUMIF(AFA!$C$3:$L$3,RIGHT(D177,1),AFA!$C$4:$L$4)</f>
        <v>0.13233</v>
      </c>
      <c r="G177" s="59">
        <v>100</v>
      </c>
      <c r="H177" s="60">
        <f>L177/F177</f>
        <v>1.6905515121287691</v>
      </c>
      <c r="I177">
        <v>0</v>
      </c>
      <c r="J177" s="61">
        <v>1</v>
      </c>
      <c r="K177" s="60">
        <f t="shared" si="146"/>
        <v>0.29435616000000003</v>
      </c>
      <c r="L177" s="60">
        <f t="shared" si="153"/>
        <v>0.22371068160000002</v>
      </c>
      <c r="N177" s="74" t="str">
        <f>""</f>
        <v/>
      </c>
      <c r="S177" s="78"/>
      <c r="T177" s="74"/>
      <c r="U177" s="74"/>
      <c r="V177" s="74"/>
      <c r="W177" s="74"/>
      <c r="Y177" s="74"/>
      <c r="Z177" s="263">
        <f>'PAMS central control panel'!C69</f>
        <v>0</v>
      </c>
      <c r="AA177" s="4">
        <f>'PAMS central control panel'!D69</f>
        <v>0.17499999999999999</v>
      </c>
      <c r="AB177" s="4">
        <f>'PAMS central control panel'!E69</f>
        <v>0.35</v>
      </c>
      <c r="AC177" s="4">
        <f>'PAMS central control panel'!F69</f>
        <v>0.35</v>
      </c>
      <c r="AD177" s="4">
        <f>'PAMS central control panel'!G69</f>
        <v>0.35</v>
      </c>
      <c r="AE177" s="264">
        <f>'PAMS central control panel'!H69</f>
        <v>0.35</v>
      </c>
      <c r="AH177" t="str">
        <f t="shared" si="147"/>
        <v>IOTEELC-E</v>
      </c>
      <c r="AI177" t="str">
        <f t="shared" si="148"/>
        <v>Industry-Other-Electrochemical - Electricity</v>
      </c>
      <c r="AJ177" s="70" t="s">
        <v>387</v>
      </c>
      <c r="AK177" s="70" t="s">
        <v>610</v>
      </c>
      <c r="AL177" s="70" t="s">
        <v>480</v>
      </c>
      <c r="AM177" s="70" t="s">
        <v>611</v>
      </c>
      <c r="AO177" s="70" t="str">
        <f t="shared" si="149"/>
        <v>IOTE</v>
      </c>
      <c r="AP177" s="70" t="str">
        <f>"Industry - "&amp;VLOOKUP(RIGHT(LEFT(AO177,3),2),NameConv!$E$21:$F$301,2,FALSE)&amp;" - " &amp;VLOOKUP(RIGHT(AO177,1),NameConv!$D$42:$E$53,2,FALSE)</f>
        <v>Industry - Other - Electrochemical</v>
      </c>
      <c r="AQ177" s="245" t="s">
        <v>387</v>
      </c>
      <c r="AR177" s="70" t="s">
        <v>631</v>
      </c>
      <c r="AS177" s="70" t="s">
        <v>632</v>
      </c>
      <c r="AV177" s="254" t="s">
        <v>401</v>
      </c>
      <c r="AW177" s="72" t="str">
        <f t="shared" si="150"/>
        <v>IOTE</v>
      </c>
      <c r="AX177" s="254" t="s">
        <v>387</v>
      </c>
      <c r="AY177" s="266">
        <f t="shared" si="151"/>
        <v>0.22371068160000002</v>
      </c>
    </row>
    <row r="178" spans="1:51">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Y178" s="74"/>
      <c r="Z178" s="263">
        <f>'PAMS central control panel'!C70</f>
        <v>0</v>
      </c>
      <c r="AA178" s="4">
        <f>'PAMS central control panel'!D70</f>
        <v>0.17499999999999999</v>
      </c>
      <c r="AB178" s="4">
        <f>'PAMS central control panel'!E70</f>
        <v>0.35</v>
      </c>
      <c r="AC178" s="4">
        <f>'PAMS central control panel'!F70</f>
        <v>0.35</v>
      </c>
      <c r="AD178" s="4">
        <f>'PAMS central control panel'!G70</f>
        <v>0.35</v>
      </c>
      <c r="AE178" s="264">
        <f>'PAMS central control panel'!H70</f>
        <v>0.35</v>
      </c>
      <c r="AH178" s="26" t="s">
        <v>476</v>
      </c>
      <c r="AJ178" s="70"/>
      <c r="AK178" s="70"/>
      <c r="AL178" s="70"/>
      <c r="AM178" s="70"/>
      <c r="AO178" s="70" t="s">
        <v>476</v>
      </c>
      <c r="AP178" s="70"/>
      <c r="AQ178" s="245"/>
      <c r="AR178" s="70"/>
      <c r="AS178" s="70"/>
      <c r="AV178" s="72" t="s">
        <v>476</v>
      </c>
      <c r="AW178" s="72" t="str">
        <f t="shared" si="150"/>
        <v>*</v>
      </c>
      <c r="AX178" s="254" t="s">
        <v>387</v>
      </c>
      <c r="AY178" s="266">
        <f t="shared" si="151"/>
        <v>338.97013191086643</v>
      </c>
    </row>
    <row r="179" spans="1:51">
      <c r="A179" s="45" t="str">
        <f>A$5&amp;"-"&amp;A$19&amp;"-"&amp;A$70&amp;" - "&amp;VLOOKUP(RIGHT(C179,3),NameConv!$E$4:$G$23,2,FALSE)&amp;" - Existing"</f>
        <v>Industry-Other-boiler/process heating -  - Existing</v>
      </c>
      <c r="B179" s="45" t="str">
        <f t="shared" ref="B179:B187" si="155">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56">L179/F179</f>
        <v>421.66072470344204</v>
      </c>
      <c r="I179">
        <v>0</v>
      </c>
      <c r="J179" s="61">
        <v>1</v>
      </c>
      <c r="K179" s="60">
        <f>J179*INDEX($C$10:$L$19,MATCH($B$167,$B$10:$B$19,0),MATCH($B$6&amp;RIGHT(C179,3),$C$6:$L$6,0))</f>
        <v>101.64</v>
      </c>
      <c r="L179" s="60">
        <f t="shared" ref="L179:L187" si="157">K179*E179</f>
        <v>65.049599999999998</v>
      </c>
      <c r="N179" s="78">
        <f t="shared" ref="N179:N188" si="158">L179/SUMIF($D$81:$D$187,$D179,$L$81:$L$187)</f>
        <v>0.94916610378800759</v>
      </c>
      <c r="O179" s="168">
        <f>N179</f>
        <v>0.94916610378800759</v>
      </c>
      <c r="P179" s="168">
        <f>O179</f>
        <v>0.94916610378800759</v>
      </c>
      <c r="Q179" s="168">
        <f>P179</f>
        <v>0.94916610378800759</v>
      </c>
      <c r="R179" s="168"/>
      <c r="S179" s="78">
        <f t="shared" ref="S179:S183" si="159">N179</f>
        <v>0.94916610378800759</v>
      </c>
      <c r="T179" s="77">
        <f t="shared" ref="T179:V179" si="160">S179*T$75</f>
        <v>0.85424949340920686</v>
      </c>
      <c r="U179" s="77">
        <f t="shared" si="160"/>
        <v>0</v>
      </c>
      <c r="V179" s="77">
        <f t="shared" si="160"/>
        <v>0</v>
      </c>
      <c r="W179" s="74"/>
      <c r="Y179" s="74"/>
      <c r="Z179" s="263">
        <f>'PAMS central control panel'!C71</f>
        <v>0</v>
      </c>
      <c r="AA179" s="4">
        <f>'PAMS central control panel'!D71</f>
        <v>2.5000000000000001E-2</v>
      </c>
      <c r="AB179" s="4">
        <f>'PAMS central control panel'!E71</f>
        <v>0.05</v>
      </c>
      <c r="AC179" s="4">
        <f>'PAMS central control panel'!F71</f>
        <v>0.05</v>
      </c>
      <c r="AD179" s="4">
        <f>'PAMS central control panel'!G71</f>
        <v>0.05</v>
      </c>
      <c r="AE179" s="264">
        <f>'PAMS central control panel'!H71</f>
        <v>0.05</v>
      </c>
      <c r="AH179" t="str">
        <f t="shared" si="147"/>
        <v>IOTSCOA-E</v>
      </c>
      <c r="AI179" t="str">
        <f t="shared" si="148"/>
        <v>Industry-Other-boiler/process heating -  - Existing</v>
      </c>
      <c r="AJ179" s="70" t="s">
        <v>387</v>
      </c>
      <c r="AK179" s="70" t="s">
        <v>610</v>
      </c>
      <c r="AL179" s="70" t="s">
        <v>480</v>
      </c>
      <c r="AM179" s="70" t="s">
        <v>611</v>
      </c>
      <c r="AO179" s="70" t="str">
        <f>D179</f>
        <v>IOTS</v>
      </c>
      <c r="AP179" s="70" t="str">
        <f>"Industry - "&amp;VLOOKUP(RIGHT(LEFT(AO179,3),2),NameConv!$E$21:$F$301,2,FALSE)&amp;" - " &amp;VLOOKUP(RIGHT(AO179,1),NameConv!$D$42:$E$53,2,FALSE)</f>
        <v>Industry - Other - boiler/process heating</v>
      </c>
      <c r="AQ179" s="245" t="s">
        <v>387</v>
      </c>
      <c r="AR179" s="70" t="s">
        <v>631</v>
      </c>
      <c r="AS179" s="70" t="s">
        <v>480</v>
      </c>
      <c r="AV179" s="254" t="s">
        <v>401</v>
      </c>
      <c r="AW179" s="72" t="str">
        <f t="shared" si="150"/>
        <v>IOTS</v>
      </c>
      <c r="AX179" s="254" t="s">
        <v>387</v>
      </c>
      <c r="AY179" s="266">
        <f t="shared" si="151"/>
        <v>68.533420800000002</v>
      </c>
    </row>
    <row r="180" spans="1:51">
      <c r="A180" s="45" t="str">
        <f>A$5&amp;"-"&amp;A$19&amp;"-"&amp;A$70&amp;" - "&amp;VLOOKUP(RIGHT(C180,3),NameConv!$E$4:$G$23,2,FALSE)&amp;" - Existing"</f>
        <v>Industry-Other-boiler/process heating -  - Existing</v>
      </c>
      <c r="B180" s="45" t="str">
        <f t="shared" si="155"/>
        <v>IOTSGAS-E</v>
      </c>
      <c r="C180" s="46" t="str">
        <f>G6</f>
        <v>INDGAS</v>
      </c>
      <c r="D180" s="46" t="str">
        <f>$B$5&amp;RIGHT($B167,2)&amp;$B$70</f>
        <v>IOTS</v>
      </c>
      <c r="E180" s="58">
        <f>Methodology!C41</f>
        <v>0.72</v>
      </c>
      <c r="F180" s="60">
        <f>SUMIF(AFA!$C$3:$L$3,RIGHT(D180,1),AFA!$C$4:$L$4)</f>
        <v>0.15426999999999999</v>
      </c>
      <c r="G180" s="59">
        <v>100</v>
      </c>
      <c r="H180" s="60">
        <f t="shared" si="156"/>
        <v>21.468853309133337</v>
      </c>
      <c r="I180">
        <v>0</v>
      </c>
      <c r="J180" s="61">
        <v>1</v>
      </c>
      <c r="K180" s="60">
        <f>J180*INDEX($C$10:$L$19,MATCH($B$167,$B$10:$B$19,0),MATCH($B$6&amp;RIGHT(C180,3),$C$6:$L$6,0))</f>
        <v>4.5999999999999996</v>
      </c>
      <c r="L180" s="60">
        <f t="shared" si="157"/>
        <v>3.3119999999999998</v>
      </c>
      <c r="N180" s="78">
        <f t="shared" si="158"/>
        <v>4.8326786571260716E-2</v>
      </c>
      <c r="O180" s="77">
        <f t="shared" ref="O180:Q182" si="161">MIN(1,$N180+O$75)</f>
        <v>0.54832678657126066</v>
      </c>
      <c r="P180" s="77">
        <f t="shared" si="161"/>
        <v>1</v>
      </c>
      <c r="Q180" s="77">
        <f t="shared" si="161"/>
        <v>1</v>
      </c>
      <c r="R180" s="77"/>
      <c r="S180" s="78">
        <f t="shared" si="159"/>
        <v>4.8326786571260716E-2</v>
      </c>
      <c r="T180" s="77">
        <f t="shared" ref="T180:V180" si="162">S180*T$75</f>
        <v>4.3494107914134647E-2</v>
      </c>
      <c r="U180" s="77">
        <f t="shared" si="162"/>
        <v>0</v>
      </c>
      <c r="V180" s="77">
        <f t="shared" si="162"/>
        <v>0</v>
      </c>
      <c r="W180" s="74"/>
      <c r="Y180" s="74"/>
      <c r="Z180" s="263">
        <f>'PAMS central control panel'!C72</f>
        <v>0</v>
      </c>
      <c r="AA180" s="4">
        <f>'PAMS central control panel'!D72</f>
        <v>0</v>
      </c>
      <c r="AB180" s="4">
        <f>'PAMS central control panel'!E72</f>
        <v>0</v>
      </c>
      <c r="AC180" s="4">
        <f>'PAMS central control panel'!F72</f>
        <v>0</v>
      </c>
      <c r="AD180" s="4">
        <f>'PAMS central control panel'!G72</f>
        <v>0</v>
      </c>
      <c r="AE180" s="264">
        <f>'PAMS central control panel'!H72</f>
        <v>0</v>
      </c>
      <c r="AH180" t="str">
        <f t="shared" si="147"/>
        <v>IOTSGAS-E</v>
      </c>
      <c r="AI180" t="str">
        <f t="shared" si="148"/>
        <v>Industry-Other-boiler/process heating -  - Existing</v>
      </c>
      <c r="AJ180" s="70" t="s">
        <v>387</v>
      </c>
      <c r="AK180" s="70" t="s">
        <v>610</v>
      </c>
      <c r="AL180" s="70" t="s">
        <v>480</v>
      </c>
      <c r="AM180" s="70" t="s">
        <v>611</v>
      </c>
      <c r="AO180" s="26" t="s">
        <v>476</v>
      </c>
      <c r="AP180" s="70" t="str">
        <f t="shared" ref="AP180:AP186" si="163">A180</f>
        <v>Industry-Other-boiler/process heating -  - Existing</v>
      </c>
      <c r="AQ180" s="245" t="s">
        <v>387</v>
      </c>
      <c r="AR180" s="70" t="s">
        <v>631</v>
      </c>
      <c r="AS180" s="70" t="s">
        <v>480</v>
      </c>
      <c r="AV180" s="72" t="s">
        <v>476</v>
      </c>
      <c r="AW180" s="72" t="str">
        <f t="shared" si="150"/>
        <v>*</v>
      </c>
      <c r="AX180" s="254" t="s">
        <v>387</v>
      </c>
      <c r="AY180" s="266">
        <f t="shared" si="151"/>
        <v>338.97013191086643</v>
      </c>
    </row>
    <row r="181" spans="1:51">
      <c r="A181" s="45" t="str">
        <f>A$5&amp;"-"&amp;A$19&amp;"-"&amp;A$70&amp;" - "&amp;VLOOKUP(RIGHT(C181,3),NameConv!$E$4:$G$23,2,FALSE)&amp;" - Existing"</f>
        <v>Industry-Other-boiler/process heating -  - Existing</v>
      </c>
      <c r="B181" s="45" t="str">
        <f t="shared" si="155"/>
        <v>IOTSOHF-E</v>
      </c>
      <c r="C181" s="46" t="str">
        <f>+$H$6</f>
        <v>INDOHF</v>
      </c>
      <c r="D181" s="46" t="str">
        <f>$B$5&amp;RIGHT($B167,2)&amp;$B$70</f>
        <v>IOTS</v>
      </c>
      <c r="E181" s="58">
        <f>Methodology!C42</f>
        <v>0.68</v>
      </c>
      <c r="F181" s="60">
        <f>SUMIF(AFA!$C$3:$L$3,RIGHT(D181,1),AFA!$C$4:$L$4)</f>
        <v>0.15426999999999999</v>
      </c>
      <c r="G181" s="59">
        <v>100</v>
      </c>
      <c r="H181" s="60">
        <f t="shared" si="156"/>
        <v>0</v>
      </c>
      <c r="I181">
        <v>0</v>
      </c>
      <c r="J181" s="61">
        <v>1</v>
      </c>
      <c r="K181" s="60">
        <f>J181*INDEX($C$10:$L$19,MATCH($B$167,$B$10:$B$19,0),MATCH($B$6&amp;RIGHT(C181,3),$C$6:$L$6,0))</f>
        <v>0</v>
      </c>
      <c r="L181" s="60">
        <f t="shared" si="157"/>
        <v>0</v>
      </c>
      <c r="N181" s="78">
        <f t="shared" si="158"/>
        <v>0</v>
      </c>
      <c r="O181" s="77">
        <f t="shared" si="161"/>
        <v>0.5</v>
      </c>
      <c r="P181" s="77">
        <f t="shared" si="161"/>
        <v>1</v>
      </c>
      <c r="Q181" s="77">
        <f t="shared" si="161"/>
        <v>1</v>
      </c>
      <c r="R181" s="77"/>
      <c r="S181" s="78">
        <f t="shared" si="159"/>
        <v>0</v>
      </c>
      <c r="T181" s="77">
        <f t="shared" ref="T181:V181" si="164">S181*T$75</f>
        <v>0</v>
      </c>
      <c r="U181" s="77">
        <f t="shared" si="164"/>
        <v>0</v>
      </c>
      <c r="V181" s="77">
        <f t="shared" si="164"/>
        <v>0</v>
      </c>
      <c r="W181" s="74"/>
      <c r="Y181" s="74"/>
      <c r="Z181" s="14"/>
      <c r="AE181" s="13"/>
      <c r="AH181" t="str">
        <f t="shared" si="147"/>
        <v>IOTSOHF-E</v>
      </c>
      <c r="AI181" t="str">
        <f t="shared" si="148"/>
        <v>Industry-Other-boiler/process heating -  - Existing</v>
      </c>
      <c r="AJ181" s="70" t="s">
        <v>387</v>
      </c>
      <c r="AK181" s="70" t="s">
        <v>610</v>
      </c>
      <c r="AL181" s="70" t="s">
        <v>480</v>
      </c>
      <c r="AM181" s="70" t="s">
        <v>611</v>
      </c>
      <c r="AO181" s="26" t="s">
        <v>476</v>
      </c>
      <c r="AP181" s="70" t="str">
        <f t="shared" si="163"/>
        <v>Industry-Other-boiler/process heating -  - Existing</v>
      </c>
      <c r="AQ181" s="245" t="s">
        <v>387</v>
      </c>
      <c r="AR181" s="70" t="s">
        <v>631</v>
      </c>
      <c r="AS181" s="70" t="s">
        <v>480</v>
      </c>
      <c r="AV181" s="72" t="s">
        <v>476</v>
      </c>
      <c r="AW181" s="72" t="str">
        <f t="shared" si="150"/>
        <v>*</v>
      </c>
      <c r="AX181" s="254" t="s">
        <v>387</v>
      </c>
      <c r="AY181" s="266">
        <f t="shared" si="151"/>
        <v>338.97013191086643</v>
      </c>
    </row>
    <row r="182" spans="1:51">
      <c r="A182" s="45" t="str">
        <f>A$5&amp;"-"&amp;A$19&amp;"-"&amp;A$70&amp;" - "&amp;VLOOKUP(RIGHT(C182,3),NameConv!$E$4:$G$23,2,FALSE)&amp;" - Existing"</f>
        <v>Industry-Other-boiler/process heating -  - Existing</v>
      </c>
      <c r="B182" s="45" t="str">
        <f t="shared" si="155"/>
        <v>IOTSOLP-E</v>
      </c>
      <c r="C182" s="46" t="str">
        <f>+$I$6</f>
        <v>INDOLP</v>
      </c>
      <c r="D182" s="46" t="str">
        <f>$B$5&amp;RIGHT($B167,2)&amp;$B$70</f>
        <v>IOTS</v>
      </c>
      <c r="E182" s="58">
        <f>Methodology!C43</f>
        <v>0.72</v>
      </c>
      <c r="F182" s="60">
        <f>SUMIF(AFA!$C$3:$L$3,RIGHT(D182,1),AFA!$C$4:$L$4)</f>
        <v>0.15426999999999999</v>
      </c>
      <c r="G182" s="59">
        <v>100</v>
      </c>
      <c r="H182" s="60">
        <f t="shared" si="156"/>
        <v>0</v>
      </c>
      <c r="I182">
        <v>0</v>
      </c>
      <c r="J182" s="61">
        <v>1</v>
      </c>
      <c r="K182" s="60">
        <f>J182*INDEX($C$10:$L$19,MATCH($B$167,$B$10:$B$19,0),MATCH($B$6&amp;RIGHT(C182,3),$C$6:$L$6,0))</f>
        <v>0</v>
      </c>
      <c r="L182" s="60">
        <f t="shared" si="157"/>
        <v>0</v>
      </c>
      <c r="N182" s="78">
        <f t="shared" si="158"/>
        <v>0</v>
      </c>
      <c r="O182" s="77">
        <f t="shared" si="161"/>
        <v>0.5</v>
      </c>
      <c r="P182" s="77">
        <f t="shared" si="161"/>
        <v>1</v>
      </c>
      <c r="Q182" s="77">
        <f t="shared" si="161"/>
        <v>1</v>
      </c>
      <c r="R182" s="77"/>
      <c r="S182" s="78">
        <f t="shared" si="159"/>
        <v>0</v>
      </c>
      <c r="T182" s="77">
        <f t="shared" ref="T182:V182" si="165">S182*T$75</f>
        <v>0</v>
      </c>
      <c r="U182" s="77">
        <f t="shared" si="165"/>
        <v>0</v>
      </c>
      <c r="V182" s="77">
        <f t="shared" si="165"/>
        <v>0</v>
      </c>
      <c r="W182" s="74"/>
      <c r="Y182" s="74"/>
      <c r="Z182" s="14"/>
      <c r="AE182" s="13"/>
      <c r="AH182" t="str">
        <f t="shared" si="147"/>
        <v>IOTSOLP-E</v>
      </c>
      <c r="AI182" t="str">
        <f t="shared" si="148"/>
        <v>Industry-Other-boiler/process heating -  - Existing</v>
      </c>
      <c r="AJ182" s="70" t="s">
        <v>387</v>
      </c>
      <c r="AK182" s="70" t="s">
        <v>610</v>
      </c>
      <c r="AL182" s="70" t="s">
        <v>480</v>
      </c>
      <c r="AM182" s="70" t="s">
        <v>611</v>
      </c>
      <c r="AO182" s="26" t="s">
        <v>476</v>
      </c>
      <c r="AP182" s="70" t="str">
        <f t="shared" si="163"/>
        <v>Industry-Other-boiler/process heating -  - Existing</v>
      </c>
      <c r="AQ182" s="245" t="s">
        <v>387</v>
      </c>
      <c r="AR182" s="70" t="s">
        <v>631</v>
      </c>
      <c r="AS182" s="70" t="s">
        <v>480</v>
      </c>
      <c r="AV182" s="72" t="s">
        <v>476</v>
      </c>
      <c r="AW182" s="72" t="str">
        <f t="shared" si="150"/>
        <v>*</v>
      </c>
      <c r="AX182" s="254" t="s">
        <v>387</v>
      </c>
      <c r="AY182" s="266">
        <f t="shared" si="151"/>
        <v>338.97013191086643</v>
      </c>
    </row>
    <row r="183" spans="1:51" ht="15">
      <c r="A183" s="45" t="str">
        <f>A$5&amp;"-"&amp;A$19&amp;"-"&amp;A$70&amp;" - "&amp;VLOOKUP(RIGHT(C183,3),NameConv!$E$4:$G$23,2,FALSE)&amp;" - Existing"</f>
        <v>Industry-Other-boiler/process heating -  - Existing</v>
      </c>
      <c r="B183" s="45" t="str">
        <f t="shared" si="155"/>
        <v>IOTSELC-E</v>
      </c>
      <c r="C183" s="46" t="str">
        <f>$P$18</f>
        <v>IOTELC</v>
      </c>
      <c r="D183" s="46" t="str">
        <f>$B$5&amp;RIGHT($B167,2)&amp;$B$70</f>
        <v>IOTS</v>
      </c>
      <c r="E183" s="58">
        <f>Methodology!C27</f>
        <v>0.76</v>
      </c>
      <c r="F183" s="60">
        <f>SUMIF(AFA!$C$3:$L$3,RIGHT(D183,1),AFA!$C$4:$L$4)</f>
        <v>0.15426999999999999</v>
      </c>
      <c r="G183" s="59">
        <v>100</v>
      </c>
      <c r="H183" s="60">
        <f t="shared" si="156"/>
        <v>1.1137667725416478</v>
      </c>
      <c r="I183">
        <v>0</v>
      </c>
      <c r="J183" s="61">
        <v>1</v>
      </c>
      <c r="K183" s="60">
        <f>J183*INDEX($C$70:$K$70,MATCH($B167,$C$60:$K$60,0))</f>
        <v>0.22608</v>
      </c>
      <c r="L183" s="60">
        <f t="shared" si="157"/>
        <v>0.1718208</v>
      </c>
      <c r="N183" s="78">
        <f t="shared" si="158"/>
        <v>2.5071096407316648E-3</v>
      </c>
      <c r="O183" s="216">
        <v>0.1</v>
      </c>
      <c r="P183" s="216">
        <f>90%-P184</f>
        <v>0.30000000000000004</v>
      </c>
      <c r="Q183" s="216">
        <f>90%-Q184</f>
        <v>0.30000000000000004</v>
      </c>
      <c r="R183" s="77"/>
      <c r="S183" s="78">
        <f t="shared" si="159"/>
        <v>2.5071096407316648E-3</v>
      </c>
      <c r="T183" s="77">
        <f t="shared" ref="T183:V183" si="166">S183*T$75</f>
        <v>2.2563986766584985E-3</v>
      </c>
      <c r="U183" s="77">
        <f t="shared" si="166"/>
        <v>0</v>
      </c>
      <c r="V183" s="77">
        <f t="shared" si="166"/>
        <v>0</v>
      </c>
      <c r="W183" s="74"/>
      <c r="Y183" s="74"/>
      <c r="Z183" s="14"/>
      <c r="AE183" s="13"/>
      <c r="AH183" t="str">
        <f t="shared" si="147"/>
        <v>IOTSELC-E</v>
      </c>
      <c r="AI183" t="str">
        <f t="shared" si="148"/>
        <v>Industry-Other-boiler/process heating -  - Existing</v>
      </c>
      <c r="AJ183" s="70" t="s">
        <v>387</v>
      </c>
      <c r="AK183" s="70" t="s">
        <v>610</v>
      </c>
      <c r="AL183" s="70" t="s">
        <v>480</v>
      </c>
      <c r="AM183" s="70" t="s">
        <v>611</v>
      </c>
      <c r="AO183" s="26" t="s">
        <v>476</v>
      </c>
      <c r="AP183" s="70" t="str">
        <f t="shared" si="163"/>
        <v>Industry-Other-boiler/process heating -  - Existing</v>
      </c>
      <c r="AQ183" s="245" t="s">
        <v>387</v>
      </c>
      <c r="AR183" s="70" t="s">
        <v>631</v>
      </c>
      <c r="AS183" s="70" t="s">
        <v>632</v>
      </c>
      <c r="AV183" s="72" t="s">
        <v>476</v>
      </c>
      <c r="AW183" s="72" t="str">
        <f t="shared" si="150"/>
        <v>*</v>
      </c>
      <c r="AX183" s="254" t="s">
        <v>387</v>
      </c>
      <c r="AY183" s="266">
        <f t="shared" si="151"/>
        <v>338.97013191086643</v>
      </c>
    </row>
    <row r="184" spans="1:51"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58"/>
        <v>0</v>
      </c>
      <c r="O184" s="216">
        <v>0.02</v>
      </c>
      <c r="P184" s="216">
        <v>0.6</v>
      </c>
      <c r="Q184" s="216">
        <v>0.6</v>
      </c>
      <c r="R184" s="77"/>
      <c r="S184" s="78">
        <f t="shared" ref="S184:S188" si="167">N184</f>
        <v>0</v>
      </c>
      <c r="T184" s="77">
        <f t="shared" ref="T184:V184" si="168">S184*T$75</f>
        <v>0</v>
      </c>
      <c r="U184" s="77">
        <f t="shared" si="168"/>
        <v>0</v>
      </c>
      <c r="V184" s="77">
        <f t="shared" si="168"/>
        <v>0</v>
      </c>
      <c r="W184" s="74"/>
      <c r="Y184" s="74"/>
      <c r="Z184" s="14"/>
      <c r="AE184" s="13"/>
      <c r="AH184" t="str">
        <f t="shared" si="147"/>
        <v>IOTSELC-N</v>
      </c>
      <c r="AI184" t="str">
        <f t="shared" si="148"/>
        <v>Industry-Other-boiler/process heating -  - Heat Pump New</v>
      </c>
      <c r="AJ184" s="70" t="s">
        <v>387</v>
      </c>
      <c r="AK184" s="70" t="s">
        <v>610</v>
      </c>
      <c r="AL184" s="70" t="s">
        <v>480</v>
      </c>
      <c r="AM184" s="70" t="s">
        <v>611</v>
      </c>
      <c r="AO184" s="26" t="s">
        <v>476</v>
      </c>
      <c r="AP184" s="70" t="str">
        <f t="shared" si="163"/>
        <v>Industry-Other-boiler/process heating -  - Heat Pump New</v>
      </c>
      <c r="AQ184" s="245" t="s">
        <v>387</v>
      </c>
      <c r="AR184" s="70" t="s">
        <v>631</v>
      </c>
      <c r="AS184" s="70" t="s">
        <v>632</v>
      </c>
      <c r="AV184" s="72" t="s">
        <v>476</v>
      </c>
      <c r="AW184" s="72" t="str">
        <f t="shared" si="150"/>
        <v>*</v>
      </c>
      <c r="AX184" s="254" t="s">
        <v>387</v>
      </c>
      <c r="AY184" s="266">
        <f t="shared" si="151"/>
        <v>338.97013191086643</v>
      </c>
    </row>
    <row r="185" spans="1:51">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58"/>
        <v>0</v>
      </c>
      <c r="O185" s="77">
        <f t="shared" ref="O185:Q188" si="169">MIN(1,$N185+O$75)</f>
        <v>0.5</v>
      </c>
      <c r="P185" s="77">
        <f t="shared" si="169"/>
        <v>1</v>
      </c>
      <c r="Q185" s="77">
        <f t="shared" si="169"/>
        <v>1</v>
      </c>
      <c r="R185" s="77"/>
      <c r="S185" s="78">
        <f t="shared" si="167"/>
        <v>0</v>
      </c>
      <c r="T185" s="77">
        <f t="shared" ref="T185:V185" si="170">S185*T$75</f>
        <v>0</v>
      </c>
      <c r="U185" s="77">
        <f t="shared" si="170"/>
        <v>0</v>
      </c>
      <c r="V185" s="77">
        <f t="shared" si="170"/>
        <v>0</v>
      </c>
      <c r="W185" s="74"/>
      <c r="Y185" s="74"/>
      <c r="Z185" s="14"/>
      <c r="AE185" s="13"/>
      <c r="AH185" t="str">
        <f t="shared" si="147"/>
        <v>IOTSHGN-E</v>
      </c>
      <c r="AI185" t="str">
        <f t="shared" si="148"/>
        <v>Industry-Other-boiler/process heating - Hydrogen - New</v>
      </c>
      <c r="AJ185" s="70" t="s">
        <v>387</v>
      </c>
      <c r="AK185" s="70" t="s">
        <v>610</v>
      </c>
      <c r="AL185" s="70" t="s">
        <v>480</v>
      </c>
      <c r="AM185" s="70" t="s">
        <v>611</v>
      </c>
      <c r="AO185" s="26" t="s">
        <v>476</v>
      </c>
      <c r="AP185" s="70" t="str">
        <f t="shared" si="163"/>
        <v>Industry-Other-boiler/process heating - Hydrogen - New</v>
      </c>
      <c r="AQ185" s="245" t="s">
        <v>387</v>
      </c>
      <c r="AR185" s="70" t="s">
        <v>631</v>
      </c>
      <c r="AS185" s="70" t="s">
        <v>480</v>
      </c>
      <c r="AV185" s="72" t="s">
        <v>476</v>
      </c>
      <c r="AW185" s="72" t="str">
        <f t="shared" si="150"/>
        <v>*</v>
      </c>
      <c r="AX185" s="254" t="s">
        <v>387</v>
      </c>
      <c r="AY185" s="266">
        <f t="shared" si="151"/>
        <v>338.97013191086643</v>
      </c>
    </row>
    <row r="186" spans="1:51">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56"/>
        <v>0</v>
      </c>
      <c r="I186">
        <v>0</v>
      </c>
      <c r="J186" s="61">
        <v>1</v>
      </c>
      <c r="K186" s="60">
        <f>J186*INDEX($C$10:$L$19,MATCH($B$167,$B$10:$B$19,0),MATCH($B$6&amp;RIGHT(C186,3),$C$6:$L$6,0))</f>
        <v>0</v>
      </c>
      <c r="L186" s="60">
        <f t="shared" si="157"/>
        <v>0</v>
      </c>
      <c r="N186" s="78">
        <f t="shared" si="158"/>
        <v>0</v>
      </c>
      <c r="O186" s="77">
        <f t="shared" si="169"/>
        <v>0.5</v>
      </c>
      <c r="P186" s="77">
        <f t="shared" si="169"/>
        <v>1</v>
      </c>
      <c r="Q186" s="77">
        <f t="shared" si="169"/>
        <v>1</v>
      </c>
      <c r="R186" s="77"/>
      <c r="S186" s="78">
        <f t="shared" si="167"/>
        <v>0</v>
      </c>
      <c r="T186" s="77">
        <f t="shared" ref="T186:V186" si="171">S186*T$75</f>
        <v>0</v>
      </c>
      <c r="U186" s="77">
        <f t="shared" si="171"/>
        <v>0</v>
      </c>
      <c r="V186" s="77">
        <f t="shared" si="171"/>
        <v>0</v>
      </c>
      <c r="W186" s="74"/>
      <c r="Y186" s="74"/>
      <c r="Z186" s="14"/>
      <c r="AE186" s="13"/>
      <c r="AH186" t="str">
        <f t="shared" si="147"/>
        <v>IOTSWAS-E</v>
      </c>
      <c r="AI186" t="str">
        <f t="shared" si="148"/>
        <v>Industry-Other-boiler/process heating -  - Existing</v>
      </c>
      <c r="AJ186" s="70" t="s">
        <v>387</v>
      </c>
      <c r="AK186" s="70" t="s">
        <v>610</v>
      </c>
      <c r="AL186" s="70" t="s">
        <v>480</v>
      </c>
      <c r="AM186" s="70" t="s">
        <v>611</v>
      </c>
      <c r="AO186" s="26" t="s">
        <v>476</v>
      </c>
      <c r="AP186" s="70" t="str">
        <f t="shared" si="163"/>
        <v>Industry-Other-boiler/process heating -  - Existing</v>
      </c>
      <c r="AQ186" s="245" t="s">
        <v>387</v>
      </c>
      <c r="AR186" s="70" t="s">
        <v>631</v>
      </c>
      <c r="AS186" s="70" t="s">
        <v>480</v>
      </c>
      <c r="AV186" s="72" t="s">
        <v>476</v>
      </c>
      <c r="AW186" s="72" t="str">
        <f t="shared" si="150"/>
        <v>*</v>
      </c>
      <c r="AX186" s="254" t="s">
        <v>387</v>
      </c>
      <c r="AY186" s="266">
        <f t="shared" si="151"/>
        <v>338.97013191086643</v>
      </c>
    </row>
    <row r="187" spans="1:51">
      <c r="A187" s="45" t="str">
        <f>A$5&amp;"-"&amp;A$19&amp;"-"&amp;A$42&amp;" - "&amp;VLOOKUP(RIGHT(C187,3),NameConv!$E$4:$G$20,2,FALSE)&amp;" - Existing"</f>
        <v>Industry-Other-Transport -  - Existing</v>
      </c>
      <c r="B187" s="45" t="str">
        <f t="shared" si="155"/>
        <v>IOTRODS-E</v>
      </c>
      <c r="C187" s="46" t="str">
        <f>+$E$6</f>
        <v>INDODS</v>
      </c>
      <c r="D187" s="46" t="str">
        <f>$B$5&amp;RIGHT($B$167,2)&amp;$B$42</f>
        <v>IOTR</v>
      </c>
      <c r="E187" s="58">
        <v>1</v>
      </c>
      <c r="F187" s="60">
        <v>1</v>
      </c>
      <c r="G187" s="59">
        <v>100</v>
      </c>
      <c r="H187" s="60">
        <f t="shared" si="156"/>
        <v>4.2</v>
      </c>
      <c r="I187">
        <v>0</v>
      </c>
      <c r="J187" s="61">
        <v>1</v>
      </c>
      <c r="K187" s="60">
        <f>J187*INDEX($C$10:$L$19,MATCH($B$167,$B$10:$B$19,0),MATCH($B$6&amp;RIGHT(C187,3),$C$6:$L$6,0))</f>
        <v>4.2</v>
      </c>
      <c r="L187" s="60">
        <f t="shared" si="157"/>
        <v>4.2</v>
      </c>
      <c r="N187" s="78">
        <f t="shared" si="158"/>
        <v>1</v>
      </c>
      <c r="O187" s="77">
        <f t="shared" si="169"/>
        <v>1</v>
      </c>
      <c r="P187" s="77">
        <f t="shared" si="169"/>
        <v>1</v>
      </c>
      <c r="Q187" s="77">
        <f t="shared" si="169"/>
        <v>1</v>
      </c>
      <c r="R187" s="77"/>
      <c r="S187" s="78">
        <f t="shared" si="167"/>
        <v>1</v>
      </c>
      <c r="T187" s="77">
        <f t="shared" ref="T187:V187" si="172">S187*T$75</f>
        <v>0.9</v>
      </c>
      <c r="U187" s="77">
        <f t="shared" si="172"/>
        <v>0</v>
      </c>
      <c r="V187" s="77">
        <f t="shared" si="172"/>
        <v>0</v>
      </c>
      <c r="W187" s="74"/>
      <c r="Y187" s="74"/>
      <c r="Z187" s="14"/>
      <c r="AE187" s="13"/>
      <c r="AH187" t="str">
        <f t="shared" si="147"/>
        <v>IOTRODS-E</v>
      </c>
      <c r="AI187" t="str">
        <f t="shared" si="148"/>
        <v>Industry-Other-Transport -  - Existing</v>
      </c>
      <c r="AJ187" s="70" t="s">
        <v>387</v>
      </c>
      <c r="AK187" s="70" t="s">
        <v>610</v>
      </c>
      <c r="AL187" s="70" t="s">
        <v>480</v>
      </c>
      <c r="AM187" s="70" t="s">
        <v>611</v>
      </c>
      <c r="AO187" s="70" t="str">
        <f>D187</f>
        <v>IOTR</v>
      </c>
      <c r="AP187" s="70" t="str">
        <f>"Industry - "&amp;VLOOKUP(RIGHT(LEFT(AO187,3),2),NameConv!$E$21:$F$301,2,FALSE)&amp;" - " &amp;VLOOKUP(RIGHT(AO187,1),NameConv!$D$42:$E$53,2,FALSE)</f>
        <v>Industry - Other - Transport</v>
      </c>
      <c r="AQ187" s="245" t="s">
        <v>387</v>
      </c>
      <c r="AR187" s="70" t="s">
        <v>631</v>
      </c>
      <c r="AS187" s="70" t="s">
        <v>480</v>
      </c>
      <c r="AV187" s="254" t="s">
        <v>401</v>
      </c>
      <c r="AW187" s="72" t="str">
        <f t="shared" si="150"/>
        <v>IOTR</v>
      </c>
      <c r="AX187" s="254" t="s">
        <v>387</v>
      </c>
      <c r="AY187" s="266">
        <f t="shared" si="151"/>
        <v>4.2</v>
      </c>
    </row>
    <row r="188" spans="1:51"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58"/>
        <v>0</v>
      </c>
      <c r="O188" s="77">
        <f t="shared" si="169"/>
        <v>0.5</v>
      </c>
      <c r="P188" s="77">
        <f t="shared" si="169"/>
        <v>1</v>
      </c>
      <c r="Q188" s="77">
        <f t="shared" si="169"/>
        <v>1</v>
      </c>
      <c r="R188" s="77"/>
      <c r="S188" s="78">
        <f t="shared" si="167"/>
        <v>0</v>
      </c>
      <c r="T188" s="77">
        <f t="shared" ref="T188:V188" si="173">S188*T$75</f>
        <v>0</v>
      </c>
      <c r="U188" s="77">
        <f t="shared" si="173"/>
        <v>0</v>
      </c>
      <c r="V188" s="77">
        <f t="shared" si="173"/>
        <v>0</v>
      </c>
      <c r="W188" s="74"/>
      <c r="Y188" s="74"/>
      <c r="Z188" s="14"/>
      <c r="AE188" s="13"/>
      <c r="AH188" t="str">
        <f t="shared" si="147"/>
        <v>IOTRELC-E</v>
      </c>
      <c r="AI188" t="str">
        <f t="shared" si="148"/>
        <v>Industry-Other-Transport -  - New</v>
      </c>
      <c r="AJ188" s="70" t="s">
        <v>387</v>
      </c>
      <c r="AK188" s="70" t="s">
        <v>610</v>
      </c>
      <c r="AL188" s="70" t="s">
        <v>480</v>
      </c>
      <c r="AM188" s="70" t="s">
        <v>611</v>
      </c>
      <c r="AO188" s="26" t="s">
        <v>476</v>
      </c>
      <c r="AP188" s="70" t="str">
        <f>A188</f>
        <v>Industry-Other-Transport -  - New</v>
      </c>
      <c r="AQ188" s="245" t="s">
        <v>387</v>
      </c>
      <c r="AR188" s="70" t="s">
        <v>631</v>
      </c>
      <c r="AS188" s="70" t="s">
        <v>632</v>
      </c>
      <c r="AV188" s="72" t="s">
        <v>476</v>
      </c>
      <c r="AW188" s="72" t="str">
        <f t="shared" si="150"/>
        <v>*</v>
      </c>
      <c r="AX188" s="254" t="s">
        <v>387</v>
      </c>
      <c r="AY188" s="266">
        <f t="shared" si="151"/>
        <v>338.97013191086643</v>
      </c>
    </row>
    <row r="189" spans="1:51">
      <c r="P189" s="74" t="str">
        <f>""</f>
        <v/>
      </c>
      <c r="V189" s="74" t="str">
        <f>""</f>
        <v/>
      </c>
      <c r="Y189" s="74"/>
      <c r="Z189" s="14"/>
      <c r="AE189" s="13"/>
    </row>
    <row r="190" spans="1:51" s="82" customFormat="1" ht="15">
      <c r="B190" s="81"/>
      <c r="K190" s="83"/>
      <c r="M190"/>
      <c r="Y190" s="74"/>
      <c r="Z190" s="14"/>
      <c r="AA190"/>
      <c r="AB190"/>
      <c r="AC190"/>
      <c r="AD190"/>
      <c r="AE190" s="13"/>
    </row>
    <row r="191" spans="1:51">
      <c r="Z191" s="14"/>
      <c r="AE191" s="13"/>
    </row>
    <row r="192" spans="1:51">
      <c r="Z192" s="14"/>
      <c r="AE192" s="13"/>
    </row>
    <row r="193" spans="26:31">
      <c r="Z193" s="14"/>
      <c r="AE193" s="13"/>
    </row>
    <row r="194" spans="26:31">
      <c r="Z194" s="14"/>
      <c r="AE194" s="13"/>
    </row>
    <row r="195" spans="26:31">
      <c r="Z195" s="14"/>
      <c r="AE195" s="13"/>
    </row>
    <row r="196" spans="26:31">
      <c r="Z196" s="14"/>
      <c r="AE196" s="13"/>
    </row>
    <row r="197" spans="26:31">
      <c r="Z197" s="14"/>
      <c r="AE197" s="13"/>
    </row>
    <row r="198" spans="26:31">
      <c r="Z198" s="14"/>
      <c r="AE198" s="13"/>
    </row>
    <row r="199" spans="26:31">
      <c r="Z199" s="14"/>
      <c r="AE199" s="13"/>
    </row>
    <row r="200" spans="26:31">
      <c r="Z200" s="14"/>
      <c r="AE200" s="13"/>
    </row>
    <row r="201" spans="26:31">
      <c r="Z201" s="14"/>
      <c r="AE201" s="13"/>
    </row>
    <row r="202" spans="26:31">
      <c r="Z202" s="14"/>
      <c r="AE202" s="13"/>
    </row>
    <row r="203" spans="26:31">
      <c r="Z203" s="14"/>
      <c r="AE203" s="13"/>
    </row>
    <row r="204" spans="26:31">
      <c r="Z204" s="14"/>
      <c r="AE204" s="13"/>
    </row>
    <row r="205" spans="26:31">
      <c r="Z205" s="14"/>
      <c r="AE205" s="13"/>
    </row>
    <row r="206" spans="26:31">
      <c r="Z206" s="14"/>
      <c r="AE206" s="13"/>
    </row>
    <row r="207" spans="26:31">
      <c r="Z207" s="14"/>
      <c r="AE207" s="13"/>
    </row>
    <row r="208" spans="26:31">
      <c r="Z208" s="14"/>
      <c r="AE208" s="13"/>
    </row>
    <row r="209" spans="26:31">
      <c r="Z209" s="263">
        <f>'PAMS central control panel'!C99</f>
        <v>0</v>
      </c>
      <c r="AA209" s="4">
        <f>'PAMS central control panel'!D99</f>
        <v>0.17499999999999999</v>
      </c>
      <c r="AB209" s="4">
        <f>'PAMS central control panel'!E99</f>
        <v>0.35</v>
      </c>
      <c r="AC209" s="4">
        <f>'PAMS central control panel'!F99</f>
        <v>0.35</v>
      </c>
      <c r="AD209" s="4">
        <f>'PAMS central control panel'!G99</f>
        <v>0.35</v>
      </c>
      <c r="AE209" s="264">
        <f>'PAMS central control panel'!H99</f>
        <v>0.35</v>
      </c>
    </row>
    <row r="210" spans="26:31">
      <c r="Z210" s="263">
        <f>'PAMS central control panel'!C100</f>
        <v>0</v>
      </c>
      <c r="AA210" s="4">
        <f>'PAMS central control panel'!D100</f>
        <v>0.17499999999999999</v>
      </c>
      <c r="AB210" s="4">
        <f>'PAMS central control panel'!E100</f>
        <v>0.35</v>
      </c>
      <c r="AC210" s="4">
        <f>'PAMS central control panel'!F100</f>
        <v>0.35</v>
      </c>
      <c r="AD210" s="4">
        <f>'PAMS central control panel'!G100</f>
        <v>0.35</v>
      </c>
      <c r="AE210" s="264">
        <f>'PAMS central control panel'!H100</f>
        <v>0.35</v>
      </c>
    </row>
    <row r="211" spans="26:31">
      <c r="Z211" s="263">
        <f>'PAMS central control panel'!C101</f>
        <v>0</v>
      </c>
      <c r="AA211" s="4">
        <f>'PAMS central control panel'!D101</f>
        <v>0.17499999999999999</v>
      </c>
      <c r="AB211" s="4">
        <f>'PAMS central control panel'!E101</f>
        <v>0.35</v>
      </c>
      <c r="AC211" s="4">
        <f>'PAMS central control panel'!F101</f>
        <v>0.35</v>
      </c>
      <c r="AD211" s="4">
        <f>'PAMS central control panel'!G101</f>
        <v>0.35</v>
      </c>
      <c r="AE211" s="264">
        <f>'PAMS central control panel'!H101</f>
        <v>0.35</v>
      </c>
    </row>
    <row r="212" spans="26:31">
      <c r="Z212" s="263">
        <f>'PAMS central control panel'!C102</f>
        <v>0</v>
      </c>
      <c r="AA212" s="4">
        <f>'PAMS central control panel'!D102</f>
        <v>0.17499999999999999</v>
      </c>
      <c r="AB212" s="4">
        <f>'PAMS central control panel'!E102</f>
        <v>0.35</v>
      </c>
      <c r="AC212" s="4">
        <f>'PAMS central control panel'!F102</f>
        <v>0.35</v>
      </c>
      <c r="AD212" s="4">
        <f>'PAMS central control panel'!G102</f>
        <v>0.35</v>
      </c>
      <c r="AE212" s="264">
        <f>'PAMS central control panel'!H102</f>
        <v>0.35</v>
      </c>
    </row>
    <row r="213" spans="26:31">
      <c r="Z213" s="263">
        <f>'PAMS central control panel'!C103</f>
        <v>0</v>
      </c>
      <c r="AA213" s="4">
        <f>'PAMS central control panel'!D103</f>
        <v>0.17499999999999999</v>
      </c>
      <c r="AB213" s="4">
        <f>'PAMS central control panel'!E103</f>
        <v>0.35</v>
      </c>
      <c r="AC213" s="4">
        <f>'PAMS central control panel'!F103</f>
        <v>0.35</v>
      </c>
      <c r="AD213" s="4">
        <f>'PAMS central control panel'!G103</f>
        <v>0.35</v>
      </c>
      <c r="AE213" s="264">
        <f>'PAMS central control panel'!H103</f>
        <v>0.35</v>
      </c>
    </row>
    <row r="214" spans="26:31">
      <c r="Z214" s="263">
        <f>'PAMS central control panel'!C104</f>
        <v>0</v>
      </c>
      <c r="AA214" s="4">
        <f>'PAMS central control panel'!D104</f>
        <v>0.17499999999999999</v>
      </c>
      <c r="AB214" s="4">
        <f>'PAMS central control panel'!E104</f>
        <v>0.35</v>
      </c>
      <c r="AC214" s="4">
        <f>'PAMS central control panel'!F104</f>
        <v>0.35</v>
      </c>
      <c r="AD214" s="4">
        <f>'PAMS central control panel'!G104</f>
        <v>0.35</v>
      </c>
      <c r="AE214" s="264">
        <f>'PAMS central control panel'!H104</f>
        <v>0.35</v>
      </c>
    </row>
    <row r="215" spans="26:31">
      <c r="Z215" s="263">
        <f>'PAMS central control panel'!C105</f>
        <v>0</v>
      </c>
      <c r="AA215" s="4">
        <f>'PAMS central control panel'!D105</f>
        <v>0.17499999999999999</v>
      </c>
      <c r="AB215" s="4">
        <f>'PAMS central control panel'!E105</f>
        <v>0.35</v>
      </c>
      <c r="AC215" s="4">
        <f>'PAMS central control panel'!F105</f>
        <v>0.35</v>
      </c>
      <c r="AD215" s="4">
        <f>'PAMS central control panel'!G105</f>
        <v>0.35</v>
      </c>
      <c r="AE215" s="264">
        <f>'PAMS central control panel'!H105</f>
        <v>0.35</v>
      </c>
    </row>
    <row r="216" spans="26:31">
      <c r="Z216" s="263">
        <f>'PAMS central control panel'!C106</f>
        <v>0</v>
      </c>
      <c r="AA216" s="4">
        <f>'PAMS central control panel'!D106</f>
        <v>0.17499999999999999</v>
      </c>
      <c r="AB216" s="4">
        <f>'PAMS central control panel'!E106</f>
        <v>0.35</v>
      </c>
      <c r="AC216" s="4">
        <f>'PAMS central control panel'!F106</f>
        <v>0.35</v>
      </c>
      <c r="AD216" s="4">
        <f>'PAMS central control panel'!G106</f>
        <v>0.35</v>
      </c>
      <c r="AE216" s="264">
        <f>'PAMS central control panel'!H106</f>
        <v>0.35</v>
      </c>
    </row>
    <row r="217" spans="26:31">
      <c r="Z217" s="263">
        <f>'PAMS central control panel'!C107</f>
        <v>0</v>
      </c>
      <c r="AA217" s="4">
        <f>'PAMS central control panel'!D107</f>
        <v>0.17499999999999999</v>
      </c>
      <c r="AB217" s="4">
        <f>'PAMS central control panel'!E107</f>
        <v>0.35</v>
      </c>
      <c r="AC217" s="4">
        <f>'PAMS central control panel'!F107</f>
        <v>0.35</v>
      </c>
      <c r="AD217" s="4">
        <f>'PAMS central control panel'!G107</f>
        <v>0.35</v>
      </c>
      <c r="AE217" s="264">
        <f>'PAMS central control panel'!H107</f>
        <v>0.35</v>
      </c>
    </row>
    <row r="218" spans="26:31">
      <c r="Z218" s="263">
        <f>'PAMS central control panel'!C108</f>
        <v>0</v>
      </c>
      <c r="AA218" s="4">
        <f>'PAMS central control panel'!D108</f>
        <v>0</v>
      </c>
      <c r="AB218" s="4">
        <f>'PAMS central control panel'!E108</f>
        <v>0</v>
      </c>
      <c r="AC218" s="4">
        <f>'PAMS central control panel'!F108</f>
        <v>0</v>
      </c>
      <c r="AD218" s="4">
        <f>'PAMS central control panel'!G108</f>
        <v>0</v>
      </c>
      <c r="AE218" s="264">
        <f>'PAMS central control panel'!H108</f>
        <v>0</v>
      </c>
    </row>
    <row r="219" spans="26:31">
      <c r="Z219" s="14"/>
      <c r="AE219" s="13"/>
    </row>
    <row r="220" spans="26:31">
      <c r="Z220" s="14"/>
      <c r="AE220" s="13"/>
    </row>
    <row r="221" spans="26:31">
      <c r="Z221" s="14"/>
      <c r="AE221" s="13"/>
    </row>
    <row r="222" spans="26:31">
      <c r="Z222" s="14"/>
      <c r="AE222" s="13"/>
    </row>
    <row r="223" spans="26:31">
      <c r="Z223" s="14"/>
      <c r="AE223" s="13"/>
    </row>
    <row r="224" spans="26:31">
      <c r="Z224" s="14"/>
      <c r="AE224" s="13"/>
    </row>
    <row r="225" spans="26:31">
      <c r="Z225" s="14"/>
      <c r="AE225" s="13"/>
    </row>
    <row r="226" spans="26:31">
      <c r="Z226" s="14"/>
      <c r="AE226" s="13"/>
    </row>
    <row r="227" spans="26:31">
      <c r="Z227" s="14"/>
      <c r="AE227" s="13"/>
    </row>
    <row r="228" spans="26:31">
      <c r="Z228" s="14"/>
      <c r="AE228" s="13"/>
    </row>
    <row r="229" spans="26:31">
      <c r="Z229" s="14"/>
      <c r="AE229" s="13"/>
    </row>
    <row r="230" spans="26:31">
      <c r="Z230" s="14"/>
      <c r="AE230" s="13"/>
    </row>
    <row r="231" spans="26:31">
      <c r="Z231" s="14"/>
      <c r="AE231" s="13"/>
    </row>
    <row r="232" spans="26:31">
      <c r="Z232" s="14"/>
      <c r="AE232" s="13"/>
    </row>
    <row r="233" spans="26:31">
      <c r="Z233" s="14"/>
      <c r="AE233" s="13"/>
    </row>
    <row r="234" spans="26:31">
      <c r="Z234" s="14"/>
      <c r="AE234" s="13"/>
    </row>
    <row r="235" spans="26:31">
      <c r="Z235" s="14"/>
      <c r="AE235" s="13"/>
    </row>
    <row r="236" spans="26:31">
      <c r="Z236" s="14"/>
      <c r="AE236" s="13"/>
    </row>
    <row r="237" spans="26:31">
      <c r="Z237" s="14"/>
      <c r="AE237" s="13"/>
    </row>
    <row r="238" spans="26:31">
      <c r="Z238" s="14"/>
      <c r="AE238" s="13"/>
    </row>
    <row r="239" spans="26:31">
      <c r="Z239" s="14"/>
      <c r="AE239" s="13"/>
    </row>
    <row r="240" spans="26:31">
      <c r="Z240" s="14"/>
      <c r="AE240" s="13"/>
    </row>
    <row r="241" spans="26:31">
      <c r="Z241" s="14"/>
      <c r="AE241" s="13"/>
    </row>
    <row r="242" spans="26:31">
      <c r="Z242" s="14"/>
      <c r="AE242" s="13"/>
    </row>
    <row r="243" spans="26:31">
      <c r="Z243" s="14"/>
      <c r="AE243" s="13"/>
    </row>
    <row r="244" spans="26:31">
      <c r="Z244" s="14"/>
      <c r="AE244" s="13"/>
    </row>
    <row r="245" spans="26:31">
      <c r="Z245" s="14"/>
      <c r="AE245" s="13"/>
    </row>
    <row r="246" spans="26:31">
      <c r="Z246" s="14"/>
      <c r="AE246" s="13"/>
    </row>
    <row r="247" spans="26:31">
      <c r="Z247" s="14"/>
      <c r="AE247" s="13"/>
    </row>
    <row r="248" spans="26:31">
      <c r="Z248" s="14"/>
      <c r="AE248" s="13"/>
    </row>
    <row r="249" spans="26:31">
      <c r="Z249" s="14"/>
      <c r="AE249" s="13"/>
    </row>
    <row r="250" spans="26:31">
      <c r="Z250" s="263">
        <f>'PAMS central control panel'!C75</f>
        <v>0</v>
      </c>
      <c r="AA250" s="4">
        <f>'PAMS central control panel'!D75</f>
        <v>0.17499999999999999</v>
      </c>
      <c r="AB250" s="4">
        <f>'PAMS central control panel'!E75</f>
        <v>0.35</v>
      </c>
      <c r="AC250" s="4">
        <f>'PAMS central control panel'!F75</f>
        <v>0.35</v>
      </c>
      <c r="AD250" s="4">
        <f>'PAMS central control panel'!G75</f>
        <v>0.35</v>
      </c>
      <c r="AE250" s="264">
        <f>'PAMS central control panel'!H75</f>
        <v>0.35</v>
      </c>
    </row>
    <row r="251" spans="26:31">
      <c r="Z251" s="263">
        <f>'PAMS central control panel'!C76</f>
        <v>0</v>
      </c>
      <c r="AA251" s="4">
        <f>'PAMS central control panel'!D76</f>
        <v>0.17499999999999999</v>
      </c>
      <c r="AB251" s="4">
        <f>'PAMS central control panel'!E76</f>
        <v>0.35</v>
      </c>
      <c r="AC251" s="4">
        <f>'PAMS central control panel'!F76</f>
        <v>0.35</v>
      </c>
      <c r="AD251" s="4">
        <f>'PAMS central control panel'!G76</f>
        <v>0.35</v>
      </c>
      <c r="AE251" s="264">
        <f>'PAMS central control panel'!H76</f>
        <v>0.35</v>
      </c>
    </row>
    <row r="252" spans="26:31">
      <c r="Z252" s="263">
        <f>'PAMS central control panel'!C77</f>
        <v>0</v>
      </c>
      <c r="AA252" s="4">
        <f>'PAMS central control panel'!D77</f>
        <v>0.17499999999999999</v>
      </c>
      <c r="AB252" s="4">
        <f>'PAMS central control panel'!E77</f>
        <v>0.35</v>
      </c>
      <c r="AC252" s="4">
        <f>'PAMS central control panel'!F77</f>
        <v>0.35</v>
      </c>
      <c r="AD252" s="4">
        <f>'PAMS central control panel'!G77</f>
        <v>0.35</v>
      </c>
      <c r="AE252" s="264">
        <f>'PAMS central control panel'!H77</f>
        <v>0.35</v>
      </c>
    </row>
    <row r="253" spans="26:31">
      <c r="Z253" s="263">
        <f>'PAMS central control panel'!C78</f>
        <v>0</v>
      </c>
      <c r="AA253" s="4">
        <f>'PAMS central control panel'!D78</f>
        <v>0.17499999999999999</v>
      </c>
      <c r="AB253" s="4">
        <f>'PAMS central control panel'!E78</f>
        <v>0.35</v>
      </c>
      <c r="AC253" s="4">
        <f>'PAMS central control panel'!F78</f>
        <v>0.35</v>
      </c>
      <c r="AD253" s="4">
        <f>'PAMS central control panel'!G78</f>
        <v>0.35</v>
      </c>
      <c r="AE253" s="264">
        <f>'PAMS central control panel'!H78</f>
        <v>0.35</v>
      </c>
    </row>
    <row r="254" spans="26:31">
      <c r="Z254" s="263">
        <f>'PAMS central control panel'!C79</f>
        <v>0</v>
      </c>
      <c r="AA254" s="4">
        <f>'PAMS central control panel'!D79</f>
        <v>0.17499999999999999</v>
      </c>
      <c r="AB254" s="4">
        <f>'PAMS central control panel'!E79</f>
        <v>0.35</v>
      </c>
      <c r="AC254" s="4">
        <f>'PAMS central control panel'!F79</f>
        <v>0.35</v>
      </c>
      <c r="AD254" s="4">
        <f>'PAMS central control panel'!G79</f>
        <v>0.35</v>
      </c>
      <c r="AE254" s="264">
        <f>'PAMS central control panel'!H79</f>
        <v>0.35</v>
      </c>
    </row>
    <row r="255" spans="26:31">
      <c r="Z255" s="263">
        <f>'PAMS central control panel'!C80</f>
        <v>0</v>
      </c>
      <c r="AA255" s="4">
        <f>'PAMS central control panel'!D80</f>
        <v>0.17499999999999999</v>
      </c>
      <c r="AB255" s="4">
        <f>'PAMS central control panel'!E80</f>
        <v>0.35</v>
      </c>
      <c r="AC255" s="4">
        <f>'PAMS central control panel'!F80</f>
        <v>0.35</v>
      </c>
      <c r="AD255" s="4">
        <f>'PAMS central control panel'!G80</f>
        <v>0.35</v>
      </c>
      <c r="AE255" s="264">
        <f>'PAMS central control panel'!H80</f>
        <v>0.35</v>
      </c>
    </row>
    <row r="256" spans="26:31">
      <c r="Z256" s="263">
        <f>'PAMS central control panel'!C81</f>
        <v>0</v>
      </c>
      <c r="AA256" s="4">
        <f>'PAMS central control panel'!D81</f>
        <v>0.17499999999999999</v>
      </c>
      <c r="AB256" s="4">
        <f>'PAMS central control panel'!E81</f>
        <v>0.35</v>
      </c>
      <c r="AC256" s="4">
        <f>'PAMS central control panel'!F81</f>
        <v>0.35</v>
      </c>
      <c r="AD256" s="4">
        <f>'PAMS central control panel'!G81</f>
        <v>0.35</v>
      </c>
      <c r="AE256" s="264">
        <f>'PAMS central control panel'!H81</f>
        <v>0.35</v>
      </c>
    </row>
    <row r="257" spans="26:31">
      <c r="Z257" s="263">
        <f>'PAMS central control panel'!C82</f>
        <v>0</v>
      </c>
      <c r="AA257" s="4">
        <f>'PAMS central control panel'!D82</f>
        <v>0.17499999999999999</v>
      </c>
      <c r="AB257" s="4">
        <f>'PAMS central control panel'!E82</f>
        <v>0.35</v>
      </c>
      <c r="AC257" s="4">
        <f>'PAMS central control panel'!F82</f>
        <v>0.35</v>
      </c>
      <c r="AD257" s="4">
        <f>'PAMS central control panel'!G82</f>
        <v>0.35</v>
      </c>
      <c r="AE257" s="264">
        <f>'PAMS central control panel'!H82</f>
        <v>0.35</v>
      </c>
    </row>
    <row r="258" spans="26:31">
      <c r="Z258" s="263">
        <f>'PAMS central control panel'!C83</f>
        <v>0</v>
      </c>
      <c r="AA258" s="4">
        <f>'PAMS central control panel'!D83</f>
        <v>0.17499999999999999</v>
      </c>
      <c r="AB258" s="4">
        <f>'PAMS central control panel'!E83</f>
        <v>0.35</v>
      </c>
      <c r="AC258" s="4">
        <f>'PAMS central control panel'!F83</f>
        <v>0.35</v>
      </c>
      <c r="AD258" s="4">
        <f>'PAMS central control panel'!G83</f>
        <v>0.35</v>
      </c>
      <c r="AE258" s="264">
        <f>'PAMS central control panel'!H83</f>
        <v>0.35</v>
      </c>
    </row>
    <row r="259" spans="26:31">
      <c r="Z259" s="263">
        <f>'PAMS central control panel'!C84</f>
        <v>0</v>
      </c>
      <c r="AA259" s="4">
        <f>'PAMS central control panel'!D84</f>
        <v>0</v>
      </c>
      <c r="AB259" s="4">
        <f>'PAMS central control panel'!E84</f>
        <v>0</v>
      </c>
      <c r="AC259" s="4">
        <f>'PAMS central control panel'!F84</f>
        <v>0</v>
      </c>
      <c r="AD259" s="4">
        <f>'PAMS central control panel'!G84</f>
        <v>0</v>
      </c>
      <c r="AE259" s="264">
        <f>'PAMS central control panel'!H84</f>
        <v>0</v>
      </c>
    </row>
    <row r="260" spans="26:31">
      <c r="Z260" s="263">
        <f>'PAMS central control panel'!C85</f>
        <v>0</v>
      </c>
      <c r="AA260" s="4">
        <f>'PAMS central control panel'!D85</f>
        <v>0</v>
      </c>
      <c r="AB260" s="4">
        <f>'PAMS central control panel'!E85</f>
        <v>0</v>
      </c>
      <c r="AC260" s="4">
        <f>'PAMS central control panel'!F85</f>
        <v>0</v>
      </c>
      <c r="AD260" s="4">
        <f>'PAMS central control panel'!G85</f>
        <v>0</v>
      </c>
      <c r="AE260" s="264">
        <f>'PAMS central control panel'!H85</f>
        <v>0</v>
      </c>
    </row>
    <row r="261" spans="26:31">
      <c r="Z261" s="14"/>
      <c r="AE261" s="13"/>
    </row>
    <row r="262" spans="26:31">
      <c r="Z262" s="14"/>
      <c r="AE262" s="13"/>
    </row>
    <row r="263" spans="26:31">
      <c r="Z263" s="14"/>
      <c r="AE263" s="13"/>
    </row>
    <row r="264" spans="26:31">
      <c r="Z264" s="14"/>
      <c r="AE264" s="13"/>
    </row>
    <row r="265" spans="26:31">
      <c r="Z265" s="14"/>
      <c r="AE265" s="13"/>
    </row>
    <row r="266" spans="26:31">
      <c r="Z266" s="14"/>
      <c r="AE266" s="13"/>
    </row>
    <row r="267" spans="26:31">
      <c r="Z267" s="14"/>
      <c r="AE267" s="13"/>
    </row>
    <row r="268" spans="26:31">
      <c r="Z268" s="14"/>
      <c r="AE268" s="13"/>
    </row>
    <row r="269" spans="26:31">
      <c r="Z269" s="14"/>
      <c r="AE269" s="13"/>
    </row>
    <row r="270" spans="26:31">
      <c r="Z270" s="14"/>
      <c r="AE270" s="13"/>
    </row>
    <row r="271" spans="26:31">
      <c r="Z271" s="14"/>
      <c r="AE271" s="13"/>
    </row>
    <row r="272" spans="26:31">
      <c r="Z272" s="14"/>
      <c r="AE272" s="13"/>
    </row>
    <row r="273" spans="26:31">
      <c r="Z273" s="119"/>
      <c r="AA273" s="10"/>
      <c r="AB273" s="10"/>
      <c r="AC273" s="10"/>
      <c r="AD273" s="10"/>
      <c r="AE273" s="12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636</v>
      </c>
      <c r="C9" s="70" t="s">
        <v>637</v>
      </c>
      <c r="D9" s="245" t="s">
        <v>387</v>
      </c>
      <c r="E9" s="245" t="s">
        <v>488</v>
      </c>
    </row>
    <row r="10" spans="1:8">
      <c r="B10" s="70" t="s">
        <v>638</v>
      </c>
      <c r="C10" s="70" t="s">
        <v>639</v>
      </c>
      <c r="D10" s="245" t="s">
        <v>387</v>
      </c>
      <c r="E10" s="245" t="s">
        <v>488</v>
      </c>
    </row>
    <row r="11" spans="1:8">
      <c r="B11" s="70" t="s">
        <v>640</v>
      </c>
      <c r="C11" s="70" t="s">
        <v>641</v>
      </c>
      <c r="D11" s="245" t="s">
        <v>387</v>
      </c>
      <c r="E11" s="245" t="s">
        <v>488</v>
      </c>
    </row>
    <row r="12" spans="1:8">
      <c r="B12" s="70" t="s">
        <v>642</v>
      </c>
      <c r="C12" s="70" t="s">
        <v>643</v>
      </c>
      <c r="D12" s="245" t="s">
        <v>387</v>
      </c>
      <c r="E12" s="245" t="s">
        <v>488</v>
      </c>
    </row>
    <row r="13" spans="1:8">
      <c r="B13" s="70" t="s">
        <v>644</v>
      </c>
      <c r="C13" s="70" t="s">
        <v>645</v>
      </c>
      <c r="D13" s="245" t="s">
        <v>387</v>
      </c>
      <c r="E13" s="245" t="s">
        <v>488</v>
      </c>
    </row>
    <row r="14" spans="1:8">
      <c r="B14" s="70" t="s">
        <v>646</v>
      </c>
      <c r="C14" s="70" t="s">
        <v>647</v>
      </c>
      <c r="D14" s="245" t="s">
        <v>387</v>
      </c>
      <c r="E14" s="245" t="s">
        <v>488</v>
      </c>
    </row>
    <row r="15" spans="1:8">
      <c r="B15" s="70" t="s">
        <v>648</v>
      </c>
      <c r="C15" s="70" t="s">
        <v>649</v>
      </c>
      <c r="D15" s="245" t="s">
        <v>387</v>
      </c>
      <c r="E15" s="245" t="s">
        <v>488</v>
      </c>
    </row>
    <row r="16" spans="1:8">
      <c r="B16" s="70" t="s">
        <v>541</v>
      </c>
      <c r="C16" s="70" t="s">
        <v>650</v>
      </c>
      <c r="D16" s="245" t="s">
        <v>387</v>
      </c>
      <c r="E16" s="245" t="s">
        <v>488</v>
      </c>
    </row>
    <row r="17" spans="1:5">
      <c r="B17" s="70" t="s">
        <v>651</v>
      </c>
      <c r="C17" s="70" t="s">
        <v>652</v>
      </c>
      <c r="D17" s="245" t="s">
        <v>387</v>
      </c>
      <c r="E17" s="245" t="s">
        <v>488</v>
      </c>
    </row>
    <row r="18" spans="1:5">
      <c r="A18" s="238"/>
      <c r="B18" s="70" t="s">
        <v>653</v>
      </c>
      <c r="C18" s="70" t="s">
        <v>654</v>
      </c>
      <c r="D18" s="245" t="s">
        <v>387</v>
      </c>
      <c r="E18" s="245" t="s">
        <v>488</v>
      </c>
    </row>
    <row r="19" spans="1:5">
      <c r="A19" s="238" t="s">
        <v>476</v>
      </c>
    </row>
    <row r="20" spans="1:5">
      <c r="B20" s="70" t="s">
        <v>655</v>
      </c>
      <c r="C20" s="238" t="s">
        <v>656</v>
      </c>
      <c r="D20" s="245" t="s">
        <v>387</v>
      </c>
      <c r="E20" s="245" t="s">
        <v>489</v>
      </c>
    </row>
    <row r="21" spans="1:5">
      <c r="B21" s="70" t="s">
        <v>657</v>
      </c>
      <c r="C21" s="238" t="s">
        <v>658</v>
      </c>
      <c r="D21" s="245" t="s">
        <v>387</v>
      </c>
      <c r="E21" s="245" t="s">
        <v>489</v>
      </c>
    </row>
    <row r="22" spans="1:5">
      <c r="B22" s="70" t="s">
        <v>659</v>
      </c>
      <c r="C22" s="238" t="s">
        <v>660</v>
      </c>
      <c r="D22" s="245" t="s">
        <v>387</v>
      </c>
      <c r="E22" s="245" t="s">
        <v>489</v>
      </c>
    </row>
    <row r="23" spans="1:5">
      <c r="B23" s="70" t="s">
        <v>661</v>
      </c>
      <c r="C23" s="238" t="s">
        <v>662</v>
      </c>
      <c r="D23" s="245" t="s">
        <v>387</v>
      </c>
      <c r="E23" s="245" t="s">
        <v>489</v>
      </c>
    </row>
    <row r="24" spans="1:5">
      <c r="B24" s="70" t="s">
        <v>663</v>
      </c>
      <c r="C24" s="238" t="s">
        <v>664</v>
      </c>
      <c r="D24" s="245" t="s">
        <v>387</v>
      </c>
      <c r="E24" s="245" t="s">
        <v>489</v>
      </c>
    </row>
    <row r="25" spans="1:5">
      <c r="B25" s="70" t="s">
        <v>665</v>
      </c>
      <c r="C25" s="238" t="s">
        <v>666</v>
      </c>
      <c r="D25" s="245" t="s">
        <v>387</v>
      </c>
      <c r="E25" s="245" t="s">
        <v>489</v>
      </c>
    </row>
    <row r="26" spans="1:5">
      <c r="B26" s="70" t="s">
        <v>667</v>
      </c>
      <c r="C26" s="238" t="s">
        <v>668</v>
      </c>
      <c r="D26" s="245" t="s">
        <v>387</v>
      </c>
      <c r="E26" s="245" t="s">
        <v>489</v>
      </c>
    </row>
    <row r="27" spans="1:5">
      <c r="B27" s="70" t="s">
        <v>669</v>
      </c>
      <c r="C27" s="238" t="s">
        <v>670</v>
      </c>
      <c r="D27" s="245" t="s">
        <v>387</v>
      </c>
      <c r="E27" s="245" t="s">
        <v>489</v>
      </c>
    </row>
    <row r="28" spans="1:5">
      <c r="B28" s="70" t="s">
        <v>671</v>
      </c>
      <c r="C28" s="238" t="s">
        <v>672</v>
      </c>
      <c r="D28" s="245" t="s">
        <v>387</v>
      </c>
      <c r="E28" s="245" t="s">
        <v>489</v>
      </c>
    </row>
    <row r="29" spans="1:5">
      <c r="A29" s="238" t="s">
        <v>476</v>
      </c>
      <c r="B29" s="70"/>
      <c r="C29" s="238"/>
      <c r="D29" s="245"/>
      <c r="E29" s="245"/>
    </row>
    <row r="30" spans="1:5">
      <c r="B30" s="238" t="s">
        <v>467</v>
      </c>
      <c r="C30" s="238" t="s">
        <v>673</v>
      </c>
      <c r="D30" s="245" t="s">
        <v>387</v>
      </c>
      <c r="E30" s="245" t="s">
        <v>489</v>
      </c>
    </row>
    <row r="31" spans="1:5">
      <c r="A31" s="238"/>
      <c r="B31" s="238" t="s">
        <v>674</v>
      </c>
      <c r="C31" s="238" t="s">
        <v>675</v>
      </c>
      <c r="D31" s="245" t="s">
        <v>387</v>
      </c>
      <c r="E31" s="245" t="s">
        <v>489</v>
      </c>
    </row>
    <row r="32" spans="1:5">
      <c r="A32" s="238"/>
      <c r="B32" s="238" t="s">
        <v>676</v>
      </c>
      <c r="C32" s="238" t="s">
        <v>677</v>
      </c>
      <c r="D32" s="245" t="s">
        <v>387</v>
      </c>
      <c r="E32" s="245" t="s">
        <v>489</v>
      </c>
    </row>
    <row r="33" spans="1:5">
      <c r="A33" s="238"/>
      <c r="B33" s="70" t="s">
        <v>678</v>
      </c>
      <c r="C33" s="238" t="s">
        <v>679</v>
      </c>
      <c r="D33" s="245" t="s">
        <v>387</v>
      </c>
      <c r="E33" s="245" t="s">
        <v>489</v>
      </c>
    </row>
    <row r="34" spans="1:5">
      <c r="A34" s="238"/>
      <c r="B34" s="70" t="s">
        <v>680</v>
      </c>
      <c r="C34" s="238" t="s">
        <v>681</v>
      </c>
      <c r="D34" s="245" t="s">
        <v>387</v>
      </c>
      <c r="E34" s="245" t="s">
        <v>489</v>
      </c>
    </row>
    <row r="35" spans="1:5">
      <c r="A35" s="238"/>
      <c r="B35" s="70" t="s">
        <v>682</v>
      </c>
      <c r="C35" s="238" t="s">
        <v>683</v>
      </c>
      <c r="D35" s="245" t="s">
        <v>387</v>
      </c>
      <c r="E35" s="245" t="s">
        <v>489</v>
      </c>
    </row>
    <row r="36" spans="1:5">
      <c r="A36" s="238"/>
      <c r="B36" s="70" t="s">
        <v>468</v>
      </c>
      <c r="C36" s="238" t="s">
        <v>684</v>
      </c>
      <c r="D36" s="245" t="s">
        <v>387</v>
      </c>
      <c r="E36" s="245" t="s">
        <v>489</v>
      </c>
    </row>
    <row r="37" spans="1:5">
      <c r="B37" s="70" t="s">
        <v>685</v>
      </c>
      <c r="C37" s="238" t="s">
        <v>686</v>
      </c>
      <c r="D37" s="245" t="s">
        <v>387</v>
      </c>
      <c r="E37" s="245" t="s">
        <v>489</v>
      </c>
    </row>
    <row r="38" spans="1:5">
      <c r="B38" s="70" t="s">
        <v>687</v>
      </c>
      <c r="C38" s="238" t="s">
        <v>688</v>
      </c>
      <c r="D38" s="245" t="s">
        <v>387</v>
      </c>
      <c r="E38" s="245" t="s">
        <v>489</v>
      </c>
    </row>
    <row r="39" spans="1:5">
      <c r="A39" s="238" t="s">
        <v>476</v>
      </c>
      <c r="B39" s="238"/>
      <c r="C39" s="238"/>
    </row>
    <row r="40" spans="1:5">
      <c r="B40" s="238" t="s">
        <v>635</v>
      </c>
      <c r="C40" s="238" t="s">
        <v>689</v>
      </c>
      <c r="D40" s="245" t="s">
        <v>387</v>
      </c>
      <c r="E40" s="245" t="s">
        <v>490</v>
      </c>
    </row>
    <row r="41" spans="1:5">
      <c r="B41" s="238" t="s">
        <v>690</v>
      </c>
      <c r="C41" s="238" t="s">
        <v>691</v>
      </c>
      <c r="D41" s="245" t="s">
        <v>387</v>
      </c>
      <c r="E41" s="245" t="s">
        <v>490</v>
      </c>
    </row>
    <row r="42" spans="1:5">
      <c r="B42" s="238" t="s">
        <v>692</v>
      </c>
      <c r="C42" s="238" t="s">
        <v>693</v>
      </c>
      <c r="D42" s="245" t="s">
        <v>387</v>
      </c>
      <c r="E42" s="245" t="s">
        <v>490</v>
      </c>
    </row>
    <row r="43" spans="1:5">
      <c r="B43" s="238" t="s">
        <v>694</v>
      </c>
      <c r="C43" s="238" t="s">
        <v>695</v>
      </c>
      <c r="D43" s="245" t="s">
        <v>387</v>
      </c>
      <c r="E43" s="245" t="s">
        <v>490</v>
      </c>
    </row>
    <row r="44" spans="1:5">
      <c r="B44" s="238" t="s">
        <v>696</v>
      </c>
      <c r="C44" s="238" t="s">
        <v>697</v>
      </c>
      <c r="D44" s="245" t="s">
        <v>387</v>
      </c>
      <c r="E44" s="245" t="s">
        <v>490</v>
      </c>
    </row>
    <row r="45" spans="1:5">
      <c r="B45" s="238" t="s">
        <v>698</v>
      </c>
      <c r="C45" s="238" t="s">
        <v>699</v>
      </c>
      <c r="D45" s="245" t="s">
        <v>387</v>
      </c>
      <c r="E45" s="245" t="s">
        <v>490</v>
      </c>
    </row>
    <row r="46" spans="1:5">
      <c r="B46" s="238" t="s">
        <v>700</v>
      </c>
      <c r="C46" s="238" t="s">
        <v>701</v>
      </c>
      <c r="D46" s="245" t="s">
        <v>387</v>
      </c>
      <c r="E46" s="245" t="s">
        <v>490</v>
      </c>
    </row>
    <row r="47" spans="1:5">
      <c r="B47" s="238" t="s">
        <v>702</v>
      </c>
      <c r="C47" s="238" t="s">
        <v>703</v>
      </c>
      <c r="D47" s="245" t="s">
        <v>387</v>
      </c>
      <c r="E47" s="245" t="s">
        <v>490</v>
      </c>
    </row>
    <row r="48" spans="1:5">
      <c r="B48" s="238" t="s">
        <v>704</v>
      </c>
      <c r="C48" s="238" t="s">
        <v>705</v>
      </c>
      <c r="D48" s="245" t="s">
        <v>387</v>
      </c>
      <c r="E48" s="245" t="s">
        <v>490</v>
      </c>
    </row>
    <row r="49" spans="1:5">
      <c r="A49" s="238" t="s">
        <v>476</v>
      </c>
      <c r="B49" s="238"/>
      <c r="C49" s="238" t="s">
        <v>706</v>
      </c>
    </row>
    <row r="50" spans="1:5">
      <c r="B50" s="238" t="s">
        <v>707</v>
      </c>
      <c r="C50" s="238" t="s">
        <v>708</v>
      </c>
      <c r="D50" s="245" t="s">
        <v>387</v>
      </c>
      <c r="E50" s="245" t="s">
        <v>490</v>
      </c>
    </row>
    <row r="51" spans="1:5">
      <c r="A51" s="238" t="s">
        <v>476</v>
      </c>
      <c r="B51" s="238"/>
      <c r="C51" s="238"/>
      <c r="D51" s="245"/>
      <c r="E51" s="245"/>
    </row>
    <row r="52" spans="1:5">
      <c r="B52" s="238" t="s">
        <v>709</v>
      </c>
      <c r="C52" s="238" t="s">
        <v>710</v>
      </c>
      <c r="D52" s="245" t="s">
        <v>387</v>
      </c>
      <c r="E52" s="245" t="s">
        <v>490</v>
      </c>
    </row>
    <row r="53" spans="1:5">
      <c r="A53" s="238" t="s">
        <v>476</v>
      </c>
    </row>
    <row r="54" spans="1:5">
      <c r="B54" s="238" t="s">
        <v>711</v>
      </c>
      <c r="C54" s="238" t="s">
        <v>712</v>
      </c>
      <c r="D54" s="245" t="s">
        <v>387</v>
      </c>
      <c r="E54" s="245" t="s">
        <v>490</v>
      </c>
    </row>
    <row r="55" spans="1:5">
      <c r="B55" s="238" t="s">
        <v>713</v>
      </c>
      <c r="C55" s="238" t="s">
        <v>714</v>
      </c>
      <c r="D55" s="245" t="s">
        <v>387</v>
      </c>
      <c r="E55" s="245" t="s">
        <v>490</v>
      </c>
    </row>
    <row r="56" spans="1:5">
      <c r="B56" s="238" t="s">
        <v>715</v>
      </c>
      <c r="C56" s="238" t="s">
        <v>716</v>
      </c>
      <c r="D56" s="245" t="s">
        <v>387</v>
      </c>
      <c r="E56" s="245" t="s">
        <v>490</v>
      </c>
    </row>
    <row r="57" spans="1:5">
      <c r="B57" s="238" t="s">
        <v>717</v>
      </c>
      <c r="C57" s="238" t="s">
        <v>718</v>
      </c>
      <c r="D57" s="245" t="s">
        <v>387</v>
      </c>
      <c r="E57" s="245" t="s">
        <v>490</v>
      </c>
    </row>
    <row r="58" spans="1:5">
      <c r="B58" s="238" t="s">
        <v>719</v>
      </c>
      <c r="C58" s="238" t="s">
        <v>720</v>
      </c>
      <c r="D58" s="245" t="s">
        <v>387</v>
      </c>
      <c r="E58" s="245" t="s">
        <v>490</v>
      </c>
    </row>
    <row r="59" spans="1:5">
      <c r="B59" s="238" t="s">
        <v>721</v>
      </c>
      <c r="C59" s="238" t="s">
        <v>722</v>
      </c>
      <c r="D59" s="245" t="s">
        <v>387</v>
      </c>
      <c r="E59" s="245" t="s">
        <v>490</v>
      </c>
    </row>
    <row r="60" spans="1:5">
      <c r="B60" s="238" t="s">
        <v>723</v>
      </c>
      <c r="C60" s="238" t="s">
        <v>724</v>
      </c>
      <c r="D60" s="245" t="s">
        <v>387</v>
      </c>
      <c r="E60" s="245" t="s">
        <v>490</v>
      </c>
    </row>
    <row r="61" spans="1:5">
      <c r="B61" s="238" t="s">
        <v>725</v>
      </c>
      <c r="C61" s="238" t="s">
        <v>726</v>
      </c>
      <c r="D61" s="245" t="s">
        <v>387</v>
      </c>
      <c r="E61" s="245" t="s">
        <v>490</v>
      </c>
    </row>
    <row r="62" spans="1:5">
      <c r="B62" s="238" t="s">
        <v>727</v>
      </c>
      <c r="C62" s="238" t="s">
        <v>728</v>
      </c>
      <c r="D62" s="245" t="s">
        <v>387</v>
      </c>
      <c r="E62" s="245" t="s">
        <v>490</v>
      </c>
    </row>
    <row r="63" spans="1:5">
      <c r="B63" s="238" t="s">
        <v>470</v>
      </c>
      <c r="C63" s="238" t="s">
        <v>729</v>
      </c>
      <c r="D63" s="245" t="s">
        <v>387</v>
      </c>
      <c r="E63" s="245" t="s">
        <v>490</v>
      </c>
    </row>
    <row r="64" spans="1:5">
      <c r="A64" s="238" t="s">
        <v>476</v>
      </c>
      <c r="B64" s="238" t="s">
        <v>336</v>
      </c>
      <c r="C64" s="238" t="s">
        <v>706</v>
      </c>
      <c r="D64" s="245"/>
      <c r="E64" s="245"/>
    </row>
    <row r="65" spans="1:5">
      <c r="B65" s="238" t="s">
        <v>730</v>
      </c>
      <c r="C65" s="238" t="s">
        <v>731</v>
      </c>
      <c r="D65" s="245" t="s">
        <v>387</v>
      </c>
      <c r="E65" s="245" t="s">
        <v>490</v>
      </c>
    </row>
    <row r="66" spans="1:5">
      <c r="B66" s="238" t="s">
        <v>730</v>
      </c>
      <c r="C66" s="238" t="s">
        <v>731</v>
      </c>
      <c r="D66" s="245" t="s">
        <v>387</v>
      </c>
      <c r="E66" s="245" t="s">
        <v>490</v>
      </c>
    </row>
    <row r="67" spans="1:5">
      <c r="B67" s="238" t="s">
        <v>730</v>
      </c>
      <c r="C67" s="238" t="s">
        <v>731</v>
      </c>
      <c r="D67" s="245" t="s">
        <v>387</v>
      </c>
      <c r="E67" s="245" t="s">
        <v>490</v>
      </c>
    </row>
    <row r="68" spans="1:5">
      <c r="B68" s="238" t="s">
        <v>730</v>
      </c>
      <c r="C68" s="238" t="s">
        <v>731</v>
      </c>
      <c r="D68" s="245" t="s">
        <v>387</v>
      </c>
      <c r="E68" s="245" t="s">
        <v>490</v>
      </c>
    </row>
    <row r="69" spans="1:5">
      <c r="B69" s="238" t="s">
        <v>730</v>
      </c>
      <c r="C69" s="238" t="s">
        <v>731</v>
      </c>
      <c r="D69" s="245" t="s">
        <v>387</v>
      </c>
      <c r="E69" s="245" t="s">
        <v>490</v>
      </c>
    </row>
    <row r="70" spans="1:5">
      <c r="B70" s="238" t="s">
        <v>730</v>
      </c>
      <c r="C70" s="238" t="s">
        <v>732</v>
      </c>
      <c r="D70" s="245" t="s">
        <v>387</v>
      </c>
      <c r="E70" s="245" t="s">
        <v>490</v>
      </c>
    </row>
    <row r="71" spans="1:5">
      <c r="B71" s="238" t="s">
        <v>730</v>
      </c>
      <c r="C71" s="238" t="s">
        <v>469</v>
      </c>
      <c r="D71" s="245" t="s">
        <v>387</v>
      </c>
      <c r="E71" s="245" t="s">
        <v>490</v>
      </c>
    </row>
    <row r="72" spans="1:5">
      <c r="B72" s="238" t="s">
        <v>730</v>
      </c>
      <c r="C72" s="238" t="s">
        <v>731</v>
      </c>
      <c r="D72" s="245" t="s">
        <v>387</v>
      </c>
      <c r="E72" s="245" t="s">
        <v>490</v>
      </c>
    </row>
    <row r="73" spans="1:5">
      <c r="A73" s="238" t="s">
        <v>476</v>
      </c>
      <c r="B73" s="238">
        <v>0</v>
      </c>
      <c r="C73" s="238" t="s">
        <v>706</v>
      </c>
      <c r="D73" s="245"/>
      <c r="E73" s="245"/>
    </row>
    <row r="74" spans="1:5">
      <c r="B74" s="238" t="s">
        <v>733</v>
      </c>
      <c r="C74" s="238" t="s">
        <v>734</v>
      </c>
      <c r="D74" s="245" t="s">
        <v>387</v>
      </c>
      <c r="E74" s="245" t="s">
        <v>490</v>
      </c>
    </row>
    <row r="75" spans="1:5">
      <c r="A75" s="238" t="s">
        <v>476</v>
      </c>
      <c r="B75" s="238"/>
      <c r="C75" s="238" t="s">
        <v>706</v>
      </c>
      <c r="D75" s="245"/>
      <c r="E75" s="245"/>
    </row>
    <row r="76" spans="1:5">
      <c r="B76" s="238" t="s">
        <v>735</v>
      </c>
      <c r="C76" s="238" t="s">
        <v>736</v>
      </c>
      <c r="D76" s="245" t="s">
        <v>387</v>
      </c>
      <c r="E76" s="245" t="s">
        <v>490</v>
      </c>
    </row>
    <row r="77" spans="1:5">
      <c r="B77" s="238" t="s">
        <v>737</v>
      </c>
      <c r="C77" s="238" t="s">
        <v>738</v>
      </c>
      <c r="D77" s="245" t="s">
        <v>387</v>
      </c>
      <c r="E77" s="245" t="s">
        <v>490</v>
      </c>
    </row>
    <row r="78" spans="1:5">
      <c r="B78" s="238" t="s">
        <v>739</v>
      </c>
      <c r="C78" s="238" t="s">
        <v>740</v>
      </c>
      <c r="D78" s="245" t="s">
        <v>387</v>
      </c>
      <c r="E78" s="245" t="s">
        <v>490</v>
      </c>
    </row>
    <row r="79" spans="1:5">
      <c r="B79" s="238" t="s">
        <v>741</v>
      </c>
      <c r="C79" s="238" t="s">
        <v>742</v>
      </c>
      <c r="D79" s="245" t="s">
        <v>387</v>
      </c>
      <c r="E79" s="245" t="s">
        <v>490</v>
      </c>
    </row>
    <row r="80" spans="1:5">
      <c r="B80" s="238" t="s">
        <v>743</v>
      </c>
      <c r="C80" s="238" t="s">
        <v>744</v>
      </c>
      <c r="D80" s="245" t="s">
        <v>387</v>
      </c>
      <c r="E80" s="245" t="s">
        <v>490</v>
      </c>
    </row>
    <row r="81" spans="1:5">
      <c r="B81" s="238" t="s">
        <v>745</v>
      </c>
      <c r="C81" s="238" t="s">
        <v>746</v>
      </c>
      <c r="D81" s="245" t="s">
        <v>387</v>
      </c>
      <c r="E81" s="245" t="s">
        <v>490</v>
      </c>
    </row>
    <row r="82" spans="1:5">
      <c r="B82" s="238" t="s">
        <v>747</v>
      </c>
      <c r="C82" s="238" t="s">
        <v>748</v>
      </c>
      <c r="D82" s="245" t="s">
        <v>387</v>
      </c>
      <c r="E82" s="245" t="s">
        <v>490</v>
      </c>
    </row>
    <row r="83" spans="1:5">
      <c r="B83" s="238" t="s">
        <v>749</v>
      </c>
      <c r="C83" s="238" t="s">
        <v>750</v>
      </c>
      <c r="D83" s="245" t="s">
        <v>387</v>
      </c>
      <c r="E83" s="245" t="s">
        <v>490</v>
      </c>
    </row>
    <row r="84" spans="1:5">
      <c r="B84" s="238" t="s">
        <v>751</v>
      </c>
      <c r="C84" s="238" t="s">
        <v>752</v>
      </c>
      <c r="D84" s="245" t="s">
        <v>387</v>
      </c>
      <c r="E84" s="245" t="s">
        <v>490</v>
      </c>
    </row>
    <row r="85" spans="1:5">
      <c r="A85" s="238"/>
      <c r="B85" s="238" t="s">
        <v>753</v>
      </c>
      <c r="C85" s="238" t="s">
        <v>754</v>
      </c>
      <c r="D85" s="245" t="s">
        <v>387</v>
      </c>
      <c r="E85" s="245" t="s">
        <v>490</v>
      </c>
    </row>
    <row r="86" spans="1:5">
      <c r="A86" s="238" t="s">
        <v>476</v>
      </c>
      <c r="B86" s="238"/>
      <c r="C86" s="238" t="s">
        <v>706</v>
      </c>
      <c r="D86" s="245"/>
      <c r="E86" s="245"/>
    </row>
    <row r="87" spans="1:5">
      <c r="B87" s="238" t="s">
        <v>755</v>
      </c>
      <c r="C87" s="238" t="s">
        <v>756</v>
      </c>
      <c r="D87" s="245" t="s">
        <v>387</v>
      </c>
      <c r="E87" s="245" t="s">
        <v>490</v>
      </c>
    </row>
    <row r="88" spans="1:5">
      <c r="B88" s="238" t="s">
        <v>757</v>
      </c>
      <c r="C88" s="238" t="s">
        <v>758</v>
      </c>
      <c r="D88" s="245" t="s">
        <v>387</v>
      </c>
      <c r="E88" s="245" t="s">
        <v>490</v>
      </c>
    </row>
    <row r="89" spans="1:5">
      <c r="B89" s="238" t="s">
        <v>759</v>
      </c>
      <c r="C89" s="238" t="s">
        <v>760</v>
      </c>
      <c r="D89" s="245" t="s">
        <v>387</v>
      </c>
      <c r="E89" s="245" t="s">
        <v>490</v>
      </c>
    </row>
    <row r="90" spans="1:5">
      <c r="B90" s="238" t="s">
        <v>761</v>
      </c>
      <c r="C90" s="238" t="s">
        <v>762</v>
      </c>
      <c r="D90" s="245" t="s">
        <v>387</v>
      </c>
      <c r="E90" s="245" t="s">
        <v>490</v>
      </c>
    </row>
    <row r="91" spans="1:5">
      <c r="B91" s="238" t="s">
        <v>763</v>
      </c>
      <c r="C91" s="238" t="s">
        <v>764</v>
      </c>
      <c r="D91" s="245" t="s">
        <v>387</v>
      </c>
      <c r="E91" s="245" t="s">
        <v>490</v>
      </c>
    </row>
    <row r="92" spans="1:5">
      <c r="B92" s="238" t="s">
        <v>765</v>
      </c>
      <c r="C92" s="238" t="s">
        <v>766</v>
      </c>
      <c r="D92" s="245" t="s">
        <v>387</v>
      </c>
      <c r="E92" s="245" t="s">
        <v>490</v>
      </c>
    </row>
    <row r="93" spans="1:5">
      <c r="B93" s="238" t="s">
        <v>767</v>
      </c>
      <c r="C93" s="238" t="s">
        <v>768</v>
      </c>
      <c r="D93" s="245" t="s">
        <v>387</v>
      </c>
      <c r="E93" s="245" t="s">
        <v>490</v>
      </c>
    </row>
    <row r="94" spans="1:5">
      <c r="B94" s="238" t="s">
        <v>769</v>
      </c>
      <c r="C94" s="238" t="s">
        <v>770</v>
      </c>
      <c r="D94" s="245" t="s">
        <v>387</v>
      </c>
      <c r="E94" s="245" t="s">
        <v>490</v>
      </c>
    </row>
    <row r="95" spans="1:5">
      <c r="B95" s="238" t="s">
        <v>771</v>
      </c>
      <c r="C95" s="238" t="s">
        <v>772</v>
      </c>
      <c r="D95" s="245" t="s">
        <v>387</v>
      </c>
      <c r="E95" s="245" t="s">
        <v>490</v>
      </c>
    </row>
    <row r="96" spans="1:5">
      <c r="B96" s="238" t="s">
        <v>773</v>
      </c>
      <c r="C96" s="238" t="s">
        <v>774</v>
      </c>
      <c r="D96" s="245" t="s">
        <v>387</v>
      </c>
      <c r="E96" s="245" t="s">
        <v>490</v>
      </c>
    </row>
    <row r="97" spans="1:5">
      <c r="A97" s="238" t="s">
        <v>476</v>
      </c>
      <c r="B97" s="238"/>
      <c r="C97" s="238" t="s">
        <v>706</v>
      </c>
      <c r="D97" s="245"/>
      <c r="E97" s="245"/>
    </row>
    <row r="98" spans="1:5">
      <c r="A98" s="238"/>
      <c r="B98" s="238" t="s">
        <v>775</v>
      </c>
      <c r="C98" s="238" t="s">
        <v>776</v>
      </c>
      <c r="D98" s="245" t="s">
        <v>387</v>
      </c>
      <c r="E98" s="245" t="s">
        <v>490</v>
      </c>
    </row>
    <row r="99" spans="1:5">
      <c r="A99" s="238"/>
      <c r="B99" s="238" t="s">
        <v>777</v>
      </c>
      <c r="C99" s="238" t="s">
        <v>778</v>
      </c>
      <c r="D99" s="245" t="s">
        <v>387</v>
      </c>
      <c r="E99" s="245" t="s">
        <v>490</v>
      </c>
    </row>
    <row r="100" spans="1:5">
      <c r="B100" s="238" t="s">
        <v>779</v>
      </c>
      <c r="C100" s="238" t="s">
        <v>780</v>
      </c>
      <c r="D100" s="245" t="s">
        <v>387</v>
      </c>
      <c r="E100" s="245" t="s">
        <v>490</v>
      </c>
    </row>
    <row r="101" spans="1:5">
      <c r="B101" s="238" t="s">
        <v>781</v>
      </c>
      <c r="C101" s="238" t="s">
        <v>782</v>
      </c>
      <c r="D101" s="245" t="s">
        <v>387</v>
      </c>
      <c r="E101" s="245" t="s">
        <v>490</v>
      </c>
    </row>
    <row r="102" spans="1:5">
      <c r="B102" s="238" t="s">
        <v>783</v>
      </c>
      <c r="C102" s="238" t="s">
        <v>784</v>
      </c>
      <c r="D102" s="245" t="s">
        <v>387</v>
      </c>
      <c r="E102" s="245" t="s">
        <v>490</v>
      </c>
    </row>
    <row r="103" spans="1:5">
      <c r="B103" s="238" t="s">
        <v>785</v>
      </c>
      <c r="C103" s="238" t="s">
        <v>786</v>
      </c>
      <c r="D103" s="245" t="s">
        <v>387</v>
      </c>
      <c r="E103" s="245" t="s">
        <v>490</v>
      </c>
    </row>
    <row r="104" spans="1:5">
      <c r="B104" s="238" t="s">
        <v>787</v>
      </c>
      <c r="C104" s="238" t="s">
        <v>788</v>
      </c>
      <c r="D104" s="245" t="s">
        <v>387</v>
      </c>
      <c r="E104" s="245" t="s">
        <v>490</v>
      </c>
    </row>
    <row r="105" spans="1:5">
      <c r="B105" s="238" t="s">
        <v>789</v>
      </c>
      <c r="C105" s="238" t="s">
        <v>790</v>
      </c>
      <c r="D105" s="245" t="s">
        <v>387</v>
      </c>
      <c r="E105" s="245" t="s">
        <v>490</v>
      </c>
    </row>
    <row r="106" spans="1:5">
      <c r="B106" s="238" t="s">
        <v>791</v>
      </c>
      <c r="C106" s="238" t="s">
        <v>792</v>
      </c>
      <c r="D106" s="245" t="s">
        <v>387</v>
      </c>
      <c r="E106" s="245" t="s">
        <v>490</v>
      </c>
    </row>
    <row r="107" spans="1:5">
      <c r="B107" s="238" t="s">
        <v>793</v>
      </c>
      <c r="C107" s="238" t="s">
        <v>794</v>
      </c>
      <c r="D107" s="245" t="s">
        <v>387</v>
      </c>
      <c r="E107" s="245" t="s">
        <v>490</v>
      </c>
    </row>
    <row r="108" spans="1:5">
      <c r="B108" s="238" t="s">
        <v>795</v>
      </c>
      <c r="C108" s="238" t="s">
        <v>796</v>
      </c>
      <c r="D108" s="245" t="s">
        <v>387</v>
      </c>
      <c r="E108" s="245" t="s">
        <v>490</v>
      </c>
    </row>
    <row r="109" spans="1:5">
      <c r="A109" s="238" t="s">
        <v>476</v>
      </c>
      <c r="B109" s="238"/>
      <c r="C109" s="238" t="s">
        <v>706</v>
      </c>
      <c r="D109" s="245"/>
      <c r="E109" s="245"/>
    </row>
    <row r="110" spans="1:5">
      <c r="A110" s="238"/>
      <c r="B110" s="238" t="s">
        <v>797</v>
      </c>
      <c r="C110" s="238" t="s">
        <v>798</v>
      </c>
      <c r="D110" s="245" t="s">
        <v>387</v>
      </c>
      <c r="E110" s="245" t="s">
        <v>490</v>
      </c>
    </row>
    <row r="111" spans="1:5">
      <c r="B111" s="238" t="s">
        <v>799</v>
      </c>
      <c r="C111" s="238" t="s">
        <v>800</v>
      </c>
      <c r="D111" s="245" t="s">
        <v>387</v>
      </c>
      <c r="E111" s="245" t="s">
        <v>490</v>
      </c>
    </row>
    <row r="112" spans="1:5">
      <c r="B112" s="238" t="s">
        <v>801</v>
      </c>
      <c r="C112" s="238" t="s">
        <v>802</v>
      </c>
      <c r="D112" s="245" t="s">
        <v>387</v>
      </c>
      <c r="E112" s="245" t="s">
        <v>490</v>
      </c>
    </row>
    <row r="113" spans="1:5">
      <c r="B113" s="238" t="s">
        <v>803</v>
      </c>
      <c r="C113" s="238" t="s">
        <v>804</v>
      </c>
      <c r="D113" s="245" t="s">
        <v>387</v>
      </c>
      <c r="E113" s="245" t="s">
        <v>490</v>
      </c>
    </row>
    <row r="114" spans="1:5">
      <c r="B114" s="238" t="s">
        <v>805</v>
      </c>
      <c r="C114" s="238" t="s">
        <v>806</v>
      </c>
      <c r="D114" s="245" t="s">
        <v>387</v>
      </c>
      <c r="E114" s="245" t="s">
        <v>490</v>
      </c>
    </row>
    <row r="115" spans="1:5">
      <c r="B115" s="238" t="s">
        <v>807</v>
      </c>
      <c r="C115" s="238" t="s">
        <v>808</v>
      </c>
      <c r="D115" s="245" t="s">
        <v>387</v>
      </c>
      <c r="E115" s="245" t="s">
        <v>490</v>
      </c>
    </row>
    <row r="116" spans="1:5">
      <c r="B116" s="238" t="s">
        <v>809</v>
      </c>
      <c r="C116" s="238" t="s">
        <v>810</v>
      </c>
      <c r="D116" s="245" t="s">
        <v>387</v>
      </c>
      <c r="E116" s="245" t="s">
        <v>490</v>
      </c>
    </row>
    <row r="117" spans="1:5">
      <c r="B117" s="238" t="s">
        <v>811</v>
      </c>
      <c r="C117" s="238" t="s">
        <v>812</v>
      </c>
      <c r="D117" s="245" t="s">
        <v>387</v>
      </c>
      <c r="E117" s="245" t="s">
        <v>490</v>
      </c>
    </row>
    <row r="118" spans="1:5">
      <c r="B118" s="238" t="s">
        <v>813</v>
      </c>
      <c r="C118" s="238" t="s">
        <v>814</v>
      </c>
      <c r="D118" s="245" t="s">
        <v>387</v>
      </c>
      <c r="E118" s="245" t="s">
        <v>490</v>
      </c>
    </row>
    <row r="119" spans="1:5">
      <c r="B119" s="238" t="s">
        <v>815</v>
      </c>
      <c r="C119" s="238" t="s">
        <v>816</v>
      </c>
      <c r="D119" s="245" t="s">
        <v>387</v>
      </c>
      <c r="E119" s="245" t="s">
        <v>490</v>
      </c>
    </row>
    <row r="120" spans="1:5">
      <c r="A120" s="238" t="s">
        <v>476</v>
      </c>
      <c r="B120" s="238"/>
      <c r="C120" s="238"/>
      <c r="D120" s="245"/>
      <c r="E120" s="245"/>
    </row>
    <row r="121" spans="1:5">
      <c r="A121" s="238"/>
      <c r="B121" s="70" t="s">
        <v>817</v>
      </c>
      <c r="C121" s="70" t="s">
        <v>818</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706</v>
      </c>
      <c r="D25" s="73" t="s">
        <v>706</v>
      </c>
      <c r="E25" s="73" t="s">
        <v>706</v>
      </c>
      <c r="F25" s="73" t="s">
        <v>706</v>
      </c>
      <c r="G25" s="73" t="s">
        <v>706</v>
      </c>
      <c r="H25" s="73" t="s">
        <v>706</v>
      </c>
      <c r="I25" s="73" t="s">
        <v>706</v>
      </c>
      <c r="J25" s="73" t="s">
        <v>706</v>
      </c>
      <c r="K25" s="73" t="s">
        <v>706</v>
      </c>
      <c r="L25" s="73" t="s">
        <v>706</v>
      </c>
    </row>
    <row r="26" spans="3:12">
      <c r="C26" s="92" t="s">
        <v>706</v>
      </c>
      <c r="D26" s="73" t="s">
        <v>706</v>
      </c>
      <c r="E26" s="73" t="s">
        <v>706</v>
      </c>
      <c r="F26" s="73" t="s">
        <v>706</v>
      </c>
      <c r="G26" s="73" t="s">
        <v>706</v>
      </c>
      <c r="H26" s="73" t="s">
        <v>706</v>
      </c>
      <c r="I26" s="73" t="s">
        <v>706</v>
      </c>
      <c r="J26" s="73" t="s">
        <v>706</v>
      </c>
      <c r="K26" s="73" t="s">
        <v>706</v>
      </c>
      <c r="L26" s="73" t="s">
        <v>706</v>
      </c>
    </row>
    <row r="27" spans="3:12">
      <c r="C27" s="92" t="s">
        <v>706</v>
      </c>
      <c r="D27" s="73" t="s">
        <v>706</v>
      </c>
      <c r="E27" s="73" t="s">
        <v>706</v>
      </c>
      <c r="F27" s="73" t="s">
        <v>706</v>
      </c>
      <c r="G27" s="73" t="s">
        <v>706</v>
      </c>
      <c r="H27" s="73" t="s">
        <v>706</v>
      </c>
      <c r="I27" s="73" t="s">
        <v>706</v>
      </c>
      <c r="J27" s="73" t="s">
        <v>706</v>
      </c>
      <c r="K27" s="73" t="s">
        <v>706</v>
      </c>
      <c r="L27" s="73" t="s">
        <v>706</v>
      </c>
    </row>
    <row r="28" spans="3:12">
      <c r="C28" s="92" t="s">
        <v>706</v>
      </c>
      <c r="D28" s="73" t="s">
        <v>706</v>
      </c>
      <c r="E28" s="73" t="s">
        <v>706</v>
      </c>
      <c r="F28" s="73" t="s">
        <v>706</v>
      </c>
      <c r="G28" s="73" t="s">
        <v>706</v>
      </c>
      <c r="H28" s="73" t="s">
        <v>706</v>
      </c>
      <c r="I28" s="73" t="s">
        <v>706</v>
      </c>
      <c r="J28" s="73" t="s">
        <v>706</v>
      </c>
      <c r="K28" s="73" t="s">
        <v>706</v>
      </c>
      <c r="L28" s="73" t="s">
        <v>706</v>
      </c>
    </row>
    <row r="29" spans="3:12">
      <c r="C29" s="92" t="s">
        <v>706</v>
      </c>
      <c r="D29" s="73" t="s">
        <v>706</v>
      </c>
      <c r="E29" s="73" t="s">
        <v>706</v>
      </c>
      <c r="F29" s="73" t="s">
        <v>706</v>
      </c>
      <c r="G29" s="73" t="s">
        <v>706</v>
      </c>
      <c r="H29" s="73" t="s">
        <v>706</v>
      </c>
      <c r="I29" s="73" t="s">
        <v>706</v>
      </c>
      <c r="J29" s="73" t="s">
        <v>706</v>
      </c>
      <c r="K29" s="73" t="s">
        <v>706</v>
      </c>
      <c r="L29" s="73" t="s">
        <v>706</v>
      </c>
    </row>
    <row r="30" spans="3:12">
      <c r="C30" s="92" t="s">
        <v>706</v>
      </c>
      <c r="D30" s="73" t="s">
        <v>706</v>
      </c>
      <c r="E30" s="73" t="s">
        <v>706</v>
      </c>
      <c r="F30" s="73" t="s">
        <v>706</v>
      </c>
      <c r="G30" s="73" t="s">
        <v>706</v>
      </c>
      <c r="H30" s="73" t="s">
        <v>706</v>
      </c>
      <c r="I30" s="73" t="s">
        <v>706</v>
      </c>
      <c r="J30" s="73" t="s">
        <v>706</v>
      </c>
      <c r="K30" s="73" t="s">
        <v>706</v>
      </c>
      <c r="L30" s="73" t="s">
        <v>706</v>
      </c>
    </row>
    <row r="31" spans="3:12">
      <c r="C31" s="92" t="s">
        <v>706</v>
      </c>
      <c r="D31" s="73" t="s">
        <v>706</v>
      </c>
      <c r="E31" s="73" t="s">
        <v>706</v>
      </c>
      <c r="F31" s="73" t="s">
        <v>706</v>
      </c>
      <c r="G31" s="73" t="s">
        <v>706</v>
      </c>
      <c r="H31" s="73" t="s">
        <v>706</v>
      </c>
      <c r="I31" s="73" t="s">
        <v>706</v>
      </c>
      <c r="J31" s="73" t="s">
        <v>706</v>
      </c>
      <c r="K31" s="73" t="s">
        <v>706</v>
      </c>
      <c r="L31" s="73" t="s">
        <v>706</v>
      </c>
    </row>
    <row r="32" spans="3:12">
      <c r="C32" s="92" t="s">
        <v>706</v>
      </c>
      <c r="D32" s="73" t="s">
        <v>706</v>
      </c>
      <c r="E32" s="73" t="s">
        <v>706</v>
      </c>
      <c r="F32" s="73" t="s">
        <v>706</v>
      </c>
      <c r="G32" s="73" t="s">
        <v>706</v>
      </c>
      <c r="H32" s="73" t="s">
        <v>706</v>
      </c>
      <c r="I32" s="73" t="s">
        <v>706</v>
      </c>
      <c r="J32" s="73" t="s">
        <v>706</v>
      </c>
      <c r="K32" s="73" t="s">
        <v>706</v>
      </c>
      <c r="L32" s="73" t="s">
        <v>706</v>
      </c>
    </row>
    <row r="33" spans="3:12">
      <c r="C33" s="92" t="s">
        <v>706</v>
      </c>
      <c r="D33" s="73" t="s">
        <v>706</v>
      </c>
      <c r="E33" s="73" t="s">
        <v>706</v>
      </c>
      <c r="F33" s="73" t="s">
        <v>706</v>
      </c>
      <c r="G33" s="73" t="s">
        <v>706</v>
      </c>
      <c r="H33" s="73" t="s">
        <v>706</v>
      </c>
      <c r="I33" s="73" t="s">
        <v>706</v>
      </c>
      <c r="J33" s="73" t="s">
        <v>706</v>
      </c>
      <c r="K33" s="73" t="s">
        <v>706</v>
      </c>
      <c r="L33" s="73" t="s">
        <v>706</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Bruno Merven</cp:lastModifiedBy>
  <cp:revision/>
  <dcterms:created xsi:type="dcterms:W3CDTF">2011-01-11T12:46:00Z</dcterms:created>
  <dcterms:modified xsi:type="dcterms:W3CDTF">2023-10-04T07:02:28Z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