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drawings/drawing4.xml" ContentType="application/vnd.openxmlformats-officedocument.drawing+xml"/>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7.xml" ContentType="application/vnd.openxmlformats-officedocument.drawing+xml"/>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drawings/drawing8.xml" ContentType="application/vnd.openxmlformats-officedocument.drawing+xml"/>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drawings/drawing9.xml" ContentType="application/vnd.openxmlformats-officedocument.drawing+xml"/>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drawings/drawing10.xml" ContentType="application/vnd.openxmlformats-officedocument.drawing+xml"/>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drawings/drawing11.xml" ContentType="application/vnd.openxmlformats-officedocument.drawing+xml"/>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drawings/drawing12.xml" ContentType="application/vnd.openxmlformats-officedocument.drawing+xml"/>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comments5.xml" ContentType="application/vnd.openxmlformats-officedocument.spreadsheetml.comments+xml"/>
  <Override PartName="/xl/threadedComments/threadedComment5.xml" ContentType="application/vnd.ms-excel.threadedcomments+xml"/>
  <Override PartName="/xl/drawings/drawing13.xml" ContentType="application/vnd.openxmlformats-officedocument.drawing+xml"/>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comments6.xml" ContentType="application/vnd.openxmlformats-officedocument.spreadsheetml.comments+xml"/>
  <Override PartName="/xl/drawings/drawing14.xml" ContentType="application/vnd.openxmlformats-officedocument.drawing+xml"/>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comments7.xml" ContentType="application/vnd.openxmlformats-officedocument.spreadsheetml.comments+xml"/>
  <Override PartName="/xl/drawings/drawing15.xml" ContentType="application/vnd.openxmlformats-officedocument.drawing+xml"/>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comments8.xml" ContentType="application/vnd.openxmlformats-officedocument.spreadsheetml.comments+xml"/>
  <Override PartName="/xl/threadedComments/threadedComment6.xml" ContentType="application/vnd.ms-excel.threadedcomments+xml"/>
  <Override PartName="/xl/drawings/drawing16.xml" ContentType="application/vnd.openxmlformats-officedocument.drawing+xml"/>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comments9.xml" ContentType="application/vnd.openxmlformats-officedocument.spreadsheetml.comments+xml"/>
  <Override PartName="/xl/threadedComments/threadedComment7.xml" ContentType="application/vnd.ms-excel.threadedcomments+xml"/>
  <Override PartName="/xl/drawings/drawing17.xml" ContentType="application/vnd.openxmlformats-officedocument.drawing+xml"/>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comments10.xml" ContentType="application/vnd.openxmlformats-officedocument.spreadsheetml.comments+xml"/>
  <Override PartName="/xl/drawings/drawing18.xml" ContentType="application/vnd.openxmlformats-officedocument.drawing+xml"/>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drawings/drawing19.xml" ContentType="application/vnd.openxmlformats-officedocument.drawing+xml"/>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drawings/drawing20.xml" ContentType="application/vnd.openxmlformats-officedocument.drawing+xml"/>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drawings/drawing21.xml" ContentType="application/vnd.openxmlformats-officedocument.drawing+xml"/>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drawings/drawing22.xml" ContentType="application/vnd.openxmlformats-officedocument.drawing+xml"/>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drawings/drawing23.xml" ContentType="application/vnd.openxmlformats-officedocument.drawing+xml"/>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drawings/drawing24.xml" ContentType="application/vnd.openxmlformats-officedocument.drawing+xml"/>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8_{379FD1E0-75C6-46CD-A82C-A08DDBF5C7CC}" xr6:coauthVersionLast="47" xr6:coauthVersionMax="47" xr10:uidLastSave="{00000000-0000-0000-0000-000000000000}"/>
  <bookViews>
    <workbookView xWindow="-120" yWindow="-120" windowWidth="38640" windowHeight="21240" tabRatio="789" activeTab="17" xr2:uid="{D801C08C-28B8-490C-9E98-9C552309CDFC}"/>
  </bookViews>
  <sheets>
    <sheet name="ANSv2-692-Home" sheetId="9" r:id="rId1"/>
    <sheet name="Index" sheetId="60" r:id="rId2"/>
    <sheet name="RES" sheetId="52" r:id="rId3"/>
    <sheet name="EBNH3_Exist" sheetId="27" r:id="rId4"/>
    <sheet name="ANSv2-692-REGIONS" sheetId="18" state="veryHidden" r:id="rId5"/>
    <sheet name="ANSv2-692-Commodities" sheetId="19" state="veryHidden" r:id="rId6"/>
    <sheet name="Duplicate EB NH3" sheetId="61" r:id="rId7"/>
    <sheet name="EBMTH and intensities" sheetId="62" r:id="rId8"/>
    <sheet name="Commodities_BASE" sheetId="29" r:id="rId9"/>
    <sheet name="ANSv2-692-Processes" sheetId="20" state="veryHidden" r:id="rId10"/>
    <sheet name="ANSv2-692-Constraints" sheetId="23" state="veryHidden" r:id="rId11"/>
    <sheet name="ANSv2-692-CommData" sheetId="21" state="veryHidden" r:id="rId12"/>
    <sheet name="CommData_BASE" sheetId="30" r:id="rId13"/>
    <sheet name="Processes_BASE" sheetId="31" r:id="rId14"/>
    <sheet name="ANSv2-692-ProcData" sheetId="25" state="veryHidden" r:id="rId15"/>
    <sheet name="TechData_Demands" sheetId="33" r:id="rId16"/>
    <sheet name="ProcData_NH3" sheetId="56" r:id="rId17"/>
    <sheet name="ProcData_MTH" sheetId="63" r:id="rId18"/>
    <sheet name="ANSv2-692-ConstrData" sheetId="24" state="veryHidden" r:id="rId19"/>
    <sheet name="ANSv2-692-ITEMS" sheetId="10" state="veryHidden" r:id="rId20"/>
    <sheet name="ANSv2-692-TS DATA" sheetId="12" state="veryHidden" r:id="rId21"/>
    <sheet name="ANSv2-692-TID DATA" sheetId="13" state="veryHidden" r:id="rId22"/>
    <sheet name="ANSv2-692-TS&amp;TID DATA" sheetId="14" state="veryHidden" r:id="rId23"/>
    <sheet name="ANSv2-692-TS TRADE" sheetId="15" state="veryHidden" r:id="rId24"/>
    <sheet name="ANSv2-692-TID TRADE" sheetId="16" state="veryHidden" r:id="rId25"/>
    <sheet name="ANSv2-692-TS&amp;TID TRADE" sheetId="17" state="veryHidden" r:id="rId26"/>
  </sheets>
  <externalReferences>
    <externalReference r:id="rId27"/>
  </externalReferences>
  <definedNames>
    <definedName name="_ftn1" localSheetId="6">'Duplicate EB NH3'!$U$10</definedName>
    <definedName name="_ftn1" localSheetId="3">EBNH3_Exist!$U$10</definedName>
    <definedName name="_ftnref1" localSheetId="6">'Duplicate EB NH3'!$U$5</definedName>
    <definedName name="_ftnref1" localSheetId="3">EBNH3_Exist!$U$5</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6" i="62" l="1"/>
  <c r="R37" i="62"/>
  <c r="R36" i="62"/>
  <c r="Q53" i="62"/>
  <c r="S49" i="27" l="1"/>
  <c r="S48" i="27"/>
  <c r="S47" i="27"/>
  <c r="K11" i="62" l="1"/>
  <c r="K7" i="62"/>
  <c r="K5" i="62" l="1"/>
  <c r="J31" i="62"/>
  <c r="J30" i="62"/>
  <c r="O63" i="62"/>
  <c r="N63" i="62"/>
  <c r="M63" i="62"/>
  <c r="M5" i="62"/>
  <c r="E47" i="62"/>
  <c r="K6" i="62"/>
  <c r="M40" i="62"/>
  <c r="H6" i="62"/>
  <c r="J20" i="62"/>
  <c r="H24" i="62"/>
  <c r="H18" i="62"/>
  <c r="I65" i="62"/>
  <c r="I66" i="62" s="1"/>
  <c r="I67" i="62" s="1"/>
  <c r="C23" i="31"/>
  <c r="B23" i="31"/>
  <c r="C22" i="31"/>
  <c r="B22" i="31"/>
  <c r="C17" i="29"/>
  <c r="B17" i="29"/>
  <c r="C15" i="31"/>
  <c r="B15" i="31"/>
  <c r="C19" i="29"/>
  <c r="B19" i="29"/>
  <c r="C10" i="31"/>
  <c r="B10" i="31"/>
  <c r="E12" i="60"/>
  <c r="A2" i="63"/>
  <c r="D12" i="60" s="1"/>
  <c r="K12" i="61"/>
  <c r="F6" i="27"/>
  <c r="I8" i="62"/>
  <c r="H8" i="62"/>
  <c r="I5" i="62"/>
  <c r="H5" i="62"/>
  <c r="K4" i="61"/>
  <c r="K8" i="61" s="1"/>
  <c r="F5" i="27"/>
  <c r="K5" i="27" s="1"/>
  <c r="U18" i="63"/>
  <c r="U14" i="63" s="1"/>
  <c r="I3" i="62"/>
  <c r="H3" i="62"/>
  <c r="G4" i="62"/>
  <c r="F4" i="62" s="1"/>
  <c r="K4" i="62" s="1"/>
  <c r="I14" i="63" s="1"/>
  <c r="C3" i="62"/>
  <c r="D3" i="62"/>
  <c r="B7" i="62"/>
  <c r="B5" i="62"/>
  <c r="A7" i="62"/>
  <c r="A5" i="62"/>
  <c r="R22" i="62"/>
  <c r="R23" i="62"/>
  <c r="F17" i="63"/>
  <c r="E16" i="63"/>
  <c r="AF5" i="63" s="1"/>
  <c r="E15" i="63"/>
  <c r="AE5" i="63" s="1"/>
  <c r="E14" i="63"/>
  <c r="AD5" i="63" s="1"/>
  <c r="D14" i="63"/>
  <c r="C14" i="63"/>
  <c r="B14" i="63"/>
  <c r="F21" i="63"/>
  <c r="AC5" i="63" s="1"/>
  <c r="E20" i="63"/>
  <c r="AG5" i="63" s="1"/>
  <c r="E19" i="63"/>
  <c r="AH5" i="63" s="1"/>
  <c r="E18" i="63"/>
  <c r="C18" i="63"/>
  <c r="B18" i="63"/>
  <c r="F10" i="63"/>
  <c r="E10" i="63"/>
  <c r="C10" i="63"/>
  <c r="B10" i="63"/>
  <c r="F9" i="63"/>
  <c r="E9" i="63"/>
  <c r="C9" i="63"/>
  <c r="B9" i="63"/>
  <c r="D18" i="63"/>
  <c r="A13" i="63"/>
  <c r="A11" i="63"/>
  <c r="D10" i="63"/>
  <c r="D9" i="63"/>
  <c r="A8" i="63"/>
  <c r="W5" i="63"/>
  <c r="V5" i="63"/>
  <c r="B1" i="63"/>
  <c r="S38" i="62"/>
  <c r="Z35" i="62"/>
  <c r="Z36" i="62" s="1"/>
  <c r="R42" i="62"/>
  <c r="W9" i="62"/>
  <c r="W8" i="62"/>
  <c r="X41" i="62"/>
  <c r="X40" i="62"/>
  <c r="R47" i="62" s="1"/>
  <c r="R48" i="62" s="1"/>
  <c r="Q18" i="63" s="1"/>
  <c r="Q14" i="63" s="1"/>
  <c r="X39" i="62"/>
  <c r="X37" i="62"/>
  <c r="R30" i="62"/>
  <c r="R28" i="62"/>
  <c r="R29" i="62" s="1"/>
  <c r="X38" i="62"/>
  <c r="W11" i="62"/>
  <c r="B8" i="62"/>
  <c r="A8" i="62"/>
  <c r="B6" i="62"/>
  <c r="A6" i="62"/>
  <c r="B3" i="62"/>
  <c r="A3" i="62"/>
  <c r="AD62" i="61"/>
  <c r="AD61" i="61"/>
  <c r="AD59" i="61"/>
  <c r="AD58" i="61"/>
  <c r="R49" i="61"/>
  <c r="S49" i="61" s="1"/>
  <c r="R47" i="61"/>
  <c r="R48" i="61" s="1"/>
  <c r="S48" i="61" s="1"/>
  <c r="T40" i="61" s="1"/>
  <c r="T35" i="61"/>
  <c r="T37" i="61" s="1"/>
  <c r="T38" i="61" s="1"/>
  <c r="AD20" i="61"/>
  <c r="AD21" i="61" s="1"/>
  <c r="AD22" i="61" s="1"/>
  <c r="AD23" i="61" s="1"/>
  <c r="AD15" i="61"/>
  <c r="AD16" i="61" s="1"/>
  <c r="K14" i="61"/>
  <c r="B14" i="61"/>
  <c r="K13" i="61"/>
  <c r="B13" i="61"/>
  <c r="I12" i="61"/>
  <c r="H12" i="61"/>
  <c r="I11" i="61"/>
  <c r="H11" i="61"/>
  <c r="B11" i="61"/>
  <c r="A11" i="61"/>
  <c r="AD10" i="61"/>
  <c r="AD11" i="61" s="1"/>
  <c r="AD13" i="61" s="1"/>
  <c r="AD14" i="61" s="1"/>
  <c r="B10" i="61"/>
  <c r="A10" i="61"/>
  <c r="I9" i="61"/>
  <c r="H9" i="61"/>
  <c r="B9" i="61"/>
  <c r="A9" i="61"/>
  <c r="B8" i="61"/>
  <c r="A8" i="61"/>
  <c r="G7" i="61"/>
  <c r="F6" i="61"/>
  <c r="AB5" i="61"/>
  <c r="F5" i="61"/>
  <c r="K5" i="61" s="1"/>
  <c r="I4" i="61"/>
  <c r="H4" i="61"/>
  <c r="D4" i="61"/>
  <c r="I8" i="61" s="1"/>
  <c r="I10" i="61" s="1"/>
  <c r="C4" i="61"/>
  <c r="H8" i="61" s="1"/>
  <c r="H10" i="61" s="1"/>
  <c r="B4" i="61"/>
  <c r="A4" i="61"/>
  <c r="D11" i="56"/>
  <c r="C11" i="56"/>
  <c r="B11" i="56"/>
  <c r="I12" i="27"/>
  <c r="H12" i="27"/>
  <c r="G7" i="27"/>
  <c r="C22" i="56"/>
  <c r="D22" i="56"/>
  <c r="B22" i="56"/>
  <c r="M18" i="52"/>
  <c r="M22" i="52"/>
  <c r="C6" i="27" s="1"/>
  <c r="H25" i="62" l="1"/>
  <c r="R31" i="62"/>
  <c r="AE18" i="63" s="1"/>
  <c r="F7" i="27"/>
  <c r="K10" i="61"/>
  <c r="K9" i="61"/>
  <c r="K3" i="62"/>
  <c r="R24" i="62"/>
  <c r="R14" i="62"/>
  <c r="AG20" i="63" s="1"/>
  <c r="AI5" i="63"/>
  <c r="Z37" i="62"/>
  <c r="Z38" i="62"/>
  <c r="Z41" i="62"/>
  <c r="R5" i="62"/>
  <c r="R6" i="62" s="1"/>
  <c r="R7" i="62" s="1"/>
  <c r="Z39" i="62"/>
  <c r="Z40" i="62"/>
  <c r="C6" i="61"/>
  <c r="F7" i="61"/>
  <c r="K11" i="61" s="1"/>
  <c r="W10" i="62"/>
  <c r="W12" i="62"/>
  <c r="T41" i="61"/>
  <c r="S47" i="61"/>
  <c r="T39" i="61" s="1"/>
  <c r="AD12" i="61"/>
  <c r="T36" i="61"/>
  <c r="AD62" i="27"/>
  <c r="AD61" i="27"/>
  <c r="AD59" i="27"/>
  <c r="AD58" i="27"/>
  <c r="T35" i="27"/>
  <c r="T37" i="27" s="1"/>
  <c r="T38" i="27" s="1"/>
  <c r="R47" i="27"/>
  <c r="R48" i="27" s="1"/>
  <c r="T40" i="27" s="1"/>
  <c r="R49" i="27"/>
  <c r="AD10" i="27"/>
  <c r="AB5" i="27"/>
  <c r="U19" i="56"/>
  <c r="U15" i="56" s="1"/>
  <c r="T19" i="56"/>
  <c r="T15" i="56" s="1"/>
  <c r="AE15" i="63" l="1"/>
  <c r="AD17" i="63"/>
  <c r="K8" i="62"/>
  <c r="AH22" i="56"/>
  <c r="R43" i="62"/>
  <c r="R44" i="62" s="1"/>
  <c r="AA41" i="62" s="1"/>
  <c r="R38" i="62"/>
  <c r="P18" i="63" s="1"/>
  <c r="P14" i="63" s="1"/>
  <c r="R8" i="62"/>
  <c r="AH19" i="63"/>
  <c r="R39" i="62"/>
  <c r="Q19" i="56"/>
  <c r="Q15" i="56" s="1"/>
  <c r="AG20" i="56"/>
  <c r="T41" i="27"/>
  <c r="T36" i="27"/>
  <c r="T39" i="27"/>
  <c r="AD15" i="27"/>
  <c r="AD16" i="27" s="1"/>
  <c r="AD20" i="27"/>
  <c r="AD21" i="27" s="1"/>
  <c r="AD22" i="27" s="1"/>
  <c r="AD23" i="27" s="1"/>
  <c r="W5" i="56"/>
  <c r="V5" i="56"/>
  <c r="K14" i="27"/>
  <c r="K13" i="27"/>
  <c r="B14" i="27"/>
  <c r="B13" i="27"/>
  <c r="AD11" i="27"/>
  <c r="AE19" i="56" l="1"/>
  <c r="P19" i="56"/>
  <c r="P15" i="56" s="1"/>
  <c r="R19" i="56"/>
  <c r="R15" i="56" s="1"/>
  <c r="AD13" i="27"/>
  <c r="AD14" i="27" s="1"/>
  <c r="AD12" i="27"/>
  <c r="AE16" i="56"/>
  <c r="E20" i="56"/>
  <c r="AG5" i="56" s="1"/>
  <c r="E19" i="56"/>
  <c r="D19" i="56"/>
  <c r="C19" i="56"/>
  <c r="B19" i="56"/>
  <c r="E17" i="56"/>
  <c r="AF5" i="56" s="1"/>
  <c r="E16" i="56"/>
  <c r="AE5" i="56" s="1"/>
  <c r="E15" i="56"/>
  <c r="AD5" i="56" s="1"/>
  <c r="F13" i="56"/>
  <c r="E13" i="56"/>
  <c r="F10" i="56" l="1"/>
  <c r="E10" i="56"/>
  <c r="F11" i="56" s="1"/>
  <c r="E9" i="56"/>
  <c r="F8" i="33"/>
  <c r="E8" i="33"/>
  <c r="C20" i="31"/>
  <c r="B20" i="31"/>
  <c r="C13" i="31"/>
  <c r="B13" i="31"/>
  <c r="C12" i="31"/>
  <c r="B12" i="31"/>
  <c r="B9" i="27"/>
  <c r="A9" i="27"/>
  <c r="B10" i="27"/>
  <c r="A10" i="27"/>
  <c r="D8" i="30"/>
  <c r="C8" i="30"/>
  <c r="A11" i="27"/>
  <c r="K4" i="27"/>
  <c r="K8" i="27" s="1"/>
  <c r="K9" i="27" s="1"/>
  <c r="I4" i="27"/>
  <c r="H4" i="27"/>
  <c r="B8" i="27"/>
  <c r="A8" i="27"/>
  <c r="K10" i="27" l="1"/>
  <c r="C18" i="29"/>
  <c r="C16" i="29"/>
  <c r="C15" i="29"/>
  <c r="C14" i="29"/>
  <c r="C12" i="29"/>
  <c r="C11" i="29"/>
  <c r="C10" i="29"/>
  <c r="C9" i="29"/>
  <c r="B18" i="29"/>
  <c r="B16" i="29"/>
  <c r="B15" i="29"/>
  <c r="B14" i="29"/>
  <c r="B12" i="29"/>
  <c r="B11" i="29"/>
  <c r="B10" i="29"/>
  <c r="B9" i="29"/>
  <c r="E8" i="60" l="1"/>
  <c r="E9" i="60"/>
  <c r="E10" i="60"/>
  <c r="E11" i="60"/>
  <c r="A2" i="56"/>
  <c r="D11" i="60" s="1"/>
  <c r="A2" i="33"/>
  <c r="D10" i="60" s="1"/>
  <c r="A2" i="31"/>
  <c r="D9" i="60" s="1"/>
  <c r="A2" i="30"/>
  <c r="D8" i="60" s="1"/>
  <c r="A2" i="29"/>
  <c r="E7" i="60"/>
  <c r="AF17" i="56" l="1"/>
  <c r="I15" i="56"/>
  <c r="J15" i="56" s="1"/>
  <c r="K15" i="56" s="1"/>
  <c r="L15" i="56" s="1"/>
  <c r="W18" i="56"/>
  <c r="V18" i="56"/>
  <c r="AD18" i="56"/>
  <c r="D7" i="60"/>
  <c r="A1" i="63" s="1"/>
  <c r="A1" i="29" l="1"/>
  <c r="A1" i="56"/>
  <c r="A1" i="33"/>
  <c r="A1" i="30"/>
  <c r="A1" i="31"/>
  <c r="F21" i="56" l="1"/>
  <c r="F22" i="56" s="1"/>
  <c r="AH5" i="56" s="1"/>
  <c r="F18" i="56"/>
  <c r="D15" i="56"/>
  <c r="D13" i="56"/>
  <c r="A14" i="56"/>
  <c r="A12" i="56"/>
  <c r="D10" i="56"/>
  <c r="D9" i="56"/>
  <c r="A8" i="56"/>
  <c r="B1" i="56"/>
  <c r="I9" i="27"/>
  <c r="H9" i="27"/>
  <c r="B11" i="27"/>
  <c r="B4" i="27"/>
  <c r="A4" i="27"/>
  <c r="C10" i="56"/>
  <c r="H11" i="27"/>
  <c r="B9" i="56"/>
  <c r="C4" i="27"/>
  <c r="AC5" i="56" l="1"/>
  <c r="B19" i="31"/>
  <c r="H8" i="27"/>
  <c r="H10" i="27" s="1"/>
  <c r="I11" i="27"/>
  <c r="C9" i="56"/>
  <c r="D4" i="27"/>
  <c r="C13" i="56"/>
  <c r="B10" i="56"/>
  <c r="B15" i="56" l="1"/>
  <c r="C19" i="31"/>
  <c r="I8" i="27"/>
  <c r="I10" i="27" s="1"/>
  <c r="C15" i="56" l="1"/>
  <c r="D8" i="33"/>
  <c r="C9" i="31"/>
  <c r="C8" i="33" s="1"/>
  <c r="B9" i="31"/>
  <c r="B8" i="33" s="1"/>
  <c r="E8" i="30"/>
  <c r="B1" i="33" l="1"/>
  <c r="B1" i="31"/>
  <c r="B1" i="30"/>
  <c r="B13" i="56" l="1"/>
  <c r="K12" i="27" l="1"/>
  <c r="K11" i="27" s="1"/>
  <c r="AB9" i="63" l="1"/>
  <c r="F8" i="30"/>
  <c r="AB9"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tc={B59C8DB0-F37D-41FB-AA7C-F587D4A76F2E}</author>
  </authors>
  <commentList>
    <comment ref="T11" authorId="0" shapeId="0" xr:uid="{B59C8DB0-F37D-41FB-AA7C-F587D4A76F2E}">
      <text>
        <t>[Threaded comment]
Your version of Excel allows you to read this threaded comment; however, any edits to it will get removed if the file is opened in a newer version of Excel. Learn more: https://go.microsoft.com/fwlink/?linkid=870924
Comment:
    Price should be set net of transport costs?</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D7" authorId="0" shapeId="0" xr:uid="{00000000-0006-0000-1D00-000001000000}">
      <text>
        <r>
          <rPr>
            <b/>
            <sz val="8"/>
            <color indexed="81"/>
            <rFont val="Tahoma"/>
            <family val="2"/>
          </rPr>
          <t>Ken Noble:</t>
        </r>
        <r>
          <rPr>
            <sz val="8"/>
            <color indexed="81"/>
            <rFont val="Tahoma"/>
            <family val="2"/>
          </rPr>
          <t xml:space="preserve">
Retain Units column as optional?  Hide the column?</t>
        </r>
      </text>
    </comment>
    <comment ref="V7" authorId="0" shapeId="0" xr:uid="{00000000-0006-0000-1D00-000002000000}">
      <text>
        <r>
          <rPr>
            <sz val="8"/>
            <color indexed="81"/>
            <rFont val="Tahoma"/>
            <family val="2"/>
          </rPr>
          <t>Parameter UC_CUMCOMNET is a TID parameter.</t>
        </r>
      </text>
    </comment>
    <comment ref="W7" authorId="0" shapeId="0" xr:uid="{00000000-0006-0000-1D00-000003000000}">
      <text>
        <r>
          <rPr>
            <sz val="8"/>
            <color indexed="81"/>
            <rFont val="Tahoma"/>
            <family val="2"/>
          </rPr>
          <t>Parameter UC_CUMACT is a TID parameter.</t>
        </r>
      </text>
    </comment>
    <comment ref="X7" authorId="0" shapeId="0" xr:uid="{00000000-0006-0000-1D00-000004000000}">
      <text>
        <r>
          <rPr>
            <sz val="8"/>
            <color indexed="81"/>
            <rFont val="Tahoma"/>
            <family val="2"/>
          </rPr>
          <t>Parameter UC_CUMFLO is a TID parameter.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tc={F2084706-8119-42A1-9A2E-5ECE432FD167}</author>
    <author>tc={AA477ADC-F0F7-48CC-BAF6-F6BEE6018A14}</author>
    <author>tc={4EAEB3F2-A0BC-4AD4-94FF-39D926660938}</author>
    <author>tc={8411ED96-1106-467B-949F-A36955B016AA}</author>
    <author>tc={FD39E65E-09E7-4994-B22B-47CE0E5985E9}</author>
    <author>Fadiel</author>
  </authors>
  <commentList>
    <comment ref="C7" authorId="0" shapeId="0" xr:uid="{F2084706-8119-42A1-9A2E-5ECE432FD167}">
      <text>
        <t>[Threaded comment]
Your version of Excel allows you to read this threaded comment; however, any edits to it will get removed if the file is opened in a newer version of Excel. Learn more: https://go.microsoft.com/fwlink/?linkid=870924
Comment:
    Base Year Activity for UCTLCLEIN-E</t>
      </text>
    </comment>
    <comment ref="K8" authorId="1" shapeId="0" xr:uid="{AA477ADC-F0F7-48CC-BAF6-F6BEE6018A14}">
      <text>
        <t>[Threaded comment]
Your version of Excel allows you to read this threaded comment; however, any edits to it will get removed if the file is opened in a newer version of Excel. Learn more: https://go.microsoft.com/fwlink/?linkid=870924
Comment:
    this also needs to be checked. Alex's reference may assume that the steam is generated from natural gas. In Sasol's plants it is more likely that the steam is coming from coal, which would mean less gas would be needed.</t>
      </text>
    </comment>
    <comment ref="K9" authorId="2" shapeId="0" xr:uid="{4EAEB3F2-A0BC-4AD4-94FF-39D926660938}">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elc demand from chemicals demand.</t>
      </text>
    </comment>
    <comment ref="B10" authorId="3" shapeId="0" xr:uid="{8411ED96-1106-467B-949F-A36955B016AA}">
      <text>
        <t>[Threaded comment]
Your version of Excel allows you to read this threaded comment; however, any edits to it will get removed if the file is opened in a newer version of Excel. Learn more: https://go.microsoft.com/fwlink/?linkid=870924
Comment:
    Assuming coal is used for process heat</t>
      </text>
    </comment>
    <comment ref="K10" authorId="4" shapeId="0" xr:uid="{FD39E65E-09E7-4994-B22B-47CE0E5985E9}">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coal demand from chemicals demand.</t>
      </text>
    </comment>
    <comment ref="R31" authorId="5" shapeId="0" xr:uid="{647584A8-1BE9-449A-8837-9813636106C0}">
      <text>
        <r>
          <rPr>
            <b/>
            <sz val="9"/>
            <color indexed="81"/>
            <rFont val="Tahoma"/>
            <family val="2"/>
          </rPr>
          <t>Fadiel:</t>
        </r>
        <r>
          <rPr>
            <sz val="9"/>
            <color indexed="81"/>
            <rFont val="Tahoma"/>
            <family val="2"/>
          </rPr>
          <t xml:space="preserve">
 “Euro reported 4Q2014” page 66 IEA(2017)</t>
        </r>
      </text>
    </comment>
    <comment ref="S36" authorId="5" shapeId="0" xr:uid="{0273868E-2470-4ECE-AA32-F9A9D323FFCE}">
      <text>
        <r>
          <rPr>
            <b/>
            <sz val="9"/>
            <color indexed="81"/>
            <rFont val="Tahoma"/>
            <family val="2"/>
          </rPr>
          <t>Fadiel:</t>
        </r>
        <r>
          <rPr>
            <sz val="9"/>
            <color indexed="81"/>
            <rFont val="Tahoma"/>
            <family val="2"/>
          </rPr>
          <t xml:space="preserve">
22,471 tonnes per year from IEA (2017)
</t>
        </r>
      </text>
    </comment>
    <comment ref="Q47" authorId="5" shapeId="0" xr:uid="{67739D9B-15F1-4C7D-B052-B3FB96B4DF8C}">
      <text>
        <r>
          <rPr>
            <b/>
            <sz val="9"/>
            <color indexed="81"/>
            <rFont val="Tahoma"/>
            <family val="2"/>
          </rPr>
          <t>Fadiel:</t>
        </r>
        <r>
          <rPr>
            <sz val="9"/>
            <color indexed="81"/>
            <rFont val="Tahoma"/>
            <family val="2"/>
          </rPr>
          <t xml:space="preserve">
includes 20% contingency premium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tc={84B821D3-5003-45E3-BC1D-2D33C8C2C73B}</author>
    <author>tc={5E054FC6-30BF-4F61-94B3-29534E3E21D5}</author>
    <author>tc={446E792F-DB8D-40CB-A3D2-490A643E9E4F}</author>
    <author>tc={619995B9-5C7B-4128-8B99-C21681CB715E}</author>
    <author>tc={21EC536B-33E9-4D6C-891D-DB4FE635B0D1}</author>
    <author>Fadiel</author>
  </authors>
  <commentList>
    <comment ref="C7" authorId="0" shapeId="0" xr:uid="{84B821D3-5003-45E3-BC1D-2D33C8C2C73B}">
      <text>
        <t>[Threaded comment]
Your version of Excel allows you to read this threaded comment; however, any edits to it will get removed if the file is opened in a newer version of Excel. Learn more: https://go.microsoft.com/fwlink/?linkid=870924
Comment:
    Base Year Activity for UCTLCLEIN-E</t>
      </text>
    </comment>
    <comment ref="K8" authorId="1" shapeId="0" xr:uid="{5E054FC6-30BF-4F61-94B3-29534E3E21D5}">
      <text>
        <t>[Threaded comment]
Your version of Excel allows you to read this threaded comment; however, any edits to it will get removed if the file is opened in a newer version of Excel. Learn more: https://go.microsoft.com/fwlink/?linkid=870924
Comment:
    this also needs to be checked. Alex's reference may assume that the steam is generated from natural gas. In Sasol's plants it is more likely that the steam is coming from coal, which would mean less gas would be needed.</t>
      </text>
    </comment>
    <comment ref="K9" authorId="2" shapeId="0" xr:uid="{446E792F-DB8D-40CB-A3D2-490A643E9E4F}">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elc demand from chemicals demand.</t>
      </text>
    </comment>
    <comment ref="B10" authorId="3" shapeId="0" xr:uid="{619995B9-5C7B-4128-8B99-C21681CB715E}">
      <text>
        <t>[Threaded comment]
Your version of Excel allows you to read this threaded comment; however, any edits to it will get removed if the file is opened in a newer version of Excel. Learn more: https://go.microsoft.com/fwlink/?linkid=870924
Comment:
    Assuming coal is used for process heat</t>
      </text>
    </comment>
    <comment ref="K10" authorId="4" shapeId="0" xr:uid="{21EC536B-33E9-4D6C-891D-DB4FE635B0D1}">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coal demand from chemicals demand.</t>
      </text>
    </comment>
    <comment ref="R31" authorId="5" shapeId="0" xr:uid="{3AE98A72-1433-43FC-A277-F24E63B575FC}">
      <text>
        <r>
          <rPr>
            <b/>
            <sz val="9"/>
            <color indexed="81"/>
            <rFont val="Tahoma"/>
            <family val="2"/>
          </rPr>
          <t>Fadiel:</t>
        </r>
        <r>
          <rPr>
            <sz val="9"/>
            <color indexed="81"/>
            <rFont val="Tahoma"/>
            <family val="2"/>
          </rPr>
          <t xml:space="preserve">
 “Euro reported 4Q2014” page 66 IEA(2017)</t>
        </r>
      </text>
    </comment>
    <comment ref="S36" authorId="5" shapeId="0" xr:uid="{B9CC5B1B-1081-4DB9-8E8D-9F0A3A958672}">
      <text>
        <r>
          <rPr>
            <b/>
            <sz val="9"/>
            <color indexed="81"/>
            <rFont val="Tahoma"/>
            <family val="2"/>
          </rPr>
          <t>Fadiel:</t>
        </r>
        <r>
          <rPr>
            <sz val="9"/>
            <color indexed="81"/>
            <rFont val="Tahoma"/>
            <family val="2"/>
          </rPr>
          <t xml:space="preserve">
22,471 tonnes per year from IEA (2017)
</t>
        </r>
      </text>
    </comment>
    <comment ref="Q47" authorId="5" shapeId="0" xr:uid="{07A37DFD-174B-4764-BC86-03A90372DC96}">
      <text>
        <r>
          <rPr>
            <b/>
            <sz val="9"/>
            <color indexed="81"/>
            <rFont val="Tahoma"/>
            <family val="2"/>
          </rPr>
          <t>Fadiel:</t>
        </r>
        <r>
          <rPr>
            <sz val="9"/>
            <color indexed="81"/>
            <rFont val="Tahoma"/>
            <family val="2"/>
          </rPr>
          <t xml:space="preserve">
includes 20% contingency premium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IdeaPadL340</author>
    <author>tc={8CC5FF7C-F44E-4580-80E4-E87FB912C16D}</author>
  </authors>
  <commentList>
    <comment ref="F3" authorId="0" shapeId="0" xr:uid="{49217124-585C-4F80-9B5C-143C637D2B67}">
      <text>
        <r>
          <rPr>
            <b/>
            <sz val="9"/>
            <color indexed="81"/>
            <rFont val="Tahoma"/>
            <family val="2"/>
          </rPr>
          <t>IdeaPadL340:</t>
        </r>
        <r>
          <rPr>
            <sz val="9"/>
            <color indexed="81"/>
            <rFont val="Tahoma"/>
            <family val="2"/>
          </rPr>
          <t xml:space="preserve">
methanol currently produced by Sasolburg</t>
        </r>
      </text>
    </comment>
    <comment ref="K7" authorId="1" shapeId="0" xr:uid="{8CC5FF7C-F44E-4580-80E4-E87FB912C16D}">
      <text>
        <t>[Threaded comment]
Your version of Excel allows you to read this threaded comment; however, any edits to it will get removed if the file is opened in a newer version of Excel. Learn more: https://go.microsoft.com/fwlink/?linkid=870924
Comment:
    Assuming gas boiler efficiency of 72% and coal of 64% - as per TCH_IND.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tc={9C1FEF34-CBE5-421D-8590-64A6644F345F}</author>
    <author>tc={85F9B755-0AF5-41A2-8DC6-C4A4FD0E8414}</author>
  </authors>
  <commentList>
    <comment ref="I12" authorId="0" shapeId="0" xr:uid="{9C1FEF34-CBE5-421D-8590-64A6644F345F}">
      <text>
        <t>[Threaded comment]
Your version of Excel allows you to read this threaded comment; however, any edits to it will get removed if the file is opened in a newer version of Excel. Learn more: https://go.microsoft.com/fwlink/?linkid=870924
Comment:
    IRE seems to have a problem with TOPxx parameters in the new import templates</t>
      </text>
    </comment>
    <comment ref="B17" authorId="1" shapeId="0" xr:uid="{85F9B755-0AF5-41A2-8DC6-C4A4FD0E8414}">
      <text>
        <t>[Threaded comment]
Your version of Excel allows you to read this threaded comment; however, any edits to it will get removed if the file is opened in a newer version of Excel. Learn more: https://go.microsoft.com/fwlink/?linkid=870924
Comment:
    This should be in BASE?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C00-000001000000}">
      <text>
        <r>
          <rPr>
            <sz val="8"/>
            <color indexed="81"/>
            <rFont val="Tahoma"/>
            <family val="2"/>
          </rPr>
          <t>If Process Activity is: Output-based, leave blank.
Input-based, insert I.</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E00-000001000000}">
      <text>
        <r>
          <rPr>
            <sz val="8"/>
            <color indexed="81"/>
            <rFont val="Tahoma"/>
            <family val="2"/>
          </rPr>
          <t>If Process Activity is: Output-based, leave blank.
Input-based, insert 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tc={3C1F2010-1543-4CB2-9DB7-4A8ECCE927B9}</author>
    <author>Ken Noble</author>
    <author>tc={0855C64E-F150-415A-824F-0B3CC12DAE16}</author>
    <author>tc={252CBE27-B49C-4951-9B0D-32A0755BC25A}</author>
    <author>tc={D7E7D633-5BFC-4A1D-8F03-9916D4C40A71}</author>
    <author>tc={4BDDA6B9-3A11-4FAB-A9A3-714794A02E93}</author>
  </authors>
  <commentList>
    <comment ref="AH1" authorId="0" shapeId="0" xr:uid="{3C1F2010-1543-4CB2-9DB7-4A8ECCE927B9}">
      <text>
        <t>[Threaded comment]
Your version of Excel allows you to read this threaded comment; however, any edits to it will get removed if the file is opened in a newer version of Excel. Learn more: https://go.microsoft.com/fwlink/?linkid=870924
Comment:
    This approach doesn't seem to work. Doing it via a contraint in the meantime.</t>
      </text>
    </comment>
    <comment ref="G7" authorId="1" shapeId="0" xr:uid="{CEA09C23-CFA5-4A41-8AF2-C078A6DD1DB4}">
      <text>
        <r>
          <rPr>
            <sz val="8"/>
            <color indexed="81"/>
            <rFont val="Tahoma"/>
            <family val="2"/>
          </rPr>
          <t>If Process Activity is: Output-based, leave blank.
Input-based, insert I.</t>
        </r>
      </text>
    </comment>
    <comment ref="F9" authorId="2" shapeId="0" xr:uid="{0855C64E-F150-415A-824F-0B3CC12DAE16}">
      <text>
        <t>[Threaded comment]
Your version of Excel allows you to read this threaded comment; however, any edits to it will get removed if the file is opened in a newer version of Excel. Learn more: https://go.microsoft.com/fwlink/?linkid=870924
Comment:
    The new ANSWER import templates seems to require some form of output in order to put in the TOPology parameters.</t>
      </text>
    </comment>
    <comment ref="AI9" authorId="3" shapeId="0" xr:uid="{252CBE27-B49C-4951-9B0D-32A0755BC25A}">
      <text>
        <t>[Threaded comment]
Your version of Excel allows you to read this threaded comment; however, any edits to it will get removed if the file is opened in a newer version of Excel. Learn more: https://go.microsoft.com/fwlink/?linkid=870924
Comment:
    Assumption, this needs to be researched and updated at some point.</t>
      </text>
    </comment>
    <comment ref="AI11" authorId="4" shapeId="0" xr:uid="{D7E7D633-5BFC-4A1D-8F03-9916D4C40A71}">
      <text>
        <t xml:space="preserve">[Threaded comment]
Your version of Excel allows you to read this threaded comment; however, any edits to it will get removed if the file is opened in a newer version of Excel. Learn more: https://go.microsoft.com/fwlink/?linkid=870924
Comment:
    Assumption set above marginals from other options
Reply:
    Is this ZAR2022? </t>
      </text>
    </comment>
    <comment ref="P15" authorId="5" shapeId="0" xr:uid="{4BDDA6B9-3A11-4FAB-A9A3-714794A02E93}">
      <text>
        <t>[Threaded comment]
Your version of Excel allows you to read this threaded comment; however, any edits to it will get removed if the file is opened in a newer version of Excel. Learn more: https://go.microsoft.com/fwlink/?linkid=870924
Comment:
    Made equal to H2 based plant until better info is found.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tc={3C1F2010-1543-4CB3-9DB7-4A8ECCE927B9}</author>
    <author>Ken Noble</author>
    <author>tc={252CBE27-B49C-4952-9B0D-32A0755BC25A}</author>
    <author>IdeaPadL340</author>
    <author>tc={E47C8E74-3AAE-4CBB-8043-B4A0F4081510}</author>
  </authors>
  <commentList>
    <comment ref="AI1" authorId="0" shapeId="0" xr:uid="{F084F420-F533-4D56-AFBF-0E2F4CB2182F}">
      <text>
        <t>[Threaded comment]
Your version of Excel allows you to read this threaded comment; however, any edits to it will get removed if the file is opened in a newer version of Excel. Learn more: https://go.microsoft.com/fwlink/?linkid=870924
Comment:
    This approach doesn't seem to work. Doing it via a contraint in the meantime.</t>
      </text>
    </comment>
    <comment ref="G7" authorId="1" shapeId="0" xr:uid="{A0078585-E734-49AA-8AAC-F37ECA6644FD}">
      <text>
        <r>
          <rPr>
            <sz val="8"/>
            <color indexed="81"/>
            <rFont val="Tahoma"/>
            <family val="2"/>
          </rPr>
          <t>If Process Activity is: Output-based, leave blank.
Input-based, insert I.</t>
        </r>
      </text>
    </comment>
    <comment ref="R9" authorId="2" shapeId="0" xr:uid="{85BB1E69-1886-48BB-97A0-DA96F097BDEB}">
      <text>
        <t>[Threaded comment]
Your version of Excel allows you to read this threaded comment; however, any edits to it will get removed if the file is opened in a newer version of Excel. Learn more: https://go.microsoft.com/fwlink/?linkid=870924
Comment:
    Assumption, this needs to be researched and updated at some point.</t>
      </text>
    </comment>
    <comment ref="P14" authorId="3" shapeId="0" xr:uid="{D80ECD63-5888-48B9-B243-BD26570610D4}">
      <text>
        <r>
          <rPr>
            <b/>
            <sz val="9"/>
            <color indexed="81"/>
            <rFont val="Tahoma"/>
            <family val="2"/>
          </rPr>
          <t>BiancaTarboton:</t>
        </r>
        <r>
          <rPr>
            <sz val="9"/>
            <color indexed="81"/>
            <rFont val="Tahoma"/>
            <family val="2"/>
          </rPr>
          <t xml:space="preserve">
Similarly to NH3- Made equal to H2 based plant until better info is found.</t>
        </r>
      </text>
    </comment>
    <comment ref="AF16" authorId="4" shapeId="0" xr:uid="{E47C8E74-3AAE-4CBB-8043-B4A0F4081510}">
      <text>
        <t xml:space="preserve">[Threaded comment]
Your version of Excel allows you to read this threaded comment; however, any edits to it will get removed if the file is opened in a newer version of Excel. Learn more: https://go.microsoft.com/fwlink/?linkid=870924
Comment:
    There was a #REF here, could not find a lowgrade coal input for PCPGASMTH </t>
      </text>
    </comment>
  </commentList>
</comments>
</file>

<file path=xl/sharedStrings.xml><?xml version="1.0" encoding="utf-8"?>
<sst xmlns="http://schemas.openxmlformats.org/spreadsheetml/2006/main" count="1499" uniqueCount="579">
  <si>
    <t>ANSv2-692-Home</t>
  </si>
  <si>
    <t>Scenario to Import</t>
  </si>
  <si>
    <t>Import?</t>
  </si>
  <si>
    <t>Scenarios</t>
  </si>
  <si>
    <t>Description</t>
  </si>
  <si>
    <t>Sheets</t>
  </si>
  <si>
    <t>BASE</t>
  </si>
  <si>
    <t>Base Model</t>
  </si>
  <si>
    <t>Primary Commodities</t>
  </si>
  <si>
    <t>Secondary Commodities</t>
  </si>
  <si>
    <t>Exports/Links/Demands</t>
  </si>
  <si>
    <t>ICPGMU</t>
  </si>
  <si>
    <t>ICPELC</t>
  </si>
  <si>
    <t>INDHGN</t>
  </si>
  <si>
    <t>INDCLE</t>
  </si>
  <si>
    <t>CO2CAPT</t>
  </si>
  <si>
    <t>NH3</t>
  </si>
  <si>
    <t>MTH</t>
  </si>
  <si>
    <t>TRANH3</t>
  </si>
  <si>
    <t>ICPNH3</t>
  </si>
  <si>
    <t>TRAMTH</t>
  </si>
  <si>
    <t>ICPMTH</t>
  </si>
  <si>
    <t>Supply</t>
  </si>
  <si>
    <t>Industry-CP-Material use Gas</t>
  </si>
  <si>
    <t>Industry Chemical Electricity</t>
  </si>
  <si>
    <t>Industry Hydrogen</t>
  </si>
  <si>
    <t>Industry Coal low grade</t>
  </si>
  <si>
    <t xml:space="preserve">Industry CO2 Capture </t>
  </si>
  <si>
    <t>Conversion L1</t>
  </si>
  <si>
    <t>Ammonia</t>
  </si>
  <si>
    <t>Methanol</t>
  </si>
  <si>
    <t>Transport Ammonia</t>
  </si>
  <si>
    <t>Ammonia Demand Domestic Market</t>
  </si>
  <si>
    <t>Transport Methanol</t>
  </si>
  <si>
    <t>Methanol Demand Domestic Market</t>
  </si>
  <si>
    <t>63+</t>
  </si>
  <si>
    <t>Existing Ammonia Plant - Gas</t>
  </si>
  <si>
    <t>Options for Sectoral Naming</t>
  </si>
  <si>
    <t>INH</t>
  </si>
  <si>
    <t>UNH</t>
  </si>
  <si>
    <t>Ammonia to Local Market</t>
  </si>
  <si>
    <t>IAM</t>
  </si>
  <si>
    <t>ICPGASNH3-E</t>
  </si>
  <si>
    <t>ICPNH3DEM</t>
  </si>
  <si>
    <t>UAM</t>
  </si>
  <si>
    <t>Ammonia to Export Market</t>
  </si>
  <si>
    <t>New Ammonia Plant - H2</t>
  </si>
  <si>
    <t>PEXNH3</t>
  </si>
  <si>
    <t>Ammonia to Transport</t>
  </si>
  <si>
    <t>ICPHGNNH3-N</t>
  </si>
  <si>
    <t>XTRANH3</t>
  </si>
  <si>
    <t>Existing Methanol Plant - Gas</t>
  </si>
  <si>
    <t>Bryce: 140kt capacity - existing</t>
  </si>
  <si>
    <t>Methanol to Local Market</t>
  </si>
  <si>
    <t xml:space="preserve">change source of thermal input - coal and gas. </t>
  </si>
  <si>
    <t>ICPMTHDEM</t>
  </si>
  <si>
    <t>ICPGASMTH</t>
  </si>
  <si>
    <t>Methanol to Transport</t>
  </si>
  <si>
    <t>New Methanol Plant - H2</t>
  </si>
  <si>
    <t>XTRAMTH</t>
  </si>
  <si>
    <t>ICPHGNMTH</t>
  </si>
  <si>
    <t>2017 Energy/Commodity Balance</t>
  </si>
  <si>
    <t>Producers</t>
  </si>
  <si>
    <t>Consumers</t>
  </si>
  <si>
    <t>New</t>
  </si>
  <si>
    <t>Commodity Code</t>
  </si>
  <si>
    <t>Commodity</t>
  </si>
  <si>
    <t>Tech Code</t>
  </si>
  <si>
    <t>Tech description</t>
  </si>
  <si>
    <t>unit</t>
  </si>
  <si>
    <t>value</t>
  </si>
  <si>
    <t>CV (MJ/kg)</t>
  </si>
  <si>
    <t>Source</t>
  </si>
  <si>
    <t>GJ/ton</t>
  </si>
  <si>
    <t>mt</t>
  </si>
  <si>
    <t>LHV</t>
  </si>
  <si>
    <t>Feedstock</t>
  </si>
  <si>
    <t>Process</t>
  </si>
  <si>
    <r>
      <t>Net primary energy consumption [GJ/t NH</t>
    </r>
    <r>
      <rPr>
        <b/>
        <vertAlign val="subscript"/>
        <sz val="8"/>
        <color rgb="FFFFFFFF"/>
        <rFont val="Arial"/>
        <family val="2"/>
      </rPr>
      <t>3</t>
    </r>
    <r>
      <rPr>
        <b/>
        <sz val="8"/>
        <color rgb="FFFFFFFF"/>
        <rFont val="Arial"/>
        <family val="2"/>
      </rPr>
      <t xml:space="preserve"> (LHV)]</t>
    </r>
  </si>
  <si>
    <t>Units</t>
  </si>
  <si>
    <t>Gas turbine required</t>
  </si>
  <si>
    <t>Electricity from H2 Plant</t>
  </si>
  <si>
    <t>CV NH3</t>
  </si>
  <si>
    <t>LHV MJ/kg</t>
  </si>
  <si>
    <t>PJ</t>
  </si>
  <si>
    <t>Natural gas</t>
  </si>
  <si>
    <t>Steam reforming</t>
  </si>
  <si>
    <t xml:space="preserve">Energy requirement to convert hydrogen into ammonia to operate the synloop and ASU </t>
  </si>
  <si>
    <t>kWh/tonne NH3</t>
  </si>
  <si>
    <t>kWh/t</t>
  </si>
  <si>
    <t>Heavy hydrocarbon</t>
  </si>
  <si>
    <t>Partial oxidation</t>
  </si>
  <si>
    <t>Electricity production LHV efficiency</t>
  </si>
  <si>
    <t>%</t>
  </si>
  <si>
    <t>CV H2</t>
  </si>
  <si>
    <t>Coal</t>
  </si>
  <si>
    <r>
      <t>Equivalent H</t>
    </r>
    <r>
      <rPr>
        <vertAlign val="subscript"/>
        <sz val="8"/>
        <rFont val="Roboto Light"/>
      </rPr>
      <t>2</t>
    </r>
    <r>
      <rPr>
        <sz val="8"/>
        <rFont val="Roboto Light"/>
      </rPr>
      <t xml:space="preserve"> requirement</t>
    </r>
  </si>
  <si>
    <t>Kg/tonne NH3</t>
  </si>
  <si>
    <t>Without Gas turbine</t>
  </si>
  <si>
    <t>Source JRC 2007</t>
  </si>
  <si>
    <r>
      <t>Total H</t>
    </r>
    <r>
      <rPr>
        <vertAlign val="subscript"/>
        <sz val="8"/>
        <rFont val="Roboto Light"/>
      </rPr>
      <t>2</t>
    </r>
    <r>
      <rPr>
        <sz val="8"/>
        <rFont val="Roboto Light"/>
      </rPr>
      <t xml:space="preserve"> requirement per tonne NH</t>
    </r>
    <r>
      <rPr>
        <vertAlign val="subscript"/>
        <sz val="8"/>
        <rFont val="Roboto Light"/>
      </rPr>
      <t>3</t>
    </r>
  </si>
  <si>
    <t>Per tonne NH3</t>
  </si>
  <si>
    <t>Hydrogen per unit of ammonia</t>
  </si>
  <si>
    <t>ton H2/ton NH3</t>
  </si>
  <si>
    <t>Conversion efficiency</t>
  </si>
  <si>
    <t>GJ H2/ton NH3</t>
  </si>
  <si>
    <t>CO2SP</t>
  </si>
  <si>
    <t>kton</t>
  </si>
  <si>
    <t>LHV efficiency</t>
  </si>
  <si>
    <t>GJ H2/GJ NH3</t>
  </si>
  <si>
    <t>CH4S</t>
  </si>
  <si>
    <t xml:space="preserve">Bartels and Pate, 2008 </t>
  </si>
  <si>
    <t>Eff</t>
  </si>
  <si>
    <t>GJ elc/ton NH3</t>
  </si>
  <si>
    <t>GJ elc/GJ NH3</t>
  </si>
  <si>
    <t>With Gas turbine</t>
  </si>
  <si>
    <t>ZAR 2014-&gt;2015</t>
  </si>
  <si>
    <t>https://inflationcalc.co.za/</t>
  </si>
  <si>
    <t>EUR2014-&gt;ZAR2014</t>
  </si>
  <si>
    <t>https://www1.oanda.com/currency/converter/</t>
  </si>
  <si>
    <t>Sasol 2017a</t>
  </si>
  <si>
    <t>Sasol Chemicals combution</t>
  </si>
  <si>
    <t>Microsoft Word - Annual Emission Report for SSO_FY18</t>
  </si>
  <si>
    <t>Total Sasol</t>
  </si>
  <si>
    <r>
      <t xml:space="preserve">IEA (2017) </t>
    </r>
    <r>
      <rPr>
        <i/>
        <sz val="9"/>
        <rFont val="Roboto Light"/>
      </rPr>
      <t>Techno-Economic Evaluation of H YCO Plant Integrated to Ammonia / Urea or Methanol Production with CCS</t>
    </r>
    <r>
      <rPr>
        <sz val="9"/>
        <rFont val="Roboto Light"/>
      </rPr>
      <t>.</t>
    </r>
  </si>
  <si>
    <t>Rivarolo (2019) Clean Hydrogen and Ammonia Synthesis in Paraguay from the Itaipu 14 GW Hydroelectric Plant</t>
  </si>
  <si>
    <t>Annexure 1: Sasol’s 2017 GHG submission to the national GHG reporting regulations</t>
  </si>
  <si>
    <t>BASE CASE</t>
  </si>
  <si>
    <t>NH3 base case [Euro]</t>
  </si>
  <si>
    <t>Name of data provider</t>
  </si>
  <si>
    <t>Herman van der Walt / Shamini Harrington</t>
  </si>
  <si>
    <t>Total plant cost (TPC) </t>
  </si>
  <si>
    <t>EUR 2014 Q4</t>
  </si>
  <si>
    <t>Plant Life (yrs)</t>
  </si>
  <si>
    <t>Data provider identification</t>
  </si>
  <si>
    <t>Total plant cost</t>
  </si>
  <si>
    <t>Construction time (yrs)</t>
  </si>
  <si>
    <t>Date of submission</t>
  </si>
  <si>
    <t>31 03 2018</t>
  </si>
  <si>
    <t>Contingencies</t>
  </si>
  <si>
    <t>Design and Construction Period</t>
  </si>
  <si>
    <t>Year: 1, 2, 3; Investment Cost: 20%, 45%, 35%</t>
  </si>
  <si>
    <t>Year of data</t>
  </si>
  <si>
    <t>2017 (January to December 2017)</t>
  </si>
  <si>
    <t>Sub-total</t>
  </si>
  <si>
    <t>Capacity (NH3 stream) (t/hr)</t>
  </si>
  <si>
    <t>Comments: Activity data has been supplied. A carbon mass balance has been used to determine GHG data. In most cases the activity data cannot be directly translated to GHG data. Flaring activity data cannot be supplied due to various streams entering the flare at any given time.</t>
  </si>
  <si>
    <t>Spare parts</t>
  </si>
  <si>
    <t>Capacity (NH3 stream) (t/yr)</t>
  </si>
  <si>
    <t>IPCC code</t>
  </si>
  <si>
    <t>Sub category (disaggregated by fuel / product type / production process)</t>
  </si>
  <si>
    <t>Activity data</t>
  </si>
  <si>
    <t>Emissions (tonnes/year)</t>
  </si>
  <si>
    <t>Start-up and commissioning cost</t>
  </si>
  <si>
    <t>Availability</t>
  </si>
  <si>
    <t>Name of activity data</t>
  </si>
  <si>
    <t>Value of activity data</t>
  </si>
  <si>
    <t>Units of activity data</t>
  </si>
  <si>
    <t>CO2</t>
  </si>
  <si>
    <t>CH4</t>
  </si>
  <si>
    <t>N20</t>
  </si>
  <si>
    <t>Start-up CAPEX</t>
  </si>
  <si>
    <t>Capacity GJa</t>
  </si>
  <si>
    <t>Value</t>
  </si>
  <si>
    <t>Tier</t>
  </si>
  <si>
    <t>Reference - technical guidelines</t>
  </si>
  <si>
    <t>Additional fuel cost</t>
  </si>
  <si>
    <t>Capacity PJa</t>
  </si>
  <si>
    <t>1A1</t>
  </si>
  <si>
    <t>1A1c</t>
  </si>
  <si>
    <t>Boiler coal combustion</t>
  </si>
  <si>
    <t>tonnes of run of mine coal</t>
  </si>
  <si>
    <t>Page 52-54</t>
  </si>
  <si>
    <t xml:space="preserve">O&amp;M </t>
  </si>
  <si>
    <t>InvCost mR/PJ</t>
  </si>
  <si>
    <t>Gas to power plants</t>
  </si>
  <si>
    <t>kNm3</t>
  </si>
  <si>
    <t>Catalyst and chemicals</t>
  </si>
  <si>
    <t>Fixed OM</t>
  </si>
  <si>
    <t>Fuel gas combustion</t>
  </si>
  <si>
    <t>GJ</t>
  </si>
  <si>
    <t>Owners cost</t>
  </si>
  <si>
    <t>Variable OM</t>
  </si>
  <si>
    <t>Fuel oil combustion</t>
  </si>
  <si>
    <t>Interest during construction</t>
  </si>
  <si>
    <t>Sasol catalytic cracker</t>
  </si>
  <si>
    <t>Working capital</t>
  </si>
  <si>
    <t>Wet sulphuric acid combustion emissions</t>
  </si>
  <si>
    <t>1A</t>
  </si>
  <si>
    <t>Natural gas combustion</t>
  </si>
  <si>
    <t>GJ natural gas</t>
  </si>
  <si>
    <t>Total capital requirements</t>
  </si>
  <si>
    <t>1B</t>
  </si>
  <si>
    <t>1B3</t>
  </si>
  <si>
    <t>Other energy industries: process emissions</t>
  </si>
  <si>
    <t>kNm3 (pure gas rate for CTL/GTC)</t>
  </si>
  <si>
    <t>####</t>
  </si>
  <si>
    <t>EUR2014</t>
  </si>
  <si>
    <t>ZAR2015</t>
  </si>
  <si>
    <t>Flaring emissions</t>
  </si>
  <si>
    <t>No activity data due to complexity of the process</t>
  </si>
  <si>
    <t>N/A</t>
  </si>
  <si>
    <t>NA</t>
  </si>
  <si>
    <t>Overnight Cost</t>
  </si>
  <si>
    <t>Wet sulphuric acid process emissions</t>
  </si>
  <si>
    <t>FOM</t>
  </si>
  <si>
    <t>Butanol stripper</t>
  </si>
  <si>
    <t>tonnes of butanol</t>
  </si>
  <si>
    <t>VAR_OM</t>
  </si>
  <si>
    <t>The resulting mass and energy flows are reported in Figure 3. Considering a nominal production</t>
  </si>
  <si>
    <t>4D</t>
  </si>
  <si>
    <t>4D2</t>
  </si>
  <si>
    <t>Process water dams</t>
  </si>
  <si>
    <t>tonnes process water feed</t>
  </si>
  <si>
    <t>of 200 ton/day of NH3 (equivalent to 8330 kg/h), about 1520 kg/h of H2 and 7100 kg/h of N2 are needed</t>
  </si>
  <si>
    <t>Water recovery (including domestic sewage)</t>
  </si>
  <si>
    <t>tonnes COD</t>
  </si>
  <si>
    <t>as reactants.</t>
  </si>
  <si>
    <t>2B</t>
  </si>
  <si>
    <t>2B2</t>
  </si>
  <si>
    <t>Nitric acid production</t>
  </si>
  <si>
    <t>tonnes of nitric acid</t>
  </si>
  <si>
    <t>2B1</t>
  </si>
  <si>
    <t>Ammonia production</t>
  </si>
  <si>
    <t>tonnes of ammonia</t>
  </si>
  <si>
    <t>1B1</t>
  </si>
  <si>
    <t>Sasol Mining</t>
  </si>
  <si>
    <t>tonnes of coal mined</t>
  </si>
  <si>
    <t>-</t>
  </si>
  <si>
    <t>kg/hr</t>
  </si>
  <si>
    <t>1B2</t>
  </si>
  <si>
    <t>1B2b</t>
  </si>
  <si>
    <t>Natural gas venting from the pipeline</t>
  </si>
  <si>
    <t>kNm3 of natural gas</t>
  </si>
  <si>
    <t>H2</t>
  </si>
  <si>
    <t>4C</t>
  </si>
  <si>
    <t>4C2</t>
  </si>
  <si>
    <t>Open burning of waste</t>
  </si>
  <si>
    <t>Not applicable (NA)</t>
  </si>
  <si>
    <t>N2</t>
  </si>
  <si>
    <t>1A5</t>
  </si>
  <si>
    <t>1A5b</t>
  </si>
  <si>
    <t>Mobile combustion: Mining machinery</t>
  </si>
  <si>
    <t>litres of petrol and diesel</t>
  </si>
  <si>
    <t>Carbon budget reporting requirement</t>
  </si>
  <si>
    <t>H2/NH3</t>
  </si>
  <si>
    <t>kg/kg</t>
  </si>
  <si>
    <t>J/J</t>
  </si>
  <si>
    <t>MJ/kg</t>
  </si>
  <si>
    <t>ANSWER-REGIONS</t>
  </si>
  <si>
    <t>_GLOBAL,IMPEXP,MINRNW</t>
  </si>
  <si>
    <t>Region</t>
  </si>
  <si>
    <t>Set Memberships</t>
  </si>
  <si>
    <t>Comment</t>
  </si>
  <si>
    <t>_GLOBAL</t>
  </si>
  <si>
    <t>Special region for data parameters with no REG arg</t>
  </si>
  <si>
    <t>ALL_REG</t>
  </si>
  <si>
    <t>* External Regions</t>
  </si>
  <si>
    <t>IMPEXP</t>
  </si>
  <si>
    <t>ALL_REG,REG_EXT</t>
  </si>
  <si>
    <t>MINRNW</t>
  </si>
  <si>
    <t>* Internal Regions (insert below and adjust cell B1 accordingly)</t>
  </si>
  <si>
    <t>ANSWER-Commodities</t>
  </si>
  <si>
    <t>CommName</t>
  </si>
  <si>
    <t>CommDesc</t>
  </si>
  <si>
    <t>CommUnit</t>
  </si>
  <si>
    <t>Intensity calculations</t>
  </si>
  <si>
    <t>Calculations for reactant requirements</t>
  </si>
  <si>
    <t>molar masses</t>
  </si>
  <si>
    <t>assuming 100% pure H2</t>
  </si>
  <si>
    <t>g/mol</t>
  </si>
  <si>
    <t>H2 requirement per ton MTH</t>
  </si>
  <si>
    <t>assuming 100 mol/hr methanol</t>
  </si>
  <si>
    <t>Hydrogen per unit of methanol</t>
  </si>
  <si>
    <t>ton H2/ton MTH</t>
  </si>
  <si>
    <t xml:space="preserve">300 mol/hr H2 required </t>
  </si>
  <si>
    <t>GJ H2/ton MTH</t>
  </si>
  <si>
    <t>100 mol/hr CO2</t>
  </si>
  <si>
    <t>GJ H2/GJ MTH</t>
  </si>
  <si>
    <t>then</t>
  </si>
  <si>
    <t>methanol flow</t>
  </si>
  <si>
    <t>H2 flow</t>
  </si>
  <si>
    <t>https://www.methanol.org/wp-content/uploads/2016/06/Physical-Properties-of-Pure-Methanol.pdf, https://en.wikipedia.org/wiki/Heat_of_combustion</t>
  </si>
  <si>
    <t>H2 kg / MTH kg</t>
  </si>
  <si>
    <t>assuming 100% pure CO2</t>
  </si>
  <si>
    <t>CO2 flow</t>
  </si>
  <si>
    <t>Source: IHS Markit Super H2igh Road Scenario for South Africa - Extended Report June 2021</t>
  </si>
  <si>
    <t>CO2 requirement per ton MTH</t>
  </si>
  <si>
    <t>CO2 kg / MTH kg</t>
  </si>
  <si>
    <t>CO2 per unit of methanol</t>
  </si>
  <si>
    <t>ton CO2/ton MTH</t>
  </si>
  <si>
    <t>once you have the RES, next steps are gather the intensity: PJ or tons H2, tons CO2 PJ Elc per PJ or ton Methanol, and then the cost Dollar per unit of capacity (PJ or tons per annum), dollar per unit of production excluding investment and energy, CO2 costs (which are computed upstream).  </t>
  </si>
  <si>
    <t xml:space="preserve">from Felix Schorn report "methanol as a renewable energy carrier…" </t>
  </si>
  <si>
    <t>plant size</t>
  </si>
  <si>
    <t>MW methanol</t>
  </si>
  <si>
    <t xml:space="preserve">source: Felix Schorn report "methanol as a renewable energy carrier…" </t>
  </si>
  <si>
    <t>energy requirement comparison from  source: "Alcohol Production from Carbon Dioxide: Methanol as a Fuel … "</t>
  </si>
  <si>
    <t>plant lifetime</t>
  </si>
  <si>
    <t>years</t>
  </si>
  <si>
    <t>for MeOH flowrate: 481 800</t>
  </si>
  <si>
    <t>operation per year</t>
  </si>
  <si>
    <t>hours</t>
  </si>
  <si>
    <t>methanol flowrate</t>
  </si>
  <si>
    <t>t/a</t>
  </si>
  <si>
    <t>PJ/a</t>
  </si>
  <si>
    <t>CV check</t>
  </si>
  <si>
    <t>GJ/t</t>
  </si>
  <si>
    <t>Energy requirement to convert H2 into MTH (kwh/ton MTH)</t>
  </si>
  <si>
    <t>Energy consumption</t>
  </si>
  <si>
    <t>MJ/ kg MTH</t>
  </si>
  <si>
    <t>MWh/ kg MTH</t>
  </si>
  <si>
    <t>GWh/mt MTH</t>
  </si>
  <si>
    <t>MWh/ ton MTH</t>
  </si>
  <si>
    <t>KWh/t MTH</t>
  </si>
  <si>
    <t>MJ elec/ ton MTH</t>
  </si>
  <si>
    <r>
      <rPr>
        <b/>
        <sz val="8"/>
        <rFont val="Arial"/>
        <family val="2"/>
      </rPr>
      <t>Note:</t>
    </r>
    <r>
      <rPr>
        <sz val="8"/>
        <rFont val="Arial"/>
        <family val="2"/>
      </rPr>
      <t xml:space="preserve"> Battaglia et al. [73] report methanol costs for a current system consisting of hydrogen production, carbon capture and methanol synthesis between 823 and 2706 €/t, depending on the cost of electricity of the various renewable sources.</t>
    </r>
  </si>
  <si>
    <t>mwh/t MTH</t>
  </si>
  <si>
    <t>GJ elec/GJ MTH</t>
  </si>
  <si>
    <t>Specific investment cost</t>
  </si>
  <si>
    <t>€/kW</t>
  </si>
  <si>
    <t>Cost Dollar per unit of production calculations</t>
  </si>
  <si>
    <t>Plant size</t>
  </si>
  <si>
    <t>MW</t>
  </si>
  <si>
    <r>
      <t>from pie graph: units are €/l</t>
    </r>
    <r>
      <rPr>
        <vertAlign val="subscript"/>
        <sz val="10"/>
        <rFont val="Arial"/>
        <family val="2"/>
      </rPr>
      <t>DE</t>
    </r>
  </si>
  <si>
    <t xml:space="preserve">value </t>
  </si>
  <si>
    <t>capital investment</t>
  </si>
  <si>
    <t>not sure where the 60million in the paper comes from, could be an error?</t>
  </si>
  <si>
    <t xml:space="preserve">therefore total </t>
  </si>
  <si>
    <r>
      <t>€/l</t>
    </r>
    <r>
      <rPr>
        <vertAlign val="subscript"/>
        <sz val="10"/>
        <rFont val="Arial"/>
        <family val="2"/>
      </rPr>
      <t>DE</t>
    </r>
  </si>
  <si>
    <t>€/GJ</t>
  </si>
  <si>
    <t>cost per unit capacity</t>
  </si>
  <si>
    <t>€/(t/a)</t>
  </si>
  <si>
    <t>note that this assumes the plant is running all year round (availability = 1, and not 8000/8760)</t>
  </si>
  <si>
    <t>CO2 cost</t>
  </si>
  <si>
    <t>€/(GJ/a)</t>
  </si>
  <si>
    <t>H2 cost</t>
  </si>
  <si>
    <t>Dollar/(t/a)</t>
  </si>
  <si>
    <t>Operating electricity</t>
  </si>
  <si>
    <t>Life of plant</t>
  </si>
  <si>
    <t>OPEX</t>
  </si>
  <si>
    <t>Discount Rate</t>
  </si>
  <si>
    <t>Annual CAPEX</t>
  </si>
  <si>
    <t>CRF</t>
  </si>
  <si>
    <t>Annual Capital Costs</t>
  </si>
  <si>
    <t>cost per unit of production</t>
  </si>
  <si>
    <t>REGION1</t>
  </si>
  <si>
    <t>* Sectoral commodities</t>
  </si>
  <si>
    <t>HGN</t>
  </si>
  <si>
    <t>Hydrogen</t>
  </si>
  <si>
    <t>IDUM</t>
  </si>
  <si>
    <t>Dummy Commodity</t>
  </si>
  <si>
    <t>* Emissions</t>
  </si>
  <si>
    <t>Process Emissions South Africa</t>
  </si>
  <si>
    <t>KT</t>
  </si>
  <si>
    <t>CH4S South Africa</t>
  </si>
  <si>
    <t>ANSWER-Processes</t>
  </si>
  <si>
    <t>ProcName</t>
  </si>
  <si>
    <t>ProcDesc</t>
  </si>
  <si>
    <t>ProcUnits</t>
  </si>
  <si>
    <t>ANSWER-Constraints</t>
  </si>
  <si>
    <t>ConstrName</t>
  </si>
  <si>
    <t>ConstrDesc</t>
  </si>
  <si>
    <t>ANSWER-CommData</t>
  </si>
  <si>
    <t>COM_PROJ</t>
  </si>
  <si>
    <t>* Demand Technologies</t>
  </si>
  <si>
    <t>* Trade Technologies</t>
  </si>
  <si>
    <t>IMPNH3</t>
  </si>
  <si>
    <t>Ammonia Imports</t>
  </si>
  <si>
    <t>* Fuel Supply Technologies</t>
  </si>
  <si>
    <t>XINDHGN</t>
  </si>
  <si>
    <t>Industry Sector Hydrogen</t>
  </si>
  <si>
    <t>* Conversion technologies</t>
  </si>
  <si>
    <t>*Methanol</t>
  </si>
  <si>
    <t>UCTLNH3-E</t>
  </si>
  <si>
    <t>Ammonia production linked to CTL production</t>
  </si>
  <si>
    <t>ANSWER-ProcData</t>
  </si>
  <si>
    <t>*</t>
  </si>
  <si>
    <t>CommIN</t>
  </si>
  <si>
    <t>CommOUT</t>
  </si>
  <si>
    <t>Activity I/O</t>
  </si>
  <si>
    <t>ACT_EFF</t>
  </si>
  <si>
    <t>ACTGRP</t>
  </si>
  <si>
    <t>ANNUAL</t>
  </si>
  <si>
    <t>Retirement Profile needs to be fine tuned</t>
  </si>
  <si>
    <t>Main activity efficiency</t>
  </si>
  <si>
    <t>Existing Capacity</t>
  </si>
  <si>
    <t>Capacity Limit</t>
  </si>
  <si>
    <t>Investment Cost</t>
  </si>
  <si>
    <t>Fixed Cost</t>
  </si>
  <si>
    <t>Running Cost</t>
  </si>
  <si>
    <t>New Process Start Year</t>
  </si>
  <si>
    <t xml:space="preserve"> Construction Period</t>
  </si>
  <si>
    <t>Technical Life</t>
  </si>
  <si>
    <t>Emission factor</t>
  </si>
  <si>
    <t>Capacity to Activity</t>
  </si>
  <si>
    <t>Activity Limits</t>
  </si>
  <si>
    <t>Lower bound act (interp.rule)</t>
  </si>
  <si>
    <t>Lower bound act</t>
  </si>
  <si>
    <t>Main activity flow</t>
  </si>
  <si>
    <t>Relationship between main activity flow and other flows</t>
  </si>
  <si>
    <t>Variable Cost R/GJ</t>
  </si>
  <si>
    <t>PRC_RESID</t>
  </si>
  <si>
    <t>CAP_BND-UP</t>
  </si>
  <si>
    <t>NCAP_COST</t>
  </si>
  <si>
    <t>NCAP_FOM</t>
  </si>
  <si>
    <t>ACT_COST</t>
  </si>
  <si>
    <t>NCAP_START</t>
  </si>
  <si>
    <t>NCAP_ILED</t>
  </si>
  <si>
    <t>NCAP_TLIFE</t>
  </si>
  <si>
    <t>FLO_EMIS-O</t>
  </si>
  <si>
    <t>PRC_CAPACT</t>
  </si>
  <si>
    <t>ACT_BND-UP</t>
  </si>
  <si>
    <t>ACT_BND-LO</t>
  </si>
  <si>
    <t>PRC_ACTUNT</t>
  </si>
  <si>
    <t>PRC_ACTFLO</t>
  </si>
  <si>
    <t>TID</t>
  </si>
  <si>
    <t>UPSCLE</t>
  </si>
  <si>
    <t>ANSWER-ConstrData</t>
  </si>
  <si>
    <t>0 args (TID)</t>
  </si>
  <si>
    <t>0 args (TS)</t>
  </si>
  <si>
    <t>1 arg: BD (TID)</t>
  </si>
  <si>
    <t>1 arg: BD (TS)</t>
  </si>
  <si>
    <t>1 arg: TS (TID)</t>
  </si>
  <si>
    <t>2 args: TS,BD (TS)</t>
  </si>
  <si>
    <t>3 args: PRC,COM,BD (TS)</t>
  </si>
  <si>
    <t>2 args: SIDE,PRC (TS)</t>
  </si>
  <si>
    <t>2 args: SIDE,TSLevel (TID)</t>
  </si>
  <si>
    <t>3 args: SIDE,COM,TS (TS)</t>
  </si>
  <si>
    <t>3 args: SIDE,PRC,TS (TS)</t>
  </si>
  <si>
    <t>4 args: SIDE,PRC,COM,TS (TS)</t>
  </si>
  <si>
    <t>5 args: SIDE,PRC,COM,TS, IE (TS)</t>
  </si>
  <si>
    <t>3 args: Side,VarType,ParamName</t>
  </si>
  <si>
    <t>3 args: COM,Yr,Yr</t>
  </si>
  <si>
    <t>3 args: PRC,Yr,Yr</t>
  </si>
  <si>
    <t>4 args: PRC,COM,Yr,Yr</t>
  </si>
  <si>
    <t>UC_R_EACH</t>
  </si>
  <si>
    <t>UC_T_EACH</t>
  </si>
  <si>
    <t>UC__RHSR</t>
  </si>
  <si>
    <t>UC__RHSRT</t>
  </si>
  <si>
    <t>UC_TS_EACH</t>
  </si>
  <si>
    <t>UC__RHSRTS</t>
  </si>
  <si>
    <t>UC_MARK</t>
  </si>
  <si>
    <t>UC_CAP</t>
  </si>
  <si>
    <t>UC_TSL</t>
  </si>
  <si>
    <t>UC_COMCON</t>
  </si>
  <si>
    <t>UC_ACT</t>
  </si>
  <si>
    <t>UC_FLO</t>
  </si>
  <si>
    <t>UC_IRE</t>
  </si>
  <si>
    <t>UC_ATTR</t>
  </si>
  <si>
    <t>UC_CUMCOMNET</t>
  </si>
  <si>
    <t>UC_CUMACT</t>
  </si>
  <si>
    <t>UC_CUMFLO</t>
  </si>
  <si>
    <t>Limit</t>
  </si>
  <si>
    <t>Side</t>
  </si>
  <si>
    <t>TSLevel</t>
  </si>
  <si>
    <t>Imp/Exp</t>
  </si>
  <si>
    <t>VarType,ParamName</t>
  </si>
  <si>
    <t>TimeSlice</t>
  </si>
  <si>
    <t>2010-2030</t>
  </si>
  <si>
    <t>ANSWER-ITEMS</t>
  </si>
  <si>
    <t>Comp</t>
  </si>
  <si>
    <t>Name</t>
  </si>
  <si>
    <t>Unit(s)</t>
  </si>
  <si>
    <t>* Pre-defined Commodity Groups (cell A10 should contain comma-delimited list of all Internal Regions)</t>
  </si>
  <si>
    <t>D</t>
  </si>
  <si>
    <t>Activity-related Group</t>
  </si>
  <si>
    <t>COM_GRP,COM_GRPDEF</t>
  </si>
  <si>
    <t>DEM</t>
  </si>
  <si>
    <t>Demand Commodity Type</t>
  </si>
  <si>
    <t>ENV</t>
  </si>
  <si>
    <t>Environmental Commodity Type</t>
  </si>
  <si>
    <t>FIN</t>
  </si>
  <si>
    <t>Financial Commodity Type</t>
  </si>
  <si>
    <t>MAT</t>
  </si>
  <si>
    <t>Material Commodity Type</t>
  </si>
  <si>
    <t>NRG</t>
  </si>
  <si>
    <t>Energy Commodity Type</t>
  </si>
  <si>
    <t>ANSWER-TS DATA</t>
  </si>
  <si>
    <t>Parameter</t>
  </si>
  <si>
    <t>Arg1</t>
  </si>
  <si>
    <t>Arg2</t>
  </si>
  <si>
    <t>Arg3</t>
  </si>
  <si>
    <t>Arg4</t>
  </si>
  <si>
    <t>Arg5</t>
  </si>
  <si>
    <t>Arg6</t>
  </si>
  <si>
    <t>I/E Opt</t>
  </si>
  <si>
    <t>ANSWER-TID DATA</t>
  </si>
  <si>
    <t>ANSWER-TS&amp;TID DATA</t>
  </si>
  <si>
    <t>I/E Opt
or Value</t>
  </si>
  <si>
    <t>ANSWER-TS TRADE</t>
  </si>
  <si>
    <t>Region2</t>
  </si>
  <si>
    <t>* On TS TRADE sheet, a single region must be specified in column A (a comma-separated region-list is not allowed) and a single region must be specified in column B</t>
  </si>
  <si>
    <t>ANSWER-TID TRADE</t>
  </si>
  <si>
    <t>* On TID TRADE sheet, a single region must be specified in column A (a comma-separated region-list is not allowed) and a single region must be specified in column B</t>
  </si>
  <si>
    <t>ANSWER-TS&amp;TID TRADE</t>
  </si>
  <si>
    <t>* On TS&amp;TID TRADE sheet, a single region must be specified in column A (a comma-separated region-list is not allowed) and a single region must be specified in column B</t>
  </si>
  <si>
    <t>Old source: Technoeconomics and Sustainability of Renewable Methanol and Ammonia Productions Using Wind Power based Hydrogen (Micheal Matzen et. al)</t>
  </si>
  <si>
    <t xml:space="preserve">Source: Exergoenvironmental analysis of methanol production by steam
reforming and autothermal reforming of natural gas </t>
  </si>
  <si>
    <t xml:space="preserve">Using the methane intensity formula below: by knowing the natural gas feedstock flowrate, methane intensity for ATR and the total product exergy (see second table), the flowrate of natural gas for fuel can be calculated. </t>
  </si>
  <si>
    <r>
      <t>m</t>
    </r>
    <r>
      <rPr>
        <vertAlign val="subscript"/>
        <sz val="10"/>
        <rFont val="Arial"/>
        <family val="2"/>
      </rPr>
      <t>CH4, syngas</t>
    </r>
    <r>
      <rPr>
        <sz val="10"/>
        <rFont val="Arial"/>
        <family val="2"/>
      </rPr>
      <t xml:space="preserve">= </t>
    </r>
  </si>
  <si>
    <t xml:space="preserve">CH4- intensity= </t>
  </si>
  <si>
    <r>
      <t>E</t>
    </r>
    <r>
      <rPr>
        <vertAlign val="subscript"/>
        <sz val="10"/>
        <rFont val="Arial"/>
        <family val="2"/>
      </rPr>
      <t>p,total</t>
    </r>
    <r>
      <rPr>
        <sz val="10"/>
        <rFont val="Arial"/>
        <family val="2"/>
      </rPr>
      <t xml:space="preserve">= </t>
    </r>
  </si>
  <si>
    <t>plant lifetime=</t>
  </si>
  <si>
    <r>
      <t>therefore E</t>
    </r>
    <r>
      <rPr>
        <vertAlign val="subscript"/>
        <sz val="10"/>
        <rFont val="Arial"/>
        <family val="2"/>
      </rPr>
      <t>p,total</t>
    </r>
    <r>
      <rPr>
        <sz val="10"/>
        <rFont val="Arial"/>
        <family val="2"/>
      </rPr>
      <t xml:space="preserve">= </t>
    </r>
  </si>
  <si>
    <t>kg/s</t>
  </si>
  <si>
    <t xml:space="preserve"> kg/MWh</t>
  </si>
  <si>
    <t>MWh/tonne</t>
  </si>
  <si>
    <t>hr per year</t>
  </si>
  <si>
    <t>tonnes/day</t>
  </si>
  <si>
    <t>MWh</t>
  </si>
  <si>
    <t>kg</t>
  </si>
  <si>
    <t>methanol product flowrate</t>
  </si>
  <si>
    <r>
      <t>therefore, rearranging CH4 intensity formula:  m</t>
    </r>
    <r>
      <rPr>
        <vertAlign val="subscript"/>
        <sz val="10"/>
        <rFont val="Arial"/>
        <family val="2"/>
      </rPr>
      <t xml:space="preserve">CH4,fuel </t>
    </r>
    <r>
      <rPr>
        <sz val="10"/>
        <rFont val="Arial"/>
        <family val="2"/>
      </rPr>
      <t>=</t>
    </r>
  </si>
  <si>
    <t>GJ/t MTH</t>
  </si>
  <si>
    <t>Efficiency check</t>
  </si>
  <si>
    <t>https://www.sciencedirect.com/science/article/abs/pii/S0360544217311398</t>
  </si>
  <si>
    <t>ELC</t>
  </si>
  <si>
    <t>GJ/t_methanol</t>
  </si>
  <si>
    <t>Ngas</t>
  </si>
  <si>
    <t>ton CH4/ton meth</t>
  </si>
  <si>
    <t>Heat</t>
  </si>
  <si>
    <t>https://petrowiki.spe.org/Gas_to_methanol</t>
  </si>
  <si>
    <t>NGAS</t>
  </si>
  <si>
    <t>MBTU/ton</t>
  </si>
  <si>
    <t>?</t>
  </si>
  <si>
    <t>Stoichometric</t>
  </si>
  <si>
    <t>CH3OH</t>
  </si>
  <si>
    <t>ton/ton</t>
  </si>
  <si>
    <t>INDCOA</t>
  </si>
  <si>
    <t>~FI_Comm</t>
  </si>
  <si>
    <t>Csets</t>
  </si>
  <si>
    <t>CTSLvl</t>
  </si>
  <si>
    <t>DAYNITE</t>
  </si>
  <si>
    <t>PeakTS</t>
  </si>
  <si>
    <t>Ctype</t>
  </si>
  <si>
    <t>~FI_T</t>
  </si>
  <si>
    <t>Attribute</t>
  </si>
  <si>
    <t>Demand</t>
  </si>
  <si>
    <t>TechName</t>
  </si>
  <si>
    <t>TechDesc</t>
  </si>
  <si>
    <t>Tact</t>
  </si>
  <si>
    <t>Tcap</t>
  </si>
  <si>
    <t>PJa</t>
  </si>
  <si>
    <t>Tslvl</t>
  </si>
  <si>
    <t>Sets</t>
  </si>
  <si>
    <t>PRC,PRE</t>
  </si>
  <si>
    <t>Vintage</t>
  </si>
  <si>
    <t>CommUnits</t>
  </si>
  <si>
    <t>FLO_EMIS-O~CO2SP</t>
  </si>
  <si>
    <t>FLO_EMIS-O~CH4S</t>
  </si>
  <si>
    <t>PRC_RESID~</t>
  </si>
  <si>
    <t>PRC_ACTUNT~NH3</t>
  </si>
  <si>
    <t>PRC_ACTFLO~ICPGMU</t>
  </si>
  <si>
    <t>PRC_ACTFLO~ICPELC</t>
  </si>
  <si>
    <t>PRC_ACTFLO~INDCLE</t>
  </si>
  <si>
    <t>PRC_ACTFLO~INDHGN</t>
  </si>
  <si>
    <t>PRC_ACTFLO~NH3</t>
  </si>
  <si>
    <t>1 ZAR 2022 / 2015</t>
  </si>
  <si>
    <t>ZAR2022</t>
  </si>
  <si>
    <t>2022 EUR to 2022 USD</t>
  </si>
  <si>
    <t>Ref: Google</t>
  </si>
  <si>
    <t>2022 USD to 2022 ZAR</t>
  </si>
  <si>
    <t>Ref: Deflator</t>
  </si>
  <si>
    <t>2022 EUR to 2022 ZAR</t>
  </si>
  <si>
    <t>Cost rand per unit of capacity (rand per tons per annum)</t>
  </si>
  <si>
    <t>ZAR 2022</t>
  </si>
  <si>
    <t>ZAR/(t/a)</t>
  </si>
  <si>
    <t>ZAR/(GJ/a)</t>
  </si>
  <si>
    <t>Cost ZAR per unit of production (PJ or tons per annum)</t>
  </si>
  <si>
    <r>
      <t>ZAR2022/l</t>
    </r>
    <r>
      <rPr>
        <vertAlign val="subscript"/>
        <sz val="10"/>
        <rFont val="Arial"/>
        <family val="2"/>
      </rPr>
      <t>DE</t>
    </r>
  </si>
  <si>
    <t>ZAR2022/MJ</t>
  </si>
  <si>
    <t>mR/PJ (R/GJ)</t>
  </si>
  <si>
    <t>PRC_RESID~2017</t>
  </si>
  <si>
    <t>PRC_RESID~2030</t>
  </si>
  <si>
    <t>PRC_RESID~2031</t>
  </si>
  <si>
    <t>PRC_RESID~2039</t>
  </si>
  <si>
    <t>PRC_RESID~2040</t>
  </si>
  <si>
    <t>PRC_ACTFLO~CO2CAPT</t>
  </si>
  <si>
    <t>PRC_ACTFLO~MTH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</si>
</sst>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_(* \(#,##0.00\);_(* &quot;-&quot;??_);_(@_)"/>
    <numFmt numFmtId="164" formatCode="_-* #,##0.00_-;\-* #,##0.00_-;_-* &quot;-&quot;??_-;_-@_-"/>
    <numFmt numFmtId="165" formatCode="0.000"/>
    <numFmt numFmtId="166" formatCode="0.0000"/>
    <numFmt numFmtId="167" formatCode="0.0%"/>
    <numFmt numFmtId="168" formatCode="_-* #,##0_-;\-* #,##0_-;_-* &quot;-&quot;??_-;_-@_-"/>
    <numFmt numFmtId="169" formatCode="_-* #,##0.00000_-;\-* #,##0.00000_-;_-* &quot;-&quot;??_-;_-@_-"/>
    <numFmt numFmtId="170" formatCode="0.00000"/>
    <numFmt numFmtId="171" formatCode="0.0"/>
  </numFmts>
  <fonts count="6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8"/>
      <color indexed="20"/>
      <name val="Arial"/>
      <family val="2"/>
    </font>
    <font>
      <b/>
      <sz val="8"/>
      <name val="Arial"/>
      <family val="2"/>
    </font>
    <font>
      <sz val="8"/>
      <name val="Arial"/>
      <family val="2"/>
    </font>
    <font>
      <b/>
      <sz val="8"/>
      <color indexed="8"/>
      <name val="Arial"/>
      <family val="2"/>
    </font>
    <font>
      <sz val="8"/>
      <name val="Arial"/>
      <family val="2"/>
    </font>
    <font>
      <sz val="10"/>
      <name val="Arial"/>
      <family val="2"/>
    </font>
    <font>
      <b/>
      <sz val="10"/>
      <color rgb="FF800080"/>
      <name val="Arial"/>
      <family val="2"/>
    </font>
    <font>
      <sz val="8"/>
      <color indexed="81"/>
      <name val="Tahoma"/>
      <family val="2"/>
    </font>
    <font>
      <sz val="8"/>
      <color indexed="8"/>
      <name val="Arial"/>
      <family val="2"/>
    </font>
    <font>
      <sz val="8"/>
      <color indexed="12"/>
      <name val="Arial"/>
      <family val="2"/>
    </font>
    <font>
      <b/>
      <sz val="8"/>
      <color rgb="FF800080"/>
      <name val="Arial"/>
      <family val="2"/>
    </font>
    <font>
      <sz val="8"/>
      <color rgb="FF800080"/>
      <name val="Arial"/>
      <family val="2"/>
    </font>
    <font>
      <sz val="8"/>
      <color rgb="FF000000"/>
      <name val="Arial"/>
      <family val="2"/>
    </font>
    <font>
      <b/>
      <sz val="8"/>
      <color indexed="81"/>
      <name val="Tahoma"/>
      <family val="2"/>
    </font>
    <font>
      <b/>
      <sz val="11"/>
      <color theme="1"/>
      <name val="Calibri"/>
      <family val="2"/>
      <scheme val="minor"/>
    </font>
    <font>
      <sz val="8"/>
      <color rgb="FFFF0000"/>
      <name val="Arial"/>
      <family val="2"/>
    </font>
    <font>
      <sz val="8"/>
      <color rgb="FF0000FF"/>
      <name val="Arial"/>
      <family val="2"/>
    </font>
    <font>
      <b/>
      <sz val="9"/>
      <color rgb="FF800080"/>
      <name val="Arial"/>
      <family val="2"/>
    </font>
    <font>
      <u/>
      <sz val="10"/>
      <color indexed="12"/>
      <name val="Arial"/>
      <family val="2"/>
    </font>
    <font>
      <sz val="11"/>
      <color rgb="FFFF0000"/>
      <name val="Calibri"/>
      <family val="2"/>
      <scheme val="minor"/>
    </font>
    <font>
      <sz val="11"/>
      <color theme="5" tint="-0.249977111117893"/>
      <name val="Calibri"/>
      <family val="2"/>
      <scheme val="minor"/>
    </font>
    <font>
      <sz val="11"/>
      <color rgb="FFFFC000"/>
      <name val="Calibri"/>
      <family val="2"/>
      <scheme val="minor"/>
    </font>
    <font>
      <sz val="11"/>
      <color theme="8"/>
      <name val="Calibri"/>
      <family val="2"/>
      <scheme val="minor"/>
    </font>
    <font>
      <sz val="11"/>
      <color theme="9"/>
      <name val="Calibri"/>
      <family val="2"/>
      <scheme val="minor"/>
    </font>
    <font>
      <sz val="11"/>
      <color theme="1"/>
      <name val="Arial"/>
      <family val="2"/>
    </font>
    <font>
      <sz val="10"/>
      <name val="Arial"/>
      <family val="2"/>
    </font>
    <font>
      <b/>
      <sz val="13"/>
      <color theme="3"/>
      <name val="Calibri"/>
      <family val="2"/>
      <scheme val="minor"/>
    </font>
    <font>
      <b/>
      <sz val="11"/>
      <color theme="3"/>
      <name val="Calibri"/>
      <family val="2"/>
      <scheme val="minor"/>
    </font>
    <font>
      <sz val="11"/>
      <color rgb="FF9C0006"/>
      <name val="Calibri"/>
      <family val="2"/>
      <scheme val="minor"/>
    </font>
    <font>
      <sz val="8"/>
      <color theme="5"/>
      <name val="Arial"/>
      <family val="2"/>
    </font>
    <font>
      <sz val="11"/>
      <color rgb="FF3F3F76"/>
      <name val="Calibri"/>
      <family val="2"/>
      <scheme val="minor"/>
    </font>
    <font>
      <sz val="8"/>
      <name val="Roboto Light"/>
    </font>
    <font>
      <b/>
      <sz val="8"/>
      <color rgb="FFFFFFFF"/>
      <name val="Arial"/>
      <family val="2"/>
    </font>
    <font>
      <b/>
      <vertAlign val="subscript"/>
      <sz val="8"/>
      <color rgb="FFFFFFFF"/>
      <name val="Arial"/>
      <family val="2"/>
    </font>
    <font>
      <vertAlign val="subscript"/>
      <sz val="8"/>
      <name val="Roboto Light"/>
    </font>
    <font>
      <sz val="12"/>
      <name val="Calibri"/>
      <family val="2"/>
    </font>
    <font>
      <b/>
      <sz val="12"/>
      <name val="Calibri"/>
      <family val="2"/>
    </font>
    <font>
      <b/>
      <sz val="12"/>
      <name val="Arial"/>
      <family val="2"/>
    </font>
    <font>
      <sz val="12"/>
      <name val="Arial"/>
      <family val="2"/>
    </font>
    <font>
      <sz val="12"/>
      <color rgb="FF000000"/>
      <name val="Arial"/>
      <family val="2"/>
    </font>
    <font>
      <b/>
      <sz val="9"/>
      <name val="Arial"/>
      <family val="2"/>
    </font>
    <font>
      <sz val="9"/>
      <name val="Arial"/>
      <family val="2"/>
    </font>
    <font>
      <sz val="9"/>
      <color rgb="FF000000"/>
      <name val="Arial"/>
      <family val="2"/>
    </font>
    <font>
      <sz val="12"/>
      <color rgb="FF000000"/>
      <name val="Times New Roman"/>
      <family val="1"/>
    </font>
    <font>
      <b/>
      <sz val="12"/>
      <color rgb="FF000000"/>
      <name val="Times New Roman"/>
      <family val="1"/>
    </font>
    <font>
      <b/>
      <sz val="9"/>
      <color rgb="FF000000"/>
      <name val="Arial"/>
      <family val="2"/>
    </font>
    <font>
      <sz val="10"/>
      <name val="Arial"/>
      <family val="2"/>
    </font>
    <font>
      <sz val="8"/>
      <color rgb="FFFF0000"/>
      <name val="Roboto Light"/>
    </font>
    <font>
      <b/>
      <sz val="8"/>
      <name val="Roboto Light"/>
    </font>
    <font>
      <sz val="9"/>
      <name val="Roboto Light"/>
    </font>
    <font>
      <i/>
      <sz val="9"/>
      <name val="Roboto Light"/>
    </font>
    <font>
      <sz val="9"/>
      <color indexed="81"/>
      <name val="Tahoma"/>
      <family val="2"/>
    </font>
    <font>
      <b/>
      <sz val="9"/>
      <color indexed="81"/>
      <name val="Tahoma"/>
      <family val="2"/>
    </font>
    <font>
      <u/>
      <sz val="10"/>
      <color theme="10"/>
      <name val="Arial"/>
      <family val="2"/>
    </font>
    <font>
      <b/>
      <sz val="11"/>
      <name val="Calibri"/>
      <family val="2"/>
      <scheme val="minor"/>
    </font>
    <font>
      <sz val="10"/>
      <name val="Calibri"/>
      <family val="2"/>
    </font>
    <font>
      <i/>
      <sz val="10"/>
      <name val="Arial"/>
      <family val="2"/>
    </font>
    <font>
      <vertAlign val="subscript"/>
      <sz val="10"/>
      <name val="Arial"/>
      <family val="2"/>
    </font>
    <font>
      <sz val="11"/>
      <color theme="9" tint="-0.249977111117893"/>
      <name val="Calibri"/>
      <family val="2"/>
      <scheme val="minor"/>
    </font>
    <font>
      <sz val="11"/>
      <name val="Arial"/>
      <family val="2"/>
    </font>
    <font>
      <b/>
      <sz val="10"/>
      <color rgb="FF0070C0"/>
      <name val="Arial"/>
      <family val="2"/>
    </font>
    <font>
      <b/>
      <sz val="11"/>
      <color theme="3"/>
      <name val="Calibri"/>
      <family val="2"/>
    </font>
    <font>
      <i/>
      <sz val="11"/>
      <color rgb="FF7F7F7F"/>
      <name val="Calibri"/>
      <family val="2"/>
    </font>
    <font>
      <b/>
      <sz val="10"/>
      <color theme="3"/>
      <name val="Calibri"/>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7CE"/>
      </patternFill>
    </fill>
    <fill>
      <patternFill patternType="solid">
        <fgColor rgb="FFFFCC99"/>
      </patternFill>
    </fill>
    <fill>
      <patternFill patternType="solid">
        <fgColor rgb="FF808080"/>
        <bgColor indexed="64"/>
      </patternFill>
    </fill>
    <fill>
      <patternFill patternType="solid">
        <fgColor rgb="FFDAEEF3"/>
        <bgColor indexed="64"/>
      </patternFill>
    </fill>
    <fill>
      <patternFill patternType="solid">
        <fgColor rgb="FFF2DCDB"/>
        <bgColor indexed="64"/>
      </patternFill>
    </fill>
    <fill>
      <patternFill patternType="solid">
        <fgColor rgb="FFEBF1DE"/>
        <bgColor indexed="64"/>
      </patternFill>
    </fill>
    <fill>
      <patternFill patternType="solid">
        <fgColor rgb="FFFCD5B4"/>
        <bgColor indexed="64"/>
      </patternFill>
    </fill>
    <fill>
      <patternFill patternType="solid">
        <fgColor theme="8" tint="0.7999816888943144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style="medium">
        <color theme="4" tint="0.399975585192419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style="medium">
        <color rgb="FFBFBFBF"/>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28">
    <xf numFmtId="0" fontId="0" fillId="0" borderId="0"/>
    <xf numFmtId="0" fontId="10" fillId="0" borderId="0"/>
    <xf numFmtId="0" fontId="10" fillId="0" borderId="0"/>
    <xf numFmtId="0" fontId="10" fillId="0" borderId="0"/>
    <xf numFmtId="0" fontId="3" fillId="0" borderId="0"/>
    <xf numFmtId="0" fontId="10" fillId="0" borderId="0"/>
    <xf numFmtId="43" fontId="10" fillId="0" borderId="0" applyFont="0" applyFill="0" applyBorder="0" applyAlignment="0" applyProtection="0"/>
    <xf numFmtId="164" fontId="10" fillId="0" borderId="0" applyFont="0" applyFill="0" applyBorder="0" applyAlignment="0" applyProtection="0"/>
    <xf numFmtId="9" fontId="10" fillId="0" borderId="0" applyFont="0" applyFill="0" applyBorder="0" applyAlignment="0" applyProtection="0"/>
    <xf numFmtId="0" fontId="10" fillId="0" borderId="0"/>
    <xf numFmtId="0" fontId="3" fillId="0" borderId="0"/>
    <xf numFmtId="0" fontId="23" fillId="0" borderId="0" applyNumberFormat="0" applyFill="0" applyBorder="0" applyAlignment="0" applyProtection="0">
      <alignment vertical="top"/>
      <protection locked="0"/>
    </xf>
    <xf numFmtId="0" fontId="2" fillId="0" borderId="0"/>
    <xf numFmtId="9" fontId="2" fillId="0" borderId="0" applyFont="0" applyFill="0" applyBorder="0" applyAlignment="0" applyProtection="0"/>
    <xf numFmtId="0" fontId="29" fillId="0" borderId="0"/>
    <xf numFmtId="164" fontId="29" fillId="0" borderId="0" applyFont="0" applyFill="0" applyBorder="0" applyAlignment="0" applyProtection="0"/>
    <xf numFmtId="43" fontId="2" fillId="0" borderId="0" applyFont="0" applyFill="0" applyBorder="0" applyAlignment="0" applyProtection="0"/>
    <xf numFmtId="9" fontId="29" fillId="0" borderId="0" applyFont="0" applyFill="0" applyBorder="0" applyAlignment="0" applyProtection="0"/>
    <xf numFmtId="9" fontId="30" fillId="0" borderId="0" applyFont="0" applyFill="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4" borderId="0" applyNumberFormat="0" applyBorder="0" applyAlignment="0" applyProtection="0"/>
    <xf numFmtId="0" fontId="35" fillId="5" borderId="16" applyNumberFormat="0" applyAlignment="0" applyProtection="0"/>
    <xf numFmtId="164" fontId="51" fillId="0" borderId="0" applyFont="0" applyFill="0" applyBorder="0" applyAlignment="0" applyProtection="0"/>
    <xf numFmtId="0" fontId="58" fillId="0" borderId="0" applyNumberFormat="0" applyFill="0" applyBorder="0" applyAlignment="0" applyProtection="0"/>
    <xf numFmtId="0" fontId="1" fillId="0" borderId="0"/>
    <xf numFmtId="0" fontId="66" fillId="0" borderId="0" applyNumberFormat="0" applyFill="0" applyBorder="0" applyAlignment="0" applyProtection="0"/>
    <xf numFmtId="0" fontId="67" fillId="0" borderId="0" applyNumberFormat="0" applyFill="0" applyBorder="0" applyAlignment="0" applyProtection="0"/>
  </cellStyleXfs>
  <cellXfs count="329">
    <xf numFmtId="0" fontId="0" fillId="0" borderId="0" xfId="0"/>
    <xf numFmtId="0" fontId="4"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6" fillId="0" borderId="0" xfId="0" applyFont="1"/>
    <xf numFmtId="0" fontId="7" fillId="0" borderId="0" xfId="0" applyFont="1"/>
    <xf numFmtId="0" fontId="8" fillId="0" borderId="0" xfId="0" applyFont="1"/>
    <xf numFmtId="0" fontId="5" fillId="0" borderId="0" xfId="0" applyFont="1"/>
    <xf numFmtId="0" fontId="6" fillId="0" borderId="0" xfId="0" applyFont="1" applyAlignment="1">
      <alignment horizontal="center" wrapText="1"/>
    </xf>
    <xf numFmtId="0" fontId="4" fillId="0" borderId="0" xfId="1" applyFont="1"/>
    <xf numFmtId="0" fontId="10" fillId="0" borderId="0" xfId="1"/>
    <xf numFmtId="0" fontId="7" fillId="0" borderId="0" xfId="1" applyFont="1"/>
    <xf numFmtId="0" fontId="13" fillId="0" borderId="0" xfId="1" applyFont="1"/>
    <xf numFmtId="0" fontId="6" fillId="0" borderId="0" xfId="1" applyFont="1"/>
    <xf numFmtId="0" fontId="14" fillId="0" borderId="0" xfId="0" applyFont="1"/>
    <xf numFmtId="0" fontId="15" fillId="0" borderId="0" xfId="0" applyFont="1"/>
    <xf numFmtId="0" fontId="16" fillId="0" borderId="0" xfId="0" applyFont="1"/>
    <xf numFmtId="0" fontId="8" fillId="0" borderId="0" xfId="1" applyFont="1"/>
    <xf numFmtId="0" fontId="15" fillId="0" borderId="0" xfId="1" applyFont="1"/>
    <xf numFmtId="0" fontId="16" fillId="0" borderId="0" xfId="1" applyFont="1"/>
    <xf numFmtId="49" fontId="15" fillId="0" borderId="0" xfId="0" applyNumberFormat="1" applyFont="1" applyAlignment="1">
      <alignment horizontal="left"/>
    </xf>
    <xf numFmtId="0" fontId="17" fillId="0" borderId="0" xfId="1" applyFont="1"/>
    <xf numFmtId="0" fontId="11" fillId="0" borderId="0" xfId="1" applyFont="1" applyAlignment="1">
      <alignment horizontal="center"/>
    </xf>
    <xf numFmtId="0" fontId="7" fillId="0" borderId="0" xfId="1" applyFont="1" applyAlignment="1">
      <alignment horizontal="center"/>
    </xf>
    <xf numFmtId="0" fontId="7" fillId="0" borderId="0" xfId="1" applyFont="1" applyAlignment="1">
      <alignment horizontal="center" wrapText="1"/>
    </xf>
    <xf numFmtId="0" fontId="13" fillId="0" borderId="0" xfId="0" applyFont="1"/>
    <xf numFmtId="0" fontId="16" fillId="3" borderId="0" xfId="0" applyFont="1" applyFill="1"/>
    <xf numFmtId="0" fontId="16" fillId="3" borderId="0" xfId="1" applyFont="1" applyFill="1"/>
    <xf numFmtId="0" fontId="7" fillId="0" borderId="0" xfId="0" applyFont="1" applyAlignment="1">
      <alignment horizontal="center"/>
    </xf>
    <xf numFmtId="0" fontId="15" fillId="0" borderId="0" xfId="0" applyFont="1" applyAlignment="1">
      <alignment horizontal="center"/>
    </xf>
    <xf numFmtId="0" fontId="7" fillId="0" borderId="0" xfId="3" applyFont="1"/>
    <xf numFmtId="0" fontId="7" fillId="0" borderId="0" xfId="2" applyFont="1" applyAlignment="1">
      <alignment horizontal="center"/>
    </xf>
    <xf numFmtId="0" fontId="7" fillId="0" borderId="0" xfId="2" applyFont="1"/>
    <xf numFmtId="0" fontId="10" fillId="0" borderId="0" xfId="3"/>
    <xf numFmtId="0" fontId="17" fillId="0" borderId="0" xfId="2" applyFont="1"/>
    <xf numFmtId="0" fontId="22" fillId="0" borderId="0" xfId="3" applyFont="1"/>
    <xf numFmtId="0" fontId="22" fillId="0" borderId="0" xfId="1" applyFont="1"/>
    <xf numFmtId="0" fontId="20" fillId="0" borderId="0" xfId="1" applyFont="1"/>
    <xf numFmtId="0" fontId="6" fillId="0" borderId="0" xfId="0" applyFont="1" applyAlignment="1">
      <alignment horizontal="center"/>
    </xf>
    <xf numFmtId="0" fontId="21" fillId="0" borderId="0" xfId="2" applyFont="1"/>
    <xf numFmtId="166" fontId="7" fillId="0" borderId="0" xfId="2" applyNumberFormat="1" applyFont="1"/>
    <xf numFmtId="0" fontId="16" fillId="0" borderId="0" xfId="2" applyFont="1"/>
    <xf numFmtId="0" fontId="17" fillId="0" borderId="0" xfId="0" applyFont="1"/>
    <xf numFmtId="0" fontId="2" fillId="0" borderId="0" xfId="12"/>
    <xf numFmtId="0" fontId="19" fillId="0" borderId="0" xfId="12" applyFont="1"/>
    <xf numFmtId="0" fontId="25" fillId="0" borderId="0" xfId="12" applyFont="1"/>
    <xf numFmtId="0" fontId="27" fillId="0" borderId="0" xfId="12" applyFont="1"/>
    <xf numFmtId="0" fontId="24" fillId="0" borderId="0" xfId="12" applyFont="1"/>
    <xf numFmtId="0" fontId="26" fillId="0" borderId="0" xfId="12" applyFont="1"/>
    <xf numFmtId="0" fontId="28" fillId="0" borderId="0" xfId="12" applyFont="1"/>
    <xf numFmtId="0" fontId="10" fillId="0" borderId="0" xfId="0" applyFont="1"/>
    <xf numFmtId="0" fontId="31" fillId="0" borderId="17" xfId="19"/>
    <xf numFmtId="0" fontId="0" fillId="0" borderId="4" xfId="0" applyBorder="1"/>
    <xf numFmtId="2" fontId="0" fillId="0" borderId="0" xfId="0" applyNumberFormat="1"/>
    <xf numFmtId="0" fontId="0" fillId="0" borderId="2" xfId="0" applyBorder="1"/>
    <xf numFmtId="0" fontId="0" fillId="0" borderId="3" xfId="0" applyBorder="1"/>
    <xf numFmtId="0" fontId="0" fillId="0" borderId="6" xfId="0" applyBorder="1"/>
    <xf numFmtId="0" fontId="0" fillId="0" borderId="7" xfId="0" applyBorder="1"/>
    <xf numFmtId="0" fontId="0" fillId="0" borderId="8" xfId="0" applyBorder="1"/>
    <xf numFmtId="0" fontId="31" fillId="0" borderId="0" xfId="19" applyBorder="1"/>
    <xf numFmtId="0" fontId="0" fillId="0" borderId="1" xfId="0" applyBorder="1"/>
    <xf numFmtId="0" fontId="4" fillId="0" borderId="6" xfId="0" applyFont="1" applyBorder="1"/>
    <xf numFmtId="0" fontId="4" fillId="0" borderId="7" xfId="0" applyFont="1" applyBorder="1"/>
    <xf numFmtId="0" fontId="4" fillId="0" borderId="8" xfId="0" applyFont="1" applyBorder="1"/>
    <xf numFmtId="0" fontId="10" fillId="0" borderId="7" xfId="0" applyFont="1" applyBorder="1"/>
    <xf numFmtId="2" fontId="0" fillId="0" borderId="2" xfId="0" applyNumberFormat="1" applyBorder="1"/>
    <xf numFmtId="0" fontId="10" fillId="0" borderId="2" xfId="0" applyFont="1" applyBorder="1"/>
    <xf numFmtId="0" fontId="0" fillId="0" borderId="13" xfId="0" applyBorder="1"/>
    <xf numFmtId="0" fontId="0" fillId="0" borderId="11" xfId="0" applyBorder="1"/>
    <xf numFmtId="0" fontId="10" fillId="0" borderId="11" xfId="0" applyFont="1" applyBorder="1"/>
    <xf numFmtId="0" fontId="0" fillId="0" borderId="12" xfId="0" applyBorder="1"/>
    <xf numFmtId="2" fontId="0" fillId="0" borderId="11" xfId="0" applyNumberFormat="1" applyBorder="1"/>
    <xf numFmtId="167" fontId="0" fillId="0" borderId="0" xfId="18" applyNumberFormat="1" applyFont="1"/>
    <xf numFmtId="2" fontId="7" fillId="0" borderId="0" xfId="2" applyNumberFormat="1" applyFont="1"/>
    <xf numFmtId="2" fontId="34" fillId="0" borderId="0" xfId="2" applyNumberFormat="1" applyFont="1"/>
    <xf numFmtId="2" fontId="7" fillId="0" borderId="0" xfId="0" applyNumberFormat="1" applyFont="1"/>
    <xf numFmtId="0" fontId="16" fillId="0" borderId="0" xfId="2" applyFont="1" applyAlignment="1">
      <alignment wrapText="1"/>
    </xf>
    <xf numFmtId="167" fontId="0" fillId="0" borderId="3" xfId="18" applyNumberFormat="1" applyFont="1" applyBorder="1"/>
    <xf numFmtId="0" fontId="7" fillId="0" borderId="0" xfId="2" applyFont="1" applyAlignment="1">
      <alignment wrapText="1"/>
    </xf>
    <xf numFmtId="165" fontId="7" fillId="0" borderId="0" xfId="2" applyNumberFormat="1" applyFont="1"/>
    <xf numFmtId="165" fontId="7" fillId="0" borderId="0" xfId="0" applyNumberFormat="1" applyFont="1"/>
    <xf numFmtId="165" fontId="7" fillId="0" borderId="0" xfId="0" applyNumberFormat="1" applyFont="1" applyAlignment="1">
      <alignment horizontal="center"/>
    </xf>
    <xf numFmtId="0" fontId="35" fillId="5" borderId="16" xfId="22" applyAlignment="1">
      <alignment horizontal="center"/>
    </xf>
    <xf numFmtId="0" fontId="0" fillId="0" borderId="0" xfId="0" applyAlignment="1">
      <alignment horizontal="center"/>
    </xf>
    <xf numFmtId="0" fontId="6" fillId="0" borderId="0" xfId="0" applyFont="1" applyAlignment="1">
      <alignment horizontal="left"/>
    </xf>
    <xf numFmtId="0" fontId="7" fillId="0" borderId="0" xfId="2" applyFont="1" applyAlignment="1">
      <alignment horizontal="left"/>
    </xf>
    <xf numFmtId="0" fontId="7" fillId="0" borderId="0" xfId="0" applyFont="1" applyAlignment="1">
      <alignment horizontal="left"/>
    </xf>
    <xf numFmtId="166" fontId="7" fillId="0" borderId="0" xfId="0" applyNumberFormat="1" applyFont="1" applyAlignment="1">
      <alignment horizontal="center"/>
    </xf>
    <xf numFmtId="0" fontId="32" fillId="0" borderId="19" xfId="20" applyBorder="1" applyAlignment="1">
      <alignment horizontal="center"/>
    </xf>
    <xf numFmtId="165" fontId="10" fillId="0" borderId="5" xfId="0" applyNumberFormat="1" applyFont="1" applyBorder="1"/>
    <xf numFmtId="165" fontId="10" fillId="0" borderId="2" xfId="0" applyNumberFormat="1" applyFont="1" applyBorder="1"/>
    <xf numFmtId="2" fontId="10" fillId="0" borderId="11" xfId="0" applyNumberFormat="1" applyFont="1" applyBorder="1"/>
    <xf numFmtId="0" fontId="10" fillId="0" borderId="3" xfId="0" applyFont="1" applyBorder="1"/>
    <xf numFmtId="2" fontId="10" fillId="0" borderId="2" xfId="0" applyNumberFormat="1" applyFont="1" applyBorder="1"/>
    <xf numFmtId="0" fontId="37" fillId="6" borderId="20" xfId="0" applyFont="1" applyFill="1" applyBorder="1" applyAlignment="1">
      <alignment horizontal="center" vertical="center"/>
    </xf>
    <xf numFmtId="0" fontId="37" fillId="6" borderId="21" xfId="0" applyFont="1" applyFill="1" applyBorder="1" applyAlignment="1">
      <alignment horizontal="center" vertical="center"/>
    </xf>
    <xf numFmtId="0" fontId="36" fillId="0" borderId="22" xfId="0" applyFont="1" applyBorder="1" applyAlignment="1">
      <alignment vertical="center"/>
    </xf>
    <xf numFmtId="0" fontId="36" fillId="0" borderId="23" xfId="0" applyFont="1" applyBorder="1" applyAlignment="1">
      <alignment vertical="center"/>
    </xf>
    <xf numFmtId="0" fontId="36" fillId="0" borderId="0" xfId="0" applyFont="1" applyAlignment="1">
      <alignment vertical="center"/>
    </xf>
    <xf numFmtId="0" fontId="36" fillId="0" borderId="24" xfId="0" applyFont="1" applyBorder="1" applyAlignment="1">
      <alignment vertical="center"/>
    </xf>
    <xf numFmtId="0" fontId="10" fillId="0" borderId="13" xfId="0" applyFont="1" applyBorder="1"/>
    <xf numFmtId="2" fontId="33" fillId="4" borderId="11" xfId="21" applyNumberFormat="1" applyBorder="1"/>
    <xf numFmtId="0" fontId="40" fillId="0" borderId="25" xfId="0" applyFont="1" applyBorder="1" applyAlignment="1">
      <alignment vertical="center"/>
    </xf>
    <xf numFmtId="0" fontId="45" fillId="0" borderId="26" xfId="0" applyFont="1" applyBorder="1" applyAlignment="1">
      <alignment vertical="center"/>
    </xf>
    <xf numFmtId="0" fontId="40" fillId="0" borderId="25" xfId="0" applyFont="1" applyBorder="1"/>
    <xf numFmtId="0" fontId="40" fillId="0" borderId="25" xfId="0" applyFont="1" applyBorder="1" applyAlignment="1">
      <alignment horizontal="right"/>
    </xf>
    <xf numFmtId="0" fontId="41" fillId="0" borderId="25" xfId="0" applyFont="1" applyBorder="1"/>
    <xf numFmtId="0" fontId="41" fillId="0" borderId="25" xfId="0" applyFont="1" applyBorder="1" applyAlignment="1">
      <alignment horizontal="right"/>
    </xf>
    <xf numFmtId="0" fontId="40" fillId="0" borderId="26" xfId="0" applyFont="1" applyBorder="1" applyAlignment="1">
      <alignment vertical="top"/>
    </xf>
    <xf numFmtId="0" fontId="40" fillId="0" borderId="26" xfId="0" applyFont="1" applyBorder="1"/>
    <xf numFmtId="0" fontId="45" fillId="0" borderId="31" xfId="0" applyFont="1" applyBorder="1" applyAlignment="1">
      <alignment vertical="top"/>
    </xf>
    <xf numFmtId="0" fontId="46" fillId="7" borderId="30" xfId="0" applyFont="1" applyFill="1" applyBorder="1" applyAlignment="1">
      <alignment vertical="top"/>
    </xf>
    <xf numFmtId="0" fontId="46" fillId="7" borderId="31" xfId="0" applyFont="1" applyFill="1" applyBorder="1" applyAlignment="1">
      <alignment vertical="top"/>
    </xf>
    <xf numFmtId="3" fontId="46" fillId="7" borderId="31" xfId="0" applyNumberFormat="1" applyFont="1" applyFill="1" applyBorder="1" applyAlignment="1">
      <alignment vertical="top"/>
    </xf>
    <xf numFmtId="0" fontId="47" fillId="7" borderId="31" xfId="0" applyFont="1" applyFill="1" applyBorder="1" applyAlignment="1">
      <alignment horizontal="right" vertical="top"/>
    </xf>
    <xf numFmtId="0" fontId="47" fillId="7" borderId="31" xfId="0" applyFont="1" applyFill="1" applyBorder="1" applyAlignment="1">
      <alignment vertical="top"/>
    </xf>
    <xf numFmtId="0" fontId="48" fillId="7" borderId="31" xfId="0" applyFont="1" applyFill="1" applyBorder="1" applyAlignment="1">
      <alignment vertical="top"/>
    </xf>
    <xf numFmtId="0" fontId="45" fillId="8" borderId="30" xfId="0" applyFont="1" applyFill="1" applyBorder="1" applyAlignment="1">
      <alignment vertical="top"/>
    </xf>
    <xf numFmtId="0" fontId="45" fillId="8" borderId="31" xfId="0" applyFont="1" applyFill="1" applyBorder="1" applyAlignment="1">
      <alignment vertical="top"/>
    </xf>
    <xf numFmtId="3" fontId="45" fillId="8" borderId="31" xfId="0" applyNumberFormat="1" applyFont="1" applyFill="1" applyBorder="1" applyAlignment="1">
      <alignment vertical="top"/>
    </xf>
    <xf numFmtId="0" fontId="49" fillId="8" borderId="31" xfId="0" applyFont="1" applyFill="1" applyBorder="1" applyAlignment="1">
      <alignment vertical="top"/>
    </xf>
    <xf numFmtId="0" fontId="50" fillId="8" borderId="31" xfId="0" applyFont="1" applyFill="1" applyBorder="1" applyAlignment="1">
      <alignment horizontal="right" vertical="top"/>
    </xf>
    <xf numFmtId="0" fontId="40" fillId="8" borderId="31" xfId="0" applyFont="1" applyFill="1" applyBorder="1" applyAlignment="1">
      <alignment vertical="top"/>
    </xf>
    <xf numFmtId="0" fontId="46" fillId="8" borderId="30" xfId="0" applyFont="1" applyFill="1" applyBorder="1"/>
    <xf numFmtId="0" fontId="46" fillId="8" borderId="31" xfId="0" applyFont="1" applyFill="1" applyBorder="1"/>
    <xf numFmtId="0" fontId="46" fillId="8" borderId="31" xfId="0" applyFont="1" applyFill="1" applyBorder="1" applyAlignment="1">
      <alignment vertical="top"/>
    </xf>
    <xf numFmtId="3" fontId="46" fillId="8" borderId="31" xfId="0" applyNumberFormat="1" applyFont="1" applyFill="1" applyBorder="1"/>
    <xf numFmtId="0" fontId="47" fillId="8" borderId="31" xfId="0" applyFont="1" applyFill="1" applyBorder="1" applyAlignment="1">
      <alignment horizontal="right"/>
    </xf>
    <xf numFmtId="0" fontId="46" fillId="8" borderId="30" xfId="0" applyFont="1" applyFill="1" applyBorder="1" applyAlignment="1">
      <alignment vertical="top"/>
    </xf>
    <xf numFmtId="3" fontId="46" fillId="8" borderId="31" xfId="0" applyNumberFormat="1" applyFont="1" applyFill="1" applyBorder="1" applyAlignment="1">
      <alignment vertical="top"/>
    </xf>
    <xf numFmtId="0" fontId="48" fillId="8" borderId="31" xfId="0" applyFont="1" applyFill="1" applyBorder="1" applyAlignment="1">
      <alignment vertical="top"/>
    </xf>
    <xf numFmtId="0" fontId="47" fillId="8" borderId="31" xfId="0" applyFont="1" applyFill="1" applyBorder="1" applyAlignment="1">
      <alignment horizontal="right" vertical="top"/>
    </xf>
    <xf numFmtId="0" fontId="46" fillId="9" borderId="30" xfId="0" applyFont="1" applyFill="1" applyBorder="1" applyAlignment="1">
      <alignment vertical="top"/>
    </xf>
    <xf numFmtId="0" fontId="46" fillId="9" borderId="31" xfId="0" applyFont="1" applyFill="1" applyBorder="1" applyAlignment="1">
      <alignment vertical="top"/>
    </xf>
    <xf numFmtId="3" fontId="46" fillId="9" borderId="31" xfId="0" applyNumberFormat="1" applyFont="1" applyFill="1" applyBorder="1" applyAlignment="1">
      <alignment vertical="top"/>
    </xf>
    <xf numFmtId="0" fontId="47" fillId="9" borderId="31" xfId="0" applyFont="1" applyFill="1" applyBorder="1" applyAlignment="1">
      <alignment horizontal="right" vertical="top"/>
    </xf>
    <xf numFmtId="0" fontId="47" fillId="9" borderId="31" xfId="0" applyFont="1" applyFill="1" applyBorder="1" applyAlignment="1">
      <alignment vertical="top"/>
    </xf>
    <xf numFmtId="0" fontId="48" fillId="9" borderId="31" xfId="0" applyFont="1" applyFill="1" applyBorder="1" applyAlignment="1">
      <alignment vertical="top"/>
    </xf>
    <xf numFmtId="0" fontId="40" fillId="9" borderId="31" xfId="0" applyFont="1" applyFill="1" applyBorder="1" applyAlignment="1">
      <alignment vertical="top"/>
    </xf>
    <xf numFmtId="0" fontId="46" fillId="9" borderId="30" xfId="0" applyFont="1" applyFill="1" applyBorder="1"/>
    <xf numFmtId="0" fontId="46" fillId="9" borderId="31" xfId="0" applyFont="1" applyFill="1" applyBorder="1"/>
    <xf numFmtId="3" fontId="46" fillId="9" borderId="31" xfId="0" applyNumberFormat="1" applyFont="1" applyFill="1" applyBorder="1"/>
    <xf numFmtId="0" fontId="47" fillId="9" borderId="31" xfId="0" applyFont="1" applyFill="1" applyBorder="1" applyAlignment="1">
      <alignment horizontal="right"/>
    </xf>
    <xf numFmtId="0" fontId="46" fillId="10" borderId="30" xfId="0" applyFont="1" applyFill="1" applyBorder="1" applyAlignment="1">
      <alignment vertical="top"/>
    </xf>
    <xf numFmtId="0" fontId="46" fillId="10" borderId="31" xfId="0" applyFont="1" applyFill="1" applyBorder="1" applyAlignment="1">
      <alignment vertical="top"/>
    </xf>
    <xf numFmtId="3" fontId="46" fillId="10" borderId="31" xfId="0" applyNumberFormat="1" applyFont="1" applyFill="1" applyBorder="1" applyAlignment="1">
      <alignment vertical="top"/>
    </xf>
    <xf numFmtId="0" fontId="46" fillId="10" borderId="31" xfId="0" applyFont="1" applyFill="1" applyBorder="1" applyAlignment="1">
      <alignment horizontal="right" vertical="top"/>
    </xf>
    <xf numFmtId="0" fontId="47" fillId="10" borderId="31" xfId="0" applyFont="1" applyFill="1" applyBorder="1" applyAlignment="1">
      <alignment vertical="top"/>
    </xf>
    <xf numFmtId="0" fontId="47" fillId="10" borderId="31" xfId="0" applyFont="1" applyFill="1" applyBorder="1" applyAlignment="1">
      <alignment horizontal="right" vertical="top"/>
    </xf>
    <xf numFmtId="0" fontId="47" fillId="8" borderId="31" xfId="0" applyFont="1" applyFill="1" applyBorder="1" applyAlignment="1">
      <alignment vertical="top"/>
    </xf>
    <xf numFmtId="166" fontId="0" fillId="11" borderId="10" xfId="0" applyNumberFormat="1" applyFill="1" applyBorder="1" applyAlignment="1">
      <alignment horizontal="center"/>
    </xf>
    <xf numFmtId="0" fontId="37" fillId="6" borderId="20" xfId="0" applyFont="1" applyFill="1" applyBorder="1" applyAlignment="1">
      <alignment horizontal="center" vertical="center" wrapText="1"/>
    </xf>
    <xf numFmtId="0" fontId="37" fillId="6" borderId="21" xfId="0" applyFont="1" applyFill="1" applyBorder="1" applyAlignment="1">
      <alignment horizontal="center" vertical="center" wrapText="1"/>
    </xf>
    <xf numFmtId="0" fontId="36" fillId="0" borderId="22" xfId="0" applyFont="1" applyBorder="1" applyAlignment="1">
      <alignment vertical="center" wrapText="1"/>
    </xf>
    <xf numFmtId="0" fontId="52" fillId="0" borderId="23" xfId="0" applyFont="1" applyBorder="1" applyAlignment="1">
      <alignment vertical="center" wrapText="1"/>
    </xf>
    <xf numFmtId="3" fontId="36" fillId="0" borderId="23" xfId="0" applyNumberFormat="1" applyFont="1" applyBorder="1" applyAlignment="1">
      <alignment vertical="center" wrapText="1"/>
    </xf>
    <xf numFmtId="0" fontId="53" fillId="0" borderId="22" xfId="0" applyFont="1" applyBorder="1" applyAlignment="1">
      <alignment vertical="center" wrapText="1"/>
    </xf>
    <xf numFmtId="3" fontId="53" fillId="0" borderId="23" xfId="0" applyNumberFormat="1" applyFont="1" applyBorder="1" applyAlignment="1">
      <alignment vertical="center" wrapText="1"/>
    </xf>
    <xf numFmtId="0" fontId="36" fillId="0" borderId="23" xfId="0" applyFont="1" applyBorder="1" applyAlignment="1">
      <alignment vertical="center" wrapText="1"/>
    </xf>
    <xf numFmtId="17" fontId="10" fillId="11" borderId="10" xfId="0" applyNumberFormat="1" applyFont="1" applyFill="1" applyBorder="1" applyAlignment="1">
      <alignment horizontal="left"/>
    </xf>
    <xf numFmtId="0" fontId="58" fillId="0" borderId="0" xfId="24"/>
    <xf numFmtId="0" fontId="36" fillId="3" borderId="23" xfId="0" applyFont="1" applyFill="1" applyBorder="1" applyAlignment="1">
      <alignment vertical="center"/>
    </xf>
    <xf numFmtId="168" fontId="36" fillId="0" borderId="23" xfId="23" applyNumberFormat="1" applyFont="1" applyBorder="1" applyAlignment="1">
      <alignment vertical="center" wrapText="1"/>
    </xf>
    <xf numFmtId="164" fontId="36" fillId="0" borderId="23" xfId="23" applyFont="1" applyBorder="1" applyAlignment="1">
      <alignment vertical="center" wrapText="1"/>
    </xf>
    <xf numFmtId="168" fontId="36" fillId="0" borderId="22" xfId="0" applyNumberFormat="1" applyFont="1" applyBorder="1" applyAlignment="1">
      <alignment vertical="center" wrapText="1"/>
    </xf>
    <xf numFmtId="169" fontId="36" fillId="0" borderId="22" xfId="0" applyNumberFormat="1" applyFont="1" applyBorder="1" applyAlignment="1">
      <alignment vertical="center" wrapText="1"/>
    </xf>
    <xf numFmtId="0" fontId="36" fillId="0" borderId="0" xfId="0" applyFont="1" applyAlignment="1">
      <alignment horizontal="center" vertical="center" wrapText="1"/>
    </xf>
    <xf numFmtId="167" fontId="36" fillId="0" borderId="0" xfId="18" applyNumberFormat="1" applyFont="1" applyBorder="1" applyAlignment="1">
      <alignment horizontal="center" vertical="center" wrapText="1"/>
    </xf>
    <xf numFmtId="168" fontId="36" fillId="0" borderId="0" xfId="23" applyNumberFormat="1" applyFont="1" applyBorder="1" applyAlignment="1">
      <alignment horizontal="center" vertical="center" wrapText="1"/>
    </xf>
    <xf numFmtId="1" fontId="7" fillId="0" borderId="0" xfId="0" applyNumberFormat="1" applyFont="1"/>
    <xf numFmtId="0" fontId="0" fillId="12" borderId="0" xfId="0" applyFill="1"/>
    <xf numFmtId="0" fontId="20" fillId="0" borderId="0" xfId="2" applyFont="1"/>
    <xf numFmtId="2" fontId="33" fillId="4" borderId="0" xfId="21" applyNumberFormat="1"/>
    <xf numFmtId="0" fontId="13" fillId="0" borderId="0" xfId="3" applyFont="1"/>
    <xf numFmtId="0" fontId="15" fillId="0" borderId="0" xfId="3" applyFont="1"/>
    <xf numFmtId="0" fontId="10" fillId="0" borderId="1" xfId="0" applyFont="1" applyBorder="1"/>
    <xf numFmtId="0" fontId="10" fillId="0" borderId="4" xfId="0" applyFont="1" applyBorder="1"/>
    <xf numFmtId="0" fontId="10" fillId="0" borderId="5" xfId="0" applyFont="1" applyBorder="1"/>
    <xf numFmtId="0" fontId="0" fillId="0" borderId="5" xfId="0" applyBorder="1"/>
    <xf numFmtId="0" fontId="10" fillId="0" borderId="6" xfId="0" applyFont="1" applyBorder="1"/>
    <xf numFmtId="0" fontId="10" fillId="0" borderId="8" xfId="0" applyFont="1" applyBorder="1"/>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59" fillId="0" borderId="5" xfId="0" applyFont="1" applyBorder="1" applyAlignment="1">
      <alignment horizontal="center" vertical="center"/>
    </xf>
    <xf numFmtId="0" fontId="7" fillId="0" borderId="0" xfId="0" applyFont="1" applyAlignment="1">
      <alignment wrapText="1"/>
    </xf>
    <xf numFmtId="0" fontId="4" fillId="0" borderId="5" xfId="0" applyFont="1" applyBorder="1" applyAlignment="1">
      <alignment horizontal="center"/>
    </xf>
    <xf numFmtId="0" fontId="7" fillId="0" borderId="5" xfId="0" applyFont="1" applyBorder="1"/>
    <xf numFmtId="0" fontId="10" fillId="0" borderId="4" xfId="0" applyFont="1" applyBorder="1" applyAlignment="1">
      <alignment horizontal="left"/>
    </xf>
    <xf numFmtId="0" fontId="10" fillId="0" borderId="6" xfId="0" applyFont="1" applyBorder="1" applyAlignment="1">
      <alignment horizontal="left"/>
    </xf>
    <xf numFmtId="0" fontId="60" fillId="0" borderId="7" xfId="0" applyFont="1" applyBorder="1" applyAlignment="1">
      <alignment horizontal="left"/>
    </xf>
    <xf numFmtId="0" fontId="61" fillId="0" borderId="0" xfId="0" applyFont="1"/>
    <xf numFmtId="0" fontId="10" fillId="0" borderId="12" xfId="0" applyFont="1" applyBorder="1"/>
    <xf numFmtId="3" fontId="10" fillId="0" borderId="5" xfId="0" applyNumberFormat="1" applyFont="1" applyBorder="1" applyAlignment="1">
      <alignment horizontal="right"/>
    </xf>
    <xf numFmtId="2" fontId="10" fillId="0" borderId="5" xfId="0" applyNumberFormat="1" applyFont="1" applyBorder="1" applyAlignment="1">
      <alignment horizontal="right"/>
    </xf>
    <xf numFmtId="2" fontId="10" fillId="0" borderId="8" xfId="0" applyNumberFormat="1" applyFont="1" applyBorder="1" applyAlignment="1">
      <alignment horizontal="right"/>
    </xf>
    <xf numFmtId="171" fontId="0" fillId="0" borderId="0" xfId="0" applyNumberFormat="1"/>
    <xf numFmtId="166" fontId="10" fillId="0" borderId="5" xfId="0" applyNumberFormat="1" applyFont="1" applyBorder="1" applyAlignment="1">
      <alignment horizontal="right"/>
    </xf>
    <xf numFmtId="170" fontId="10" fillId="0" borderId="5" xfId="0" applyNumberFormat="1" applyFont="1" applyBorder="1" applyAlignment="1">
      <alignment horizontal="right"/>
    </xf>
    <xf numFmtId="0" fontId="7" fillId="3" borderId="0" xfId="0" applyFont="1" applyFill="1"/>
    <xf numFmtId="0" fontId="16" fillId="3" borderId="0" xfId="2" applyFont="1" applyFill="1" applyAlignment="1">
      <alignment wrapText="1"/>
    </xf>
    <xf numFmtId="0" fontId="7" fillId="3" borderId="0" xfId="0" applyFont="1" applyFill="1" applyAlignment="1">
      <alignment horizontal="center"/>
    </xf>
    <xf numFmtId="0" fontId="7" fillId="3" borderId="0" xfId="2" applyFont="1" applyFill="1"/>
    <xf numFmtId="0" fontId="7" fillId="13" borderId="0" xfId="0" applyFont="1" applyFill="1"/>
    <xf numFmtId="0" fontId="16" fillId="13" borderId="0" xfId="2" applyFont="1" applyFill="1" applyAlignment="1">
      <alignment wrapText="1"/>
    </xf>
    <xf numFmtId="0" fontId="7" fillId="13" borderId="0" xfId="0" applyFont="1" applyFill="1" applyAlignment="1">
      <alignment horizontal="center"/>
    </xf>
    <xf numFmtId="0" fontId="7" fillId="13" borderId="0" xfId="2" applyFont="1" applyFill="1"/>
    <xf numFmtId="0" fontId="65" fillId="0" borderId="0" xfId="0" applyFont="1"/>
    <xf numFmtId="0" fontId="0" fillId="0" borderId="10" xfId="0" applyBorder="1"/>
    <xf numFmtId="0" fontId="10" fillId="0" borderId="10" xfId="0" applyFont="1" applyBorder="1"/>
    <xf numFmtId="2" fontId="10" fillId="0" borderId="10" xfId="0" applyNumberFormat="1" applyFont="1" applyBorder="1"/>
    <xf numFmtId="2" fontId="0" fillId="0" borderId="10" xfId="0" applyNumberFormat="1" applyBorder="1"/>
    <xf numFmtId="0" fontId="10" fillId="0" borderId="0" xfId="0" applyFont="1" applyAlignment="1">
      <alignment horizontal="left"/>
    </xf>
    <xf numFmtId="0" fontId="10" fillId="0" borderId="0" xfId="0" applyFont="1" applyAlignment="1">
      <alignment horizontal="right"/>
    </xf>
    <xf numFmtId="0" fontId="60" fillId="0" borderId="0" xfId="0" applyFont="1" applyAlignment="1">
      <alignment horizontal="left"/>
    </xf>
    <xf numFmtId="2" fontId="10" fillId="0" borderId="0" xfId="0" applyNumberFormat="1" applyFont="1" applyAlignment="1">
      <alignment horizontal="right"/>
    </xf>
    <xf numFmtId="165" fontId="0" fillId="0" borderId="0" xfId="0" applyNumberFormat="1"/>
    <xf numFmtId="170" fontId="7" fillId="0" borderId="0" xfId="0" applyNumberFormat="1" applyFont="1"/>
    <xf numFmtId="0" fontId="65" fillId="0" borderId="2" xfId="0" applyFont="1" applyBorder="1"/>
    <xf numFmtId="165" fontId="10" fillId="0" borderId="10" xfId="0" applyNumberFormat="1" applyFont="1" applyBorder="1"/>
    <xf numFmtId="0" fontId="2" fillId="14" borderId="0" xfId="12" applyFill="1"/>
    <xf numFmtId="0" fontId="2" fillId="14" borderId="0" xfId="12" applyFill="1" applyAlignment="1">
      <alignment horizontal="center"/>
    </xf>
    <xf numFmtId="0" fontId="2" fillId="14" borderId="5" xfId="12" applyFill="1" applyBorder="1" applyAlignment="1">
      <alignment horizontal="center" textRotation="90"/>
    </xf>
    <xf numFmtId="0" fontId="2" fillId="14" borderId="4" xfId="12" applyFill="1" applyBorder="1" applyAlignment="1">
      <alignment horizontal="center" textRotation="90"/>
    </xf>
    <xf numFmtId="0" fontId="2" fillId="14" borderId="0" xfId="12" applyFill="1" applyAlignment="1">
      <alignment horizontal="center" textRotation="90"/>
    </xf>
    <xf numFmtId="0" fontId="2" fillId="14" borderId="5" xfId="12" applyFill="1" applyBorder="1" applyAlignment="1">
      <alignment horizontal="center"/>
    </xf>
    <xf numFmtId="0" fontId="2" fillId="14" borderId="4" xfId="12" applyFill="1" applyBorder="1" applyAlignment="1">
      <alignment horizontal="center"/>
    </xf>
    <xf numFmtId="0" fontId="2" fillId="14" borderId="8" xfId="12" applyFill="1" applyBorder="1" applyAlignment="1">
      <alignment horizontal="center"/>
    </xf>
    <xf numFmtId="0" fontId="2" fillId="14" borderId="9" xfId="12" applyFill="1" applyBorder="1" applyAlignment="1">
      <alignment horizontal="center"/>
    </xf>
    <xf numFmtId="0" fontId="2" fillId="14" borderId="6" xfId="12" applyFill="1" applyBorder="1" applyAlignment="1">
      <alignment horizontal="center"/>
    </xf>
    <xf numFmtId="0" fontId="27" fillId="14" borderId="15" xfId="12" applyFont="1" applyFill="1" applyBorder="1" applyAlignment="1">
      <alignment horizontal="center"/>
    </xf>
    <xf numFmtId="0" fontId="2" fillId="14" borderId="5" xfId="12" applyFill="1" applyBorder="1"/>
    <xf numFmtId="0" fontId="2" fillId="14" borderId="10" xfId="12" applyFill="1" applyBorder="1" applyAlignment="1">
      <alignment horizontal="center"/>
    </xf>
    <xf numFmtId="0" fontId="2" fillId="14" borderId="12" xfId="12" applyFill="1" applyBorder="1" applyAlignment="1">
      <alignment horizontal="center"/>
    </xf>
    <xf numFmtId="0" fontId="2" fillId="14" borderId="13" xfId="12" applyFill="1" applyBorder="1" applyAlignment="1">
      <alignment horizontal="center"/>
    </xf>
    <xf numFmtId="0" fontId="24" fillId="14" borderId="14" xfId="12" applyFont="1" applyFill="1" applyBorder="1" applyAlignment="1">
      <alignment horizontal="center"/>
    </xf>
    <xf numFmtId="0" fontId="2" fillId="14" borderId="1" xfId="12" applyFill="1" applyBorder="1" applyAlignment="1">
      <alignment horizontal="center"/>
    </xf>
    <xf numFmtId="0" fontId="2" fillId="14" borderId="3" xfId="12" applyFill="1" applyBorder="1" applyAlignment="1">
      <alignment horizontal="center"/>
    </xf>
    <xf numFmtId="0" fontId="2" fillId="14" borderId="14" xfId="12" applyFill="1" applyBorder="1" applyAlignment="1">
      <alignment horizontal="center"/>
    </xf>
    <xf numFmtId="0" fontId="2" fillId="14" borderId="14" xfId="12" applyFill="1" applyBorder="1"/>
    <xf numFmtId="0" fontId="2" fillId="14" borderId="15" xfId="12" applyFill="1" applyBorder="1" applyAlignment="1">
      <alignment horizontal="center"/>
    </xf>
    <xf numFmtId="0" fontId="2" fillId="14" borderId="9" xfId="12" applyFill="1" applyBorder="1"/>
    <xf numFmtId="0" fontId="2" fillId="14" borderId="7" xfId="12" applyFill="1" applyBorder="1"/>
    <xf numFmtId="0" fontId="2" fillId="14" borderId="8" xfId="12" applyFill="1" applyBorder="1"/>
    <xf numFmtId="0" fontId="25" fillId="14" borderId="15" xfId="12" applyFont="1" applyFill="1" applyBorder="1" applyAlignment="1">
      <alignment horizontal="center"/>
    </xf>
    <xf numFmtId="0" fontId="2" fillId="14" borderId="4" xfId="12" applyFill="1" applyBorder="1"/>
    <xf numFmtId="0" fontId="63" fillId="14" borderId="15" xfId="12" applyFont="1" applyFill="1" applyBorder="1" applyAlignment="1">
      <alignment horizontal="center"/>
    </xf>
    <xf numFmtId="0" fontId="2" fillId="14" borderId="2" xfId="12" applyFill="1" applyBorder="1" applyAlignment="1">
      <alignment horizontal="center"/>
    </xf>
    <xf numFmtId="0" fontId="2" fillId="14" borderId="1" xfId="12" applyFill="1" applyBorder="1"/>
    <xf numFmtId="0" fontId="2" fillId="14" borderId="2" xfId="12" applyFill="1" applyBorder="1"/>
    <xf numFmtId="0" fontId="2" fillId="14" borderId="3" xfId="12" applyFill="1" applyBorder="1"/>
    <xf numFmtId="0" fontId="27" fillId="14" borderId="15" xfId="12" applyFont="1" applyFill="1" applyBorder="1" applyAlignment="1">
      <alignment horizontal="center" wrapText="1"/>
    </xf>
    <xf numFmtId="0" fontId="1" fillId="0" borderId="0" xfId="12" applyFont="1"/>
    <xf numFmtId="0" fontId="1" fillId="14" borderId="0" xfId="12" applyFont="1" applyFill="1"/>
    <xf numFmtId="0" fontId="1" fillId="14" borderId="5" xfId="12" applyFont="1" applyFill="1" applyBorder="1" applyAlignment="1">
      <alignment horizontal="center" textRotation="90"/>
    </xf>
    <xf numFmtId="0" fontId="1" fillId="14" borderId="9" xfId="12" applyFont="1" applyFill="1" applyBorder="1" applyAlignment="1">
      <alignment horizontal="center"/>
    </xf>
    <xf numFmtId="0" fontId="1" fillId="14" borderId="0" xfId="12" applyFont="1" applyFill="1" applyAlignment="1">
      <alignment horizontal="center"/>
    </xf>
    <xf numFmtId="0" fontId="1" fillId="14" borderId="8" xfId="12" applyFont="1" applyFill="1" applyBorder="1" applyAlignment="1">
      <alignment horizontal="center"/>
    </xf>
    <xf numFmtId="0" fontId="0" fillId="3" borderId="0" xfId="0" applyFill="1"/>
    <xf numFmtId="0" fontId="10" fillId="3" borderId="0" xfId="0" applyFont="1" applyFill="1"/>
    <xf numFmtId="0" fontId="4" fillId="3" borderId="10" xfId="0" applyFont="1" applyFill="1" applyBorder="1"/>
    <xf numFmtId="0" fontId="10" fillId="3" borderId="10" xfId="0" applyFont="1" applyFill="1" applyBorder="1"/>
    <xf numFmtId="0" fontId="0" fillId="3" borderId="10" xfId="0" applyFill="1" applyBorder="1"/>
    <xf numFmtId="0" fontId="10" fillId="0" borderId="0" xfId="0" applyFont="1" applyAlignment="1">
      <alignment wrapText="1"/>
    </xf>
    <xf numFmtId="9" fontId="0" fillId="0" borderId="0" xfId="18" applyFont="1"/>
    <xf numFmtId="0" fontId="4" fillId="3" borderId="0" xfId="0" applyFont="1" applyFill="1"/>
    <xf numFmtId="0" fontId="32" fillId="0" borderId="18" xfId="20"/>
    <xf numFmtId="0" fontId="66" fillId="0" borderId="0" xfId="26"/>
    <xf numFmtId="0" fontId="67" fillId="0" borderId="0" xfId="27"/>
    <xf numFmtId="0" fontId="66" fillId="0" borderId="0" xfId="26" applyAlignment="1">
      <alignment horizontal="center" wrapText="1"/>
    </xf>
    <xf numFmtId="0" fontId="68" fillId="0" borderId="0" xfId="26" applyFont="1"/>
    <xf numFmtId="0" fontId="68" fillId="0" borderId="0" xfId="26" applyFont="1" applyAlignment="1">
      <alignment horizontal="center" wrapText="1"/>
    </xf>
    <xf numFmtId="0" fontId="68" fillId="0" borderId="0" xfId="26" applyFont="1" applyAlignment="1">
      <alignment horizontal="center"/>
    </xf>
    <xf numFmtId="0" fontId="66" fillId="0" borderId="0" xfId="26" applyAlignment="1">
      <alignment wrapText="1"/>
    </xf>
    <xf numFmtId="0" fontId="36" fillId="15" borderId="0" xfId="0" applyFont="1" applyFill="1" applyAlignment="1">
      <alignment horizontal="center" vertical="center" wrapText="1"/>
    </xf>
    <xf numFmtId="0" fontId="0" fillId="15" borderId="0" xfId="0" applyFill="1"/>
    <xf numFmtId="0" fontId="33" fillId="3" borderId="0" xfId="21" applyFill="1"/>
    <xf numFmtId="0" fontId="67" fillId="0" borderId="0" xfId="27" applyAlignment="1">
      <alignment horizontal="center"/>
    </xf>
    <xf numFmtId="0" fontId="42" fillId="0" borderId="27" xfId="0" applyFont="1" applyBorder="1" applyAlignment="1">
      <alignment vertical="top"/>
    </xf>
    <xf numFmtId="0" fontId="42" fillId="0" borderId="28" xfId="0" applyFont="1" applyBorder="1" applyAlignment="1">
      <alignment vertical="top"/>
    </xf>
    <xf numFmtId="0" fontId="42" fillId="0" borderId="29" xfId="0" applyFont="1" applyBorder="1" applyAlignment="1">
      <alignment vertical="top"/>
    </xf>
    <xf numFmtId="0" fontId="42" fillId="0" borderId="34" xfId="0" applyFont="1" applyBorder="1" applyAlignment="1">
      <alignment vertical="top"/>
    </xf>
    <xf numFmtId="0" fontId="42" fillId="0" borderId="35" xfId="0" applyFont="1" applyBorder="1" applyAlignment="1">
      <alignment vertical="top"/>
    </xf>
    <xf numFmtId="0" fontId="43" fillId="0" borderId="34" xfId="0" applyFont="1" applyBorder="1" applyAlignment="1">
      <alignment vertical="top"/>
    </xf>
    <xf numFmtId="0" fontId="43" fillId="0" borderId="36" xfId="0" applyFont="1" applyBorder="1" applyAlignment="1">
      <alignment vertical="top"/>
    </xf>
    <xf numFmtId="0" fontId="43" fillId="0" borderId="35" xfId="0" applyFont="1" applyBorder="1" applyAlignment="1">
      <alignment vertical="top"/>
    </xf>
    <xf numFmtId="0" fontId="44" fillId="0" borderId="34" xfId="0" applyFont="1" applyBorder="1" applyAlignment="1">
      <alignment vertical="top"/>
    </xf>
    <xf numFmtId="0" fontId="44" fillId="0" borderId="36" xfId="0" applyFont="1" applyBorder="1" applyAlignment="1">
      <alignment vertical="top"/>
    </xf>
    <xf numFmtId="0" fontId="44" fillId="0" borderId="35" xfId="0" applyFont="1" applyBorder="1" applyAlignment="1">
      <alignment vertical="top"/>
    </xf>
    <xf numFmtId="0" fontId="42" fillId="0" borderId="36" xfId="0" applyFont="1" applyBorder="1" applyAlignment="1">
      <alignment vertical="top"/>
    </xf>
    <xf numFmtId="0" fontId="45" fillId="0" borderId="37" xfId="0" applyFont="1" applyBorder="1" applyAlignment="1">
      <alignment vertical="center"/>
    </xf>
    <xf numFmtId="0" fontId="45" fillId="0" borderId="32" xfId="0" applyFont="1" applyBorder="1" applyAlignment="1">
      <alignment vertical="center"/>
    </xf>
    <xf numFmtId="0" fontId="45" fillId="0" borderId="33" xfId="0" applyFont="1" applyBorder="1" applyAlignment="1">
      <alignment vertical="center"/>
    </xf>
    <xf numFmtId="0" fontId="45" fillId="0" borderId="34" xfId="0" applyFont="1" applyBorder="1" applyAlignment="1">
      <alignment vertical="top"/>
    </xf>
    <xf numFmtId="0" fontId="45" fillId="0" borderId="36" xfId="0" applyFont="1" applyBorder="1" applyAlignment="1">
      <alignment vertical="top"/>
    </xf>
    <xf numFmtId="0" fontId="45" fillId="0" borderId="35" xfId="0" applyFont="1" applyBorder="1" applyAlignment="1">
      <alignment vertical="top"/>
    </xf>
    <xf numFmtId="0" fontId="4" fillId="0" borderId="13"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0" fillId="0" borderId="7" xfId="0"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0" fillId="0" borderId="7"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xf>
    <xf numFmtId="0" fontId="61" fillId="0" borderId="13" xfId="0" applyFont="1" applyBorder="1" applyAlignment="1">
      <alignment horizontal="center"/>
    </xf>
    <xf numFmtId="0" fontId="61" fillId="0" borderId="11" xfId="0" applyFont="1" applyBorder="1" applyAlignment="1">
      <alignment horizontal="center"/>
    </xf>
    <xf numFmtId="0" fontId="61" fillId="0" borderId="12" xfId="0" applyFont="1" applyBorder="1" applyAlignment="1">
      <alignment horizontal="center"/>
    </xf>
    <xf numFmtId="0" fontId="4" fillId="0" borderId="13"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64" fillId="13" borderId="0" xfId="0" applyFont="1" applyFill="1" applyAlignment="1">
      <alignment horizontal="center"/>
    </xf>
    <xf numFmtId="0" fontId="7" fillId="0" borderId="0" xfId="2" applyFont="1" applyFill="1"/>
    <xf numFmtId="0" fontId="7" fillId="0" borderId="0" xfId="2" applyFont="1" applyFill="1" applyAlignment="1">
      <alignment horizontal="left"/>
    </xf>
    <xf numFmtId="0" fontId="7" fillId="0" borderId="0" xfId="2" applyFont="1" applyFill="1" applyAlignment="1">
      <alignment horizontal="center"/>
    </xf>
    <xf numFmtId="165" fontId="7" fillId="0" borderId="0" xfId="2" applyNumberFormat="1" applyFont="1" applyFill="1"/>
    <xf numFmtId="2" fontId="7" fillId="0" borderId="0" xfId="2" applyNumberFormat="1" applyFont="1" applyFill="1"/>
    <xf numFmtId="0" fontId="10" fillId="16" borderId="0" xfId="0" applyFont="1" applyFill="1"/>
  </cellXfs>
  <cellStyles count="28">
    <cellStyle name="Bad" xfId="21" builtinId="27"/>
    <cellStyle name="Comma" xfId="23" builtinId="3"/>
    <cellStyle name="Comma 2" xfId="7" xr:uid="{00000000-0005-0000-0000-000000000000}"/>
    <cellStyle name="Comma 2 2" xfId="15" xr:uid="{2D29F2AE-A72A-4F35-A2CA-2C4A01C4F113}"/>
    <cellStyle name="Comma 2 3" xfId="6" xr:uid="{00000000-0005-0000-0000-000001000000}"/>
    <cellStyle name="Comma 3" xfId="16" xr:uid="{C170A3C1-B68E-4AAE-92F6-CE979AB71698}"/>
    <cellStyle name="Explanatory Text" xfId="27" builtinId="53"/>
    <cellStyle name="Heading 2" xfId="19" builtinId="17"/>
    <cellStyle name="Heading 3" xfId="20" builtinId="18"/>
    <cellStyle name="Heading 4" xfId="26" builtinId="19"/>
    <cellStyle name="Hyperlink" xfId="24" builtinId="8"/>
    <cellStyle name="Hyperlink 2" xfId="11" xr:uid="{00000000-0005-0000-0000-000003000000}"/>
    <cellStyle name="Input" xfId="22" builtinId="20"/>
    <cellStyle name="Normal" xfId="0" builtinId="0"/>
    <cellStyle name="Normal 10 4" xfId="10" xr:uid="{00000000-0005-0000-0000-000005000000}"/>
    <cellStyle name="Normal 13" xfId="2" xr:uid="{00000000-0005-0000-0000-000006000000}"/>
    <cellStyle name="Normal 2" xfId="1" xr:uid="{00000000-0005-0000-0000-000007000000}"/>
    <cellStyle name="Normal 2 2" xfId="4" xr:uid="{00000000-0005-0000-0000-000008000000}"/>
    <cellStyle name="Normal 2 2 2" xfId="3" xr:uid="{00000000-0005-0000-0000-000009000000}"/>
    <cellStyle name="Normal 2 2 2 2" xfId="9" xr:uid="{00000000-0005-0000-0000-00000A000000}"/>
    <cellStyle name="Normal 2 3" xfId="14" xr:uid="{4AB230A0-E2D6-4984-83A4-4F34927A69CA}"/>
    <cellStyle name="Normal 3" xfId="5" xr:uid="{00000000-0005-0000-0000-00000B000000}"/>
    <cellStyle name="Normal 4" xfId="12" xr:uid="{0BAD2C5B-36F5-4320-A9B9-F030A7823A07}"/>
    <cellStyle name="Normal 5" xfId="25" xr:uid="{5273C4B8-22A4-4E69-8E4C-A09101029C34}"/>
    <cellStyle name="Percent" xfId="18" builtinId="5"/>
    <cellStyle name="Percent 2" xfId="13" xr:uid="{6FC4F8D8-ECD7-4A9E-B183-CAC9CE80278F}"/>
    <cellStyle name="Percent 2 2" xfId="17" xr:uid="{FFCF24A5-FA7A-4E91-8E3F-2BDE50B65C19}"/>
    <cellStyle name="Percent 3" xfId="8" xr:uid="{00000000-0005-0000-0000-000010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00.xml><?xml version="1.0" encoding="utf-8"?>
<ax:ocx xmlns:ax="http://schemas.microsoft.com/office/2006/activeX" xmlns:r="http://schemas.openxmlformats.org/officeDocument/2006/relationships" ax:classid="{D7053240-CE69-11CD-A777-00DD01143C57}" ax:persistence="persistStreamInit" r:id="rId1"/>
</file>

<file path=xl/activeX/activeX101.xml><?xml version="1.0" encoding="utf-8"?>
<ax:ocx xmlns:ax="http://schemas.microsoft.com/office/2006/activeX" xmlns:r="http://schemas.openxmlformats.org/officeDocument/2006/relationships" ax:classid="{D7053240-CE69-11CD-A777-00DD01143C57}" ax:persistence="persistStreamInit" r:id="rId1"/>
</file>

<file path=xl/activeX/activeX102.xml><?xml version="1.0" encoding="utf-8"?>
<ax:ocx xmlns:ax="http://schemas.microsoft.com/office/2006/activeX" xmlns:r="http://schemas.openxmlformats.org/officeDocument/2006/relationships" ax:classid="{D7053240-CE69-11CD-A777-00DD01143C57}" ax:persistence="persistStreamInit" r:id="rId1"/>
</file>

<file path=xl/activeX/activeX103.xml><?xml version="1.0" encoding="utf-8"?>
<ax:ocx xmlns:ax="http://schemas.microsoft.com/office/2006/activeX" xmlns:r="http://schemas.openxmlformats.org/officeDocument/2006/relationships" ax:classid="{D7053240-CE69-11CD-A777-00DD01143C57}" ax:persistence="persistStreamInit" r:id="rId1"/>
</file>

<file path=xl/activeX/activeX104.xml><?xml version="1.0" encoding="utf-8"?>
<ax:ocx xmlns:ax="http://schemas.microsoft.com/office/2006/activeX" xmlns:r="http://schemas.openxmlformats.org/officeDocument/2006/relationships" ax:classid="{D7053240-CE69-11CD-A777-00DD01143C57}" ax:persistence="persistStreamInit" r:id="rId1"/>
</file>

<file path=xl/activeX/activeX105.xml><?xml version="1.0" encoding="utf-8"?>
<ax:ocx xmlns:ax="http://schemas.microsoft.com/office/2006/activeX" xmlns:r="http://schemas.openxmlformats.org/officeDocument/2006/relationships" ax:classid="{D7053240-CE69-11CD-A777-00DD01143C57}" ax:persistence="persistStreamInit" r:id="rId1"/>
</file>

<file path=xl/activeX/activeX106.xml><?xml version="1.0" encoding="utf-8"?>
<ax:ocx xmlns:ax="http://schemas.microsoft.com/office/2006/activeX" xmlns:r="http://schemas.openxmlformats.org/officeDocument/2006/relationships" ax:classid="{D7053240-CE69-11CD-A777-00DD01143C57}" ax:persistence="persistStreamInit" r:id="rId1"/>
</file>

<file path=xl/activeX/activeX107.xml><?xml version="1.0" encoding="utf-8"?>
<ax:ocx xmlns:ax="http://schemas.microsoft.com/office/2006/activeX" xmlns:r="http://schemas.openxmlformats.org/officeDocument/2006/relationships" ax:classid="{D7053240-CE69-11CD-A777-00DD01143C57}" ax:persistence="persistStreamInit" r:id="rId1"/>
</file>

<file path=xl/activeX/activeX108.xml><?xml version="1.0" encoding="utf-8"?>
<ax:ocx xmlns:ax="http://schemas.microsoft.com/office/2006/activeX" xmlns:r="http://schemas.openxmlformats.org/officeDocument/2006/relationships" ax:classid="{D7053240-CE69-11CD-A777-00DD01143C57}" ax:persistence="persistStreamInit" r:id="rId1"/>
</file>

<file path=xl/activeX/activeX109.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10.xml><?xml version="1.0" encoding="utf-8"?>
<ax:ocx xmlns:ax="http://schemas.microsoft.com/office/2006/activeX" xmlns:r="http://schemas.openxmlformats.org/officeDocument/2006/relationships" ax:classid="{D7053240-CE69-11CD-A777-00DD01143C57}" ax:persistence="persistStreamInit" r:id="rId1"/>
</file>

<file path=xl/activeX/activeX111.xml><?xml version="1.0" encoding="utf-8"?>
<ax:ocx xmlns:ax="http://schemas.microsoft.com/office/2006/activeX" xmlns:r="http://schemas.openxmlformats.org/officeDocument/2006/relationships" ax:classid="{D7053240-CE69-11CD-A777-00DD01143C57}" ax:persistence="persistStreamInit" r:id="rId1"/>
</file>

<file path=xl/activeX/activeX112.xml><?xml version="1.0" encoding="utf-8"?>
<ax:ocx xmlns:ax="http://schemas.microsoft.com/office/2006/activeX" xmlns:r="http://schemas.openxmlformats.org/officeDocument/2006/relationships" ax:classid="{D7053240-CE69-11CD-A777-00DD01143C57}" ax:persistence="persistStreamInit" r:id="rId1"/>
</file>

<file path=xl/activeX/activeX113.xml><?xml version="1.0" encoding="utf-8"?>
<ax:ocx xmlns:ax="http://schemas.microsoft.com/office/2006/activeX" xmlns:r="http://schemas.openxmlformats.org/officeDocument/2006/relationships" ax:classid="{D7053240-CE69-11CD-A777-00DD01143C57}" ax:persistence="persistStreamInit" r:id="rId1"/>
</file>

<file path=xl/activeX/activeX114.xml><?xml version="1.0" encoding="utf-8"?>
<ax:ocx xmlns:ax="http://schemas.microsoft.com/office/2006/activeX" xmlns:r="http://schemas.openxmlformats.org/officeDocument/2006/relationships" ax:classid="{D7053240-CE69-11CD-A777-00DD01143C57}" ax:persistence="persistStreamInit" r:id="rId1"/>
</file>

<file path=xl/activeX/activeX115.xml><?xml version="1.0" encoding="utf-8"?>
<ax:ocx xmlns:ax="http://schemas.microsoft.com/office/2006/activeX" xmlns:r="http://schemas.openxmlformats.org/officeDocument/2006/relationships" ax:classid="{D7053240-CE69-11CD-A777-00DD01143C57}" ax:persistence="persistStreamInit" r:id="rId1"/>
</file>

<file path=xl/activeX/activeX116.xml><?xml version="1.0" encoding="utf-8"?>
<ax:ocx xmlns:ax="http://schemas.microsoft.com/office/2006/activeX" xmlns:r="http://schemas.openxmlformats.org/officeDocument/2006/relationships" ax:classid="{D7053240-CE69-11CD-A777-00DD01143C57}" ax:persistence="persistStreamInit" r:id="rId1"/>
</file>

<file path=xl/activeX/activeX117.xml><?xml version="1.0" encoding="utf-8"?>
<ax:ocx xmlns:ax="http://schemas.microsoft.com/office/2006/activeX" xmlns:r="http://schemas.openxmlformats.org/officeDocument/2006/relationships" ax:classid="{D7053240-CE69-11CD-A777-00DD01143C57}" ax:persistence="persistStreamInit" r:id="rId1"/>
</file>

<file path=xl/activeX/activeX118.xml><?xml version="1.0" encoding="utf-8"?>
<ax:ocx xmlns:ax="http://schemas.microsoft.com/office/2006/activeX" xmlns:r="http://schemas.openxmlformats.org/officeDocument/2006/relationships" ax:classid="{D7053240-CE69-11CD-A777-00DD01143C57}" ax:persistence="persistStreamInit" r:id="rId1"/>
</file>

<file path=xl/activeX/activeX119.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20.xml><?xml version="1.0" encoding="utf-8"?>
<ax:ocx xmlns:ax="http://schemas.microsoft.com/office/2006/activeX" xmlns:r="http://schemas.openxmlformats.org/officeDocument/2006/relationships" ax:classid="{D7053240-CE69-11CD-A777-00DD01143C57}" ax:persistence="persistStreamInit" r:id="rId1"/>
</file>

<file path=xl/activeX/activeX121.xml><?xml version="1.0" encoding="utf-8"?>
<ax:ocx xmlns:ax="http://schemas.microsoft.com/office/2006/activeX" xmlns:r="http://schemas.openxmlformats.org/officeDocument/2006/relationships" ax:classid="{D7053240-CE69-11CD-A777-00DD01143C57}" ax:persistence="persistStreamInit" r:id="rId1"/>
</file>

<file path=xl/activeX/activeX122.xml><?xml version="1.0" encoding="utf-8"?>
<ax:ocx xmlns:ax="http://schemas.microsoft.com/office/2006/activeX" xmlns:r="http://schemas.openxmlformats.org/officeDocument/2006/relationships" ax:classid="{D7053240-CE69-11CD-A777-00DD01143C57}" ax:persistence="persistStreamInit" r:id="rId1"/>
</file>

<file path=xl/activeX/activeX123.xml><?xml version="1.0" encoding="utf-8"?>
<ax:ocx xmlns:ax="http://schemas.microsoft.com/office/2006/activeX" xmlns:r="http://schemas.openxmlformats.org/officeDocument/2006/relationships" ax:classid="{D7053240-CE69-11CD-A777-00DD01143C57}" ax:persistence="persistStreamInit" r:id="rId1"/>
</file>

<file path=xl/activeX/activeX124.xml><?xml version="1.0" encoding="utf-8"?>
<ax:ocx xmlns:ax="http://schemas.microsoft.com/office/2006/activeX" xmlns:r="http://schemas.openxmlformats.org/officeDocument/2006/relationships" ax:classid="{D7053240-CE69-11CD-A777-00DD01143C57}" ax:persistence="persistStreamInit" r:id="rId1"/>
</file>

<file path=xl/activeX/activeX125.xml><?xml version="1.0" encoding="utf-8"?>
<ax:ocx xmlns:ax="http://schemas.microsoft.com/office/2006/activeX" xmlns:r="http://schemas.openxmlformats.org/officeDocument/2006/relationships" ax:classid="{D7053240-CE69-11CD-A777-00DD01143C57}" ax:persistence="persistStreamInit" r:id="rId1"/>
</file>

<file path=xl/activeX/activeX126.xml><?xml version="1.0" encoding="utf-8"?>
<ax:ocx xmlns:ax="http://schemas.microsoft.com/office/2006/activeX" xmlns:r="http://schemas.openxmlformats.org/officeDocument/2006/relationships" ax:classid="{D7053240-CE69-11CD-A777-00DD01143C57}" ax:persistence="persistStreamInit" r:id="rId1"/>
</file>

<file path=xl/activeX/activeX127.xml><?xml version="1.0" encoding="utf-8"?>
<ax:ocx xmlns:ax="http://schemas.microsoft.com/office/2006/activeX" xmlns:r="http://schemas.openxmlformats.org/officeDocument/2006/relationships" ax:classid="{D7053240-CE69-11CD-A777-00DD01143C57}" ax:persistence="persistStreamInit" r:id="rId1"/>
</file>

<file path=xl/activeX/activeX128.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D7053240-CE69-11CD-A777-00DD01143C57}"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22.xml><?xml version="1.0" encoding="utf-8"?>
<ax:ocx xmlns:ax="http://schemas.microsoft.com/office/2006/activeX" xmlns:r="http://schemas.openxmlformats.org/officeDocument/2006/relationships" ax:classid="{D7053240-CE69-11CD-A777-00DD01143C57}" ax:persistence="persistStreamInit" r:id="rId1"/>
</file>

<file path=xl/activeX/activeX23.xml><?xml version="1.0" encoding="utf-8"?>
<ax:ocx xmlns:ax="http://schemas.microsoft.com/office/2006/activeX" xmlns:r="http://schemas.openxmlformats.org/officeDocument/2006/relationships" ax:classid="{D7053240-CE69-11CD-A777-00DD01143C57}" ax:persistence="persistStreamInit" r:id="rId1"/>
</file>

<file path=xl/activeX/activeX24.xml><?xml version="1.0" encoding="utf-8"?>
<ax:ocx xmlns:ax="http://schemas.microsoft.com/office/2006/activeX" xmlns:r="http://schemas.openxmlformats.org/officeDocument/2006/relationships" ax:classid="{D7053240-CE69-11CD-A777-00DD01143C57}" ax:persistence="persistStreamInit" r:id="rId1"/>
</file>

<file path=xl/activeX/activeX25.xml><?xml version="1.0" encoding="utf-8"?>
<ax:ocx xmlns:ax="http://schemas.microsoft.com/office/2006/activeX" xmlns:r="http://schemas.openxmlformats.org/officeDocument/2006/relationships" ax:classid="{D7053240-CE69-11CD-A777-00DD01143C57}" ax:persistence="persistStreamInit" r:id="rId1"/>
</file>

<file path=xl/activeX/activeX26.xml><?xml version="1.0" encoding="utf-8"?>
<ax:ocx xmlns:ax="http://schemas.microsoft.com/office/2006/activeX" xmlns:r="http://schemas.openxmlformats.org/officeDocument/2006/relationships" ax:classid="{D7053240-CE69-11CD-A777-00DD01143C57}" ax:persistence="persistStreamInit" r:id="rId1"/>
</file>

<file path=xl/activeX/activeX27.xml><?xml version="1.0" encoding="utf-8"?>
<ax:ocx xmlns:ax="http://schemas.microsoft.com/office/2006/activeX" xmlns:r="http://schemas.openxmlformats.org/officeDocument/2006/relationships" ax:classid="{D7053240-CE69-11CD-A777-00DD01143C57}" ax:persistence="persistStreamInit" r:id="rId1"/>
</file>

<file path=xl/activeX/activeX28.xml><?xml version="1.0" encoding="utf-8"?>
<ax:ocx xmlns:ax="http://schemas.microsoft.com/office/2006/activeX" xmlns:r="http://schemas.openxmlformats.org/officeDocument/2006/relationships" ax:classid="{D7053240-CE69-11CD-A777-00DD01143C57}" ax:persistence="persistStreamInit" r:id="rId1"/>
</file>

<file path=xl/activeX/activeX29.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D7053240-CE69-11CD-A777-00DD01143C57}" ax:persistence="persistStreamInit" r:id="rId1"/>
</file>

<file path=xl/activeX/activeX31.xml><?xml version="1.0" encoding="utf-8"?>
<ax:ocx xmlns:ax="http://schemas.microsoft.com/office/2006/activeX" xmlns:r="http://schemas.openxmlformats.org/officeDocument/2006/relationships" ax:classid="{D7053240-CE69-11CD-A777-00DD01143C57}" ax:persistence="persistStreamInit" r:id="rId1"/>
</file>

<file path=xl/activeX/activeX32.xml><?xml version="1.0" encoding="utf-8"?>
<ax:ocx xmlns:ax="http://schemas.microsoft.com/office/2006/activeX" xmlns:r="http://schemas.openxmlformats.org/officeDocument/2006/relationships" ax:classid="{D7053240-CE69-11CD-A777-00DD01143C57}" ax:persistence="persistStreamInit" r:id="rId1"/>
</file>

<file path=xl/activeX/activeX33.xml><?xml version="1.0" encoding="utf-8"?>
<ax:ocx xmlns:ax="http://schemas.microsoft.com/office/2006/activeX" xmlns:r="http://schemas.openxmlformats.org/officeDocument/2006/relationships" ax:classid="{D7053240-CE69-11CD-A777-00DD01143C57}"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36.xml><?xml version="1.0" encoding="utf-8"?>
<ax:ocx xmlns:ax="http://schemas.microsoft.com/office/2006/activeX" xmlns:r="http://schemas.openxmlformats.org/officeDocument/2006/relationships" ax:classid="{D7053240-CE69-11CD-A777-00DD01143C57}" ax:persistence="persistStreamInit" r:id="rId1"/>
</file>

<file path=xl/activeX/activeX37.xml><?xml version="1.0" encoding="utf-8"?>
<ax:ocx xmlns:ax="http://schemas.microsoft.com/office/2006/activeX" xmlns:r="http://schemas.openxmlformats.org/officeDocument/2006/relationships" ax:classid="{D7053240-CE69-11CD-A777-00DD01143C57}" ax:persistence="persistStreamInit" r:id="rId1"/>
</file>

<file path=xl/activeX/activeX38.xml><?xml version="1.0" encoding="utf-8"?>
<ax:ocx xmlns:ax="http://schemas.microsoft.com/office/2006/activeX" xmlns:r="http://schemas.openxmlformats.org/officeDocument/2006/relationships" ax:classid="{D7053240-CE69-11CD-A777-00DD01143C57}" ax:persistence="persistStreamInit" r:id="rId1"/>
</file>

<file path=xl/activeX/activeX39.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40.xml><?xml version="1.0" encoding="utf-8"?>
<ax:ocx xmlns:ax="http://schemas.microsoft.com/office/2006/activeX" xmlns:r="http://schemas.openxmlformats.org/officeDocument/2006/relationships" ax:classid="{D7053240-CE69-11CD-A777-00DD01143C57}" ax:persistence="persistStreamInit" r:id="rId1"/>
</file>

<file path=xl/activeX/activeX41.xml><?xml version="1.0" encoding="utf-8"?>
<ax:ocx xmlns:ax="http://schemas.microsoft.com/office/2006/activeX" xmlns:r="http://schemas.openxmlformats.org/officeDocument/2006/relationships" ax:classid="{D7053240-CE69-11CD-A777-00DD01143C57}" ax:persistence="persistStreamInit" r:id="rId1"/>
</file>

<file path=xl/activeX/activeX42.xml><?xml version="1.0" encoding="utf-8"?>
<ax:ocx xmlns:ax="http://schemas.microsoft.com/office/2006/activeX" xmlns:r="http://schemas.openxmlformats.org/officeDocument/2006/relationships" ax:classid="{D7053240-CE69-11CD-A777-00DD01143C57}" ax:persistence="persistStreamInit" r:id="rId1"/>
</file>

<file path=xl/activeX/activeX43.xml><?xml version="1.0" encoding="utf-8"?>
<ax:ocx xmlns:ax="http://schemas.microsoft.com/office/2006/activeX" xmlns:r="http://schemas.openxmlformats.org/officeDocument/2006/relationships" ax:classid="{D7053240-CE69-11CD-A777-00DD01143C57}" ax:persistence="persistStreamInit" r:id="rId1"/>
</file>

<file path=xl/activeX/activeX44.xml><?xml version="1.0" encoding="utf-8"?>
<ax:ocx xmlns:ax="http://schemas.microsoft.com/office/2006/activeX" xmlns:r="http://schemas.openxmlformats.org/officeDocument/2006/relationships" ax:classid="{D7053240-CE69-11CD-A777-00DD01143C57}" ax:persistence="persistStreamInit" r:id="rId1"/>
</file>

<file path=xl/activeX/activeX45.xml><?xml version="1.0" encoding="utf-8"?>
<ax:ocx xmlns:ax="http://schemas.microsoft.com/office/2006/activeX" xmlns:r="http://schemas.openxmlformats.org/officeDocument/2006/relationships" ax:classid="{D7053240-CE69-11CD-A777-00DD01143C57}" ax:persistence="persistStreamInit" r:id="rId1"/>
</file>

<file path=xl/activeX/activeX46.xml><?xml version="1.0" encoding="utf-8"?>
<ax:ocx xmlns:ax="http://schemas.microsoft.com/office/2006/activeX" xmlns:r="http://schemas.openxmlformats.org/officeDocument/2006/relationships" ax:classid="{D7053240-CE69-11CD-A777-00DD01143C57}" ax:persistence="persistStreamInit" r:id="rId1"/>
</file>

<file path=xl/activeX/activeX47.xml><?xml version="1.0" encoding="utf-8"?>
<ax:ocx xmlns:ax="http://schemas.microsoft.com/office/2006/activeX" xmlns:r="http://schemas.openxmlformats.org/officeDocument/2006/relationships" ax:classid="{D7053240-CE69-11CD-A777-00DD01143C57}" ax:persistence="persistStreamInit" r:id="rId1"/>
</file>

<file path=xl/activeX/activeX48.xml><?xml version="1.0" encoding="utf-8"?>
<ax:ocx xmlns:ax="http://schemas.microsoft.com/office/2006/activeX" xmlns:r="http://schemas.openxmlformats.org/officeDocument/2006/relationships" ax:classid="{D7053240-CE69-11CD-A777-00DD01143C57}" ax:persistence="persistStreamInit" r:id="rId1"/>
</file>

<file path=xl/activeX/activeX49.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activeX/activeX50.xml><?xml version="1.0" encoding="utf-8"?>
<ax:ocx xmlns:ax="http://schemas.microsoft.com/office/2006/activeX" xmlns:r="http://schemas.openxmlformats.org/officeDocument/2006/relationships" ax:classid="{D7053240-CE69-11CD-A777-00DD01143C57}" ax:persistence="persistStreamInit" r:id="rId1"/>
</file>

<file path=xl/activeX/activeX51.xml><?xml version="1.0" encoding="utf-8"?>
<ax:ocx xmlns:ax="http://schemas.microsoft.com/office/2006/activeX" xmlns:r="http://schemas.openxmlformats.org/officeDocument/2006/relationships" ax:classid="{D7053240-CE69-11CD-A777-00DD01143C57}" ax:persistence="persistStreamInit" r:id="rId1"/>
</file>

<file path=xl/activeX/activeX52.xml><?xml version="1.0" encoding="utf-8"?>
<ax:ocx xmlns:ax="http://schemas.microsoft.com/office/2006/activeX" xmlns:r="http://schemas.openxmlformats.org/officeDocument/2006/relationships" ax:classid="{D7053240-CE69-11CD-A777-00DD01143C57}" ax:persistence="persistStreamInit" r:id="rId1"/>
</file>

<file path=xl/activeX/activeX53.xml><?xml version="1.0" encoding="utf-8"?>
<ax:ocx xmlns:ax="http://schemas.microsoft.com/office/2006/activeX" xmlns:r="http://schemas.openxmlformats.org/officeDocument/2006/relationships" ax:classid="{D7053240-CE69-11CD-A777-00DD01143C57}" ax:persistence="persistStreamInit" r:id="rId1"/>
</file>

<file path=xl/activeX/activeX54.xml><?xml version="1.0" encoding="utf-8"?>
<ax:ocx xmlns:ax="http://schemas.microsoft.com/office/2006/activeX" xmlns:r="http://schemas.openxmlformats.org/officeDocument/2006/relationships" ax:classid="{D7053240-CE69-11CD-A777-00DD01143C57}" ax:persistence="persistStreamInit" r:id="rId1"/>
</file>

<file path=xl/activeX/activeX55.xml><?xml version="1.0" encoding="utf-8"?>
<ax:ocx xmlns:ax="http://schemas.microsoft.com/office/2006/activeX" xmlns:r="http://schemas.openxmlformats.org/officeDocument/2006/relationships" ax:classid="{D7053240-CE69-11CD-A777-00DD01143C57}" ax:persistence="persistStreamInit" r:id="rId1"/>
</file>

<file path=xl/activeX/activeX56.xml><?xml version="1.0" encoding="utf-8"?>
<ax:ocx xmlns:ax="http://schemas.microsoft.com/office/2006/activeX" xmlns:r="http://schemas.openxmlformats.org/officeDocument/2006/relationships" ax:classid="{D7053240-CE69-11CD-A777-00DD01143C57}" ax:persistence="persistStreamInit" r:id="rId1"/>
</file>

<file path=xl/activeX/activeX57.xml><?xml version="1.0" encoding="utf-8"?>
<ax:ocx xmlns:ax="http://schemas.microsoft.com/office/2006/activeX" xmlns:r="http://schemas.openxmlformats.org/officeDocument/2006/relationships" ax:classid="{D7053240-CE69-11CD-A777-00DD01143C57}" ax:persistence="persistStreamInit" r:id="rId1"/>
</file>

<file path=xl/activeX/activeX58.xml><?xml version="1.0" encoding="utf-8"?>
<ax:ocx xmlns:ax="http://schemas.microsoft.com/office/2006/activeX" xmlns:r="http://schemas.openxmlformats.org/officeDocument/2006/relationships" ax:classid="{D7053240-CE69-11CD-A777-00DD01143C57}" ax:persistence="persistStreamInit" r:id="rId1"/>
</file>

<file path=xl/activeX/activeX59.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60.xml><?xml version="1.0" encoding="utf-8"?>
<ax:ocx xmlns:ax="http://schemas.microsoft.com/office/2006/activeX" xmlns:r="http://schemas.openxmlformats.org/officeDocument/2006/relationships" ax:classid="{D7053240-CE69-11CD-A777-00DD01143C57}" ax:persistence="persistStreamInit" r:id="rId1"/>
</file>

<file path=xl/activeX/activeX61.xml><?xml version="1.0" encoding="utf-8"?>
<ax:ocx xmlns:ax="http://schemas.microsoft.com/office/2006/activeX" xmlns:r="http://schemas.openxmlformats.org/officeDocument/2006/relationships" ax:classid="{D7053240-CE69-11CD-A777-00DD01143C57}" ax:persistence="persistStreamInit" r:id="rId1"/>
</file>

<file path=xl/activeX/activeX62.xml><?xml version="1.0" encoding="utf-8"?>
<ax:ocx xmlns:ax="http://schemas.microsoft.com/office/2006/activeX" xmlns:r="http://schemas.openxmlformats.org/officeDocument/2006/relationships" ax:classid="{D7053240-CE69-11CD-A777-00DD01143C57}" ax:persistence="persistStreamInit" r:id="rId1"/>
</file>

<file path=xl/activeX/activeX63.xml><?xml version="1.0" encoding="utf-8"?>
<ax:ocx xmlns:ax="http://schemas.microsoft.com/office/2006/activeX" xmlns:r="http://schemas.openxmlformats.org/officeDocument/2006/relationships" ax:classid="{D7053240-CE69-11CD-A777-00DD01143C57}" ax:persistence="persistStreamInit" r:id="rId1"/>
</file>

<file path=xl/activeX/activeX64.xml><?xml version="1.0" encoding="utf-8"?>
<ax:ocx xmlns:ax="http://schemas.microsoft.com/office/2006/activeX" xmlns:r="http://schemas.openxmlformats.org/officeDocument/2006/relationships" ax:classid="{D7053240-CE69-11CD-A777-00DD01143C57}" ax:persistence="persistStreamInit" r:id="rId1"/>
</file>

<file path=xl/activeX/activeX65.xml><?xml version="1.0" encoding="utf-8"?>
<ax:ocx xmlns:ax="http://schemas.microsoft.com/office/2006/activeX" xmlns:r="http://schemas.openxmlformats.org/officeDocument/2006/relationships" ax:classid="{D7053240-CE69-11CD-A777-00DD01143C57}" ax:persistence="persistStreamInit" r:id="rId1"/>
</file>

<file path=xl/activeX/activeX66.xml><?xml version="1.0" encoding="utf-8"?>
<ax:ocx xmlns:ax="http://schemas.microsoft.com/office/2006/activeX" xmlns:r="http://schemas.openxmlformats.org/officeDocument/2006/relationships" ax:classid="{D7053240-CE69-11CD-A777-00DD01143C57}" ax:persistence="persistStreamInit" r:id="rId1"/>
</file>

<file path=xl/activeX/activeX67.xml><?xml version="1.0" encoding="utf-8"?>
<ax:ocx xmlns:ax="http://schemas.microsoft.com/office/2006/activeX" xmlns:r="http://schemas.openxmlformats.org/officeDocument/2006/relationships" ax:classid="{D7053240-CE69-11CD-A777-00DD01143C57}" ax:persistence="persistStreamInit" r:id="rId1"/>
</file>

<file path=xl/activeX/activeX68.xml><?xml version="1.0" encoding="utf-8"?>
<ax:ocx xmlns:ax="http://schemas.microsoft.com/office/2006/activeX" xmlns:r="http://schemas.openxmlformats.org/officeDocument/2006/relationships" ax:classid="{D7053240-CE69-11CD-A777-00DD01143C57}" ax:persistence="persistStreamInit" r:id="rId1"/>
</file>

<file path=xl/activeX/activeX69.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70.xml><?xml version="1.0" encoding="utf-8"?>
<ax:ocx xmlns:ax="http://schemas.microsoft.com/office/2006/activeX" xmlns:r="http://schemas.openxmlformats.org/officeDocument/2006/relationships" ax:classid="{D7053240-CE69-11CD-A777-00DD01143C57}" ax:persistence="persistStreamInit" r:id="rId1"/>
</file>

<file path=xl/activeX/activeX71.xml><?xml version="1.0" encoding="utf-8"?>
<ax:ocx xmlns:ax="http://schemas.microsoft.com/office/2006/activeX" xmlns:r="http://schemas.openxmlformats.org/officeDocument/2006/relationships" ax:classid="{D7053240-CE69-11CD-A777-00DD01143C57}" ax:persistence="persistStreamInit" r:id="rId1"/>
</file>

<file path=xl/activeX/activeX72.xml><?xml version="1.0" encoding="utf-8"?>
<ax:ocx xmlns:ax="http://schemas.microsoft.com/office/2006/activeX" xmlns:r="http://schemas.openxmlformats.org/officeDocument/2006/relationships" ax:classid="{D7053240-CE69-11CD-A777-00DD01143C57}" ax:persistence="persistStreamInit" r:id="rId1"/>
</file>

<file path=xl/activeX/activeX73.xml><?xml version="1.0" encoding="utf-8"?>
<ax:ocx xmlns:ax="http://schemas.microsoft.com/office/2006/activeX" xmlns:r="http://schemas.openxmlformats.org/officeDocument/2006/relationships" ax:classid="{D7053240-CE69-11CD-A777-00DD01143C57}" ax:persistence="persistStreamInit" r:id="rId1"/>
</file>

<file path=xl/activeX/activeX74.xml><?xml version="1.0" encoding="utf-8"?>
<ax:ocx xmlns:ax="http://schemas.microsoft.com/office/2006/activeX" xmlns:r="http://schemas.openxmlformats.org/officeDocument/2006/relationships" ax:classid="{D7053240-CE69-11CD-A777-00DD01143C57}" ax:persistence="persistStreamInit" r:id="rId1"/>
</file>

<file path=xl/activeX/activeX75.xml><?xml version="1.0" encoding="utf-8"?>
<ax:ocx xmlns:ax="http://schemas.microsoft.com/office/2006/activeX" xmlns:r="http://schemas.openxmlformats.org/officeDocument/2006/relationships" ax:classid="{D7053240-CE69-11CD-A777-00DD01143C57}" ax:persistence="persistStreamInit" r:id="rId1"/>
</file>

<file path=xl/activeX/activeX76.xml><?xml version="1.0" encoding="utf-8"?>
<ax:ocx xmlns:ax="http://schemas.microsoft.com/office/2006/activeX" xmlns:r="http://schemas.openxmlformats.org/officeDocument/2006/relationships" ax:classid="{D7053240-CE69-11CD-A777-00DD01143C57}" ax:persistence="persistStreamInit" r:id="rId1"/>
</file>

<file path=xl/activeX/activeX77.xml><?xml version="1.0" encoding="utf-8"?>
<ax:ocx xmlns:ax="http://schemas.microsoft.com/office/2006/activeX" xmlns:r="http://schemas.openxmlformats.org/officeDocument/2006/relationships" ax:classid="{D7053240-CE69-11CD-A777-00DD01143C57}" ax:persistence="persistStreamInit" r:id="rId1"/>
</file>

<file path=xl/activeX/activeX78.xml><?xml version="1.0" encoding="utf-8"?>
<ax:ocx xmlns:ax="http://schemas.microsoft.com/office/2006/activeX" xmlns:r="http://schemas.openxmlformats.org/officeDocument/2006/relationships" ax:classid="{D7053240-CE69-11CD-A777-00DD01143C57}" ax:persistence="persistStreamInit" r:id="rId1"/>
</file>

<file path=xl/activeX/activeX79.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80.xml><?xml version="1.0" encoding="utf-8"?>
<ax:ocx xmlns:ax="http://schemas.microsoft.com/office/2006/activeX" xmlns:r="http://schemas.openxmlformats.org/officeDocument/2006/relationships" ax:classid="{D7053240-CE69-11CD-A777-00DD01143C57}" ax:persistence="persistStreamInit" r:id="rId1"/>
</file>

<file path=xl/activeX/activeX81.xml><?xml version="1.0" encoding="utf-8"?>
<ax:ocx xmlns:ax="http://schemas.microsoft.com/office/2006/activeX" xmlns:r="http://schemas.openxmlformats.org/officeDocument/2006/relationships" ax:classid="{D7053240-CE69-11CD-A777-00DD01143C57}" ax:persistence="persistStreamInit" r:id="rId1"/>
</file>

<file path=xl/activeX/activeX82.xml><?xml version="1.0" encoding="utf-8"?>
<ax:ocx xmlns:ax="http://schemas.microsoft.com/office/2006/activeX" xmlns:r="http://schemas.openxmlformats.org/officeDocument/2006/relationships" ax:classid="{D7053240-CE69-11CD-A777-00DD01143C57}" ax:persistence="persistStreamInit" r:id="rId1"/>
</file>

<file path=xl/activeX/activeX83.xml><?xml version="1.0" encoding="utf-8"?>
<ax:ocx xmlns:ax="http://schemas.microsoft.com/office/2006/activeX" xmlns:r="http://schemas.openxmlformats.org/officeDocument/2006/relationships" ax:classid="{D7053240-CE69-11CD-A777-00DD01143C57}" ax:persistence="persistStreamInit" r:id="rId1"/>
</file>

<file path=xl/activeX/activeX84.xml><?xml version="1.0" encoding="utf-8"?>
<ax:ocx xmlns:ax="http://schemas.microsoft.com/office/2006/activeX" xmlns:r="http://schemas.openxmlformats.org/officeDocument/2006/relationships" ax:classid="{D7053240-CE69-11CD-A777-00DD01143C57}" ax:persistence="persistStreamInit" r:id="rId1"/>
</file>

<file path=xl/activeX/activeX85.xml><?xml version="1.0" encoding="utf-8"?>
<ax:ocx xmlns:ax="http://schemas.microsoft.com/office/2006/activeX" xmlns:r="http://schemas.openxmlformats.org/officeDocument/2006/relationships" ax:classid="{D7053240-CE69-11CD-A777-00DD01143C57}" ax:persistence="persistStreamInit" r:id="rId1"/>
</file>

<file path=xl/activeX/activeX86.xml><?xml version="1.0" encoding="utf-8"?>
<ax:ocx xmlns:ax="http://schemas.microsoft.com/office/2006/activeX" xmlns:r="http://schemas.openxmlformats.org/officeDocument/2006/relationships" ax:classid="{D7053240-CE69-11CD-A777-00DD01143C57}" ax:persistence="persistStreamInit" r:id="rId1"/>
</file>

<file path=xl/activeX/activeX87.xml><?xml version="1.0" encoding="utf-8"?>
<ax:ocx xmlns:ax="http://schemas.microsoft.com/office/2006/activeX" xmlns:r="http://schemas.openxmlformats.org/officeDocument/2006/relationships" ax:classid="{D7053240-CE69-11CD-A777-00DD01143C57}" ax:persistence="persistStreamInit" r:id="rId1"/>
</file>

<file path=xl/activeX/activeX88.xml><?xml version="1.0" encoding="utf-8"?>
<ax:ocx xmlns:ax="http://schemas.microsoft.com/office/2006/activeX" xmlns:r="http://schemas.openxmlformats.org/officeDocument/2006/relationships" ax:classid="{D7053240-CE69-11CD-A777-00DD01143C57}" ax:persistence="persistStreamInit" r:id="rId1"/>
</file>

<file path=xl/activeX/activeX89.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activeX/activeX90.xml><?xml version="1.0" encoding="utf-8"?>
<ax:ocx xmlns:ax="http://schemas.microsoft.com/office/2006/activeX" xmlns:r="http://schemas.openxmlformats.org/officeDocument/2006/relationships" ax:classid="{D7053240-CE69-11CD-A777-00DD01143C57}" ax:persistence="persistStreamInit" r:id="rId1"/>
</file>

<file path=xl/activeX/activeX91.xml><?xml version="1.0" encoding="utf-8"?>
<ax:ocx xmlns:ax="http://schemas.microsoft.com/office/2006/activeX" xmlns:r="http://schemas.openxmlformats.org/officeDocument/2006/relationships" ax:classid="{D7053240-CE69-11CD-A777-00DD01143C57}" ax:persistence="persistStreamInit" r:id="rId1"/>
</file>

<file path=xl/activeX/activeX92.xml><?xml version="1.0" encoding="utf-8"?>
<ax:ocx xmlns:ax="http://schemas.microsoft.com/office/2006/activeX" xmlns:r="http://schemas.openxmlformats.org/officeDocument/2006/relationships" ax:classid="{D7053240-CE69-11CD-A777-00DD01143C57}" ax:persistence="persistStreamInit" r:id="rId1"/>
</file>

<file path=xl/activeX/activeX93.xml><?xml version="1.0" encoding="utf-8"?>
<ax:ocx xmlns:ax="http://schemas.microsoft.com/office/2006/activeX" xmlns:r="http://schemas.openxmlformats.org/officeDocument/2006/relationships" ax:classid="{D7053240-CE69-11CD-A777-00DD01143C57}" ax:persistence="persistStreamInit" r:id="rId1"/>
</file>

<file path=xl/activeX/activeX94.xml><?xml version="1.0" encoding="utf-8"?>
<ax:ocx xmlns:ax="http://schemas.microsoft.com/office/2006/activeX" xmlns:r="http://schemas.openxmlformats.org/officeDocument/2006/relationships" ax:classid="{D7053240-CE69-11CD-A777-00DD01143C57}" ax:persistence="persistStreamInit" r:id="rId1"/>
</file>

<file path=xl/activeX/activeX95.xml><?xml version="1.0" encoding="utf-8"?>
<ax:ocx xmlns:ax="http://schemas.microsoft.com/office/2006/activeX" xmlns:r="http://schemas.openxmlformats.org/officeDocument/2006/relationships" ax:classid="{D7053240-CE69-11CD-A777-00DD01143C57}" ax:persistence="persistStreamInit" r:id="rId1"/>
</file>

<file path=xl/activeX/activeX96.xml><?xml version="1.0" encoding="utf-8"?>
<ax:ocx xmlns:ax="http://schemas.microsoft.com/office/2006/activeX" xmlns:r="http://schemas.openxmlformats.org/officeDocument/2006/relationships" ax:classid="{D7053240-CE69-11CD-A777-00DD01143C57}" ax:persistence="persistStreamInit" r:id="rId1"/>
</file>

<file path=xl/activeX/activeX97.xml><?xml version="1.0" encoding="utf-8"?>
<ax:ocx xmlns:ax="http://schemas.microsoft.com/office/2006/activeX" xmlns:r="http://schemas.openxmlformats.org/officeDocument/2006/relationships" ax:classid="{D7053240-CE69-11CD-A777-00DD01143C57}" ax:persistence="persistStreamInit" r:id="rId1"/>
</file>

<file path=xl/activeX/activeX98.xml><?xml version="1.0" encoding="utf-8"?>
<ax:ocx xmlns:ax="http://schemas.microsoft.com/office/2006/activeX" xmlns:r="http://schemas.openxmlformats.org/officeDocument/2006/relationships" ax:classid="{D7053240-CE69-11CD-A777-00DD01143C57}" ax:persistence="persistStreamInit" r:id="rId1"/>
</file>

<file path=xl/activeX/activeX99.xml><?xml version="1.0" encoding="utf-8"?>
<ax:ocx xmlns:ax="http://schemas.microsoft.com/office/2006/activeX" xmlns:r="http://schemas.openxmlformats.org/officeDocument/2006/relationships" ax:classid="{D7053240-CE69-11CD-A777-00DD01143C57}" ax:persistence="persistStreamInit" r:id="rId1"/>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11" Type="http://schemas.openxmlformats.org/officeDocument/2006/relationships/image" Target="../media/image24.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33.emf"/><Relationship Id="rId2" Type="http://schemas.openxmlformats.org/officeDocument/2006/relationships/image" Target="../media/image32.emf"/><Relationship Id="rId1" Type="http://schemas.openxmlformats.org/officeDocument/2006/relationships/image" Target="../media/image31.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36.emf"/><Relationship Id="rId2" Type="http://schemas.openxmlformats.org/officeDocument/2006/relationships/image" Target="../media/image35.emf"/><Relationship Id="rId1" Type="http://schemas.openxmlformats.org/officeDocument/2006/relationships/image" Target="../media/image34.emf"/><Relationship Id="rId5" Type="http://schemas.openxmlformats.org/officeDocument/2006/relationships/image" Target="../media/image38.emf"/><Relationship Id="rId4" Type="http://schemas.openxmlformats.org/officeDocument/2006/relationships/image" Target="../media/image37.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41.emf"/><Relationship Id="rId2" Type="http://schemas.openxmlformats.org/officeDocument/2006/relationships/image" Target="../media/image40.emf"/><Relationship Id="rId1" Type="http://schemas.openxmlformats.org/officeDocument/2006/relationships/image" Target="../media/image39.emf"/><Relationship Id="rId5" Type="http://schemas.openxmlformats.org/officeDocument/2006/relationships/image" Target="../media/image43.emf"/><Relationship Id="rId4" Type="http://schemas.openxmlformats.org/officeDocument/2006/relationships/image" Target="../media/image42.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46.emf"/><Relationship Id="rId2" Type="http://schemas.openxmlformats.org/officeDocument/2006/relationships/image" Target="../media/image45.emf"/><Relationship Id="rId1" Type="http://schemas.openxmlformats.org/officeDocument/2006/relationships/image" Target="../media/image44.emf"/></Relationships>
</file>

<file path=xl/drawings/_rels/vmlDrawing14.vml.rels><?xml version="1.0" encoding="UTF-8" standalone="yes"?>
<Relationships xmlns="http://schemas.openxmlformats.org/package/2006/relationships"><Relationship Id="rId3" Type="http://schemas.openxmlformats.org/officeDocument/2006/relationships/image" Target="../media/image49.emf"/><Relationship Id="rId7" Type="http://schemas.openxmlformats.org/officeDocument/2006/relationships/image" Target="../media/image53.emf"/><Relationship Id="rId2" Type="http://schemas.openxmlformats.org/officeDocument/2006/relationships/image" Target="../media/image48.emf"/><Relationship Id="rId1" Type="http://schemas.openxmlformats.org/officeDocument/2006/relationships/image" Target="../media/image47.emf"/><Relationship Id="rId6" Type="http://schemas.openxmlformats.org/officeDocument/2006/relationships/image" Target="../media/image52.emf"/><Relationship Id="rId5" Type="http://schemas.openxmlformats.org/officeDocument/2006/relationships/image" Target="../media/image51.emf"/><Relationship Id="rId4" Type="http://schemas.openxmlformats.org/officeDocument/2006/relationships/image" Target="../media/image50.emf"/></Relationships>
</file>

<file path=xl/drawings/_rels/vmlDrawing15.vml.rels><?xml version="1.0" encoding="UTF-8" standalone="yes"?>
<Relationships xmlns="http://schemas.openxmlformats.org/package/2006/relationships"><Relationship Id="rId3" Type="http://schemas.openxmlformats.org/officeDocument/2006/relationships/image" Target="../media/image56.emf"/><Relationship Id="rId7" Type="http://schemas.openxmlformats.org/officeDocument/2006/relationships/image" Target="../media/image60.emf"/><Relationship Id="rId2" Type="http://schemas.openxmlformats.org/officeDocument/2006/relationships/image" Target="../media/image55.emf"/><Relationship Id="rId1" Type="http://schemas.openxmlformats.org/officeDocument/2006/relationships/image" Target="../media/image54.emf"/><Relationship Id="rId6" Type="http://schemas.openxmlformats.org/officeDocument/2006/relationships/image" Target="../media/image59.emf"/><Relationship Id="rId5" Type="http://schemas.openxmlformats.org/officeDocument/2006/relationships/image" Target="../media/image58.emf"/><Relationship Id="rId4" Type="http://schemas.openxmlformats.org/officeDocument/2006/relationships/image" Target="../media/image57.emf"/></Relationships>
</file>

<file path=xl/drawings/_rels/vmlDrawing16.vml.rels><?xml version="1.0" encoding="UTF-8" standalone="yes"?>
<Relationships xmlns="http://schemas.openxmlformats.org/package/2006/relationships"><Relationship Id="rId3" Type="http://schemas.openxmlformats.org/officeDocument/2006/relationships/image" Target="../media/image63.emf"/><Relationship Id="rId7" Type="http://schemas.openxmlformats.org/officeDocument/2006/relationships/image" Target="../media/image67.emf"/><Relationship Id="rId2" Type="http://schemas.openxmlformats.org/officeDocument/2006/relationships/image" Target="../media/image62.emf"/><Relationship Id="rId1" Type="http://schemas.openxmlformats.org/officeDocument/2006/relationships/image" Target="../media/image61.emf"/><Relationship Id="rId6" Type="http://schemas.openxmlformats.org/officeDocument/2006/relationships/image" Target="../media/image66.emf"/><Relationship Id="rId5" Type="http://schemas.openxmlformats.org/officeDocument/2006/relationships/image" Target="../media/image65.emf"/><Relationship Id="rId4" Type="http://schemas.openxmlformats.org/officeDocument/2006/relationships/image" Target="../media/image64.emf"/></Relationships>
</file>

<file path=xl/drawings/_rels/vmlDrawing17.vml.rels><?xml version="1.0" encoding="UTF-8" standalone="yes"?>
<Relationships xmlns="http://schemas.openxmlformats.org/package/2006/relationships"><Relationship Id="rId3" Type="http://schemas.openxmlformats.org/officeDocument/2006/relationships/image" Target="../media/image70.emf"/><Relationship Id="rId7" Type="http://schemas.openxmlformats.org/officeDocument/2006/relationships/image" Target="../media/image73.emf"/><Relationship Id="rId2" Type="http://schemas.openxmlformats.org/officeDocument/2006/relationships/image" Target="../media/image69.emf"/><Relationship Id="rId1" Type="http://schemas.openxmlformats.org/officeDocument/2006/relationships/image" Target="../media/image68.emf"/><Relationship Id="rId6" Type="http://schemas.openxmlformats.org/officeDocument/2006/relationships/image" Target="../media/image74.emf"/><Relationship Id="rId5" Type="http://schemas.openxmlformats.org/officeDocument/2006/relationships/image" Target="../media/image72.emf"/><Relationship Id="rId4" Type="http://schemas.openxmlformats.org/officeDocument/2006/relationships/image" Target="../media/image71.emf"/></Relationships>
</file>

<file path=xl/drawings/_rels/vmlDrawing18.vml.rels><?xml version="1.0" encoding="UTF-8" standalone="yes"?>
<Relationships xmlns="http://schemas.openxmlformats.org/package/2006/relationships"><Relationship Id="rId8" Type="http://schemas.openxmlformats.org/officeDocument/2006/relationships/image" Target="../media/image82.emf"/><Relationship Id="rId3" Type="http://schemas.openxmlformats.org/officeDocument/2006/relationships/image" Target="../media/image77.emf"/><Relationship Id="rId7" Type="http://schemas.openxmlformats.org/officeDocument/2006/relationships/image" Target="../media/image81.emf"/><Relationship Id="rId2" Type="http://schemas.openxmlformats.org/officeDocument/2006/relationships/image" Target="../media/image76.emf"/><Relationship Id="rId1" Type="http://schemas.openxmlformats.org/officeDocument/2006/relationships/image" Target="../media/image75.emf"/><Relationship Id="rId6" Type="http://schemas.openxmlformats.org/officeDocument/2006/relationships/image" Target="../media/image80.emf"/><Relationship Id="rId5" Type="http://schemas.openxmlformats.org/officeDocument/2006/relationships/image" Target="../media/image79.emf"/><Relationship Id="rId4" Type="http://schemas.openxmlformats.org/officeDocument/2006/relationships/image" Target="../media/image78.emf"/></Relationships>
</file>

<file path=xl/drawings/_rels/vmlDrawing19.vml.rels><?xml version="1.0" encoding="UTF-8" standalone="yes"?>
<Relationships xmlns="http://schemas.openxmlformats.org/package/2006/relationships"><Relationship Id="rId3" Type="http://schemas.openxmlformats.org/officeDocument/2006/relationships/image" Target="../media/image85.emf"/><Relationship Id="rId2" Type="http://schemas.openxmlformats.org/officeDocument/2006/relationships/image" Target="../media/image84.emf"/><Relationship Id="rId1" Type="http://schemas.openxmlformats.org/officeDocument/2006/relationships/image" Target="../media/image83.emf"/><Relationship Id="rId4" Type="http://schemas.openxmlformats.org/officeDocument/2006/relationships/image" Target="../media/image86.emf"/></Relationships>
</file>

<file path=xl/drawings/_rels/vmlDrawing20.vml.rels><?xml version="1.0" encoding="UTF-8" standalone="yes"?>
<Relationships xmlns="http://schemas.openxmlformats.org/package/2006/relationships"><Relationship Id="rId8" Type="http://schemas.openxmlformats.org/officeDocument/2006/relationships/image" Target="../media/image94.emf"/><Relationship Id="rId3" Type="http://schemas.openxmlformats.org/officeDocument/2006/relationships/image" Target="../media/image89.emf"/><Relationship Id="rId7" Type="http://schemas.openxmlformats.org/officeDocument/2006/relationships/image" Target="../media/image93.emf"/><Relationship Id="rId2" Type="http://schemas.openxmlformats.org/officeDocument/2006/relationships/image" Target="../media/image88.emf"/><Relationship Id="rId1" Type="http://schemas.openxmlformats.org/officeDocument/2006/relationships/image" Target="../media/image87.emf"/><Relationship Id="rId6" Type="http://schemas.openxmlformats.org/officeDocument/2006/relationships/image" Target="../media/image92.emf"/><Relationship Id="rId5" Type="http://schemas.openxmlformats.org/officeDocument/2006/relationships/image" Target="../media/image91.emf"/><Relationship Id="rId10" Type="http://schemas.openxmlformats.org/officeDocument/2006/relationships/image" Target="../media/image96.emf"/><Relationship Id="rId4" Type="http://schemas.openxmlformats.org/officeDocument/2006/relationships/image" Target="../media/image90.emf"/><Relationship Id="rId9" Type="http://schemas.openxmlformats.org/officeDocument/2006/relationships/image" Target="../media/image95.emf"/></Relationships>
</file>

<file path=xl/drawings/_rels/vmlDrawing21.vml.rels><?xml version="1.0" encoding="UTF-8" standalone="yes"?>
<Relationships xmlns="http://schemas.openxmlformats.org/package/2006/relationships"><Relationship Id="rId8" Type="http://schemas.openxmlformats.org/officeDocument/2006/relationships/image" Target="../media/image104.emf"/><Relationship Id="rId3" Type="http://schemas.openxmlformats.org/officeDocument/2006/relationships/image" Target="../media/image99.emf"/><Relationship Id="rId7" Type="http://schemas.openxmlformats.org/officeDocument/2006/relationships/image" Target="../media/image103.emf"/><Relationship Id="rId2" Type="http://schemas.openxmlformats.org/officeDocument/2006/relationships/image" Target="../media/image98.emf"/><Relationship Id="rId1" Type="http://schemas.openxmlformats.org/officeDocument/2006/relationships/image" Target="../media/image97.emf"/><Relationship Id="rId6" Type="http://schemas.openxmlformats.org/officeDocument/2006/relationships/image" Target="../media/image102.emf"/><Relationship Id="rId5" Type="http://schemas.openxmlformats.org/officeDocument/2006/relationships/image" Target="../media/image101.emf"/><Relationship Id="rId4" Type="http://schemas.openxmlformats.org/officeDocument/2006/relationships/image" Target="../media/image100.emf"/></Relationships>
</file>

<file path=xl/drawings/_rels/vmlDrawing22.vml.rels><?xml version="1.0" encoding="UTF-8" standalone="yes"?>
<Relationships xmlns="http://schemas.openxmlformats.org/package/2006/relationships"><Relationship Id="rId8" Type="http://schemas.openxmlformats.org/officeDocument/2006/relationships/image" Target="../media/image112.emf"/><Relationship Id="rId3" Type="http://schemas.openxmlformats.org/officeDocument/2006/relationships/image" Target="../media/image107.emf"/><Relationship Id="rId7" Type="http://schemas.openxmlformats.org/officeDocument/2006/relationships/image" Target="../media/image111.emf"/><Relationship Id="rId2" Type="http://schemas.openxmlformats.org/officeDocument/2006/relationships/image" Target="../media/image106.emf"/><Relationship Id="rId1" Type="http://schemas.openxmlformats.org/officeDocument/2006/relationships/image" Target="../media/image105.emf"/><Relationship Id="rId6" Type="http://schemas.openxmlformats.org/officeDocument/2006/relationships/image" Target="../media/image110.emf"/><Relationship Id="rId5" Type="http://schemas.openxmlformats.org/officeDocument/2006/relationships/image" Target="../media/image109.emf"/><Relationship Id="rId10" Type="http://schemas.openxmlformats.org/officeDocument/2006/relationships/image" Target="../media/image114.emf"/><Relationship Id="rId4" Type="http://schemas.openxmlformats.org/officeDocument/2006/relationships/image" Target="../media/image108.emf"/><Relationship Id="rId9" Type="http://schemas.openxmlformats.org/officeDocument/2006/relationships/image" Target="../media/image113.emf"/></Relationships>
</file>

<file path=xl/drawings/_rels/vmlDrawing23.vml.rels><?xml version="1.0" encoding="UTF-8" standalone="yes"?>
<Relationships xmlns="http://schemas.openxmlformats.org/package/2006/relationships"><Relationship Id="rId8" Type="http://schemas.openxmlformats.org/officeDocument/2006/relationships/image" Target="../media/image122.emf"/><Relationship Id="rId3" Type="http://schemas.openxmlformats.org/officeDocument/2006/relationships/image" Target="../media/image117.emf"/><Relationship Id="rId7" Type="http://schemas.openxmlformats.org/officeDocument/2006/relationships/image" Target="../media/image121.emf"/><Relationship Id="rId2" Type="http://schemas.openxmlformats.org/officeDocument/2006/relationships/image" Target="../media/image116.emf"/><Relationship Id="rId1" Type="http://schemas.openxmlformats.org/officeDocument/2006/relationships/image" Target="../media/image115.emf"/><Relationship Id="rId6" Type="http://schemas.openxmlformats.org/officeDocument/2006/relationships/image" Target="../media/image120.emf"/><Relationship Id="rId5" Type="http://schemas.openxmlformats.org/officeDocument/2006/relationships/image" Target="../media/image119.emf"/><Relationship Id="rId10" Type="http://schemas.openxmlformats.org/officeDocument/2006/relationships/image" Target="../media/image124.emf"/><Relationship Id="rId4" Type="http://schemas.openxmlformats.org/officeDocument/2006/relationships/image" Target="../media/image118.emf"/><Relationship Id="rId9" Type="http://schemas.openxmlformats.org/officeDocument/2006/relationships/image" Target="../media/image123.emf"/></Relationships>
</file>

<file path=xl/drawings/_rels/vmlDrawing24.vml.rels><?xml version="1.0" encoding="UTF-8" standalone="yes"?>
<Relationships xmlns="http://schemas.openxmlformats.org/package/2006/relationships"><Relationship Id="rId8" Type="http://schemas.openxmlformats.org/officeDocument/2006/relationships/image" Target="../media/image132.emf"/><Relationship Id="rId3" Type="http://schemas.openxmlformats.org/officeDocument/2006/relationships/image" Target="../media/image127.emf"/><Relationship Id="rId7" Type="http://schemas.openxmlformats.org/officeDocument/2006/relationships/image" Target="../media/image131.emf"/><Relationship Id="rId2" Type="http://schemas.openxmlformats.org/officeDocument/2006/relationships/image" Target="../media/image126.emf"/><Relationship Id="rId1" Type="http://schemas.openxmlformats.org/officeDocument/2006/relationships/image" Target="../media/image125.emf"/><Relationship Id="rId6" Type="http://schemas.openxmlformats.org/officeDocument/2006/relationships/image" Target="../media/image130.emf"/><Relationship Id="rId5" Type="http://schemas.openxmlformats.org/officeDocument/2006/relationships/image" Target="../media/image129.emf"/><Relationship Id="rId4" Type="http://schemas.openxmlformats.org/officeDocument/2006/relationships/image" Target="../media/image128.emf"/></Relationships>
</file>

<file path=xl/drawings/_rels/vmlDrawing25.vml.rels><?xml version="1.0" encoding="UTF-8" standalone="yes"?>
<Relationships xmlns="http://schemas.openxmlformats.org/package/2006/relationships"><Relationship Id="rId8" Type="http://schemas.openxmlformats.org/officeDocument/2006/relationships/image" Target="../media/image140.emf"/><Relationship Id="rId3" Type="http://schemas.openxmlformats.org/officeDocument/2006/relationships/image" Target="../media/image135.emf"/><Relationship Id="rId7" Type="http://schemas.openxmlformats.org/officeDocument/2006/relationships/image" Target="../media/image139.emf"/><Relationship Id="rId2" Type="http://schemas.openxmlformats.org/officeDocument/2006/relationships/image" Target="../media/image134.emf"/><Relationship Id="rId1" Type="http://schemas.openxmlformats.org/officeDocument/2006/relationships/image" Target="../media/image133.emf"/><Relationship Id="rId6" Type="http://schemas.openxmlformats.org/officeDocument/2006/relationships/image" Target="../media/image138.emf"/><Relationship Id="rId5" Type="http://schemas.openxmlformats.org/officeDocument/2006/relationships/image" Target="../media/image137.emf"/><Relationship Id="rId10" Type="http://schemas.openxmlformats.org/officeDocument/2006/relationships/image" Target="../media/image142.emf"/><Relationship Id="rId4" Type="http://schemas.openxmlformats.org/officeDocument/2006/relationships/image" Target="../media/image136.emf"/><Relationship Id="rId9" Type="http://schemas.openxmlformats.org/officeDocument/2006/relationships/image" Target="../media/image141.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3.emf"/><Relationship Id="rId2" Type="http://schemas.openxmlformats.org/officeDocument/2006/relationships/image" Target="../media/image12.emf"/><Relationship Id="rId1" Type="http://schemas.openxmlformats.org/officeDocument/2006/relationships/image" Target="../media/image1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27.emf"/><Relationship Id="rId2" Type="http://schemas.openxmlformats.org/officeDocument/2006/relationships/image" Target="../media/image26.emf"/><Relationship Id="rId1" Type="http://schemas.openxmlformats.org/officeDocument/2006/relationships/image" Target="../media/image25.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30.emf"/><Relationship Id="rId2" Type="http://schemas.openxmlformats.org/officeDocument/2006/relationships/image" Target="../media/image29.emf"/><Relationship Id="rId1" Type="http://schemas.openxmlformats.org/officeDocument/2006/relationships/image" Target="../media/image2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7</xdr:row>
          <xdr:rowOff>95250</xdr:rowOff>
        </xdr:from>
        <xdr:to>
          <xdr:col>3</xdr:col>
          <xdr:colOff>238125</xdr:colOff>
          <xdr:row>12</xdr:row>
          <xdr:rowOff>104775</xdr:rowOff>
        </xdr:to>
        <xdr:sp macro="" textlink="">
          <xdr:nvSpPr>
            <xdr:cNvPr id="12289" name="cmdUpdate"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9525</xdr:rowOff>
        </xdr:from>
        <xdr:to>
          <xdr:col>3</xdr:col>
          <xdr:colOff>228600</xdr:colOff>
          <xdr:row>28</xdr:row>
          <xdr:rowOff>76200</xdr:rowOff>
        </xdr:to>
        <xdr:sp macro="" textlink="">
          <xdr:nvSpPr>
            <xdr:cNvPr id="12291" name="cmdAddNewAnswerSheet"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xdr:row>
          <xdr:rowOff>9525</xdr:rowOff>
        </xdr:from>
        <xdr:to>
          <xdr:col>3</xdr:col>
          <xdr:colOff>238125</xdr:colOff>
          <xdr:row>6</xdr:row>
          <xdr:rowOff>76200</xdr:rowOff>
        </xdr:to>
        <xdr:sp macro="" textlink="">
          <xdr:nvSpPr>
            <xdr:cNvPr id="12293" name="cmdCreateNewXLS" hidden="1">
              <a:extLst>
                <a:ext uri="{63B3BB69-23CF-44E3-9099-C40C66FF867C}">
                  <a14:compatExt spid="_x0000_s12293"/>
                </a:ext>
                <a:ext uri="{FF2B5EF4-FFF2-40B4-BE49-F238E27FC236}">
                  <a16:creationId xmlns:a16="http://schemas.microsoft.com/office/drawing/2014/main" id="{00000000-0008-0000-0000-000005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14</xdr:row>
          <xdr:rowOff>114300</xdr:rowOff>
        </xdr:from>
        <xdr:to>
          <xdr:col>3</xdr:col>
          <xdr:colOff>571500</xdr:colOff>
          <xdr:row>17</xdr:row>
          <xdr:rowOff>0</xdr:rowOff>
        </xdr:to>
        <xdr:sp macro="" textlink="">
          <xdr:nvSpPr>
            <xdr:cNvPr id="12299" name="optMultiRegionNotCommon" hidden="1">
              <a:extLst>
                <a:ext uri="{63B3BB69-23CF-44E3-9099-C40C66FF867C}">
                  <a14:compatExt spid="_x0000_s12299"/>
                </a:ext>
                <a:ext uri="{FF2B5EF4-FFF2-40B4-BE49-F238E27FC236}">
                  <a16:creationId xmlns:a16="http://schemas.microsoft.com/office/drawing/2014/main" id="{00000000-0008-0000-0000-00000B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17</xdr:row>
          <xdr:rowOff>28575</xdr:rowOff>
        </xdr:from>
        <xdr:to>
          <xdr:col>3</xdr:col>
          <xdr:colOff>552450</xdr:colOff>
          <xdr:row>21</xdr:row>
          <xdr:rowOff>142875</xdr:rowOff>
        </xdr:to>
        <xdr:sp macro="" textlink="">
          <xdr:nvSpPr>
            <xdr:cNvPr id="12300" name="optMultiRegionCommon" hidden="1">
              <a:extLst>
                <a:ext uri="{63B3BB69-23CF-44E3-9099-C40C66FF867C}">
                  <a14:compatExt spid="_x0000_s12300"/>
                </a:ext>
                <a:ext uri="{FF2B5EF4-FFF2-40B4-BE49-F238E27FC236}">
                  <a16:creationId xmlns:a16="http://schemas.microsoft.com/office/drawing/2014/main" id="{00000000-0008-0000-0000-00000C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90113" name="cmdAddParameter" hidden="1">
              <a:extLst>
                <a:ext uri="{63B3BB69-23CF-44E3-9099-C40C66FF867C}">
                  <a14:compatExt spid="_x0000_s90113"/>
                </a:ext>
                <a:ext uri="{FF2B5EF4-FFF2-40B4-BE49-F238E27FC236}">
                  <a16:creationId xmlns:a16="http://schemas.microsoft.com/office/drawing/2014/main" id="{00000000-0008-0000-0B00-000001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90114" name="cmdCommNameAndDesc" hidden="1">
              <a:extLst>
                <a:ext uri="{63B3BB69-23CF-44E3-9099-C40C66FF867C}">
                  <a14:compatExt spid="_x0000_s90114"/>
                </a:ext>
                <a:ext uri="{FF2B5EF4-FFF2-40B4-BE49-F238E27FC236}">
                  <a16:creationId xmlns:a16="http://schemas.microsoft.com/office/drawing/2014/main" id="{00000000-0008-0000-0B00-000002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90115" name="cmdAddParamQualifier1" hidden="1">
              <a:extLst>
                <a:ext uri="{63B3BB69-23CF-44E3-9099-C40C66FF867C}">
                  <a14:compatExt spid="_x0000_s90115"/>
                </a:ext>
                <a:ext uri="{FF2B5EF4-FFF2-40B4-BE49-F238E27FC236}">
                  <a16:creationId xmlns:a16="http://schemas.microsoft.com/office/drawing/2014/main" id="{00000000-0008-0000-0B00-000003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28575</xdr:rowOff>
        </xdr:to>
        <xdr:sp macro="" textlink="">
          <xdr:nvSpPr>
            <xdr:cNvPr id="90116" name="cmdCheckCommDataSheet" hidden="1">
              <a:extLst>
                <a:ext uri="{63B3BB69-23CF-44E3-9099-C40C66FF867C}">
                  <a14:compatExt spid="_x0000_s90116"/>
                </a:ext>
                <a:ext uri="{FF2B5EF4-FFF2-40B4-BE49-F238E27FC236}">
                  <a16:creationId xmlns:a16="http://schemas.microsoft.com/office/drawing/2014/main" id="{00000000-0008-0000-0B00-000004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90118" name="cmdAddParamQualifier2" hidden="1">
              <a:extLst>
                <a:ext uri="{63B3BB69-23CF-44E3-9099-C40C66FF867C}">
                  <a14:compatExt spid="_x0000_s90118"/>
                </a:ext>
                <a:ext uri="{FF2B5EF4-FFF2-40B4-BE49-F238E27FC236}">
                  <a16:creationId xmlns:a16="http://schemas.microsoft.com/office/drawing/2014/main" id="{00000000-0008-0000-0B00-000006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126977" name="cmdAddParameter" hidden="1">
              <a:extLst>
                <a:ext uri="{63B3BB69-23CF-44E3-9099-C40C66FF867C}">
                  <a14:compatExt spid="_x0000_s126977"/>
                </a:ext>
                <a:ext uri="{FF2B5EF4-FFF2-40B4-BE49-F238E27FC236}">
                  <a16:creationId xmlns:a16="http://schemas.microsoft.com/office/drawing/2014/main" id="{00000000-0008-0000-0C00-000001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126978" name="cmdCommNameAndDesc" hidden="1">
              <a:extLst>
                <a:ext uri="{63B3BB69-23CF-44E3-9099-C40C66FF867C}">
                  <a14:compatExt spid="_x0000_s126978"/>
                </a:ext>
                <a:ext uri="{FF2B5EF4-FFF2-40B4-BE49-F238E27FC236}">
                  <a16:creationId xmlns:a16="http://schemas.microsoft.com/office/drawing/2014/main" id="{00000000-0008-0000-0C00-000002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126979" name="cmdAddParamQualifier1" hidden="1">
              <a:extLst>
                <a:ext uri="{63B3BB69-23CF-44E3-9099-C40C66FF867C}">
                  <a14:compatExt spid="_x0000_s126979"/>
                </a:ext>
                <a:ext uri="{FF2B5EF4-FFF2-40B4-BE49-F238E27FC236}">
                  <a16:creationId xmlns:a16="http://schemas.microsoft.com/office/drawing/2014/main" id="{00000000-0008-0000-0C00-000003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9525</xdr:rowOff>
        </xdr:to>
        <xdr:sp macro="" textlink="">
          <xdr:nvSpPr>
            <xdr:cNvPr id="126980" name="cmdCheckCommDataSheet" hidden="1">
              <a:extLst>
                <a:ext uri="{63B3BB69-23CF-44E3-9099-C40C66FF867C}">
                  <a14:compatExt spid="_x0000_s126980"/>
                </a:ext>
                <a:ext uri="{FF2B5EF4-FFF2-40B4-BE49-F238E27FC236}">
                  <a16:creationId xmlns:a16="http://schemas.microsoft.com/office/drawing/2014/main" id="{00000000-0008-0000-0C00-000004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126981" name="cmdAddParamQualifier2" hidden="1">
              <a:extLst>
                <a:ext uri="{63B3BB69-23CF-44E3-9099-C40C66FF867C}">
                  <a14:compatExt spid="_x0000_s126981"/>
                </a:ext>
                <a:ext uri="{FF2B5EF4-FFF2-40B4-BE49-F238E27FC236}">
                  <a16:creationId xmlns:a16="http://schemas.microsoft.com/office/drawing/2014/main" id="{00000000-0008-0000-0C00-000005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128001" name="cmdSpecifySets" hidden="1">
              <a:extLst>
                <a:ext uri="{63B3BB69-23CF-44E3-9099-C40C66FF867C}">
                  <a14:compatExt spid="_x0000_s128001"/>
                </a:ext>
                <a:ext uri="{FF2B5EF4-FFF2-40B4-BE49-F238E27FC236}">
                  <a16:creationId xmlns:a16="http://schemas.microsoft.com/office/drawing/2014/main" id="{00000000-0008-0000-0D00-000001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8002" name="cmdCheckTechnologiesSheet" hidden="1">
              <a:extLst>
                <a:ext uri="{63B3BB69-23CF-44E3-9099-C40C66FF867C}">
                  <a14:compatExt spid="_x0000_s128002"/>
                </a:ext>
                <a:ext uri="{FF2B5EF4-FFF2-40B4-BE49-F238E27FC236}">
                  <a16:creationId xmlns:a16="http://schemas.microsoft.com/office/drawing/2014/main" id="{00000000-0008-0000-0D00-000002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128003" name="cmdProcUnits" hidden="1">
              <a:extLst>
                <a:ext uri="{63B3BB69-23CF-44E3-9099-C40C66FF867C}">
                  <a14:compatExt spid="_x0000_s128003"/>
                </a:ext>
                <a:ext uri="{FF2B5EF4-FFF2-40B4-BE49-F238E27FC236}">
                  <a16:creationId xmlns:a16="http://schemas.microsoft.com/office/drawing/2014/main" id="{00000000-0008-0000-0D00-000003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1304925</xdr:colOff>
          <xdr:row>2</xdr:row>
          <xdr:rowOff>209550</xdr:rowOff>
        </xdr:to>
        <xdr:sp macro="" textlink="">
          <xdr:nvSpPr>
            <xdr:cNvPr id="113665" name="cmdTechNameAndDesc" hidden="1">
              <a:extLst>
                <a:ext uri="{63B3BB69-23CF-44E3-9099-C40C66FF867C}">
                  <a14:compatExt spid="_x0000_s113665"/>
                </a:ext>
                <a:ext uri="{FF2B5EF4-FFF2-40B4-BE49-F238E27FC236}">
                  <a16:creationId xmlns:a16="http://schemas.microsoft.com/office/drawing/2014/main" id="{00000000-0008-0000-0E00-000001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13666" name="cmdCommIN" hidden="1">
              <a:extLst>
                <a:ext uri="{63B3BB69-23CF-44E3-9099-C40C66FF867C}">
                  <a14:compatExt spid="_x0000_s113666"/>
                </a:ext>
                <a:ext uri="{FF2B5EF4-FFF2-40B4-BE49-F238E27FC236}">
                  <a16:creationId xmlns:a16="http://schemas.microsoft.com/office/drawing/2014/main" id="{00000000-0008-0000-0E00-000002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13667" name="cmdCommOUT" hidden="1">
              <a:extLst>
                <a:ext uri="{63B3BB69-23CF-44E3-9099-C40C66FF867C}">
                  <a14:compatExt spid="_x0000_s113667"/>
                </a:ext>
                <a:ext uri="{FF2B5EF4-FFF2-40B4-BE49-F238E27FC236}">
                  <a16:creationId xmlns:a16="http://schemas.microsoft.com/office/drawing/2014/main" id="{00000000-0008-0000-0E00-000003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9525</xdr:colOff>
          <xdr:row>3</xdr:row>
          <xdr:rowOff>152400</xdr:rowOff>
        </xdr:to>
        <xdr:sp macro="" textlink="">
          <xdr:nvSpPr>
            <xdr:cNvPr id="113668" name="cmdAddParameter" hidden="1">
              <a:extLst>
                <a:ext uri="{63B3BB69-23CF-44E3-9099-C40C66FF867C}">
                  <a14:compatExt spid="_x0000_s113668"/>
                </a:ext>
                <a:ext uri="{FF2B5EF4-FFF2-40B4-BE49-F238E27FC236}">
                  <a16:creationId xmlns:a16="http://schemas.microsoft.com/office/drawing/2014/main" id="{00000000-0008-0000-0E00-000004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9525</xdr:colOff>
          <xdr:row>4</xdr:row>
          <xdr:rowOff>190500</xdr:rowOff>
        </xdr:to>
        <xdr:sp macro="" textlink="">
          <xdr:nvSpPr>
            <xdr:cNvPr id="113669" name="cmdAddParamQualifier1" hidden="1">
              <a:extLst>
                <a:ext uri="{63B3BB69-23CF-44E3-9099-C40C66FF867C}">
                  <a14:compatExt spid="_x0000_s113669"/>
                </a:ext>
                <a:ext uri="{FF2B5EF4-FFF2-40B4-BE49-F238E27FC236}">
                  <a16:creationId xmlns:a16="http://schemas.microsoft.com/office/drawing/2014/main" id="{00000000-0008-0000-0E00-000005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9525</xdr:colOff>
          <xdr:row>2</xdr:row>
          <xdr:rowOff>209550</xdr:rowOff>
        </xdr:to>
        <xdr:sp macro="" textlink="">
          <xdr:nvSpPr>
            <xdr:cNvPr id="113670" name="cmdCheckTechDataSheet" hidden="1">
              <a:extLst>
                <a:ext uri="{63B3BB69-23CF-44E3-9099-C40C66FF867C}">
                  <a14:compatExt spid="_x0000_s113670"/>
                </a:ext>
                <a:ext uri="{FF2B5EF4-FFF2-40B4-BE49-F238E27FC236}">
                  <a16:creationId xmlns:a16="http://schemas.microsoft.com/office/drawing/2014/main" id="{00000000-0008-0000-0E00-000006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9525</xdr:colOff>
          <xdr:row>6</xdr:row>
          <xdr:rowOff>38100</xdr:rowOff>
        </xdr:to>
        <xdr:sp macro="" textlink="">
          <xdr:nvSpPr>
            <xdr:cNvPr id="113672" name="cmdAddParamQualifier2" hidden="1">
              <a:extLst>
                <a:ext uri="{63B3BB69-23CF-44E3-9099-C40C66FF867C}">
                  <a14:compatExt spid="_x0000_s113672"/>
                </a:ext>
                <a:ext uri="{FF2B5EF4-FFF2-40B4-BE49-F238E27FC236}">
                  <a16:creationId xmlns:a16="http://schemas.microsoft.com/office/drawing/2014/main" id="{00000000-0008-0000-0E00-000008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628650</xdr:colOff>
          <xdr:row>2</xdr:row>
          <xdr:rowOff>209550</xdr:rowOff>
        </xdr:to>
        <xdr:sp macro="" textlink="">
          <xdr:nvSpPr>
            <xdr:cNvPr id="130049" name="cmdTechNameAndDesc" hidden="1">
              <a:extLst>
                <a:ext uri="{63B3BB69-23CF-44E3-9099-C40C66FF867C}">
                  <a14:compatExt spid="_x0000_s130049"/>
                </a:ext>
                <a:ext uri="{FF2B5EF4-FFF2-40B4-BE49-F238E27FC236}">
                  <a16:creationId xmlns:a16="http://schemas.microsoft.com/office/drawing/2014/main" id="{00000000-0008-0000-0F00-000001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30050" name="cmdCommIN" hidden="1">
              <a:extLst>
                <a:ext uri="{63B3BB69-23CF-44E3-9099-C40C66FF867C}">
                  <a14:compatExt spid="_x0000_s130050"/>
                </a:ext>
                <a:ext uri="{FF2B5EF4-FFF2-40B4-BE49-F238E27FC236}">
                  <a16:creationId xmlns:a16="http://schemas.microsoft.com/office/drawing/2014/main" id="{00000000-0008-0000-0F00-000002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30051" name="cmdCommOUT" hidden="1">
              <a:extLst>
                <a:ext uri="{63B3BB69-23CF-44E3-9099-C40C66FF867C}">
                  <a14:compatExt spid="_x0000_s130051"/>
                </a:ext>
                <a:ext uri="{FF2B5EF4-FFF2-40B4-BE49-F238E27FC236}">
                  <a16:creationId xmlns:a16="http://schemas.microsoft.com/office/drawing/2014/main" id="{00000000-0008-0000-0F00-000003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0</xdr:colOff>
          <xdr:row>3</xdr:row>
          <xdr:rowOff>152400</xdr:rowOff>
        </xdr:to>
        <xdr:sp macro="" textlink="">
          <xdr:nvSpPr>
            <xdr:cNvPr id="130052" name="cmdAddParameter" hidden="1">
              <a:extLst>
                <a:ext uri="{63B3BB69-23CF-44E3-9099-C40C66FF867C}">
                  <a14:compatExt spid="_x0000_s130052"/>
                </a:ext>
                <a:ext uri="{FF2B5EF4-FFF2-40B4-BE49-F238E27FC236}">
                  <a16:creationId xmlns:a16="http://schemas.microsoft.com/office/drawing/2014/main" id="{00000000-0008-0000-0F00-000004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0</xdr:colOff>
          <xdr:row>4</xdr:row>
          <xdr:rowOff>190500</xdr:rowOff>
        </xdr:to>
        <xdr:sp macro="" textlink="">
          <xdr:nvSpPr>
            <xdr:cNvPr id="130053" name="cmdAddParamQualifier1" hidden="1">
              <a:extLst>
                <a:ext uri="{63B3BB69-23CF-44E3-9099-C40C66FF867C}">
                  <a14:compatExt spid="_x0000_s130053"/>
                </a:ext>
                <a:ext uri="{FF2B5EF4-FFF2-40B4-BE49-F238E27FC236}">
                  <a16:creationId xmlns:a16="http://schemas.microsoft.com/office/drawing/2014/main" id="{00000000-0008-0000-0F00-000005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0</xdr:colOff>
          <xdr:row>2</xdr:row>
          <xdr:rowOff>209550</xdr:rowOff>
        </xdr:to>
        <xdr:sp macro="" textlink="">
          <xdr:nvSpPr>
            <xdr:cNvPr id="130054" name="cmdCheckTechDataSheet" hidden="1">
              <a:extLst>
                <a:ext uri="{63B3BB69-23CF-44E3-9099-C40C66FF867C}">
                  <a14:compatExt spid="_x0000_s130054"/>
                </a:ext>
                <a:ext uri="{FF2B5EF4-FFF2-40B4-BE49-F238E27FC236}">
                  <a16:creationId xmlns:a16="http://schemas.microsoft.com/office/drawing/2014/main" id="{00000000-0008-0000-0F00-000006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0</xdr:colOff>
          <xdr:row>6</xdr:row>
          <xdr:rowOff>38100</xdr:rowOff>
        </xdr:to>
        <xdr:sp macro="" textlink="">
          <xdr:nvSpPr>
            <xdr:cNvPr id="130055" name="cmdAddParamQualifier2" hidden="1">
              <a:extLst>
                <a:ext uri="{63B3BB69-23CF-44E3-9099-C40C66FF867C}">
                  <a14:compatExt spid="_x0000_s130055"/>
                </a:ext>
                <a:ext uri="{FF2B5EF4-FFF2-40B4-BE49-F238E27FC236}">
                  <a16:creationId xmlns:a16="http://schemas.microsoft.com/office/drawing/2014/main" id="{00000000-0008-0000-0F00-000007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847725</xdr:colOff>
          <xdr:row>2</xdr:row>
          <xdr:rowOff>209550</xdr:rowOff>
        </xdr:to>
        <xdr:sp macro="" textlink="">
          <xdr:nvSpPr>
            <xdr:cNvPr id="157697" name="cmdTechNameAndDesc" hidden="1">
              <a:extLst>
                <a:ext uri="{63B3BB69-23CF-44E3-9099-C40C66FF867C}">
                  <a14:compatExt spid="_x0000_s157697"/>
                </a:ext>
                <a:ext uri="{FF2B5EF4-FFF2-40B4-BE49-F238E27FC236}">
                  <a16:creationId xmlns:a16="http://schemas.microsoft.com/office/drawing/2014/main" id="{00000000-0008-0000-1000-00000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619125</xdr:colOff>
          <xdr:row>2</xdr:row>
          <xdr:rowOff>209550</xdr:rowOff>
        </xdr:to>
        <xdr:sp macro="" textlink="">
          <xdr:nvSpPr>
            <xdr:cNvPr id="157698" name="cmdCommIN" hidden="1">
              <a:extLst>
                <a:ext uri="{63B3BB69-23CF-44E3-9099-C40C66FF867C}">
                  <a14:compatExt spid="_x0000_s157698"/>
                </a:ext>
                <a:ext uri="{FF2B5EF4-FFF2-40B4-BE49-F238E27FC236}">
                  <a16:creationId xmlns:a16="http://schemas.microsoft.com/office/drawing/2014/main" id="{00000000-0008-0000-1000-00000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57699" name="cmdCommOUT" hidden="1">
              <a:extLst>
                <a:ext uri="{63B3BB69-23CF-44E3-9099-C40C66FF867C}">
                  <a14:compatExt spid="_x0000_s157699"/>
                </a:ext>
                <a:ext uri="{FF2B5EF4-FFF2-40B4-BE49-F238E27FC236}">
                  <a16:creationId xmlns:a16="http://schemas.microsoft.com/office/drawing/2014/main" id="{00000000-0008-0000-1000-00000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0</xdr:colOff>
          <xdr:row>2</xdr:row>
          <xdr:rowOff>428625</xdr:rowOff>
        </xdr:to>
        <xdr:sp macro="" textlink="">
          <xdr:nvSpPr>
            <xdr:cNvPr id="157700" name="cmdAddParameter" hidden="1">
              <a:extLst>
                <a:ext uri="{63B3BB69-23CF-44E3-9099-C40C66FF867C}">
                  <a14:compatExt spid="_x0000_s157700"/>
                </a:ext>
                <a:ext uri="{FF2B5EF4-FFF2-40B4-BE49-F238E27FC236}">
                  <a16:creationId xmlns:a16="http://schemas.microsoft.com/office/drawing/2014/main" id="{00000000-0008-0000-1000-00000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0</xdr:colOff>
          <xdr:row>4</xdr:row>
          <xdr:rowOff>133350</xdr:rowOff>
        </xdr:to>
        <xdr:sp macro="" textlink="">
          <xdr:nvSpPr>
            <xdr:cNvPr id="157701" name="cmdAddParamQualifier1" hidden="1">
              <a:extLst>
                <a:ext uri="{63B3BB69-23CF-44E3-9099-C40C66FF867C}">
                  <a14:compatExt spid="_x0000_s157701"/>
                </a:ext>
                <a:ext uri="{FF2B5EF4-FFF2-40B4-BE49-F238E27FC236}">
                  <a16:creationId xmlns:a16="http://schemas.microsoft.com/office/drawing/2014/main" id="{00000000-0008-0000-1000-00000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0</xdr:colOff>
          <xdr:row>2</xdr:row>
          <xdr:rowOff>209550</xdr:rowOff>
        </xdr:to>
        <xdr:sp macro="" textlink="">
          <xdr:nvSpPr>
            <xdr:cNvPr id="157702" name="cmdCheckTechDataSheet" hidden="1">
              <a:extLst>
                <a:ext uri="{63B3BB69-23CF-44E3-9099-C40C66FF867C}">
                  <a14:compatExt spid="_x0000_s157702"/>
                </a:ext>
                <a:ext uri="{FF2B5EF4-FFF2-40B4-BE49-F238E27FC236}">
                  <a16:creationId xmlns:a16="http://schemas.microsoft.com/office/drawing/2014/main" id="{00000000-0008-0000-1000-00000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0</xdr:colOff>
          <xdr:row>6</xdr:row>
          <xdr:rowOff>38100</xdr:rowOff>
        </xdr:to>
        <xdr:sp macro="" textlink="">
          <xdr:nvSpPr>
            <xdr:cNvPr id="157703" name="cmdAddParamQualifier2" hidden="1">
              <a:extLst>
                <a:ext uri="{63B3BB69-23CF-44E3-9099-C40C66FF867C}">
                  <a14:compatExt spid="_x0000_s157703"/>
                </a:ext>
                <a:ext uri="{FF2B5EF4-FFF2-40B4-BE49-F238E27FC236}">
                  <a16:creationId xmlns:a16="http://schemas.microsoft.com/office/drawing/2014/main" id="{00000000-0008-0000-1000-00000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247650</xdr:colOff>
          <xdr:row>2</xdr:row>
          <xdr:rowOff>133350</xdr:rowOff>
        </xdr:to>
        <xdr:sp macro="" textlink="">
          <xdr:nvSpPr>
            <xdr:cNvPr id="300033" name="cmdTechNameAndDesc" hidden="1">
              <a:extLst>
                <a:ext uri="{63B3BB69-23CF-44E3-9099-C40C66FF867C}">
                  <a14:compatExt spid="_x0000_s300033"/>
                </a:ext>
                <a:ext uri="{FF2B5EF4-FFF2-40B4-BE49-F238E27FC236}">
                  <a16:creationId xmlns:a16="http://schemas.microsoft.com/office/drawing/2014/main" id="{00000000-0008-0000-1100-0000019404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419100</xdr:colOff>
          <xdr:row>2</xdr:row>
          <xdr:rowOff>133350</xdr:rowOff>
        </xdr:to>
        <xdr:sp macro="" textlink="">
          <xdr:nvSpPr>
            <xdr:cNvPr id="300034" name="cmdCommIN" hidden="1">
              <a:extLst>
                <a:ext uri="{63B3BB69-23CF-44E3-9099-C40C66FF867C}">
                  <a14:compatExt spid="_x0000_s300034"/>
                </a:ext>
                <a:ext uri="{FF2B5EF4-FFF2-40B4-BE49-F238E27FC236}">
                  <a16:creationId xmlns:a16="http://schemas.microsoft.com/office/drawing/2014/main" id="{00000000-0008-0000-1100-0000029404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419100</xdr:colOff>
          <xdr:row>2</xdr:row>
          <xdr:rowOff>133350</xdr:rowOff>
        </xdr:to>
        <xdr:sp macro="" textlink="">
          <xdr:nvSpPr>
            <xdr:cNvPr id="300035" name="cmdCommOUT" hidden="1">
              <a:extLst>
                <a:ext uri="{63B3BB69-23CF-44E3-9099-C40C66FF867C}">
                  <a14:compatExt spid="_x0000_s300035"/>
                </a:ext>
                <a:ext uri="{FF2B5EF4-FFF2-40B4-BE49-F238E27FC236}">
                  <a16:creationId xmlns:a16="http://schemas.microsoft.com/office/drawing/2014/main" id="{00000000-0008-0000-1100-0000039404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0</xdr:col>
          <xdr:colOff>561975</xdr:colOff>
          <xdr:row>2</xdr:row>
          <xdr:rowOff>352425</xdr:rowOff>
        </xdr:to>
        <xdr:sp macro="" textlink="">
          <xdr:nvSpPr>
            <xdr:cNvPr id="300036" name="cmdAddParameter" hidden="1">
              <a:extLst>
                <a:ext uri="{63B3BB69-23CF-44E3-9099-C40C66FF867C}">
                  <a14:compatExt spid="_x0000_s300036"/>
                </a:ext>
                <a:ext uri="{FF2B5EF4-FFF2-40B4-BE49-F238E27FC236}">
                  <a16:creationId xmlns:a16="http://schemas.microsoft.com/office/drawing/2014/main" id="{00000000-0008-0000-1100-0000049404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0</xdr:col>
          <xdr:colOff>561975</xdr:colOff>
          <xdr:row>4</xdr:row>
          <xdr:rowOff>57150</xdr:rowOff>
        </xdr:to>
        <xdr:sp macro="" textlink="">
          <xdr:nvSpPr>
            <xdr:cNvPr id="300037" name="cmdAddParamQualifier1" hidden="1">
              <a:extLst>
                <a:ext uri="{63B3BB69-23CF-44E3-9099-C40C66FF867C}">
                  <a14:compatExt spid="_x0000_s300037"/>
                </a:ext>
                <a:ext uri="{FF2B5EF4-FFF2-40B4-BE49-F238E27FC236}">
                  <a16:creationId xmlns:a16="http://schemas.microsoft.com/office/drawing/2014/main" id="{00000000-0008-0000-1100-0000059404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0</xdr:col>
          <xdr:colOff>561975</xdr:colOff>
          <xdr:row>2</xdr:row>
          <xdr:rowOff>133350</xdr:rowOff>
        </xdr:to>
        <xdr:sp macro="" textlink="">
          <xdr:nvSpPr>
            <xdr:cNvPr id="300038" name="cmdCheckTechDataSheet" hidden="1">
              <a:extLst>
                <a:ext uri="{63B3BB69-23CF-44E3-9099-C40C66FF867C}">
                  <a14:compatExt spid="_x0000_s300038"/>
                </a:ext>
                <a:ext uri="{FF2B5EF4-FFF2-40B4-BE49-F238E27FC236}">
                  <a16:creationId xmlns:a16="http://schemas.microsoft.com/office/drawing/2014/main" id="{00000000-0008-0000-1100-0000069404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561975</xdr:colOff>
          <xdr:row>5</xdr:row>
          <xdr:rowOff>180975</xdr:rowOff>
        </xdr:to>
        <xdr:sp macro="" textlink="">
          <xdr:nvSpPr>
            <xdr:cNvPr id="300039" name="cmdAddParamQualifier2" hidden="1">
              <a:extLst>
                <a:ext uri="{63B3BB69-23CF-44E3-9099-C40C66FF867C}">
                  <a14:compatExt spid="_x0000_s300039"/>
                </a:ext>
                <a:ext uri="{FF2B5EF4-FFF2-40B4-BE49-F238E27FC236}">
                  <a16:creationId xmlns:a16="http://schemas.microsoft.com/office/drawing/2014/main" id="{00000000-0008-0000-1100-0000079404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2</xdr:col>
          <xdr:colOff>1085850</xdr:colOff>
          <xdr:row>2</xdr:row>
          <xdr:rowOff>190500</xdr:rowOff>
        </xdr:to>
        <xdr:sp macro="" textlink="">
          <xdr:nvSpPr>
            <xdr:cNvPr id="102401" name="cmdConstrNameAndDesc" hidden="1">
              <a:extLst>
                <a:ext uri="{63B3BB69-23CF-44E3-9099-C40C66FF867C}">
                  <a14:compatExt spid="_x0000_s102401"/>
                </a:ext>
                <a:ext uri="{FF2B5EF4-FFF2-40B4-BE49-F238E27FC236}">
                  <a16:creationId xmlns:a16="http://schemas.microsoft.com/office/drawing/2014/main" id="{00000000-0008-0000-1200-000001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2</xdr:row>
          <xdr:rowOff>238125</xdr:rowOff>
        </xdr:to>
        <xdr:sp macro="" textlink="">
          <xdr:nvSpPr>
            <xdr:cNvPr id="102402" name="cmdProcName" hidden="1">
              <a:extLst>
                <a:ext uri="{63B3BB69-23CF-44E3-9099-C40C66FF867C}">
                  <a14:compatExt spid="_x0000_s102402"/>
                </a:ext>
                <a:ext uri="{FF2B5EF4-FFF2-40B4-BE49-F238E27FC236}">
                  <a16:creationId xmlns:a16="http://schemas.microsoft.com/office/drawing/2014/main" id="{00000000-0008-0000-1200-000002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190500</xdr:rowOff>
        </xdr:from>
        <xdr:to>
          <xdr:col>0</xdr:col>
          <xdr:colOff>819150</xdr:colOff>
          <xdr:row>3</xdr:row>
          <xdr:rowOff>152400</xdr:rowOff>
        </xdr:to>
        <xdr:sp macro="" textlink="">
          <xdr:nvSpPr>
            <xdr:cNvPr id="102403" name="cmdAddParameter" hidden="1">
              <a:extLst>
                <a:ext uri="{63B3BB69-23CF-44E3-9099-C40C66FF867C}">
                  <a14:compatExt spid="_x0000_s102403"/>
                </a:ext>
                <a:ext uri="{FF2B5EF4-FFF2-40B4-BE49-F238E27FC236}">
                  <a16:creationId xmlns:a16="http://schemas.microsoft.com/office/drawing/2014/main" id="{00000000-0008-0000-1200-000003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1</xdr:col>
          <xdr:colOff>0</xdr:colOff>
          <xdr:row>2</xdr:row>
          <xdr:rowOff>238125</xdr:rowOff>
        </xdr:to>
        <xdr:sp macro="" textlink="">
          <xdr:nvSpPr>
            <xdr:cNvPr id="102404" name="cmdCheckConstrDataSheet" hidden="1">
              <a:extLst>
                <a:ext uri="{63B3BB69-23CF-44E3-9099-C40C66FF867C}">
                  <a14:compatExt spid="_x0000_s102404"/>
                </a:ext>
                <a:ext uri="{FF2B5EF4-FFF2-40B4-BE49-F238E27FC236}">
                  <a16:creationId xmlns:a16="http://schemas.microsoft.com/office/drawing/2014/main" id="{00000000-0008-0000-1200-000004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9525</xdr:rowOff>
        </xdr:from>
        <xdr:to>
          <xdr:col>0</xdr:col>
          <xdr:colOff>819150</xdr:colOff>
          <xdr:row>5</xdr:row>
          <xdr:rowOff>28575</xdr:rowOff>
        </xdr:to>
        <xdr:sp macro="" textlink="">
          <xdr:nvSpPr>
            <xdr:cNvPr id="102405" name="cmdAddParamQualifier1" hidden="1">
              <a:extLst>
                <a:ext uri="{63B3BB69-23CF-44E3-9099-C40C66FF867C}">
                  <a14:compatExt spid="_x0000_s102405"/>
                </a:ext>
                <a:ext uri="{FF2B5EF4-FFF2-40B4-BE49-F238E27FC236}">
                  <a16:creationId xmlns:a16="http://schemas.microsoft.com/office/drawing/2014/main" id="{00000000-0008-0000-1200-000005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6</xdr:col>
          <xdr:colOff>9525</xdr:colOff>
          <xdr:row>2</xdr:row>
          <xdr:rowOff>238125</xdr:rowOff>
        </xdr:to>
        <xdr:sp macro="" textlink="">
          <xdr:nvSpPr>
            <xdr:cNvPr id="102407" name="cmdCommName" hidden="1">
              <a:extLst>
                <a:ext uri="{63B3BB69-23CF-44E3-9099-C40C66FF867C}">
                  <a14:compatExt spid="_x0000_s102407"/>
                </a:ext>
                <a:ext uri="{FF2B5EF4-FFF2-40B4-BE49-F238E27FC236}">
                  <a16:creationId xmlns:a16="http://schemas.microsoft.com/office/drawing/2014/main" id="{00000000-0008-0000-1200-000007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7</xdr:col>
          <xdr:colOff>9525</xdr:colOff>
          <xdr:row>2</xdr:row>
          <xdr:rowOff>238125</xdr:rowOff>
        </xdr:to>
        <xdr:sp macro="" textlink="">
          <xdr:nvSpPr>
            <xdr:cNvPr id="102408" name="cmdTimeSlice" hidden="1">
              <a:extLst>
                <a:ext uri="{63B3BB69-23CF-44E3-9099-C40C66FF867C}">
                  <a14:compatExt spid="_x0000_s102408"/>
                </a:ext>
                <a:ext uri="{FF2B5EF4-FFF2-40B4-BE49-F238E27FC236}">
                  <a16:creationId xmlns:a16="http://schemas.microsoft.com/office/drawing/2014/main" id="{00000000-0008-0000-1200-000008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19050</xdr:rowOff>
        </xdr:from>
        <xdr:to>
          <xdr:col>0</xdr:col>
          <xdr:colOff>819150</xdr:colOff>
          <xdr:row>6</xdr:row>
          <xdr:rowOff>38100</xdr:rowOff>
        </xdr:to>
        <xdr:sp macro="" textlink="">
          <xdr:nvSpPr>
            <xdr:cNvPr id="102409" name="cmdAddParamQualifier2" hidden="1">
              <a:extLst>
                <a:ext uri="{63B3BB69-23CF-44E3-9099-C40C66FF867C}">
                  <a14:compatExt spid="_x0000_s102409"/>
                </a:ext>
                <a:ext uri="{FF2B5EF4-FFF2-40B4-BE49-F238E27FC236}">
                  <a16:creationId xmlns:a16="http://schemas.microsoft.com/office/drawing/2014/main" id="{00000000-0008-0000-1200-000009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0</xdr:rowOff>
        </xdr:to>
        <xdr:sp macro="" textlink="">
          <xdr:nvSpPr>
            <xdr:cNvPr id="55297" name="cmdCheckItemsSheet" hidden="1">
              <a:extLst>
                <a:ext uri="{63B3BB69-23CF-44E3-9099-C40C66FF867C}">
                  <a14:compatExt spid="_x0000_s55297"/>
                </a:ext>
                <a:ext uri="{FF2B5EF4-FFF2-40B4-BE49-F238E27FC236}">
                  <a16:creationId xmlns:a16="http://schemas.microsoft.com/office/drawing/2014/main" id="{00000000-0008-0000-1300-000001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152400</xdr:colOff>
          <xdr:row>4</xdr:row>
          <xdr:rowOff>95250</xdr:rowOff>
        </xdr:to>
        <xdr:sp macro="" textlink="">
          <xdr:nvSpPr>
            <xdr:cNvPr id="55298" name="cmdSpecifyComponent" hidden="1">
              <a:extLst>
                <a:ext uri="{63B3BB69-23CF-44E3-9099-C40C66FF867C}">
                  <a14:compatExt spid="_x0000_s55298"/>
                </a:ext>
                <a:ext uri="{FF2B5EF4-FFF2-40B4-BE49-F238E27FC236}">
                  <a16:creationId xmlns:a16="http://schemas.microsoft.com/office/drawing/2014/main" id="{00000000-0008-0000-1300-000002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0</xdr:colOff>
          <xdr:row>4</xdr:row>
          <xdr:rowOff>95250</xdr:rowOff>
        </xdr:to>
        <xdr:sp macro="" textlink="">
          <xdr:nvSpPr>
            <xdr:cNvPr id="55299" name="cmdSpecifyUnits" hidden="1">
              <a:extLst>
                <a:ext uri="{63B3BB69-23CF-44E3-9099-C40C66FF867C}">
                  <a14:compatExt spid="_x0000_s55299"/>
                </a:ext>
                <a:ext uri="{FF2B5EF4-FFF2-40B4-BE49-F238E27FC236}">
                  <a16:creationId xmlns:a16="http://schemas.microsoft.com/office/drawing/2014/main" id="{00000000-0008-0000-1300-000003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0</xdr:colOff>
          <xdr:row>4</xdr:row>
          <xdr:rowOff>95250</xdr:rowOff>
        </xdr:to>
        <xdr:sp macro="" textlink="">
          <xdr:nvSpPr>
            <xdr:cNvPr id="55300" name="cmdSpecifySets" hidden="1">
              <a:extLst>
                <a:ext uri="{63B3BB69-23CF-44E3-9099-C40C66FF867C}">
                  <a14:compatExt spid="_x0000_s55300"/>
                </a:ext>
                <a:ext uri="{FF2B5EF4-FFF2-40B4-BE49-F238E27FC236}">
                  <a16:creationId xmlns:a16="http://schemas.microsoft.com/office/drawing/2014/main" id="{00000000-0008-0000-1300-000004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19050</xdr:rowOff>
        </xdr:to>
        <xdr:sp macro="" textlink="">
          <xdr:nvSpPr>
            <xdr:cNvPr id="57345" name="cmdCheckTSDataSheet" hidden="1">
              <a:extLst>
                <a:ext uri="{63B3BB69-23CF-44E3-9099-C40C66FF867C}">
                  <a14:compatExt spid="_x0000_s57345"/>
                </a:ext>
                <a:ext uri="{FF2B5EF4-FFF2-40B4-BE49-F238E27FC236}">
                  <a16:creationId xmlns:a16="http://schemas.microsoft.com/office/drawing/2014/main" id="{00000000-0008-0000-1400-000001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19050</xdr:colOff>
          <xdr:row>4</xdr:row>
          <xdr:rowOff>104775</xdr:rowOff>
        </xdr:to>
        <xdr:sp macro="" textlink="">
          <xdr:nvSpPr>
            <xdr:cNvPr id="57346" name="cmdSpecifyParameter" hidden="1">
              <a:extLst>
                <a:ext uri="{63B3BB69-23CF-44E3-9099-C40C66FF867C}">
                  <a14:compatExt spid="_x0000_s57346"/>
                </a:ext>
                <a:ext uri="{FF2B5EF4-FFF2-40B4-BE49-F238E27FC236}">
                  <a16:creationId xmlns:a16="http://schemas.microsoft.com/office/drawing/2014/main" id="{00000000-0008-0000-1400-000002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0</xdr:rowOff>
        </xdr:from>
        <xdr:to>
          <xdr:col>3</xdr:col>
          <xdr:colOff>19050</xdr:colOff>
          <xdr:row>4</xdr:row>
          <xdr:rowOff>104775</xdr:rowOff>
        </xdr:to>
        <xdr:sp macro="" textlink="">
          <xdr:nvSpPr>
            <xdr:cNvPr id="57347" name="cmdSpecifyArg1" hidden="1">
              <a:extLst>
                <a:ext uri="{63B3BB69-23CF-44E3-9099-C40C66FF867C}">
                  <a14:compatExt spid="_x0000_s57347"/>
                </a:ext>
                <a:ext uri="{FF2B5EF4-FFF2-40B4-BE49-F238E27FC236}">
                  <a16:creationId xmlns:a16="http://schemas.microsoft.com/office/drawing/2014/main" id="{00000000-0008-0000-1400-000003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0</xdr:rowOff>
        </xdr:from>
        <xdr:to>
          <xdr:col>4</xdr:col>
          <xdr:colOff>19050</xdr:colOff>
          <xdr:row>4</xdr:row>
          <xdr:rowOff>104775</xdr:rowOff>
        </xdr:to>
        <xdr:sp macro="" textlink="">
          <xdr:nvSpPr>
            <xdr:cNvPr id="57348" name="cmdSpecifyArg2" hidden="1">
              <a:extLst>
                <a:ext uri="{63B3BB69-23CF-44E3-9099-C40C66FF867C}">
                  <a14:compatExt spid="_x0000_s57348"/>
                </a:ext>
                <a:ext uri="{FF2B5EF4-FFF2-40B4-BE49-F238E27FC236}">
                  <a16:creationId xmlns:a16="http://schemas.microsoft.com/office/drawing/2014/main" id="{00000000-0008-0000-1400-000004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19050</xdr:colOff>
          <xdr:row>4</xdr:row>
          <xdr:rowOff>104775</xdr:rowOff>
        </xdr:to>
        <xdr:sp macro="" textlink="">
          <xdr:nvSpPr>
            <xdr:cNvPr id="57349" name="cmdSpecifyArg3" hidden="1">
              <a:extLst>
                <a:ext uri="{63B3BB69-23CF-44E3-9099-C40C66FF867C}">
                  <a14:compatExt spid="_x0000_s57349"/>
                </a:ext>
                <a:ext uri="{FF2B5EF4-FFF2-40B4-BE49-F238E27FC236}">
                  <a16:creationId xmlns:a16="http://schemas.microsoft.com/office/drawing/2014/main" id="{00000000-0008-0000-1400-000005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57350" name="cmdSpecifyArg4" hidden="1">
              <a:extLst>
                <a:ext uri="{63B3BB69-23CF-44E3-9099-C40C66FF867C}">
                  <a14:compatExt spid="_x0000_s57350"/>
                </a:ext>
                <a:ext uri="{FF2B5EF4-FFF2-40B4-BE49-F238E27FC236}">
                  <a16:creationId xmlns:a16="http://schemas.microsoft.com/office/drawing/2014/main" id="{00000000-0008-0000-1400-000006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57351" name="cmdSpecifyArg5" hidden="1">
              <a:extLst>
                <a:ext uri="{63B3BB69-23CF-44E3-9099-C40C66FF867C}">
                  <a14:compatExt spid="_x0000_s57351"/>
                </a:ext>
                <a:ext uri="{FF2B5EF4-FFF2-40B4-BE49-F238E27FC236}">
                  <a16:creationId xmlns:a16="http://schemas.microsoft.com/office/drawing/2014/main" id="{00000000-0008-0000-1400-000007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57352" name="cmdSpecifyArg6" hidden="1">
              <a:extLst>
                <a:ext uri="{63B3BB69-23CF-44E3-9099-C40C66FF867C}">
                  <a14:compatExt spid="_x0000_s57352"/>
                </a:ext>
                <a:ext uri="{FF2B5EF4-FFF2-40B4-BE49-F238E27FC236}">
                  <a16:creationId xmlns:a16="http://schemas.microsoft.com/office/drawing/2014/main" id="{00000000-0008-0000-1400-000008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0</xdr:rowOff>
        </xdr:from>
        <xdr:to>
          <xdr:col>9</xdr:col>
          <xdr:colOff>19050</xdr:colOff>
          <xdr:row>4</xdr:row>
          <xdr:rowOff>85725</xdr:rowOff>
        </xdr:to>
        <xdr:sp macro="" textlink="">
          <xdr:nvSpPr>
            <xdr:cNvPr id="57353" name="cmdSpecifyIEOptcode" hidden="1">
              <a:extLst>
                <a:ext uri="{63B3BB69-23CF-44E3-9099-C40C66FF867C}">
                  <a14:compatExt spid="_x0000_s57353"/>
                </a:ext>
                <a:ext uri="{FF2B5EF4-FFF2-40B4-BE49-F238E27FC236}">
                  <a16:creationId xmlns:a16="http://schemas.microsoft.com/office/drawing/2014/main" id="{00000000-0008-0000-1400-000009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57150</xdr:rowOff>
        </xdr:from>
        <xdr:to>
          <xdr:col>0</xdr:col>
          <xdr:colOff>819150</xdr:colOff>
          <xdr:row>6</xdr:row>
          <xdr:rowOff>0</xdr:rowOff>
        </xdr:to>
        <xdr:sp macro="" textlink="">
          <xdr:nvSpPr>
            <xdr:cNvPr id="57354" name="cmdPopulateDataYears" hidden="1">
              <a:extLst>
                <a:ext uri="{63B3BB69-23CF-44E3-9099-C40C66FF867C}">
                  <a14:compatExt spid="_x0000_s57354"/>
                </a:ext>
                <a:ext uri="{FF2B5EF4-FFF2-40B4-BE49-F238E27FC236}">
                  <a16:creationId xmlns:a16="http://schemas.microsoft.com/office/drawing/2014/main" id="{00000000-0008-0000-1400-00000A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20</xdr:col>
      <xdr:colOff>198295</xdr:colOff>
      <xdr:row>51</xdr:row>
      <xdr:rowOff>63006</xdr:rowOff>
    </xdr:from>
    <xdr:to>
      <xdr:col>24</xdr:col>
      <xdr:colOff>554935</xdr:colOff>
      <xdr:row>72</xdr:row>
      <xdr:rowOff>123507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7227338" y="10300310"/>
          <a:ext cx="5483575" cy="3622024"/>
        </a:xfrm>
        <a:prstGeom prst="rect">
          <a:avLst/>
        </a:prstGeom>
      </xdr:spPr>
    </xdr:pic>
    <xdr:clientData/>
  </xdr:twoCellAnchor>
  <xdr:twoCellAnchor editAs="oneCell">
    <xdr:from>
      <xdr:col>20</xdr:col>
      <xdr:colOff>133496</xdr:colOff>
      <xdr:row>29</xdr:row>
      <xdr:rowOff>21924</xdr:rowOff>
    </xdr:from>
    <xdr:to>
      <xdr:col>24</xdr:col>
      <xdr:colOff>575649</xdr:colOff>
      <xdr:row>51</xdr:row>
      <xdr:rowOff>50064</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7099202" y="3002689"/>
          <a:ext cx="5563241" cy="5373832"/>
        </a:xfrm>
        <a:prstGeom prst="rect">
          <a:avLst/>
        </a:prstGeom>
      </xdr:spPr>
    </xdr:pic>
    <xdr:clientData/>
  </xdr:twoCellAnchor>
  <xdr:twoCellAnchor editAs="oneCell">
    <xdr:from>
      <xdr:col>26</xdr:col>
      <xdr:colOff>115955</xdr:colOff>
      <xdr:row>29</xdr:row>
      <xdr:rowOff>140803</xdr:rowOff>
    </xdr:from>
    <xdr:to>
      <xdr:col>32</xdr:col>
      <xdr:colOff>567321</xdr:colOff>
      <xdr:row>46</xdr:row>
      <xdr:rowOff>103733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23448064" y="4994412"/>
          <a:ext cx="5677692" cy="441069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819150</xdr:colOff>
          <xdr:row>3</xdr:row>
          <xdr:rowOff>38100</xdr:rowOff>
        </xdr:to>
        <xdr:sp macro="" textlink="">
          <xdr:nvSpPr>
            <xdr:cNvPr id="58369" name="cmdCheckTIDDataSheet" hidden="1">
              <a:extLst>
                <a:ext uri="{63B3BB69-23CF-44E3-9099-C40C66FF867C}">
                  <a14:compatExt spid="_x0000_s58369"/>
                </a:ext>
                <a:ext uri="{FF2B5EF4-FFF2-40B4-BE49-F238E27FC236}">
                  <a16:creationId xmlns:a16="http://schemas.microsoft.com/office/drawing/2014/main" id="{00000000-0008-0000-1500-000001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9525</xdr:rowOff>
        </xdr:from>
        <xdr:to>
          <xdr:col>2</xdr:col>
          <xdr:colOff>19050</xdr:colOff>
          <xdr:row>4</xdr:row>
          <xdr:rowOff>95250</xdr:rowOff>
        </xdr:to>
        <xdr:sp macro="" textlink="">
          <xdr:nvSpPr>
            <xdr:cNvPr id="58370" name="cmdSpecifyParameter" hidden="1">
              <a:extLst>
                <a:ext uri="{63B3BB69-23CF-44E3-9099-C40C66FF867C}">
                  <a14:compatExt spid="_x0000_s58370"/>
                </a:ext>
                <a:ext uri="{FF2B5EF4-FFF2-40B4-BE49-F238E27FC236}">
                  <a16:creationId xmlns:a16="http://schemas.microsoft.com/office/drawing/2014/main" id="{00000000-0008-0000-1500-000002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9525</xdr:colOff>
          <xdr:row>4</xdr:row>
          <xdr:rowOff>95250</xdr:rowOff>
        </xdr:to>
        <xdr:sp macro="" textlink="">
          <xdr:nvSpPr>
            <xdr:cNvPr id="58371" name="cmdSpecifyArg1" hidden="1">
              <a:extLst>
                <a:ext uri="{63B3BB69-23CF-44E3-9099-C40C66FF867C}">
                  <a14:compatExt spid="_x0000_s58371"/>
                </a:ext>
                <a:ext uri="{FF2B5EF4-FFF2-40B4-BE49-F238E27FC236}">
                  <a16:creationId xmlns:a16="http://schemas.microsoft.com/office/drawing/2014/main" id="{00000000-0008-0000-1500-000003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9525</xdr:rowOff>
        </xdr:from>
        <xdr:to>
          <xdr:col>4</xdr:col>
          <xdr:colOff>9525</xdr:colOff>
          <xdr:row>4</xdr:row>
          <xdr:rowOff>95250</xdr:rowOff>
        </xdr:to>
        <xdr:sp macro="" textlink="">
          <xdr:nvSpPr>
            <xdr:cNvPr id="58372" name="cmdSpecifyArg2" hidden="1">
              <a:extLst>
                <a:ext uri="{63B3BB69-23CF-44E3-9099-C40C66FF867C}">
                  <a14:compatExt spid="_x0000_s58372"/>
                </a:ext>
                <a:ext uri="{FF2B5EF4-FFF2-40B4-BE49-F238E27FC236}">
                  <a16:creationId xmlns:a16="http://schemas.microsoft.com/office/drawing/2014/main" id="{00000000-0008-0000-1500-000004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9525</xdr:rowOff>
        </xdr:from>
        <xdr:to>
          <xdr:col>5</xdr:col>
          <xdr:colOff>9525</xdr:colOff>
          <xdr:row>4</xdr:row>
          <xdr:rowOff>95250</xdr:rowOff>
        </xdr:to>
        <xdr:sp macro="" textlink="">
          <xdr:nvSpPr>
            <xdr:cNvPr id="58373" name="cmdSpecifyArg3" hidden="1">
              <a:extLst>
                <a:ext uri="{63B3BB69-23CF-44E3-9099-C40C66FF867C}">
                  <a14:compatExt spid="_x0000_s58373"/>
                </a:ext>
                <a:ext uri="{FF2B5EF4-FFF2-40B4-BE49-F238E27FC236}">
                  <a16:creationId xmlns:a16="http://schemas.microsoft.com/office/drawing/2014/main" id="{00000000-0008-0000-1500-000005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9525</xdr:rowOff>
        </xdr:from>
        <xdr:to>
          <xdr:col>6</xdr:col>
          <xdr:colOff>9525</xdr:colOff>
          <xdr:row>4</xdr:row>
          <xdr:rowOff>95250</xdr:rowOff>
        </xdr:to>
        <xdr:sp macro="" textlink="">
          <xdr:nvSpPr>
            <xdr:cNvPr id="58374" name="cmdSpecifyArg4" hidden="1">
              <a:extLst>
                <a:ext uri="{63B3BB69-23CF-44E3-9099-C40C66FF867C}">
                  <a14:compatExt spid="_x0000_s58374"/>
                </a:ext>
                <a:ext uri="{FF2B5EF4-FFF2-40B4-BE49-F238E27FC236}">
                  <a16:creationId xmlns:a16="http://schemas.microsoft.com/office/drawing/2014/main" id="{00000000-0008-0000-1500-000006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9525</xdr:rowOff>
        </xdr:from>
        <xdr:to>
          <xdr:col>7</xdr:col>
          <xdr:colOff>9525</xdr:colOff>
          <xdr:row>4</xdr:row>
          <xdr:rowOff>95250</xdr:rowOff>
        </xdr:to>
        <xdr:sp macro="" textlink="">
          <xdr:nvSpPr>
            <xdr:cNvPr id="58375" name="cmdSpecifyArg5" hidden="1">
              <a:extLst>
                <a:ext uri="{63B3BB69-23CF-44E3-9099-C40C66FF867C}">
                  <a14:compatExt spid="_x0000_s58375"/>
                </a:ext>
                <a:ext uri="{FF2B5EF4-FFF2-40B4-BE49-F238E27FC236}">
                  <a16:creationId xmlns:a16="http://schemas.microsoft.com/office/drawing/2014/main" id="{00000000-0008-0000-1500-000007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9525</xdr:rowOff>
        </xdr:from>
        <xdr:to>
          <xdr:col>8</xdr:col>
          <xdr:colOff>9525</xdr:colOff>
          <xdr:row>4</xdr:row>
          <xdr:rowOff>95250</xdr:rowOff>
        </xdr:to>
        <xdr:sp macro="" textlink="">
          <xdr:nvSpPr>
            <xdr:cNvPr id="58376" name="cmdSpecifyArg6" hidden="1">
              <a:extLst>
                <a:ext uri="{63B3BB69-23CF-44E3-9099-C40C66FF867C}">
                  <a14:compatExt spid="_x0000_s58376"/>
                </a:ext>
                <a:ext uri="{FF2B5EF4-FFF2-40B4-BE49-F238E27FC236}">
                  <a16:creationId xmlns:a16="http://schemas.microsoft.com/office/drawing/2014/main" id="{00000000-0008-0000-1500-000008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2</xdr:row>
          <xdr:rowOff>9525</xdr:rowOff>
        </xdr:from>
        <xdr:to>
          <xdr:col>0</xdr:col>
          <xdr:colOff>857250</xdr:colOff>
          <xdr:row>3</xdr:row>
          <xdr:rowOff>57150</xdr:rowOff>
        </xdr:to>
        <xdr:sp macro="" textlink="">
          <xdr:nvSpPr>
            <xdr:cNvPr id="59393" name="cmdCheckTSandTIDDataSheet" hidden="1">
              <a:extLst>
                <a:ext uri="{63B3BB69-23CF-44E3-9099-C40C66FF867C}">
                  <a14:compatExt spid="_x0000_s59393"/>
                </a:ext>
                <a:ext uri="{FF2B5EF4-FFF2-40B4-BE49-F238E27FC236}">
                  <a16:creationId xmlns:a16="http://schemas.microsoft.com/office/drawing/2014/main" id="{00000000-0008-0000-1600-000001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19050</xdr:colOff>
          <xdr:row>4</xdr:row>
          <xdr:rowOff>104775</xdr:rowOff>
        </xdr:to>
        <xdr:sp macro="" textlink="">
          <xdr:nvSpPr>
            <xdr:cNvPr id="59394" name="cmdSpecifyParameter" hidden="1">
              <a:extLst>
                <a:ext uri="{63B3BB69-23CF-44E3-9099-C40C66FF867C}">
                  <a14:compatExt spid="_x0000_s59394"/>
                </a:ext>
                <a:ext uri="{FF2B5EF4-FFF2-40B4-BE49-F238E27FC236}">
                  <a16:creationId xmlns:a16="http://schemas.microsoft.com/office/drawing/2014/main" id="{00000000-0008-0000-1600-000002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9525</xdr:colOff>
          <xdr:row>4</xdr:row>
          <xdr:rowOff>104775</xdr:rowOff>
        </xdr:to>
        <xdr:sp macro="" textlink="">
          <xdr:nvSpPr>
            <xdr:cNvPr id="59395" name="cmdSpecifyArg1" hidden="1">
              <a:extLst>
                <a:ext uri="{63B3BB69-23CF-44E3-9099-C40C66FF867C}">
                  <a14:compatExt spid="_x0000_s59395"/>
                </a:ext>
                <a:ext uri="{FF2B5EF4-FFF2-40B4-BE49-F238E27FC236}">
                  <a16:creationId xmlns:a16="http://schemas.microsoft.com/office/drawing/2014/main" id="{00000000-0008-0000-1600-000003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104775</xdr:rowOff>
        </xdr:to>
        <xdr:sp macro="" textlink="">
          <xdr:nvSpPr>
            <xdr:cNvPr id="59396" name="cmdSpecifyArg2" hidden="1">
              <a:extLst>
                <a:ext uri="{63B3BB69-23CF-44E3-9099-C40C66FF867C}">
                  <a14:compatExt spid="_x0000_s59396"/>
                </a:ext>
                <a:ext uri="{FF2B5EF4-FFF2-40B4-BE49-F238E27FC236}">
                  <a16:creationId xmlns:a16="http://schemas.microsoft.com/office/drawing/2014/main" id="{00000000-0008-0000-1600-000004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9525</xdr:colOff>
          <xdr:row>4</xdr:row>
          <xdr:rowOff>104775</xdr:rowOff>
        </xdr:to>
        <xdr:sp macro="" textlink="">
          <xdr:nvSpPr>
            <xdr:cNvPr id="59397" name="cmdSpecifyArg3" hidden="1">
              <a:extLst>
                <a:ext uri="{63B3BB69-23CF-44E3-9099-C40C66FF867C}">
                  <a14:compatExt spid="_x0000_s59397"/>
                </a:ext>
                <a:ext uri="{FF2B5EF4-FFF2-40B4-BE49-F238E27FC236}">
                  <a16:creationId xmlns:a16="http://schemas.microsoft.com/office/drawing/2014/main" id="{00000000-0008-0000-1600-000005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6</xdr:col>
          <xdr:colOff>9525</xdr:colOff>
          <xdr:row>4</xdr:row>
          <xdr:rowOff>104775</xdr:rowOff>
        </xdr:to>
        <xdr:sp macro="" textlink="">
          <xdr:nvSpPr>
            <xdr:cNvPr id="59398" name="cmdSpecifyArg4" hidden="1">
              <a:extLst>
                <a:ext uri="{63B3BB69-23CF-44E3-9099-C40C66FF867C}">
                  <a14:compatExt spid="_x0000_s59398"/>
                </a:ext>
                <a:ext uri="{FF2B5EF4-FFF2-40B4-BE49-F238E27FC236}">
                  <a16:creationId xmlns:a16="http://schemas.microsoft.com/office/drawing/2014/main" id="{00000000-0008-0000-1600-000006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7</xdr:col>
          <xdr:colOff>9525</xdr:colOff>
          <xdr:row>4</xdr:row>
          <xdr:rowOff>104775</xdr:rowOff>
        </xdr:to>
        <xdr:sp macro="" textlink="">
          <xdr:nvSpPr>
            <xdr:cNvPr id="59399" name="cmdSpecifyArg5" hidden="1">
              <a:extLst>
                <a:ext uri="{63B3BB69-23CF-44E3-9099-C40C66FF867C}">
                  <a14:compatExt spid="_x0000_s59399"/>
                </a:ext>
                <a:ext uri="{FF2B5EF4-FFF2-40B4-BE49-F238E27FC236}">
                  <a16:creationId xmlns:a16="http://schemas.microsoft.com/office/drawing/2014/main" id="{00000000-0008-0000-1600-000007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9525</xdr:colOff>
          <xdr:row>4</xdr:row>
          <xdr:rowOff>104775</xdr:rowOff>
        </xdr:to>
        <xdr:sp macro="" textlink="">
          <xdr:nvSpPr>
            <xdr:cNvPr id="59400" name="cmdSpecifyArg6" hidden="1">
              <a:extLst>
                <a:ext uri="{63B3BB69-23CF-44E3-9099-C40C66FF867C}">
                  <a14:compatExt spid="_x0000_s59400"/>
                </a:ext>
                <a:ext uri="{FF2B5EF4-FFF2-40B4-BE49-F238E27FC236}">
                  <a16:creationId xmlns:a16="http://schemas.microsoft.com/office/drawing/2014/main" id="{00000000-0008-0000-1600-000008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8</xdr:col>
          <xdr:colOff>476250</xdr:colOff>
          <xdr:row>4</xdr:row>
          <xdr:rowOff>104775</xdr:rowOff>
        </xdr:to>
        <xdr:sp macro="" textlink="">
          <xdr:nvSpPr>
            <xdr:cNvPr id="59401" name="cmdSpecifyIEOptcode" hidden="1">
              <a:extLst>
                <a:ext uri="{63B3BB69-23CF-44E3-9099-C40C66FF867C}">
                  <a14:compatExt spid="_x0000_s59401"/>
                </a:ext>
                <a:ext uri="{FF2B5EF4-FFF2-40B4-BE49-F238E27FC236}">
                  <a16:creationId xmlns:a16="http://schemas.microsoft.com/office/drawing/2014/main" id="{00000000-0008-0000-1600-000009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4</xdr:row>
          <xdr:rowOff>19050</xdr:rowOff>
        </xdr:from>
        <xdr:to>
          <xdr:col>0</xdr:col>
          <xdr:colOff>847725</xdr:colOff>
          <xdr:row>6</xdr:row>
          <xdr:rowOff>104775</xdr:rowOff>
        </xdr:to>
        <xdr:sp macro="" textlink="">
          <xdr:nvSpPr>
            <xdr:cNvPr id="59402" name="cmdPopulateDataYears" hidden="1">
              <a:extLst>
                <a:ext uri="{63B3BB69-23CF-44E3-9099-C40C66FF867C}">
                  <a14:compatExt spid="_x0000_s59402"/>
                </a:ext>
                <a:ext uri="{FF2B5EF4-FFF2-40B4-BE49-F238E27FC236}">
                  <a16:creationId xmlns:a16="http://schemas.microsoft.com/office/drawing/2014/main" id="{00000000-0008-0000-1600-00000A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28575</xdr:colOff>
          <xdr:row>4</xdr:row>
          <xdr:rowOff>104775</xdr:rowOff>
        </xdr:to>
        <xdr:sp macro="" textlink="">
          <xdr:nvSpPr>
            <xdr:cNvPr id="60418" name="cmdSpecifyParameter" hidden="1">
              <a:extLst>
                <a:ext uri="{63B3BB69-23CF-44E3-9099-C40C66FF867C}">
                  <a14:compatExt spid="_x0000_s60418"/>
                </a:ext>
                <a:ext uri="{FF2B5EF4-FFF2-40B4-BE49-F238E27FC236}">
                  <a16:creationId xmlns:a16="http://schemas.microsoft.com/office/drawing/2014/main" id="{00000000-0008-0000-1700-00000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xdr:row>
          <xdr:rowOff>0</xdr:rowOff>
        </xdr:from>
        <xdr:to>
          <xdr:col>4</xdr:col>
          <xdr:colOff>9525</xdr:colOff>
          <xdr:row>4</xdr:row>
          <xdr:rowOff>104775</xdr:rowOff>
        </xdr:to>
        <xdr:sp macro="" textlink="">
          <xdr:nvSpPr>
            <xdr:cNvPr id="60419" name="cmdSpecifyArg1" hidden="1">
              <a:extLst>
                <a:ext uri="{63B3BB69-23CF-44E3-9099-C40C66FF867C}">
                  <a14:compatExt spid="_x0000_s60419"/>
                </a:ext>
                <a:ext uri="{FF2B5EF4-FFF2-40B4-BE49-F238E27FC236}">
                  <a16:creationId xmlns:a16="http://schemas.microsoft.com/office/drawing/2014/main" id="{00000000-0008-0000-1700-00000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9525</xdr:colOff>
          <xdr:row>4</xdr:row>
          <xdr:rowOff>104775</xdr:rowOff>
        </xdr:to>
        <xdr:sp macro="" textlink="">
          <xdr:nvSpPr>
            <xdr:cNvPr id="60420" name="cmdSpecifyArg2" hidden="1">
              <a:extLst>
                <a:ext uri="{63B3BB69-23CF-44E3-9099-C40C66FF867C}">
                  <a14:compatExt spid="_x0000_s60420"/>
                </a:ext>
                <a:ext uri="{FF2B5EF4-FFF2-40B4-BE49-F238E27FC236}">
                  <a16:creationId xmlns:a16="http://schemas.microsoft.com/office/drawing/2014/main" id="{00000000-0008-0000-1700-00000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60421" name="cmdSpecifyArg3" hidden="1">
              <a:extLst>
                <a:ext uri="{63B3BB69-23CF-44E3-9099-C40C66FF867C}">
                  <a14:compatExt spid="_x0000_s60421"/>
                </a:ext>
                <a:ext uri="{FF2B5EF4-FFF2-40B4-BE49-F238E27FC236}">
                  <a16:creationId xmlns:a16="http://schemas.microsoft.com/office/drawing/2014/main" id="{00000000-0008-0000-1700-00000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60422" name="cmdSpecifyArg4" hidden="1">
              <a:extLst>
                <a:ext uri="{63B3BB69-23CF-44E3-9099-C40C66FF867C}">
                  <a14:compatExt spid="_x0000_s60422"/>
                </a:ext>
                <a:ext uri="{FF2B5EF4-FFF2-40B4-BE49-F238E27FC236}">
                  <a16:creationId xmlns:a16="http://schemas.microsoft.com/office/drawing/2014/main" id="{00000000-0008-0000-1700-00000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60423" name="cmdSpecifyArg5" hidden="1">
              <a:extLst>
                <a:ext uri="{63B3BB69-23CF-44E3-9099-C40C66FF867C}">
                  <a14:compatExt spid="_x0000_s60423"/>
                </a:ext>
                <a:ext uri="{FF2B5EF4-FFF2-40B4-BE49-F238E27FC236}">
                  <a16:creationId xmlns:a16="http://schemas.microsoft.com/office/drawing/2014/main" id="{00000000-0008-0000-1700-00000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9</xdr:col>
          <xdr:colOff>28575</xdr:colOff>
          <xdr:row>4</xdr:row>
          <xdr:rowOff>104775</xdr:rowOff>
        </xdr:to>
        <xdr:sp macro="" textlink="">
          <xdr:nvSpPr>
            <xdr:cNvPr id="60424" name="cmdSpecifyArg6" hidden="1">
              <a:extLst>
                <a:ext uri="{63B3BB69-23CF-44E3-9099-C40C66FF867C}">
                  <a14:compatExt spid="_x0000_s60424"/>
                </a:ext>
                <a:ext uri="{FF2B5EF4-FFF2-40B4-BE49-F238E27FC236}">
                  <a16:creationId xmlns:a16="http://schemas.microsoft.com/office/drawing/2014/main" id="{00000000-0008-0000-1700-00000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3</xdr:row>
          <xdr:rowOff>0</xdr:rowOff>
        </xdr:from>
        <xdr:to>
          <xdr:col>10</xdr:col>
          <xdr:colOff>0</xdr:colOff>
          <xdr:row>4</xdr:row>
          <xdr:rowOff>85725</xdr:rowOff>
        </xdr:to>
        <xdr:sp macro="" textlink="">
          <xdr:nvSpPr>
            <xdr:cNvPr id="60425" name="cmdSpecifyIEOptcode" hidden="1">
              <a:extLst>
                <a:ext uri="{63B3BB69-23CF-44E3-9099-C40C66FF867C}">
                  <a14:compatExt spid="_x0000_s60425"/>
                </a:ext>
                <a:ext uri="{FF2B5EF4-FFF2-40B4-BE49-F238E27FC236}">
                  <a16:creationId xmlns:a16="http://schemas.microsoft.com/office/drawing/2014/main" id="{00000000-0008-0000-1700-000009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2</xdr:row>
          <xdr:rowOff>0</xdr:rowOff>
        </xdr:from>
        <xdr:to>
          <xdr:col>0</xdr:col>
          <xdr:colOff>838200</xdr:colOff>
          <xdr:row>3</xdr:row>
          <xdr:rowOff>0</xdr:rowOff>
        </xdr:to>
        <xdr:sp macro="" textlink="">
          <xdr:nvSpPr>
            <xdr:cNvPr id="60426" name="cmdCheckTSTradeSheet" hidden="1">
              <a:extLst>
                <a:ext uri="{63B3BB69-23CF-44E3-9099-C40C66FF867C}">
                  <a14:compatExt spid="_x0000_s60426"/>
                </a:ext>
                <a:ext uri="{FF2B5EF4-FFF2-40B4-BE49-F238E27FC236}">
                  <a16:creationId xmlns:a16="http://schemas.microsoft.com/office/drawing/2014/main" id="{00000000-0008-0000-1700-00000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19050</xdr:rowOff>
        </xdr:from>
        <xdr:to>
          <xdr:col>0</xdr:col>
          <xdr:colOff>838200</xdr:colOff>
          <xdr:row>5</xdr:row>
          <xdr:rowOff>104775</xdr:rowOff>
        </xdr:to>
        <xdr:sp macro="" textlink="">
          <xdr:nvSpPr>
            <xdr:cNvPr id="60427" name="cmdPopulateDataYears" hidden="1">
              <a:extLst>
                <a:ext uri="{63B3BB69-23CF-44E3-9099-C40C66FF867C}">
                  <a14:compatExt spid="_x0000_s60427"/>
                </a:ext>
                <a:ext uri="{FF2B5EF4-FFF2-40B4-BE49-F238E27FC236}">
                  <a16:creationId xmlns:a16="http://schemas.microsoft.com/office/drawing/2014/main" id="{00000000-0008-0000-1700-00000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38100</xdr:rowOff>
        </xdr:to>
        <xdr:sp macro="" textlink="">
          <xdr:nvSpPr>
            <xdr:cNvPr id="61442" name="cmdCheckTIDTradeSheet" hidden="1">
              <a:extLst>
                <a:ext uri="{63B3BB69-23CF-44E3-9099-C40C66FF867C}">
                  <a14:compatExt spid="_x0000_s61442"/>
                </a:ext>
                <a:ext uri="{FF2B5EF4-FFF2-40B4-BE49-F238E27FC236}">
                  <a16:creationId xmlns:a16="http://schemas.microsoft.com/office/drawing/2014/main" id="{00000000-0008-0000-18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28575</xdr:colOff>
          <xdr:row>4</xdr:row>
          <xdr:rowOff>114300</xdr:rowOff>
        </xdr:to>
        <xdr:sp macro="" textlink="">
          <xdr:nvSpPr>
            <xdr:cNvPr id="61443" name="cmdSpecifyParameter" hidden="1">
              <a:extLst>
                <a:ext uri="{63B3BB69-23CF-44E3-9099-C40C66FF867C}">
                  <a14:compatExt spid="_x0000_s61443"/>
                </a:ext>
                <a:ext uri="{FF2B5EF4-FFF2-40B4-BE49-F238E27FC236}">
                  <a16:creationId xmlns:a16="http://schemas.microsoft.com/office/drawing/2014/main" id="{00000000-0008-0000-18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0</xdr:colOff>
          <xdr:row>4</xdr:row>
          <xdr:rowOff>114300</xdr:rowOff>
        </xdr:to>
        <xdr:sp macro="" textlink="">
          <xdr:nvSpPr>
            <xdr:cNvPr id="61444" name="cmdSpecifyArg1" hidden="1">
              <a:extLst>
                <a:ext uri="{63B3BB69-23CF-44E3-9099-C40C66FF867C}">
                  <a14:compatExt spid="_x0000_s61444"/>
                </a:ext>
                <a:ext uri="{FF2B5EF4-FFF2-40B4-BE49-F238E27FC236}">
                  <a16:creationId xmlns:a16="http://schemas.microsoft.com/office/drawing/2014/main" id="{00000000-0008-0000-18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9525</xdr:colOff>
          <xdr:row>4</xdr:row>
          <xdr:rowOff>114300</xdr:rowOff>
        </xdr:to>
        <xdr:sp macro="" textlink="">
          <xdr:nvSpPr>
            <xdr:cNvPr id="61445" name="cmdSpecifyArg2" hidden="1">
              <a:extLst>
                <a:ext uri="{63B3BB69-23CF-44E3-9099-C40C66FF867C}">
                  <a14:compatExt spid="_x0000_s61445"/>
                </a:ext>
                <a:ext uri="{FF2B5EF4-FFF2-40B4-BE49-F238E27FC236}">
                  <a16:creationId xmlns:a16="http://schemas.microsoft.com/office/drawing/2014/main" id="{00000000-0008-0000-18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114300</xdr:rowOff>
        </xdr:to>
        <xdr:sp macro="" textlink="">
          <xdr:nvSpPr>
            <xdr:cNvPr id="61446" name="cmdSpecifyArg3" hidden="1">
              <a:extLst>
                <a:ext uri="{63B3BB69-23CF-44E3-9099-C40C66FF867C}">
                  <a14:compatExt spid="_x0000_s61446"/>
                </a:ext>
                <a:ext uri="{FF2B5EF4-FFF2-40B4-BE49-F238E27FC236}">
                  <a16:creationId xmlns:a16="http://schemas.microsoft.com/office/drawing/2014/main" id="{00000000-0008-0000-18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114300</xdr:rowOff>
        </xdr:to>
        <xdr:sp macro="" textlink="">
          <xdr:nvSpPr>
            <xdr:cNvPr id="61447" name="cmdSpecifyArg4" hidden="1">
              <a:extLst>
                <a:ext uri="{63B3BB69-23CF-44E3-9099-C40C66FF867C}">
                  <a14:compatExt spid="_x0000_s61447"/>
                </a:ext>
                <a:ext uri="{FF2B5EF4-FFF2-40B4-BE49-F238E27FC236}">
                  <a16:creationId xmlns:a16="http://schemas.microsoft.com/office/drawing/2014/main" id="{00000000-0008-0000-1800-000007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114300</xdr:rowOff>
        </xdr:to>
        <xdr:sp macro="" textlink="">
          <xdr:nvSpPr>
            <xdr:cNvPr id="61448" name="cmdSpecifyArg5" hidden="1">
              <a:extLst>
                <a:ext uri="{63B3BB69-23CF-44E3-9099-C40C66FF867C}">
                  <a14:compatExt spid="_x0000_s61448"/>
                </a:ext>
                <a:ext uri="{FF2B5EF4-FFF2-40B4-BE49-F238E27FC236}">
                  <a16:creationId xmlns:a16="http://schemas.microsoft.com/office/drawing/2014/main" id="{00000000-0008-0000-1800-000008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114300</xdr:rowOff>
        </xdr:to>
        <xdr:sp macro="" textlink="">
          <xdr:nvSpPr>
            <xdr:cNvPr id="61449" name="cmdSpecifyArg6" hidden="1">
              <a:extLst>
                <a:ext uri="{63B3BB69-23CF-44E3-9099-C40C66FF867C}">
                  <a14:compatExt spid="_x0000_s61449"/>
                </a:ext>
                <a:ext uri="{FF2B5EF4-FFF2-40B4-BE49-F238E27FC236}">
                  <a16:creationId xmlns:a16="http://schemas.microsoft.com/office/drawing/2014/main" id="{00000000-0008-0000-1800-000009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19050</xdr:rowOff>
        </xdr:from>
        <xdr:to>
          <xdr:col>0</xdr:col>
          <xdr:colOff>828675</xdr:colOff>
          <xdr:row>3</xdr:row>
          <xdr:rowOff>0</xdr:rowOff>
        </xdr:to>
        <xdr:sp macro="" textlink="">
          <xdr:nvSpPr>
            <xdr:cNvPr id="62466" name="cmdCheckTSandTIDTradeSheet" hidden="1">
              <a:extLst>
                <a:ext uri="{63B3BB69-23CF-44E3-9099-C40C66FF867C}">
                  <a14:compatExt spid="_x0000_s62466"/>
                </a:ext>
                <a:ext uri="{FF2B5EF4-FFF2-40B4-BE49-F238E27FC236}">
                  <a16:creationId xmlns:a16="http://schemas.microsoft.com/office/drawing/2014/main" id="{00000000-0008-0000-1900-00000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9525</xdr:rowOff>
        </xdr:from>
        <xdr:to>
          <xdr:col>3</xdr:col>
          <xdr:colOff>9525</xdr:colOff>
          <xdr:row>4</xdr:row>
          <xdr:rowOff>85725</xdr:rowOff>
        </xdr:to>
        <xdr:sp macro="" textlink="">
          <xdr:nvSpPr>
            <xdr:cNvPr id="62467" name="cmdSpecifyParameter" hidden="1">
              <a:extLst>
                <a:ext uri="{63B3BB69-23CF-44E3-9099-C40C66FF867C}">
                  <a14:compatExt spid="_x0000_s62467"/>
                </a:ext>
                <a:ext uri="{FF2B5EF4-FFF2-40B4-BE49-F238E27FC236}">
                  <a16:creationId xmlns:a16="http://schemas.microsoft.com/office/drawing/2014/main" id="{00000000-0008-0000-1900-00000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19050</xdr:colOff>
          <xdr:row>4</xdr:row>
          <xdr:rowOff>85725</xdr:rowOff>
        </xdr:to>
        <xdr:sp macro="" textlink="">
          <xdr:nvSpPr>
            <xdr:cNvPr id="62468" name="cmdSpecifyArg1" hidden="1">
              <a:extLst>
                <a:ext uri="{63B3BB69-23CF-44E3-9099-C40C66FF867C}">
                  <a14:compatExt spid="_x0000_s62468"/>
                </a:ext>
                <a:ext uri="{FF2B5EF4-FFF2-40B4-BE49-F238E27FC236}">
                  <a16:creationId xmlns:a16="http://schemas.microsoft.com/office/drawing/2014/main" id="{00000000-0008-0000-1900-00000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19050</xdr:colOff>
          <xdr:row>4</xdr:row>
          <xdr:rowOff>85725</xdr:rowOff>
        </xdr:to>
        <xdr:sp macro="" textlink="">
          <xdr:nvSpPr>
            <xdr:cNvPr id="62469" name="cmdSpecifyArg2" hidden="1">
              <a:extLst>
                <a:ext uri="{63B3BB69-23CF-44E3-9099-C40C66FF867C}">
                  <a14:compatExt spid="_x0000_s62469"/>
                </a:ext>
                <a:ext uri="{FF2B5EF4-FFF2-40B4-BE49-F238E27FC236}">
                  <a16:creationId xmlns:a16="http://schemas.microsoft.com/office/drawing/2014/main" id="{00000000-0008-0000-1900-000005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85725</xdr:rowOff>
        </xdr:to>
        <xdr:sp macro="" textlink="">
          <xdr:nvSpPr>
            <xdr:cNvPr id="62470" name="cmdSpecifyArg3" hidden="1">
              <a:extLst>
                <a:ext uri="{63B3BB69-23CF-44E3-9099-C40C66FF867C}">
                  <a14:compatExt spid="_x0000_s62470"/>
                </a:ext>
                <a:ext uri="{FF2B5EF4-FFF2-40B4-BE49-F238E27FC236}">
                  <a16:creationId xmlns:a16="http://schemas.microsoft.com/office/drawing/2014/main" id="{00000000-0008-0000-1900-000006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85725</xdr:rowOff>
        </xdr:to>
        <xdr:sp macro="" textlink="">
          <xdr:nvSpPr>
            <xdr:cNvPr id="62471" name="cmdSpecifyArg4" hidden="1">
              <a:extLst>
                <a:ext uri="{63B3BB69-23CF-44E3-9099-C40C66FF867C}">
                  <a14:compatExt spid="_x0000_s62471"/>
                </a:ext>
                <a:ext uri="{FF2B5EF4-FFF2-40B4-BE49-F238E27FC236}">
                  <a16:creationId xmlns:a16="http://schemas.microsoft.com/office/drawing/2014/main" id="{00000000-0008-0000-1900-000007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85725</xdr:rowOff>
        </xdr:to>
        <xdr:sp macro="" textlink="">
          <xdr:nvSpPr>
            <xdr:cNvPr id="62472" name="cmdSpecifyArg5" hidden="1">
              <a:extLst>
                <a:ext uri="{63B3BB69-23CF-44E3-9099-C40C66FF867C}">
                  <a14:compatExt spid="_x0000_s62472"/>
                </a:ext>
                <a:ext uri="{FF2B5EF4-FFF2-40B4-BE49-F238E27FC236}">
                  <a16:creationId xmlns:a16="http://schemas.microsoft.com/office/drawing/2014/main" id="{00000000-0008-0000-1900-000008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85725</xdr:rowOff>
        </xdr:to>
        <xdr:sp macro="" textlink="">
          <xdr:nvSpPr>
            <xdr:cNvPr id="62473" name="cmdSpecifyArg6" hidden="1">
              <a:extLst>
                <a:ext uri="{63B3BB69-23CF-44E3-9099-C40C66FF867C}">
                  <a14:compatExt spid="_x0000_s62473"/>
                </a:ext>
                <a:ext uri="{FF2B5EF4-FFF2-40B4-BE49-F238E27FC236}">
                  <a16:creationId xmlns:a16="http://schemas.microsoft.com/office/drawing/2014/main" id="{00000000-0008-0000-1900-000009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xdr:row>
          <xdr:rowOff>9525</xdr:rowOff>
        </xdr:from>
        <xdr:to>
          <xdr:col>10</xdr:col>
          <xdr:colOff>9525</xdr:colOff>
          <xdr:row>4</xdr:row>
          <xdr:rowOff>85725</xdr:rowOff>
        </xdr:to>
        <xdr:sp macro="" textlink="">
          <xdr:nvSpPr>
            <xdr:cNvPr id="62474" name="cmdSpecifyIEOptcode" hidden="1">
              <a:extLst>
                <a:ext uri="{63B3BB69-23CF-44E3-9099-C40C66FF867C}">
                  <a14:compatExt spid="_x0000_s62474"/>
                </a:ext>
                <a:ext uri="{FF2B5EF4-FFF2-40B4-BE49-F238E27FC236}">
                  <a16:creationId xmlns:a16="http://schemas.microsoft.com/office/drawing/2014/main" id="{00000000-0008-0000-1900-00000A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666750</xdr:colOff>
          <xdr:row>6</xdr:row>
          <xdr:rowOff>38100</xdr:rowOff>
        </xdr:to>
        <xdr:sp macro="" textlink="">
          <xdr:nvSpPr>
            <xdr:cNvPr id="62475" name="cmdPopulateDataYears" hidden="1">
              <a:extLst>
                <a:ext uri="{63B3BB69-23CF-44E3-9099-C40C66FF867C}">
                  <a14:compatExt spid="_x0000_s62475"/>
                </a:ext>
                <a:ext uri="{FF2B5EF4-FFF2-40B4-BE49-F238E27FC236}">
                  <a16:creationId xmlns:a16="http://schemas.microsoft.com/office/drawing/2014/main" id="{00000000-0008-0000-1900-00000B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xdr:rowOff>
        </xdr:to>
        <xdr:sp macro="" textlink="">
          <xdr:nvSpPr>
            <xdr:cNvPr id="63489" name="cmdCheckRegionsSheet" hidden="1">
              <a:extLst>
                <a:ext uri="{63B3BB69-23CF-44E3-9099-C40C66FF867C}">
                  <a14:compatExt spid="_x0000_s63489"/>
                </a:ext>
                <a:ext uri="{FF2B5EF4-FFF2-40B4-BE49-F238E27FC236}">
                  <a16:creationId xmlns:a16="http://schemas.microsoft.com/office/drawing/2014/main" id="{00000000-0008-0000-0400-00000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19050</xdr:rowOff>
        </xdr:from>
        <xdr:to>
          <xdr:col>3</xdr:col>
          <xdr:colOff>9525</xdr:colOff>
          <xdr:row>4</xdr:row>
          <xdr:rowOff>114300</xdr:rowOff>
        </xdr:to>
        <xdr:sp macro="" textlink="">
          <xdr:nvSpPr>
            <xdr:cNvPr id="63490" name="cmdSpecifySets" hidden="1">
              <a:extLst>
                <a:ext uri="{63B3BB69-23CF-44E3-9099-C40C66FF867C}">
                  <a14:compatExt spid="_x0000_s63490"/>
                </a:ext>
                <a:ext uri="{FF2B5EF4-FFF2-40B4-BE49-F238E27FC236}">
                  <a16:creationId xmlns:a16="http://schemas.microsoft.com/office/drawing/2014/main" id="{00000000-0008-0000-0400-00000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71681" name="cmdSpecifySets" hidden="1">
              <a:extLst>
                <a:ext uri="{63B3BB69-23CF-44E3-9099-C40C66FF867C}">
                  <a14:compatExt spid="_x0000_s71681"/>
                </a:ext>
                <a:ext uri="{FF2B5EF4-FFF2-40B4-BE49-F238E27FC236}">
                  <a16:creationId xmlns:a16="http://schemas.microsoft.com/office/drawing/2014/main" id="{00000000-0008-0000-0500-00000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71682" name="cmdCheckCommoditiesSheet" hidden="1">
              <a:extLst>
                <a:ext uri="{63B3BB69-23CF-44E3-9099-C40C66FF867C}">
                  <a14:compatExt spid="_x0000_s71682"/>
                </a:ext>
                <a:ext uri="{FF2B5EF4-FFF2-40B4-BE49-F238E27FC236}">
                  <a16:creationId xmlns:a16="http://schemas.microsoft.com/office/drawing/2014/main" id="{00000000-0008-0000-0500-00000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71683" name="cmdCommUnit" hidden="1">
              <a:extLst>
                <a:ext uri="{63B3BB69-23CF-44E3-9099-C40C66FF867C}">
                  <a14:compatExt spid="_x0000_s71683"/>
                </a:ext>
                <a:ext uri="{FF2B5EF4-FFF2-40B4-BE49-F238E27FC236}">
                  <a16:creationId xmlns:a16="http://schemas.microsoft.com/office/drawing/2014/main" id="{00000000-0008-0000-0500-00000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20</xdr:col>
      <xdr:colOff>198295</xdr:colOff>
      <xdr:row>51</xdr:row>
      <xdr:rowOff>63006</xdr:rowOff>
    </xdr:from>
    <xdr:to>
      <xdr:col>24</xdr:col>
      <xdr:colOff>554935</xdr:colOff>
      <xdr:row>72</xdr:row>
      <xdr:rowOff>123507</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7581420" y="10883406"/>
          <a:ext cx="5471565" cy="3556176"/>
        </a:xfrm>
        <a:prstGeom prst="rect">
          <a:avLst/>
        </a:prstGeom>
      </xdr:spPr>
    </xdr:pic>
    <xdr:clientData/>
  </xdr:twoCellAnchor>
  <xdr:twoCellAnchor editAs="oneCell">
    <xdr:from>
      <xdr:col>20</xdr:col>
      <xdr:colOff>133496</xdr:colOff>
      <xdr:row>29</xdr:row>
      <xdr:rowOff>21924</xdr:rowOff>
    </xdr:from>
    <xdr:to>
      <xdr:col>24</xdr:col>
      <xdr:colOff>575649</xdr:colOff>
      <xdr:row>51</xdr:row>
      <xdr:rowOff>50064</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7516621" y="5336874"/>
          <a:ext cx="5557078" cy="5533590"/>
        </a:xfrm>
        <a:prstGeom prst="rect">
          <a:avLst/>
        </a:prstGeom>
      </xdr:spPr>
    </xdr:pic>
    <xdr:clientData/>
  </xdr:twoCellAnchor>
  <xdr:twoCellAnchor editAs="oneCell">
    <xdr:from>
      <xdr:col>26</xdr:col>
      <xdr:colOff>115955</xdr:colOff>
      <xdr:row>29</xdr:row>
      <xdr:rowOff>140803</xdr:rowOff>
    </xdr:from>
    <xdr:to>
      <xdr:col>32</xdr:col>
      <xdr:colOff>567321</xdr:colOff>
      <xdr:row>46</xdr:row>
      <xdr:rowOff>103733</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23795105" y="5455753"/>
          <a:ext cx="5680591" cy="453493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20</xdr:col>
      <xdr:colOff>104775</xdr:colOff>
      <xdr:row>19</xdr:row>
      <xdr:rowOff>133350</xdr:rowOff>
    </xdr:from>
    <xdr:to>
      <xdr:col>22</xdr:col>
      <xdr:colOff>359214</xdr:colOff>
      <xdr:row>27</xdr:row>
      <xdr:rowOff>9154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1649075" y="3209925"/>
          <a:ext cx="2597589" cy="1333129"/>
        </a:xfrm>
        <a:prstGeom prst="rect">
          <a:avLst/>
        </a:prstGeom>
      </xdr:spPr>
    </xdr:pic>
    <xdr:clientData/>
  </xdr:twoCellAnchor>
  <xdr:twoCellAnchor editAs="oneCell">
    <xdr:from>
      <xdr:col>20</xdr:col>
      <xdr:colOff>144780</xdr:colOff>
      <xdr:row>43</xdr:row>
      <xdr:rowOff>138563</xdr:rowOff>
    </xdr:from>
    <xdr:to>
      <xdr:col>29</xdr:col>
      <xdr:colOff>103576</xdr:colOff>
      <xdr:row>58</xdr:row>
      <xdr:rowOff>35753</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11689080" y="7215638"/>
          <a:ext cx="6569146" cy="2364165"/>
        </a:xfrm>
        <a:prstGeom prst="rect">
          <a:avLst/>
        </a:prstGeom>
      </xdr:spPr>
    </xdr:pic>
    <xdr:clientData/>
  </xdr:twoCellAnchor>
  <xdr:twoCellAnchor editAs="oneCell">
    <xdr:from>
      <xdr:col>20</xdr:col>
      <xdr:colOff>139066</xdr:colOff>
      <xdr:row>58</xdr:row>
      <xdr:rowOff>145876</xdr:rowOff>
    </xdr:from>
    <xdr:to>
      <xdr:col>22</xdr:col>
      <xdr:colOff>443866</xdr:colOff>
      <xdr:row>72</xdr:row>
      <xdr:rowOff>119502</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1683366" y="9680401"/>
          <a:ext cx="2647950" cy="2240576"/>
        </a:xfrm>
        <a:prstGeom prst="rect">
          <a:avLst/>
        </a:prstGeom>
      </xdr:spPr>
    </xdr:pic>
    <xdr:clientData/>
  </xdr:twoCellAnchor>
  <xdr:twoCellAnchor editAs="oneCell">
    <xdr:from>
      <xdr:col>0</xdr:col>
      <xdr:colOff>101600</xdr:colOff>
      <xdr:row>12</xdr:row>
      <xdr:rowOff>50800</xdr:rowOff>
    </xdr:from>
    <xdr:to>
      <xdr:col>4</xdr:col>
      <xdr:colOff>482835</xdr:colOff>
      <xdr:row>34</xdr:row>
      <xdr:rowOff>187595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101600" y="2032000"/>
          <a:ext cx="7239235" cy="4126409"/>
        </a:xfrm>
        <a:prstGeom prst="rect">
          <a:avLst/>
        </a:prstGeom>
      </xdr:spPr>
    </xdr:pic>
    <xdr:clientData/>
  </xdr:twoCellAnchor>
  <xdr:twoCellAnchor editAs="oneCell">
    <xdr:from>
      <xdr:col>0</xdr:col>
      <xdr:colOff>101601</xdr:colOff>
      <xdr:row>36</xdr:row>
      <xdr:rowOff>177800</xdr:rowOff>
    </xdr:from>
    <xdr:to>
      <xdr:col>4</xdr:col>
      <xdr:colOff>404817</xdr:colOff>
      <xdr:row>53</xdr:row>
      <xdr:rowOff>72429</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01601" y="6235700"/>
          <a:ext cx="7161216" cy="2955329"/>
        </a:xfrm>
        <a:prstGeom prst="rect">
          <a:avLst/>
        </a:prstGeom>
      </xdr:spPr>
    </xdr:pic>
    <xdr:clientData/>
  </xdr:twoCellAnchor>
  <xdr:twoCellAnchor editAs="oneCell">
    <xdr:from>
      <xdr:col>4</xdr:col>
      <xdr:colOff>1491342</xdr:colOff>
      <xdr:row>61</xdr:row>
      <xdr:rowOff>119742</xdr:rowOff>
    </xdr:from>
    <xdr:to>
      <xdr:col>6</xdr:col>
      <xdr:colOff>7326390</xdr:colOff>
      <xdr:row>77</xdr:row>
      <xdr:rowOff>154790</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a:stretch>
          <a:fillRect/>
        </a:stretch>
      </xdr:blipFill>
      <xdr:spPr>
        <a:xfrm>
          <a:off x="8360228" y="10417628"/>
          <a:ext cx="8447619" cy="2647619"/>
        </a:xfrm>
        <a:prstGeom prst="rect">
          <a:avLst/>
        </a:prstGeom>
      </xdr:spPr>
    </xdr:pic>
    <xdr:clientData/>
  </xdr:twoCellAnchor>
  <xdr:twoCellAnchor editAs="oneCell">
    <xdr:from>
      <xdr:col>25</xdr:col>
      <xdr:colOff>91440</xdr:colOff>
      <xdr:row>20</xdr:row>
      <xdr:rowOff>87458</xdr:rowOff>
    </xdr:from>
    <xdr:to>
      <xdr:col>35</xdr:col>
      <xdr:colOff>328640</xdr:colOff>
      <xdr:row>24</xdr:row>
      <xdr:rowOff>140039</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904440" y="3440258"/>
          <a:ext cx="6333200" cy="790632"/>
        </a:xfrm>
        <a:prstGeom prst="rect">
          <a:avLst/>
        </a:prstGeom>
      </xdr:spPr>
    </xdr:pic>
    <xdr:clientData/>
  </xdr:twoCellAnchor>
  <xdr:twoCellAnchor editAs="oneCell">
    <xdr:from>
      <xdr:col>6</xdr:col>
      <xdr:colOff>10886</xdr:colOff>
      <xdr:row>36</xdr:row>
      <xdr:rowOff>63007</xdr:rowOff>
    </xdr:from>
    <xdr:to>
      <xdr:col>6</xdr:col>
      <xdr:colOff>5587658</xdr:colOff>
      <xdr:row>46</xdr:row>
      <xdr:rowOff>29680</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8"/>
        <a:stretch>
          <a:fillRect/>
        </a:stretch>
      </xdr:blipFill>
      <xdr:spPr>
        <a:xfrm>
          <a:off x="9218386" y="6246320"/>
          <a:ext cx="5576772" cy="1792298"/>
        </a:xfrm>
        <a:prstGeom prst="rect">
          <a:avLst/>
        </a:prstGeom>
      </xdr:spPr>
    </xdr:pic>
    <xdr:clientData/>
  </xdr:twoCellAnchor>
  <xdr:twoCellAnchor editAs="oneCell">
    <xdr:from>
      <xdr:col>6</xdr:col>
      <xdr:colOff>32657</xdr:colOff>
      <xdr:row>25</xdr:row>
      <xdr:rowOff>152400</xdr:rowOff>
    </xdr:from>
    <xdr:to>
      <xdr:col>6</xdr:col>
      <xdr:colOff>2835039</xdr:colOff>
      <xdr:row>35</xdr:row>
      <xdr:rowOff>87086</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9"/>
        <a:stretch>
          <a:fillRect/>
        </a:stretch>
      </xdr:blipFill>
      <xdr:spPr>
        <a:xfrm>
          <a:off x="9514114" y="4386943"/>
          <a:ext cx="2802382" cy="1611086"/>
        </a:xfrm>
        <a:prstGeom prst="rect">
          <a:avLst/>
        </a:prstGeom>
      </xdr:spPr>
    </xdr:pic>
    <xdr:clientData/>
  </xdr:twoCellAnchor>
  <xdr:twoCellAnchor editAs="oneCell">
    <xdr:from>
      <xdr:col>6</xdr:col>
      <xdr:colOff>9007930</xdr:colOff>
      <xdr:row>36</xdr:row>
      <xdr:rowOff>62098</xdr:rowOff>
    </xdr:from>
    <xdr:to>
      <xdr:col>9</xdr:col>
      <xdr:colOff>1374870</xdr:colOff>
      <xdr:row>52</xdr:row>
      <xdr:rowOff>85213</xdr:rowOff>
    </xdr:to>
    <xdr:pic>
      <xdr:nvPicPr>
        <xdr:cNvPr id="12" name="Picture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0"/>
        <a:stretch>
          <a:fillRect/>
        </a:stretch>
      </xdr:blipFill>
      <xdr:spPr>
        <a:xfrm>
          <a:off x="18219966" y="6403027"/>
          <a:ext cx="4586154" cy="2880615"/>
        </a:xfrm>
        <a:prstGeom prst="rect">
          <a:avLst/>
        </a:prstGeom>
      </xdr:spPr>
    </xdr:pic>
    <xdr:clientData/>
  </xdr:twoCellAnchor>
  <xdr:twoCellAnchor editAs="oneCell">
    <xdr:from>
      <xdr:col>7</xdr:col>
      <xdr:colOff>408214</xdr:colOff>
      <xdr:row>53</xdr:row>
      <xdr:rowOff>13607</xdr:rowOff>
    </xdr:from>
    <xdr:to>
      <xdr:col>22</xdr:col>
      <xdr:colOff>234928</xdr:colOff>
      <xdr:row>60</xdr:row>
      <xdr:rowOff>108702</xdr:rowOff>
    </xdr:to>
    <xdr:pic>
      <xdr:nvPicPr>
        <xdr:cNvPr id="13" name="Picture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11"/>
        <a:stretch>
          <a:fillRect/>
        </a:stretch>
      </xdr:blipFill>
      <xdr:spPr>
        <a:xfrm>
          <a:off x="19213285" y="9375321"/>
          <a:ext cx="14685714" cy="12380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125953" name="cmdSpecifySets" hidden="1">
              <a:extLst>
                <a:ext uri="{63B3BB69-23CF-44E3-9099-C40C66FF867C}">
                  <a14:compatExt spid="_x0000_s125953"/>
                </a:ext>
                <a:ext uri="{FF2B5EF4-FFF2-40B4-BE49-F238E27FC236}">
                  <a16:creationId xmlns:a16="http://schemas.microsoft.com/office/drawing/2014/main" id="{00000000-0008-0000-0800-000001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5954" name="cmdCheckCommoditiesSheet" hidden="1">
              <a:extLst>
                <a:ext uri="{63B3BB69-23CF-44E3-9099-C40C66FF867C}">
                  <a14:compatExt spid="_x0000_s125954"/>
                </a:ext>
                <a:ext uri="{FF2B5EF4-FFF2-40B4-BE49-F238E27FC236}">
                  <a16:creationId xmlns:a16="http://schemas.microsoft.com/office/drawing/2014/main" id="{00000000-0008-0000-0800-000002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125955" name="cmdCommUnit" hidden="1">
              <a:extLst>
                <a:ext uri="{63B3BB69-23CF-44E3-9099-C40C66FF867C}">
                  <a14:compatExt spid="_x0000_s125955"/>
                </a:ext>
                <a:ext uri="{FF2B5EF4-FFF2-40B4-BE49-F238E27FC236}">
                  <a16:creationId xmlns:a16="http://schemas.microsoft.com/office/drawing/2014/main" id="{00000000-0008-0000-0800-000003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80897" name="cmdSpecifySets" hidden="1">
              <a:extLst>
                <a:ext uri="{63B3BB69-23CF-44E3-9099-C40C66FF867C}">
                  <a14:compatExt spid="_x0000_s80897"/>
                </a:ext>
                <a:ext uri="{FF2B5EF4-FFF2-40B4-BE49-F238E27FC236}">
                  <a16:creationId xmlns:a16="http://schemas.microsoft.com/office/drawing/2014/main" id="{00000000-0008-0000-0900-000001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80898" name="cmdCheckTechnologiesSheet" hidden="1">
              <a:extLst>
                <a:ext uri="{63B3BB69-23CF-44E3-9099-C40C66FF867C}">
                  <a14:compatExt spid="_x0000_s80898"/>
                </a:ext>
                <a:ext uri="{FF2B5EF4-FFF2-40B4-BE49-F238E27FC236}">
                  <a16:creationId xmlns:a16="http://schemas.microsoft.com/office/drawing/2014/main" id="{00000000-0008-0000-0900-000002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80899" name="cmdProcUnits" hidden="1">
              <a:extLst>
                <a:ext uri="{63B3BB69-23CF-44E3-9099-C40C66FF867C}">
                  <a14:compatExt spid="_x0000_s80899"/>
                </a:ext>
                <a:ext uri="{FF2B5EF4-FFF2-40B4-BE49-F238E27FC236}">
                  <a16:creationId xmlns:a16="http://schemas.microsoft.com/office/drawing/2014/main" id="{00000000-0008-0000-0900-000003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4</xdr:row>
          <xdr:rowOff>19050</xdr:rowOff>
        </xdr:from>
        <xdr:to>
          <xdr:col>5</xdr:col>
          <xdr:colOff>19050</xdr:colOff>
          <xdr:row>5</xdr:row>
          <xdr:rowOff>28575</xdr:rowOff>
        </xdr:to>
        <xdr:sp macro="" textlink="">
          <xdr:nvSpPr>
            <xdr:cNvPr id="101377" name="cmdConstraintSets" hidden="1">
              <a:extLst>
                <a:ext uri="{63B3BB69-23CF-44E3-9099-C40C66FF867C}">
                  <a14:compatExt spid="_x0000_s101377"/>
                </a:ext>
                <a:ext uri="{FF2B5EF4-FFF2-40B4-BE49-F238E27FC236}">
                  <a16:creationId xmlns:a16="http://schemas.microsoft.com/office/drawing/2014/main" id="{00000000-0008-0000-0A00-000001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0</xdr:rowOff>
        </xdr:from>
        <xdr:to>
          <xdr:col>0</xdr:col>
          <xdr:colOff>790575</xdr:colOff>
          <xdr:row>4</xdr:row>
          <xdr:rowOff>0</xdr:rowOff>
        </xdr:to>
        <xdr:sp macro="" textlink="">
          <xdr:nvSpPr>
            <xdr:cNvPr id="101378" name="cmdCheckConstraintsSheet" hidden="1">
              <a:extLst>
                <a:ext uri="{63B3BB69-23CF-44E3-9099-C40C66FF867C}">
                  <a14:compatExt spid="_x0000_s101378"/>
                </a:ext>
                <a:ext uri="{FF2B5EF4-FFF2-40B4-BE49-F238E27FC236}">
                  <a16:creationId xmlns:a16="http://schemas.microsoft.com/office/drawing/2014/main" id="{00000000-0008-0000-0A00-000002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4</xdr:row>
          <xdr:rowOff>9525</xdr:rowOff>
        </xdr:from>
        <xdr:to>
          <xdr:col>3</xdr:col>
          <xdr:colOff>571500</xdr:colOff>
          <xdr:row>5</xdr:row>
          <xdr:rowOff>28575</xdr:rowOff>
        </xdr:to>
        <xdr:sp macro="" textlink="">
          <xdr:nvSpPr>
            <xdr:cNvPr id="101379" name="cmdConstraintUnit" hidden="1">
              <a:extLst>
                <a:ext uri="{63B3BB69-23CF-44E3-9099-C40C66FF867C}">
                  <a14:compatExt spid="_x0000_s101379"/>
                </a:ext>
                <a:ext uri="{FF2B5EF4-FFF2-40B4-BE49-F238E27FC236}">
                  <a16:creationId xmlns:a16="http://schemas.microsoft.com/office/drawing/2014/main" id="{00000000-0008-0000-0A00-000003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personal/01405439_wf_uct_ac_za/Documents/Energy%20Systems%20Research%20Group/Models/SATIMGE/Model%20Documentation/Sector%20Modelling%20in%20SATIM/Ammonia%20and%20Methanol/TCH_GRN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Sv2-692-Home"/>
      <sheetName val="Log"/>
      <sheetName val="Index"/>
      <sheetName val="RES"/>
      <sheetName val="EB_Exist"/>
      <sheetName val="ANSv2-692-REGIONS"/>
      <sheetName val="ANSv2-692-Commodities"/>
      <sheetName val="Commodities_BASE"/>
      <sheetName val="ANSv2-692-Processes"/>
      <sheetName val="ANSv2-692-Constraints"/>
      <sheetName val="ANSv2-692-CommData"/>
      <sheetName val="CommData_BASE"/>
      <sheetName val="Processes_BASE"/>
      <sheetName val="ANSv2-692-ProcData"/>
      <sheetName val="ProcData_exportLevels"/>
      <sheetName val="ProcData_exportPrices"/>
      <sheetName val="Exports summary"/>
      <sheetName val="Scenarios"/>
      <sheetName val="Production of minerals"/>
      <sheetName val="Interntl. markets"/>
      <sheetName val="ANSv2-692-ConstrData"/>
      <sheetName val="ANSv2-692-ITEMS"/>
      <sheetName val="ANSv2-692-TS DATA"/>
      <sheetName val="ANSv2-692-TID DATA"/>
      <sheetName val="ANSv2-692-TS&amp;TID DATA"/>
      <sheetName val="ANSv2-692-TS TRADE"/>
      <sheetName val="ANSv2-692-TID TRADE"/>
      <sheetName val="ANSv2-692-TS&amp;TID TRA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7">
          <cell r="W37">
            <v>2.7578253706754534</v>
          </cell>
        </row>
      </sheetData>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Bruno Merven" id="{B1B3113A-9AEB-4223-A956-A0CFC873B37D}" userId="Bruno Merven" providerId="None"/>
  <person displayName="Bruno Merven" id="{6EF145E0-4576-413A-B504-CEB26F994BA7}" userId="S::01405439@wf.uct.ac.za::c7f06137-2c3b-4c5c-8f38-fe1abbc96860" providerId="AD"/>
  <person displayName="Guy Cunliffe" id="{61A3B20F-E11C-4075-BC5A-E889C88F0F7E}" userId="S::T0071346@wf.uct.ac.za::35f3db3a-b67d-4fe5-83cb-798b7a170f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11" dT="2021-04-15T06:49:30.28" personId="{B1B3113A-9AEB-4223-A956-A0CFC873B37D}" id="{B59C8DB0-F37D-41FB-AA7C-F587D4A76F2E}">
    <text>Price should be set net of transport costs?</text>
  </threadedComment>
</ThreadedComments>
</file>

<file path=xl/threadedComments/threadedComment2.xml><?xml version="1.0" encoding="utf-8"?>
<ThreadedComments xmlns="http://schemas.microsoft.com/office/spreadsheetml/2018/threadedcomments" xmlns:x="http://schemas.openxmlformats.org/spreadsheetml/2006/main">
  <threadedComment ref="C7" dT="2021-09-22T09:51:51.41" personId="{B1B3113A-9AEB-4223-A956-A0CFC873B37D}" id="{F2084706-8119-42A1-9A2E-5ECE432FD167}">
    <text>Base Year Activity for UCTLCLEIN-E</text>
  </threadedComment>
  <threadedComment ref="K8" dT="2021-04-15T08:40:05.38" personId="{B1B3113A-9AEB-4223-A956-A0CFC873B37D}" id="{AA477ADC-F0F7-48CC-BAF6-F6BEE6018A14}">
    <text>this also needs to be checked. Alex's reference may assume that the steam is generated from natural gas. In Sasol's plants it is more likely that the steam is coming from coal, which would mean less gas would be needed.</text>
  </threadedComment>
  <threadedComment ref="K9" dT="2021-04-15T08:28:23.18" personId="{B1B3113A-9AEB-4223-A956-A0CFC873B37D}" id="{4EAEB3F2-A0BC-4AD4-94FF-39D926660938}">
    <text>this is a total guess and needs to be refined. Making it very small for now until we subtract the elc demand from chemicals demand.</text>
  </threadedComment>
  <threadedComment ref="B10" dT="2021-04-15T08:29:35.41" personId="{B1B3113A-9AEB-4223-A956-A0CFC873B37D}" id="{8411ED96-1106-467B-949F-A36955B016AA}">
    <text>Assuming coal is used for process heat</text>
  </threadedComment>
  <threadedComment ref="K10" dT="2021-04-15T08:29:01.25" personId="{B1B3113A-9AEB-4223-A956-A0CFC873B37D}" id="{FD39E65E-09E7-4994-B22B-47CE0E5985E9}">
    <text>this is a total guess and needs to be refined. Making it very small for now until we subtract the coal demand from chemicals demand.</text>
  </threadedComment>
</ThreadedComments>
</file>

<file path=xl/threadedComments/threadedComment3.xml><?xml version="1.0" encoding="utf-8"?>
<ThreadedComments xmlns="http://schemas.microsoft.com/office/spreadsheetml/2018/threadedcomments" xmlns:x="http://schemas.openxmlformats.org/spreadsheetml/2006/main">
  <threadedComment ref="C7" dT="2021-09-22T09:51:51.41" personId="{B1B3113A-9AEB-4223-A956-A0CFC873B37D}" id="{84B821D3-5003-45E3-BC1D-2D33C8C2C73B}">
    <text>Base Year Activity for UCTLCLEIN-E</text>
  </threadedComment>
  <threadedComment ref="K8" dT="2021-04-15T08:40:05.38" personId="{B1B3113A-9AEB-4223-A956-A0CFC873B37D}" id="{5E054FC6-30BF-4F61-94B3-29534E3E21D5}">
    <text>this also needs to be checked. Alex's reference may assume that the steam is generated from natural gas. In Sasol's plants it is more likely that the steam is coming from coal, which would mean less gas would be needed.</text>
  </threadedComment>
  <threadedComment ref="K9" dT="2021-04-15T08:28:23.18" personId="{B1B3113A-9AEB-4223-A956-A0CFC873B37D}" id="{446E792F-DB8D-40CB-A3D2-490A643E9E4F}">
    <text>this is a total guess and needs to be refined. Making it very small for now until we subtract the elc demand from chemicals demand.</text>
  </threadedComment>
  <threadedComment ref="B10" dT="2021-04-15T08:29:35.41" personId="{B1B3113A-9AEB-4223-A956-A0CFC873B37D}" id="{619995B9-5C7B-4128-8B99-C21681CB715E}">
    <text>Assuming coal is used for process heat</text>
  </threadedComment>
  <threadedComment ref="K10" dT="2021-04-15T08:29:01.25" personId="{B1B3113A-9AEB-4223-A956-A0CFC873B37D}" id="{21EC536B-33E9-4D6C-891D-DB4FE635B0D1}">
    <text>this is a total guess and needs to be refined. Making it very small for now until we subtract the coal demand from chemicals demand.</text>
  </threadedComment>
</ThreadedComments>
</file>

<file path=xl/threadedComments/threadedComment4.xml><?xml version="1.0" encoding="utf-8"?>
<ThreadedComments xmlns="http://schemas.microsoft.com/office/spreadsheetml/2018/threadedcomments" xmlns:x="http://schemas.openxmlformats.org/spreadsheetml/2006/main">
  <threadedComment ref="K7" dT="2023-08-04T10:50:10.49" personId="{6EF145E0-4576-413A-B504-CEB26F994BA7}" id="{8CC5FF7C-F44E-4580-80E4-E87FB912C16D}">
    <text>Assuming gas boiler efficiency of 72% and coal of 64% - as per TCH_IND.</text>
  </threadedComment>
</ThreadedComments>
</file>

<file path=xl/threadedComments/threadedComment5.xml><?xml version="1.0" encoding="utf-8"?>
<ThreadedComments xmlns="http://schemas.microsoft.com/office/spreadsheetml/2018/threadedcomments" xmlns:x="http://schemas.openxmlformats.org/spreadsheetml/2006/main">
  <threadedComment ref="I12" dT="2021-09-09T14:00:31.81" personId="{B1B3113A-9AEB-4223-A956-A0CFC873B37D}" id="{9C1FEF34-CBE5-421D-8590-64A6644F345F}">
    <text>IRE seems to have a problem with TOPxx parameters in the new import templates</text>
  </threadedComment>
  <threadedComment ref="B17" dT="2021-04-15T07:24:10.60" personId="{B1B3113A-9AEB-4223-A956-A0CFC873B37D}" id="{85F9B755-0AF5-41A2-8DC6-C4A4FD0E8414}">
    <text>This should be in BASE?</text>
  </threadedComment>
</ThreadedComments>
</file>

<file path=xl/threadedComments/threadedComment6.xml><?xml version="1.0" encoding="utf-8"?>
<ThreadedComments xmlns="http://schemas.microsoft.com/office/spreadsheetml/2018/threadedcomments" xmlns:x="http://schemas.openxmlformats.org/spreadsheetml/2006/main">
  <threadedComment ref="AH1" dT="2021-09-22T10:21:25.97" personId="{B1B3113A-9AEB-4223-A956-A0CFC873B37D}" id="{3C1F2010-1543-4CB2-9DB7-4A8ECCE927B9}">
    <text>This approach doesn't seem to work. Doing it via a contraint in the meantime.</text>
  </threadedComment>
  <threadedComment ref="F9" dT="2021-09-09T13:32:05.06" personId="{B1B3113A-9AEB-4223-A956-A0CFC873B37D}" id="{0855C64E-F150-415A-824F-0B3CC12DAE16}">
    <text>The new ANSWER import templates seems to require some form of output in order to put in the TOPology parameters.</text>
  </threadedComment>
  <threadedComment ref="AI9" dT="2021-09-09T14:02:02.26" personId="{B1B3113A-9AEB-4223-A956-A0CFC873B37D}" id="{252CBE27-B49C-4951-9B0D-32A0755BC25A}">
    <text>Assumption, this needs to be researched and updated at some point.</text>
  </threadedComment>
  <threadedComment ref="AI11" dT="2022-02-23T09:46:30.42" personId="{B1B3113A-9AEB-4223-A956-A0CFC873B37D}" id="{D7E7D633-5BFC-4A1D-8F03-9916D4C40A71}">
    <text>Assumption set above marginals from other options</text>
  </threadedComment>
  <threadedComment ref="AI11" dT="2023-09-27T10:17:41.24" personId="{61A3B20F-E11C-4075-BC5A-E889C88F0F7E}" id="{458952B2-CB1D-4ABA-89C8-5FAECA144402}" parentId="{D7E7D633-5BFC-4A1D-8F03-9916D4C40A71}">
    <text xml:space="preserve">Is this ZAR2022? </text>
  </threadedComment>
  <threadedComment ref="P15" dT="2021-09-13T15:28:01.53" personId="{B1B3113A-9AEB-4223-A956-A0CFC873B37D}" id="{4BDDA6B9-3A11-4FAB-A9A3-714794A02E93}">
    <text>Made equal to H2 based plant until better info is found.</text>
  </threadedComment>
</ThreadedComments>
</file>

<file path=xl/threadedComments/threadedComment7.xml><?xml version="1.0" encoding="utf-8"?>
<ThreadedComments xmlns="http://schemas.microsoft.com/office/spreadsheetml/2018/threadedcomments" xmlns:x="http://schemas.openxmlformats.org/spreadsheetml/2006/main">
  <threadedComment ref="AI1" dT="2021-09-22T10:21:25.97" personId="{B1B3113A-9AEB-4223-A956-A0CFC873B37D}" id="{3C1F2010-1543-4CB3-9DB7-4A8ECCE927B9}">
    <text>This approach doesn't seem to work. Doing it via a contraint in the meantime.</text>
  </threadedComment>
  <threadedComment ref="R9" dT="2021-09-09T14:02:02.26" personId="{B1B3113A-9AEB-4223-A956-A0CFC873B37D}" id="{252CBE27-B49C-4952-9B0D-32A0755BC25A}">
    <text>Assumption, this needs to be researched and updated at some point.</text>
  </threadedComment>
  <threadedComment ref="AF16" dT="2023-09-27T10:40:43.11" personId="{61A3B20F-E11C-4075-BC5A-E889C88F0F7E}" id="{E47C8E74-3AAE-4CBB-8043-B4A0F4081510}">
    <text xml:space="preserve">There was a #REF here, could not find a lowgrade coal input for PCPGASMTH </text>
  </threadedComment>
</ThreadedComments>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10.xml.rels><?xml version="1.0" encoding="UTF-8" standalone="yes"?>
<Relationships xmlns="http://schemas.openxmlformats.org/package/2006/relationships"><Relationship Id="rId8" Type="http://schemas.openxmlformats.org/officeDocument/2006/relationships/control" Target="../activeX/activeX16.xml"/><Relationship Id="rId3" Type="http://schemas.openxmlformats.org/officeDocument/2006/relationships/vmlDrawing" Target="../drawings/vmlDrawing9.vml"/><Relationship Id="rId7" Type="http://schemas.openxmlformats.org/officeDocument/2006/relationships/image" Target="../media/image29.emf"/><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ontrol" Target="../activeX/activeX15.xml"/><Relationship Id="rId5" Type="http://schemas.openxmlformats.org/officeDocument/2006/relationships/image" Target="../media/image28.emf"/><Relationship Id="rId4" Type="http://schemas.openxmlformats.org/officeDocument/2006/relationships/control" Target="../activeX/activeX14.xml"/><Relationship Id="rId9" Type="http://schemas.openxmlformats.org/officeDocument/2006/relationships/image" Target="../media/image30.emf"/></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19.xml"/><Relationship Id="rId3" Type="http://schemas.openxmlformats.org/officeDocument/2006/relationships/vmlDrawing" Target="../drawings/vmlDrawing10.vml"/><Relationship Id="rId7" Type="http://schemas.openxmlformats.org/officeDocument/2006/relationships/image" Target="../media/image32.emf"/><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control" Target="../activeX/activeX18.xml"/><Relationship Id="rId5" Type="http://schemas.openxmlformats.org/officeDocument/2006/relationships/image" Target="../media/image31.emf"/><Relationship Id="rId4" Type="http://schemas.openxmlformats.org/officeDocument/2006/relationships/control" Target="../activeX/activeX17.xml"/><Relationship Id="rId9" Type="http://schemas.openxmlformats.org/officeDocument/2006/relationships/image" Target="../media/image33.emf"/></Relationships>
</file>

<file path=xl/worksheets/_rels/sheet12.xml.rels><?xml version="1.0" encoding="UTF-8" standalone="yes"?>
<Relationships xmlns="http://schemas.openxmlformats.org/package/2006/relationships"><Relationship Id="rId8" Type="http://schemas.openxmlformats.org/officeDocument/2006/relationships/control" Target="../activeX/activeX22.xml"/><Relationship Id="rId13" Type="http://schemas.openxmlformats.org/officeDocument/2006/relationships/image" Target="../media/image38.emf"/><Relationship Id="rId3" Type="http://schemas.openxmlformats.org/officeDocument/2006/relationships/vmlDrawing" Target="../drawings/vmlDrawing11.vml"/><Relationship Id="rId7" Type="http://schemas.openxmlformats.org/officeDocument/2006/relationships/image" Target="../media/image35.emf"/><Relationship Id="rId12" Type="http://schemas.openxmlformats.org/officeDocument/2006/relationships/control" Target="../activeX/activeX24.xml"/><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ontrol" Target="../activeX/activeX21.xml"/><Relationship Id="rId11" Type="http://schemas.openxmlformats.org/officeDocument/2006/relationships/image" Target="../media/image37.emf"/><Relationship Id="rId5" Type="http://schemas.openxmlformats.org/officeDocument/2006/relationships/image" Target="../media/image34.emf"/><Relationship Id="rId10" Type="http://schemas.openxmlformats.org/officeDocument/2006/relationships/control" Target="../activeX/activeX23.xml"/><Relationship Id="rId4" Type="http://schemas.openxmlformats.org/officeDocument/2006/relationships/control" Target="../activeX/activeX20.xml"/><Relationship Id="rId9" Type="http://schemas.openxmlformats.org/officeDocument/2006/relationships/image" Target="../media/image36.emf"/></Relationships>
</file>

<file path=xl/worksheets/_rels/sheet13.xml.rels><?xml version="1.0" encoding="UTF-8" standalone="yes"?>
<Relationships xmlns="http://schemas.openxmlformats.org/package/2006/relationships"><Relationship Id="rId8" Type="http://schemas.openxmlformats.org/officeDocument/2006/relationships/control" Target="../activeX/activeX27.xml"/><Relationship Id="rId13" Type="http://schemas.openxmlformats.org/officeDocument/2006/relationships/image" Target="../media/image43.emf"/><Relationship Id="rId3" Type="http://schemas.openxmlformats.org/officeDocument/2006/relationships/vmlDrawing" Target="../drawings/vmlDrawing12.vml"/><Relationship Id="rId7" Type="http://schemas.openxmlformats.org/officeDocument/2006/relationships/image" Target="../media/image40.emf"/><Relationship Id="rId12" Type="http://schemas.openxmlformats.org/officeDocument/2006/relationships/control" Target="../activeX/activeX29.xml"/><Relationship Id="rId2" Type="http://schemas.openxmlformats.org/officeDocument/2006/relationships/drawing" Target="../drawings/drawing11.xml"/><Relationship Id="rId1" Type="http://schemas.openxmlformats.org/officeDocument/2006/relationships/printerSettings" Target="../printerSettings/printerSettings12.bin"/><Relationship Id="rId6" Type="http://schemas.openxmlformats.org/officeDocument/2006/relationships/control" Target="../activeX/activeX26.xml"/><Relationship Id="rId11" Type="http://schemas.openxmlformats.org/officeDocument/2006/relationships/image" Target="../media/image42.emf"/><Relationship Id="rId5" Type="http://schemas.openxmlformats.org/officeDocument/2006/relationships/image" Target="../media/image39.emf"/><Relationship Id="rId10" Type="http://schemas.openxmlformats.org/officeDocument/2006/relationships/control" Target="../activeX/activeX28.xml"/><Relationship Id="rId4" Type="http://schemas.openxmlformats.org/officeDocument/2006/relationships/control" Target="../activeX/activeX25.xml"/><Relationship Id="rId9" Type="http://schemas.openxmlformats.org/officeDocument/2006/relationships/image" Target="../media/image41.emf"/></Relationships>
</file>

<file path=xl/worksheets/_rels/sheet14.xml.rels><?xml version="1.0" encoding="UTF-8" standalone="yes"?>
<Relationships xmlns="http://schemas.openxmlformats.org/package/2006/relationships"><Relationship Id="rId8" Type="http://schemas.openxmlformats.org/officeDocument/2006/relationships/control" Target="../activeX/activeX32.xml"/><Relationship Id="rId3" Type="http://schemas.openxmlformats.org/officeDocument/2006/relationships/vmlDrawing" Target="../drawings/vmlDrawing13.vml"/><Relationship Id="rId7" Type="http://schemas.openxmlformats.org/officeDocument/2006/relationships/image" Target="../media/image45.emf"/><Relationship Id="rId2" Type="http://schemas.openxmlformats.org/officeDocument/2006/relationships/drawing" Target="../drawings/drawing12.xml"/><Relationship Id="rId1" Type="http://schemas.openxmlformats.org/officeDocument/2006/relationships/printerSettings" Target="../printerSettings/printerSettings13.bin"/><Relationship Id="rId6" Type="http://schemas.openxmlformats.org/officeDocument/2006/relationships/control" Target="../activeX/activeX31.xml"/><Relationship Id="rId11" Type="http://schemas.microsoft.com/office/2017/10/relationships/threadedComment" Target="../threadedComments/threadedComment5.xml"/><Relationship Id="rId5" Type="http://schemas.openxmlformats.org/officeDocument/2006/relationships/image" Target="../media/image44.emf"/><Relationship Id="rId10" Type="http://schemas.openxmlformats.org/officeDocument/2006/relationships/comments" Target="../comments5.xml"/><Relationship Id="rId4" Type="http://schemas.openxmlformats.org/officeDocument/2006/relationships/control" Target="../activeX/activeX30.xml"/><Relationship Id="rId9" Type="http://schemas.openxmlformats.org/officeDocument/2006/relationships/image" Target="../media/image46.emf"/></Relationships>
</file>

<file path=xl/worksheets/_rels/sheet15.xml.rels><?xml version="1.0" encoding="UTF-8" standalone="yes"?>
<Relationships xmlns="http://schemas.openxmlformats.org/package/2006/relationships"><Relationship Id="rId8" Type="http://schemas.openxmlformats.org/officeDocument/2006/relationships/control" Target="../activeX/activeX35.xml"/><Relationship Id="rId13" Type="http://schemas.openxmlformats.org/officeDocument/2006/relationships/image" Target="../media/image51.emf"/><Relationship Id="rId18" Type="http://schemas.openxmlformats.org/officeDocument/2006/relationships/comments" Target="../comments6.xml"/><Relationship Id="rId3" Type="http://schemas.openxmlformats.org/officeDocument/2006/relationships/vmlDrawing" Target="../drawings/vmlDrawing14.vml"/><Relationship Id="rId7" Type="http://schemas.openxmlformats.org/officeDocument/2006/relationships/image" Target="../media/image48.emf"/><Relationship Id="rId12" Type="http://schemas.openxmlformats.org/officeDocument/2006/relationships/control" Target="../activeX/activeX37.xml"/><Relationship Id="rId17" Type="http://schemas.openxmlformats.org/officeDocument/2006/relationships/image" Target="../media/image53.emf"/><Relationship Id="rId2" Type="http://schemas.openxmlformats.org/officeDocument/2006/relationships/drawing" Target="../drawings/drawing13.xml"/><Relationship Id="rId16" Type="http://schemas.openxmlformats.org/officeDocument/2006/relationships/control" Target="../activeX/activeX39.xml"/><Relationship Id="rId1" Type="http://schemas.openxmlformats.org/officeDocument/2006/relationships/printerSettings" Target="../printerSettings/printerSettings14.bin"/><Relationship Id="rId6" Type="http://schemas.openxmlformats.org/officeDocument/2006/relationships/control" Target="../activeX/activeX34.xml"/><Relationship Id="rId11" Type="http://schemas.openxmlformats.org/officeDocument/2006/relationships/image" Target="../media/image50.emf"/><Relationship Id="rId5" Type="http://schemas.openxmlformats.org/officeDocument/2006/relationships/image" Target="../media/image47.emf"/><Relationship Id="rId15" Type="http://schemas.openxmlformats.org/officeDocument/2006/relationships/image" Target="../media/image52.emf"/><Relationship Id="rId10" Type="http://schemas.openxmlformats.org/officeDocument/2006/relationships/control" Target="../activeX/activeX36.xml"/><Relationship Id="rId4" Type="http://schemas.openxmlformats.org/officeDocument/2006/relationships/control" Target="../activeX/activeX33.xml"/><Relationship Id="rId9" Type="http://schemas.openxmlformats.org/officeDocument/2006/relationships/image" Target="../media/image49.emf"/><Relationship Id="rId14" Type="http://schemas.openxmlformats.org/officeDocument/2006/relationships/control" Target="../activeX/activeX38.xml"/></Relationships>
</file>

<file path=xl/worksheets/_rels/sheet16.xml.rels><?xml version="1.0" encoding="UTF-8" standalone="yes"?>
<Relationships xmlns="http://schemas.openxmlformats.org/package/2006/relationships"><Relationship Id="rId8" Type="http://schemas.openxmlformats.org/officeDocument/2006/relationships/control" Target="../activeX/activeX42.xml"/><Relationship Id="rId13" Type="http://schemas.openxmlformats.org/officeDocument/2006/relationships/image" Target="../media/image58.emf"/><Relationship Id="rId18" Type="http://schemas.openxmlformats.org/officeDocument/2006/relationships/comments" Target="../comments7.xml"/><Relationship Id="rId3" Type="http://schemas.openxmlformats.org/officeDocument/2006/relationships/vmlDrawing" Target="../drawings/vmlDrawing15.vml"/><Relationship Id="rId7" Type="http://schemas.openxmlformats.org/officeDocument/2006/relationships/image" Target="../media/image55.emf"/><Relationship Id="rId12" Type="http://schemas.openxmlformats.org/officeDocument/2006/relationships/control" Target="../activeX/activeX44.xml"/><Relationship Id="rId17" Type="http://schemas.openxmlformats.org/officeDocument/2006/relationships/image" Target="../media/image60.emf"/><Relationship Id="rId2" Type="http://schemas.openxmlformats.org/officeDocument/2006/relationships/drawing" Target="../drawings/drawing14.xml"/><Relationship Id="rId16" Type="http://schemas.openxmlformats.org/officeDocument/2006/relationships/control" Target="../activeX/activeX46.xml"/><Relationship Id="rId1" Type="http://schemas.openxmlformats.org/officeDocument/2006/relationships/printerSettings" Target="../printerSettings/printerSettings15.bin"/><Relationship Id="rId6" Type="http://schemas.openxmlformats.org/officeDocument/2006/relationships/control" Target="../activeX/activeX41.xml"/><Relationship Id="rId11" Type="http://schemas.openxmlformats.org/officeDocument/2006/relationships/image" Target="../media/image57.emf"/><Relationship Id="rId5" Type="http://schemas.openxmlformats.org/officeDocument/2006/relationships/image" Target="../media/image54.emf"/><Relationship Id="rId15" Type="http://schemas.openxmlformats.org/officeDocument/2006/relationships/image" Target="../media/image59.emf"/><Relationship Id="rId10" Type="http://schemas.openxmlformats.org/officeDocument/2006/relationships/control" Target="../activeX/activeX43.xml"/><Relationship Id="rId4" Type="http://schemas.openxmlformats.org/officeDocument/2006/relationships/control" Target="../activeX/activeX40.xml"/><Relationship Id="rId9" Type="http://schemas.openxmlformats.org/officeDocument/2006/relationships/image" Target="../media/image56.emf"/><Relationship Id="rId14" Type="http://schemas.openxmlformats.org/officeDocument/2006/relationships/control" Target="../activeX/activeX45.xml"/></Relationships>
</file>

<file path=xl/worksheets/_rels/sheet17.xml.rels><?xml version="1.0" encoding="UTF-8" standalone="yes"?>
<Relationships xmlns="http://schemas.openxmlformats.org/package/2006/relationships"><Relationship Id="rId8" Type="http://schemas.openxmlformats.org/officeDocument/2006/relationships/control" Target="../activeX/activeX49.xml"/><Relationship Id="rId13" Type="http://schemas.openxmlformats.org/officeDocument/2006/relationships/image" Target="../media/image65.emf"/><Relationship Id="rId18" Type="http://schemas.openxmlformats.org/officeDocument/2006/relationships/comments" Target="../comments8.xml"/><Relationship Id="rId3" Type="http://schemas.openxmlformats.org/officeDocument/2006/relationships/vmlDrawing" Target="../drawings/vmlDrawing16.vml"/><Relationship Id="rId7" Type="http://schemas.openxmlformats.org/officeDocument/2006/relationships/image" Target="../media/image62.emf"/><Relationship Id="rId12" Type="http://schemas.openxmlformats.org/officeDocument/2006/relationships/control" Target="../activeX/activeX51.xml"/><Relationship Id="rId17" Type="http://schemas.openxmlformats.org/officeDocument/2006/relationships/image" Target="../media/image67.emf"/><Relationship Id="rId2" Type="http://schemas.openxmlformats.org/officeDocument/2006/relationships/drawing" Target="../drawings/drawing15.xml"/><Relationship Id="rId16" Type="http://schemas.openxmlformats.org/officeDocument/2006/relationships/control" Target="../activeX/activeX53.xml"/><Relationship Id="rId1" Type="http://schemas.openxmlformats.org/officeDocument/2006/relationships/printerSettings" Target="../printerSettings/printerSettings16.bin"/><Relationship Id="rId6" Type="http://schemas.openxmlformats.org/officeDocument/2006/relationships/control" Target="../activeX/activeX48.xml"/><Relationship Id="rId11" Type="http://schemas.openxmlformats.org/officeDocument/2006/relationships/image" Target="../media/image64.emf"/><Relationship Id="rId5" Type="http://schemas.openxmlformats.org/officeDocument/2006/relationships/image" Target="../media/image61.emf"/><Relationship Id="rId15" Type="http://schemas.openxmlformats.org/officeDocument/2006/relationships/image" Target="../media/image66.emf"/><Relationship Id="rId10" Type="http://schemas.openxmlformats.org/officeDocument/2006/relationships/control" Target="../activeX/activeX50.xml"/><Relationship Id="rId19" Type="http://schemas.microsoft.com/office/2017/10/relationships/threadedComment" Target="../threadedComments/threadedComment6.xml"/><Relationship Id="rId4" Type="http://schemas.openxmlformats.org/officeDocument/2006/relationships/control" Target="../activeX/activeX47.xml"/><Relationship Id="rId9" Type="http://schemas.openxmlformats.org/officeDocument/2006/relationships/image" Target="../media/image63.emf"/><Relationship Id="rId14" Type="http://schemas.openxmlformats.org/officeDocument/2006/relationships/control" Target="../activeX/activeX52.xml"/></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56.xml"/><Relationship Id="rId13" Type="http://schemas.openxmlformats.org/officeDocument/2006/relationships/image" Target="../media/image72.emf"/><Relationship Id="rId18" Type="http://schemas.openxmlformats.org/officeDocument/2006/relationships/comments" Target="../comments9.xml"/><Relationship Id="rId3" Type="http://schemas.openxmlformats.org/officeDocument/2006/relationships/vmlDrawing" Target="../drawings/vmlDrawing17.vml"/><Relationship Id="rId7" Type="http://schemas.openxmlformats.org/officeDocument/2006/relationships/image" Target="../media/image69.emf"/><Relationship Id="rId12" Type="http://schemas.openxmlformats.org/officeDocument/2006/relationships/control" Target="../activeX/activeX58.xml"/><Relationship Id="rId17" Type="http://schemas.openxmlformats.org/officeDocument/2006/relationships/image" Target="../media/image74.emf"/><Relationship Id="rId2" Type="http://schemas.openxmlformats.org/officeDocument/2006/relationships/drawing" Target="../drawings/drawing16.xml"/><Relationship Id="rId16" Type="http://schemas.openxmlformats.org/officeDocument/2006/relationships/control" Target="../activeX/activeX60.xml"/><Relationship Id="rId1" Type="http://schemas.openxmlformats.org/officeDocument/2006/relationships/printerSettings" Target="../printerSettings/printerSettings17.bin"/><Relationship Id="rId6" Type="http://schemas.openxmlformats.org/officeDocument/2006/relationships/control" Target="../activeX/activeX55.xml"/><Relationship Id="rId11" Type="http://schemas.openxmlformats.org/officeDocument/2006/relationships/image" Target="../media/image71.emf"/><Relationship Id="rId5" Type="http://schemas.openxmlformats.org/officeDocument/2006/relationships/image" Target="../media/image68.emf"/><Relationship Id="rId15" Type="http://schemas.openxmlformats.org/officeDocument/2006/relationships/image" Target="../media/image73.emf"/><Relationship Id="rId10" Type="http://schemas.openxmlformats.org/officeDocument/2006/relationships/control" Target="../activeX/activeX57.xml"/><Relationship Id="rId19" Type="http://schemas.microsoft.com/office/2017/10/relationships/threadedComment" Target="../threadedComments/threadedComment7.xml"/><Relationship Id="rId4" Type="http://schemas.openxmlformats.org/officeDocument/2006/relationships/control" Target="../activeX/activeX54.xml"/><Relationship Id="rId9" Type="http://schemas.openxmlformats.org/officeDocument/2006/relationships/image" Target="../media/image70.emf"/><Relationship Id="rId14" Type="http://schemas.openxmlformats.org/officeDocument/2006/relationships/control" Target="../activeX/activeX59.xml"/></Relationships>
</file>

<file path=xl/worksheets/_rels/sheet19.xml.rels><?xml version="1.0" encoding="UTF-8" standalone="yes"?>
<Relationships xmlns="http://schemas.openxmlformats.org/package/2006/relationships"><Relationship Id="rId8" Type="http://schemas.openxmlformats.org/officeDocument/2006/relationships/control" Target="../activeX/activeX63.xml"/><Relationship Id="rId13" Type="http://schemas.openxmlformats.org/officeDocument/2006/relationships/image" Target="../media/image79.emf"/><Relationship Id="rId18" Type="http://schemas.openxmlformats.org/officeDocument/2006/relationships/control" Target="../activeX/activeX68.xml"/><Relationship Id="rId3" Type="http://schemas.openxmlformats.org/officeDocument/2006/relationships/vmlDrawing" Target="../drawings/vmlDrawing18.vml"/><Relationship Id="rId7" Type="http://schemas.openxmlformats.org/officeDocument/2006/relationships/image" Target="../media/image76.emf"/><Relationship Id="rId12" Type="http://schemas.openxmlformats.org/officeDocument/2006/relationships/control" Target="../activeX/activeX65.xml"/><Relationship Id="rId17" Type="http://schemas.openxmlformats.org/officeDocument/2006/relationships/image" Target="../media/image81.emf"/><Relationship Id="rId2" Type="http://schemas.openxmlformats.org/officeDocument/2006/relationships/drawing" Target="../drawings/drawing17.xml"/><Relationship Id="rId16" Type="http://schemas.openxmlformats.org/officeDocument/2006/relationships/control" Target="../activeX/activeX67.xml"/><Relationship Id="rId20" Type="http://schemas.openxmlformats.org/officeDocument/2006/relationships/comments" Target="../comments10.xml"/><Relationship Id="rId1" Type="http://schemas.openxmlformats.org/officeDocument/2006/relationships/printerSettings" Target="../printerSettings/printerSettings18.bin"/><Relationship Id="rId6" Type="http://schemas.openxmlformats.org/officeDocument/2006/relationships/control" Target="../activeX/activeX62.xml"/><Relationship Id="rId11" Type="http://schemas.openxmlformats.org/officeDocument/2006/relationships/image" Target="../media/image78.emf"/><Relationship Id="rId5" Type="http://schemas.openxmlformats.org/officeDocument/2006/relationships/image" Target="../media/image75.emf"/><Relationship Id="rId15" Type="http://schemas.openxmlformats.org/officeDocument/2006/relationships/image" Target="../media/image80.emf"/><Relationship Id="rId10" Type="http://schemas.openxmlformats.org/officeDocument/2006/relationships/control" Target="../activeX/activeX64.xml"/><Relationship Id="rId19" Type="http://schemas.openxmlformats.org/officeDocument/2006/relationships/image" Target="../media/image82.emf"/><Relationship Id="rId4" Type="http://schemas.openxmlformats.org/officeDocument/2006/relationships/control" Target="../activeX/activeX61.xml"/><Relationship Id="rId9" Type="http://schemas.openxmlformats.org/officeDocument/2006/relationships/image" Target="../media/image77.emf"/><Relationship Id="rId14" Type="http://schemas.openxmlformats.org/officeDocument/2006/relationships/control" Target="../activeX/activeX66.xml"/></Relationships>
</file>

<file path=xl/worksheets/_rels/sheet20.xml.rels><?xml version="1.0" encoding="UTF-8" standalone="yes"?>
<Relationships xmlns="http://schemas.openxmlformats.org/package/2006/relationships"><Relationship Id="rId8" Type="http://schemas.openxmlformats.org/officeDocument/2006/relationships/control" Target="../activeX/activeX71.xml"/><Relationship Id="rId3" Type="http://schemas.openxmlformats.org/officeDocument/2006/relationships/vmlDrawing" Target="../drawings/vmlDrawing19.vml"/><Relationship Id="rId7" Type="http://schemas.openxmlformats.org/officeDocument/2006/relationships/image" Target="../media/image84.emf"/><Relationship Id="rId2" Type="http://schemas.openxmlformats.org/officeDocument/2006/relationships/drawing" Target="../drawings/drawing18.xml"/><Relationship Id="rId1" Type="http://schemas.openxmlformats.org/officeDocument/2006/relationships/printerSettings" Target="../printerSettings/printerSettings19.bin"/><Relationship Id="rId6" Type="http://schemas.openxmlformats.org/officeDocument/2006/relationships/control" Target="../activeX/activeX70.xml"/><Relationship Id="rId11" Type="http://schemas.openxmlformats.org/officeDocument/2006/relationships/image" Target="../media/image86.emf"/><Relationship Id="rId5" Type="http://schemas.openxmlformats.org/officeDocument/2006/relationships/image" Target="../media/image83.emf"/><Relationship Id="rId10" Type="http://schemas.openxmlformats.org/officeDocument/2006/relationships/control" Target="../activeX/activeX72.xml"/><Relationship Id="rId4" Type="http://schemas.openxmlformats.org/officeDocument/2006/relationships/control" Target="../activeX/activeX69.xml"/><Relationship Id="rId9" Type="http://schemas.openxmlformats.org/officeDocument/2006/relationships/image" Target="../media/image85.emf"/></Relationships>
</file>

<file path=xl/worksheets/_rels/sheet21.xml.rels><?xml version="1.0" encoding="UTF-8" standalone="yes"?>
<Relationships xmlns="http://schemas.openxmlformats.org/package/2006/relationships"><Relationship Id="rId8" Type="http://schemas.openxmlformats.org/officeDocument/2006/relationships/control" Target="../activeX/activeX75.xml"/><Relationship Id="rId13" Type="http://schemas.openxmlformats.org/officeDocument/2006/relationships/image" Target="../media/image91.emf"/><Relationship Id="rId18" Type="http://schemas.openxmlformats.org/officeDocument/2006/relationships/control" Target="../activeX/activeX80.xml"/><Relationship Id="rId3" Type="http://schemas.openxmlformats.org/officeDocument/2006/relationships/vmlDrawing" Target="../drawings/vmlDrawing20.vml"/><Relationship Id="rId21" Type="http://schemas.openxmlformats.org/officeDocument/2006/relationships/image" Target="../media/image95.emf"/><Relationship Id="rId7" Type="http://schemas.openxmlformats.org/officeDocument/2006/relationships/image" Target="../media/image88.emf"/><Relationship Id="rId12" Type="http://schemas.openxmlformats.org/officeDocument/2006/relationships/control" Target="../activeX/activeX77.xml"/><Relationship Id="rId17" Type="http://schemas.openxmlformats.org/officeDocument/2006/relationships/image" Target="../media/image93.emf"/><Relationship Id="rId2" Type="http://schemas.openxmlformats.org/officeDocument/2006/relationships/drawing" Target="../drawings/drawing19.xml"/><Relationship Id="rId16" Type="http://schemas.openxmlformats.org/officeDocument/2006/relationships/control" Target="../activeX/activeX79.xml"/><Relationship Id="rId20" Type="http://schemas.openxmlformats.org/officeDocument/2006/relationships/control" Target="../activeX/activeX81.xml"/><Relationship Id="rId1" Type="http://schemas.openxmlformats.org/officeDocument/2006/relationships/printerSettings" Target="../printerSettings/printerSettings20.bin"/><Relationship Id="rId6" Type="http://schemas.openxmlformats.org/officeDocument/2006/relationships/control" Target="../activeX/activeX74.xml"/><Relationship Id="rId11" Type="http://schemas.openxmlformats.org/officeDocument/2006/relationships/image" Target="../media/image90.emf"/><Relationship Id="rId5" Type="http://schemas.openxmlformats.org/officeDocument/2006/relationships/image" Target="../media/image87.emf"/><Relationship Id="rId15" Type="http://schemas.openxmlformats.org/officeDocument/2006/relationships/image" Target="../media/image92.emf"/><Relationship Id="rId23" Type="http://schemas.openxmlformats.org/officeDocument/2006/relationships/image" Target="../media/image96.emf"/><Relationship Id="rId10" Type="http://schemas.openxmlformats.org/officeDocument/2006/relationships/control" Target="../activeX/activeX76.xml"/><Relationship Id="rId19" Type="http://schemas.openxmlformats.org/officeDocument/2006/relationships/image" Target="../media/image94.emf"/><Relationship Id="rId4" Type="http://schemas.openxmlformats.org/officeDocument/2006/relationships/control" Target="../activeX/activeX73.xml"/><Relationship Id="rId9" Type="http://schemas.openxmlformats.org/officeDocument/2006/relationships/image" Target="../media/image89.emf"/><Relationship Id="rId14" Type="http://schemas.openxmlformats.org/officeDocument/2006/relationships/control" Target="../activeX/activeX78.xml"/><Relationship Id="rId22" Type="http://schemas.openxmlformats.org/officeDocument/2006/relationships/control" Target="../activeX/activeX82.xml"/></Relationships>
</file>

<file path=xl/worksheets/_rels/sheet22.xml.rels><?xml version="1.0" encoding="UTF-8" standalone="yes"?>
<Relationships xmlns="http://schemas.openxmlformats.org/package/2006/relationships"><Relationship Id="rId8" Type="http://schemas.openxmlformats.org/officeDocument/2006/relationships/control" Target="../activeX/activeX85.xml"/><Relationship Id="rId13" Type="http://schemas.openxmlformats.org/officeDocument/2006/relationships/image" Target="../media/image101.emf"/><Relationship Id="rId18" Type="http://schemas.openxmlformats.org/officeDocument/2006/relationships/control" Target="../activeX/activeX90.xml"/><Relationship Id="rId3" Type="http://schemas.openxmlformats.org/officeDocument/2006/relationships/vmlDrawing" Target="../drawings/vmlDrawing21.vml"/><Relationship Id="rId7" Type="http://schemas.openxmlformats.org/officeDocument/2006/relationships/image" Target="../media/image98.emf"/><Relationship Id="rId12" Type="http://schemas.openxmlformats.org/officeDocument/2006/relationships/control" Target="../activeX/activeX87.xml"/><Relationship Id="rId17" Type="http://schemas.openxmlformats.org/officeDocument/2006/relationships/image" Target="../media/image103.emf"/><Relationship Id="rId2" Type="http://schemas.openxmlformats.org/officeDocument/2006/relationships/drawing" Target="../drawings/drawing20.xml"/><Relationship Id="rId16" Type="http://schemas.openxmlformats.org/officeDocument/2006/relationships/control" Target="../activeX/activeX89.xml"/><Relationship Id="rId1" Type="http://schemas.openxmlformats.org/officeDocument/2006/relationships/printerSettings" Target="../printerSettings/printerSettings21.bin"/><Relationship Id="rId6" Type="http://schemas.openxmlformats.org/officeDocument/2006/relationships/control" Target="../activeX/activeX84.xml"/><Relationship Id="rId11" Type="http://schemas.openxmlformats.org/officeDocument/2006/relationships/image" Target="../media/image100.emf"/><Relationship Id="rId5" Type="http://schemas.openxmlformats.org/officeDocument/2006/relationships/image" Target="../media/image97.emf"/><Relationship Id="rId15" Type="http://schemas.openxmlformats.org/officeDocument/2006/relationships/image" Target="../media/image102.emf"/><Relationship Id="rId10" Type="http://schemas.openxmlformats.org/officeDocument/2006/relationships/control" Target="../activeX/activeX86.xml"/><Relationship Id="rId19" Type="http://schemas.openxmlformats.org/officeDocument/2006/relationships/image" Target="../media/image104.emf"/><Relationship Id="rId4" Type="http://schemas.openxmlformats.org/officeDocument/2006/relationships/control" Target="../activeX/activeX83.xml"/><Relationship Id="rId9" Type="http://schemas.openxmlformats.org/officeDocument/2006/relationships/image" Target="../media/image99.emf"/><Relationship Id="rId14" Type="http://schemas.openxmlformats.org/officeDocument/2006/relationships/control" Target="../activeX/activeX88.xml"/></Relationships>
</file>

<file path=xl/worksheets/_rels/sheet23.xml.rels><?xml version="1.0" encoding="UTF-8" standalone="yes"?>
<Relationships xmlns="http://schemas.openxmlformats.org/package/2006/relationships"><Relationship Id="rId8" Type="http://schemas.openxmlformats.org/officeDocument/2006/relationships/image" Target="../media/image107.emf"/><Relationship Id="rId13" Type="http://schemas.openxmlformats.org/officeDocument/2006/relationships/control" Target="../activeX/activeX96.xml"/><Relationship Id="rId18" Type="http://schemas.openxmlformats.org/officeDocument/2006/relationships/image" Target="../media/image112.emf"/><Relationship Id="rId3" Type="http://schemas.openxmlformats.org/officeDocument/2006/relationships/control" Target="../activeX/activeX91.xml"/><Relationship Id="rId21" Type="http://schemas.openxmlformats.org/officeDocument/2006/relationships/control" Target="../activeX/activeX100.xml"/><Relationship Id="rId7" Type="http://schemas.openxmlformats.org/officeDocument/2006/relationships/control" Target="../activeX/activeX93.xml"/><Relationship Id="rId12" Type="http://schemas.openxmlformats.org/officeDocument/2006/relationships/image" Target="../media/image109.emf"/><Relationship Id="rId17" Type="http://schemas.openxmlformats.org/officeDocument/2006/relationships/control" Target="../activeX/activeX98.xml"/><Relationship Id="rId2" Type="http://schemas.openxmlformats.org/officeDocument/2006/relationships/vmlDrawing" Target="../drawings/vmlDrawing22.vml"/><Relationship Id="rId16" Type="http://schemas.openxmlformats.org/officeDocument/2006/relationships/image" Target="../media/image111.emf"/><Relationship Id="rId20" Type="http://schemas.openxmlformats.org/officeDocument/2006/relationships/image" Target="../media/image113.emf"/><Relationship Id="rId1" Type="http://schemas.openxmlformats.org/officeDocument/2006/relationships/drawing" Target="../drawings/drawing21.xml"/><Relationship Id="rId6" Type="http://schemas.openxmlformats.org/officeDocument/2006/relationships/image" Target="../media/image106.emf"/><Relationship Id="rId11" Type="http://schemas.openxmlformats.org/officeDocument/2006/relationships/control" Target="../activeX/activeX95.xml"/><Relationship Id="rId5" Type="http://schemas.openxmlformats.org/officeDocument/2006/relationships/control" Target="../activeX/activeX92.xml"/><Relationship Id="rId15" Type="http://schemas.openxmlformats.org/officeDocument/2006/relationships/control" Target="../activeX/activeX97.xml"/><Relationship Id="rId10" Type="http://schemas.openxmlformats.org/officeDocument/2006/relationships/image" Target="../media/image108.emf"/><Relationship Id="rId19" Type="http://schemas.openxmlformats.org/officeDocument/2006/relationships/control" Target="../activeX/activeX99.xml"/><Relationship Id="rId4" Type="http://schemas.openxmlformats.org/officeDocument/2006/relationships/image" Target="../media/image105.emf"/><Relationship Id="rId9" Type="http://schemas.openxmlformats.org/officeDocument/2006/relationships/control" Target="../activeX/activeX94.xml"/><Relationship Id="rId14" Type="http://schemas.openxmlformats.org/officeDocument/2006/relationships/image" Target="../media/image110.emf"/><Relationship Id="rId22" Type="http://schemas.openxmlformats.org/officeDocument/2006/relationships/image" Target="../media/image114.emf"/></Relationships>
</file>

<file path=xl/worksheets/_rels/sheet24.xml.rels><?xml version="1.0" encoding="UTF-8" standalone="yes"?>
<Relationships xmlns="http://schemas.openxmlformats.org/package/2006/relationships"><Relationship Id="rId8" Type="http://schemas.openxmlformats.org/officeDocument/2006/relationships/image" Target="../media/image117.emf"/><Relationship Id="rId13" Type="http://schemas.openxmlformats.org/officeDocument/2006/relationships/control" Target="../activeX/activeX106.xml"/><Relationship Id="rId18" Type="http://schemas.openxmlformats.org/officeDocument/2006/relationships/image" Target="../media/image122.emf"/><Relationship Id="rId3" Type="http://schemas.openxmlformats.org/officeDocument/2006/relationships/control" Target="../activeX/activeX101.xml"/><Relationship Id="rId21" Type="http://schemas.openxmlformats.org/officeDocument/2006/relationships/control" Target="../activeX/activeX110.xml"/><Relationship Id="rId7" Type="http://schemas.openxmlformats.org/officeDocument/2006/relationships/control" Target="../activeX/activeX103.xml"/><Relationship Id="rId12" Type="http://schemas.openxmlformats.org/officeDocument/2006/relationships/image" Target="../media/image119.emf"/><Relationship Id="rId17" Type="http://schemas.openxmlformats.org/officeDocument/2006/relationships/control" Target="../activeX/activeX108.xml"/><Relationship Id="rId2" Type="http://schemas.openxmlformats.org/officeDocument/2006/relationships/vmlDrawing" Target="../drawings/vmlDrawing23.vml"/><Relationship Id="rId16" Type="http://schemas.openxmlformats.org/officeDocument/2006/relationships/image" Target="../media/image121.emf"/><Relationship Id="rId20" Type="http://schemas.openxmlformats.org/officeDocument/2006/relationships/image" Target="../media/image123.emf"/><Relationship Id="rId1" Type="http://schemas.openxmlformats.org/officeDocument/2006/relationships/drawing" Target="../drawings/drawing22.xml"/><Relationship Id="rId6" Type="http://schemas.openxmlformats.org/officeDocument/2006/relationships/image" Target="../media/image116.emf"/><Relationship Id="rId11" Type="http://schemas.openxmlformats.org/officeDocument/2006/relationships/control" Target="../activeX/activeX105.xml"/><Relationship Id="rId5" Type="http://schemas.openxmlformats.org/officeDocument/2006/relationships/control" Target="../activeX/activeX102.xml"/><Relationship Id="rId15" Type="http://schemas.openxmlformats.org/officeDocument/2006/relationships/control" Target="../activeX/activeX107.xml"/><Relationship Id="rId10" Type="http://schemas.openxmlformats.org/officeDocument/2006/relationships/image" Target="../media/image118.emf"/><Relationship Id="rId19" Type="http://schemas.openxmlformats.org/officeDocument/2006/relationships/control" Target="../activeX/activeX109.xml"/><Relationship Id="rId4" Type="http://schemas.openxmlformats.org/officeDocument/2006/relationships/image" Target="../media/image115.emf"/><Relationship Id="rId9" Type="http://schemas.openxmlformats.org/officeDocument/2006/relationships/control" Target="../activeX/activeX104.xml"/><Relationship Id="rId14" Type="http://schemas.openxmlformats.org/officeDocument/2006/relationships/image" Target="../media/image120.emf"/><Relationship Id="rId22" Type="http://schemas.openxmlformats.org/officeDocument/2006/relationships/image" Target="../media/image124.emf"/></Relationships>
</file>

<file path=xl/worksheets/_rels/sheet25.xml.rels><?xml version="1.0" encoding="UTF-8" standalone="yes"?>
<Relationships xmlns="http://schemas.openxmlformats.org/package/2006/relationships"><Relationship Id="rId8" Type="http://schemas.openxmlformats.org/officeDocument/2006/relationships/control" Target="../activeX/activeX113.xml"/><Relationship Id="rId13" Type="http://schemas.openxmlformats.org/officeDocument/2006/relationships/image" Target="../media/image129.emf"/><Relationship Id="rId18" Type="http://schemas.openxmlformats.org/officeDocument/2006/relationships/control" Target="../activeX/activeX118.xml"/><Relationship Id="rId3" Type="http://schemas.openxmlformats.org/officeDocument/2006/relationships/vmlDrawing" Target="../drawings/vmlDrawing24.vml"/><Relationship Id="rId7" Type="http://schemas.openxmlformats.org/officeDocument/2006/relationships/image" Target="../media/image126.emf"/><Relationship Id="rId12" Type="http://schemas.openxmlformats.org/officeDocument/2006/relationships/control" Target="../activeX/activeX115.xml"/><Relationship Id="rId17" Type="http://schemas.openxmlformats.org/officeDocument/2006/relationships/image" Target="../media/image131.emf"/><Relationship Id="rId2" Type="http://schemas.openxmlformats.org/officeDocument/2006/relationships/drawing" Target="../drawings/drawing23.xml"/><Relationship Id="rId16" Type="http://schemas.openxmlformats.org/officeDocument/2006/relationships/control" Target="../activeX/activeX117.xml"/><Relationship Id="rId1" Type="http://schemas.openxmlformats.org/officeDocument/2006/relationships/printerSettings" Target="../printerSettings/printerSettings22.bin"/><Relationship Id="rId6" Type="http://schemas.openxmlformats.org/officeDocument/2006/relationships/control" Target="../activeX/activeX112.xml"/><Relationship Id="rId11" Type="http://schemas.openxmlformats.org/officeDocument/2006/relationships/image" Target="../media/image128.emf"/><Relationship Id="rId5" Type="http://schemas.openxmlformats.org/officeDocument/2006/relationships/image" Target="../media/image125.emf"/><Relationship Id="rId15" Type="http://schemas.openxmlformats.org/officeDocument/2006/relationships/image" Target="../media/image130.emf"/><Relationship Id="rId10" Type="http://schemas.openxmlformats.org/officeDocument/2006/relationships/control" Target="../activeX/activeX114.xml"/><Relationship Id="rId19" Type="http://schemas.openxmlformats.org/officeDocument/2006/relationships/image" Target="../media/image132.emf"/><Relationship Id="rId4" Type="http://schemas.openxmlformats.org/officeDocument/2006/relationships/control" Target="../activeX/activeX111.xml"/><Relationship Id="rId9" Type="http://schemas.openxmlformats.org/officeDocument/2006/relationships/image" Target="../media/image127.emf"/><Relationship Id="rId14" Type="http://schemas.openxmlformats.org/officeDocument/2006/relationships/control" Target="../activeX/activeX116.xml"/></Relationships>
</file>

<file path=xl/worksheets/_rels/sheet26.xml.rels><?xml version="1.0" encoding="UTF-8" standalone="yes"?>
<Relationships xmlns="http://schemas.openxmlformats.org/package/2006/relationships"><Relationship Id="rId8" Type="http://schemas.openxmlformats.org/officeDocument/2006/relationships/control" Target="../activeX/activeX121.xml"/><Relationship Id="rId13" Type="http://schemas.openxmlformats.org/officeDocument/2006/relationships/image" Target="../media/image137.emf"/><Relationship Id="rId18" Type="http://schemas.openxmlformats.org/officeDocument/2006/relationships/control" Target="../activeX/activeX126.xml"/><Relationship Id="rId3" Type="http://schemas.openxmlformats.org/officeDocument/2006/relationships/vmlDrawing" Target="../drawings/vmlDrawing25.vml"/><Relationship Id="rId21" Type="http://schemas.openxmlformats.org/officeDocument/2006/relationships/image" Target="../media/image141.emf"/><Relationship Id="rId7" Type="http://schemas.openxmlformats.org/officeDocument/2006/relationships/image" Target="../media/image134.emf"/><Relationship Id="rId12" Type="http://schemas.openxmlformats.org/officeDocument/2006/relationships/control" Target="../activeX/activeX123.xml"/><Relationship Id="rId17" Type="http://schemas.openxmlformats.org/officeDocument/2006/relationships/image" Target="../media/image139.emf"/><Relationship Id="rId2" Type="http://schemas.openxmlformats.org/officeDocument/2006/relationships/drawing" Target="../drawings/drawing24.xml"/><Relationship Id="rId16" Type="http://schemas.openxmlformats.org/officeDocument/2006/relationships/control" Target="../activeX/activeX125.xml"/><Relationship Id="rId20" Type="http://schemas.openxmlformats.org/officeDocument/2006/relationships/control" Target="../activeX/activeX127.xml"/><Relationship Id="rId1" Type="http://schemas.openxmlformats.org/officeDocument/2006/relationships/printerSettings" Target="../printerSettings/printerSettings23.bin"/><Relationship Id="rId6" Type="http://schemas.openxmlformats.org/officeDocument/2006/relationships/control" Target="../activeX/activeX120.xml"/><Relationship Id="rId11" Type="http://schemas.openxmlformats.org/officeDocument/2006/relationships/image" Target="../media/image136.emf"/><Relationship Id="rId5" Type="http://schemas.openxmlformats.org/officeDocument/2006/relationships/image" Target="../media/image133.emf"/><Relationship Id="rId15" Type="http://schemas.openxmlformats.org/officeDocument/2006/relationships/image" Target="../media/image138.emf"/><Relationship Id="rId23" Type="http://schemas.openxmlformats.org/officeDocument/2006/relationships/image" Target="../media/image142.emf"/><Relationship Id="rId10" Type="http://schemas.openxmlformats.org/officeDocument/2006/relationships/control" Target="../activeX/activeX122.xml"/><Relationship Id="rId19" Type="http://schemas.openxmlformats.org/officeDocument/2006/relationships/image" Target="../media/image140.emf"/><Relationship Id="rId4" Type="http://schemas.openxmlformats.org/officeDocument/2006/relationships/control" Target="../activeX/activeX119.xml"/><Relationship Id="rId9" Type="http://schemas.openxmlformats.org/officeDocument/2006/relationships/image" Target="../media/image135.emf"/><Relationship Id="rId14" Type="http://schemas.openxmlformats.org/officeDocument/2006/relationships/control" Target="../activeX/activeX124.xml"/><Relationship Id="rId22" Type="http://schemas.openxmlformats.org/officeDocument/2006/relationships/control" Target="../activeX/activeX12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inflationcalc.co.za/"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10.e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ntrol" Target="../activeX/activeX7.xml"/><Relationship Id="rId5" Type="http://schemas.openxmlformats.org/officeDocument/2006/relationships/image" Target="../media/image9.emf"/><Relationship Id="rId4" Type="http://schemas.openxmlformats.org/officeDocument/2006/relationships/control" Target="../activeX/activeX6.xml"/></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10.xml"/><Relationship Id="rId3" Type="http://schemas.openxmlformats.org/officeDocument/2006/relationships/vmlDrawing" Target="../drawings/vmlDrawing5.vml"/><Relationship Id="rId7" Type="http://schemas.openxmlformats.org/officeDocument/2006/relationships/image" Target="../media/image12.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ntrol" Target="../activeX/activeX9.xml"/><Relationship Id="rId5" Type="http://schemas.openxmlformats.org/officeDocument/2006/relationships/image" Target="../media/image11.emf"/><Relationship Id="rId4" Type="http://schemas.openxmlformats.org/officeDocument/2006/relationships/control" Target="../activeX/activeX8.xml"/><Relationship Id="rId9" Type="http://schemas.openxmlformats.org/officeDocument/2006/relationships/image" Target="../media/image13.emf"/></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inflationcalc.co.za/"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13.xml"/><Relationship Id="rId3" Type="http://schemas.openxmlformats.org/officeDocument/2006/relationships/vmlDrawing" Target="../drawings/vmlDrawing8.vml"/><Relationship Id="rId7" Type="http://schemas.openxmlformats.org/officeDocument/2006/relationships/image" Target="../media/image26.emf"/><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ontrol" Target="../activeX/activeX12.xml"/><Relationship Id="rId5" Type="http://schemas.openxmlformats.org/officeDocument/2006/relationships/image" Target="../media/image25.emf"/><Relationship Id="rId4" Type="http://schemas.openxmlformats.org/officeDocument/2006/relationships/control" Target="../activeX/activeX11.xml"/><Relationship Id="rId9" Type="http://schemas.openxmlformats.org/officeDocument/2006/relationships/image" Target="../media/image27.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AnsHome"/>
  <dimension ref="A1:D22"/>
  <sheetViews>
    <sheetView workbookViewId="0"/>
  </sheetViews>
  <sheetFormatPr defaultRowHeight="12.75" x14ac:dyDescent="0.2"/>
  <cols>
    <col min="1" max="1" width="16.5703125" customWidth="1"/>
  </cols>
  <sheetData>
    <row r="1" spans="1:4" x14ac:dyDescent="0.2">
      <c r="A1" s="1" t="s">
        <v>0</v>
      </c>
    </row>
    <row r="15" spans="1:4" x14ac:dyDescent="0.2">
      <c r="B15" s="2"/>
      <c r="C15" s="3"/>
      <c r="D15" s="4"/>
    </row>
    <row r="16" spans="1:4" x14ac:dyDescent="0.2">
      <c r="B16" s="5"/>
      <c r="C16" s="6"/>
      <c r="D16" s="7"/>
    </row>
    <row r="17" spans="2:4" x14ac:dyDescent="0.2">
      <c r="B17" s="5"/>
      <c r="C17" s="6"/>
      <c r="D17" s="7"/>
    </row>
    <row r="18" spans="2:4" x14ac:dyDescent="0.2">
      <c r="B18" s="5"/>
      <c r="C18" s="6"/>
      <c r="D18" s="7"/>
    </row>
    <row r="19" spans="2:4" x14ac:dyDescent="0.2">
      <c r="B19" s="5"/>
      <c r="C19" s="6"/>
      <c r="D19" s="7"/>
    </row>
    <row r="20" spans="2:4" x14ac:dyDescent="0.2">
      <c r="B20" s="5"/>
      <c r="C20" s="6"/>
      <c r="D20" s="7"/>
    </row>
    <row r="21" spans="2:4" x14ac:dyDescent="0.2">
      <c r="B21" s="5"/>
      <c r="C21" s="6"/>
      <c r="D21" s="7"/>
    </row>
    <row r="22" spans="2:4" x14ac:dyDescent="0.2">
      <c r="B22" s="8"/>
      <c r="C22" s="9"/>
      <c r="D22" s="10"/>
    </row>
  </sheetData>
  <phoneticPr fontId="0" type="noConversion"/>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12289" r:id="rId4" name="cmdUpdate">
          <controlPr defaultSize="0" disabled="1" autoLine="0" r:id="rId5">
            <anchor moveWithCells="1">
              <from>
                <xdr:col>1</xdr:col>
                <xdr:colOff>9525</xdr:colOff>
                <xdr:row>7</xdr:row>
                <xdr:rowOff>95250</xdr:rowOff>
              </from>
              <to>
                <xdr:col>3</xdr:col>
                <xdr:colOff>238125</xdr:colOff>
                <xdr:row>12</xdr:row>
                <xdr:rowOff>104775</xdr:rowOff>
              </to>
            </anchor>
          </controlPr>
        </control>
      </mc:Choice>
      <mc:Fallback>
        <control shapeId="12289" r:id="rId4" name="cmdUpdate"/>
      </mc:Fallback>
    </mc:AlternateContent>
    <mc:AlternateContent xmlns:mc="http://schemas.openxmlformats.org/markup-compatibility/2006">
      <mc:Choice Requires="x14">
        <control shapeId="12291" r:id="rId6" name="cmdAddNewAnswerSheet">
          <controlPr defaultSize="0" autoLine="0" r:id="rId7">
            <anchor moveWithCells="1">
              <from>
                <xdr:col>1</xdr:col>
                <xdr:colOff>0</xdr:colOff>
                <xdr:row>24</xdr:row>
                <xdr:rowOff>9525</xdr:rowOff>
              </from>
              <to>
                <xdr:col>3</xdr:col>
                <xdr:colOff>228600</xdr:colOff>
                <xdr:row>28</xdr:row>
                <xdr:rowOff>76200</xdr:rowOff>
              </to>
            </anchor>
          </controlPr>
        </control>
      </mc:Choice>
      <mc:Fallback>
        <control shapeId="12291" r:id="rId6" name="cmdAddNewAnswerSheet"/>
      </mc:Fallback>
    </mc:AlternateContent>
    <mc:AlternateContent xmlns:mc="http://schemas.openxmlformats.org/markup-compatibility/2006">
      <mc:Choice Requires="x14">
        <control shapeId="12293" r:id="rId8" name="cmdCreateNewXLS">
          <controlPr defaultSize="0" disabled="1" autoLine="0" r:id="rId9">
            <anchor moveWithCells="1">
              <from>
                <xdr:col>1</xdr:col>
                <xdr:colOff>9525</xdr:colOff>
                <xdr:row>2</xdr:row>
                <xdr:rowOff>9525</xdr:rowOff>
              </from>
              <to>
                <xdr:col>3</xdr:col>
                <xdr:colOff>238125</xdr:colOff>
                <xdr:row>6</xdr:row>
                <xdr:rowOff>76200</xdr:rowOff>
              </to>
            </anchor>
          </controlPr>
        </control>
      </mc:Choice>
      <mc:Fallback>
        <control shapeId="12293" r:id="rId8" name="cmdCreateNewXLS"/>
      </mc:Fallback>
    </mc:AlternateContent>
    <mc:AlternateContent xmlns:mc="http://schemas.openxmlformats.org/markup-compatibility/2006">
      <mc:Choice Requires="x14">
        <control shapeId="12299" r:id="rId10" name="optMultiRegionNotCommon">
          <controlPr defaultSize="0" disabled="1" autoLine="0" r:id="rId11">
            <anchor moveWithCells="1">
              <from>
                <xdr:col>1</xdr:col>
                <xdr:colOff>57150</xdr:colOff>
                <xdr:row>14</xdr:row>
                <xdr:rowOff>114300</xdr:rowOff>
              </from>
              <to>
                <xdr:col>3</xdr:col>
                <xdr:colOff>571500</xdr:colOff>
                <xdr:row>17</xdr:row>
                <xdr:rowOff>0</xdr:rowOff>
              </to>
            </anchor>
          </controlPr>
        </control>
      </mc:Choice>
      <mc:Fallback>
        <control shapeId="12299" r:id="rId10" name="optMultiRegionNotCommon"/>
      </mc:Fallback>
    </mc:AlternateContent>
    <mc:AlternateContent xmlns:mc="http://schemas.openxmlformats.org/markup-compatibility/2006">
      <mc:Choice Requires="x14">
        <control shapeId="12300" r:id="rId12" name="optMultiRegionCommon">
          <controlPr defaultSize="0" autoLine="0" r:id="rId13">
            <anchor moveWithCells="1">
              <from>
                <xdr:col>1</xdr:col>
                <xdr:colOff>47625</xdr:colOff>
                <xdr:row>17</xdr:row>
                <xdr:rowOff>28575</xdr:rowOff>
              </from>
              <to>
                <xdr:col>3</xdr:col>
                <xdr:colOff>552450</xdr:colOff>
                <xdr:row>21</xdr:row>
                <xdr:rowOff>142875</xdr:rowOff>
              </to>
            </anchor>
          </controlPr>
        </control>
      </mc:Choice>
      <mc:Fallback>
        <control shapeId="12300" r:id="rId12" name="optMultiRegionCommon"/>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F10"/>
  <sheetViews>
    <sheetView workbookViewId="0"/>
  </sheetViews>
  <sheetFormatPr defaultColWidth="9.140625" defaultRowHeight="11.25" x14ac:dyDescent="0.2"/>
  <cols>
    <col min="1" max="1" width="13.5703125" style="12" customWidth="1"/>
    <col min="2" max="2" width="11.140625" style="12" customWidth="1"/>
    <col min="3" max="3" width="27.28515625" style="12" customWidth="1"/>
    <col min="4" max="4" width="11.140625" style="12" customWidth="1"/>
    <col min="5" max="5" width="29.28515625" style="12" customWidth="1"/>
    <col min="6" max="6" width="10.42578125" style="12" customWidth="1"/>
    <col min="7" max="16384" width="9.140625" style="12"/>
  </cols>
  <sheetData>
    <row r="1" spans="1:6" x14ac:dyDescent="0.2">
      <c r="A1" s="11" t="s">
        <v>355</v>
      </c>
    </row>
    <row r="4" spans="1:6" ht="18" customHeight="1" x14ac:dyDescent="0.2"/>
    <row r="7" spans="1:6" x14ac:dyDescent="0.2">
      <c r="B7" s="11" t="s">
        <v>356</v>
      </c>
      <c r="C7" s="11" t="s">
        <v>357</v>
      </c>
      <c r="D7" s="11" t="s">
        <v>358</v>
      </c>
      <c r="E7" s="11" t="s">
        <v>252</v>
      </c>
      <c r="F7" s="11" t="s">
        <v>253</v>
      </c>
    </row>
    <row r="8" spans="1:6" x14ac:dyDescent="0.2">
      <c r="B8" s="11"/>
      <c r="C8" s="11"/>
      <c r="D8" s="11"/>
      <c r="E8" s="11"/>
      <c r="F8" s="11"/>
    </row>
    <row r="9" spans="1:6" x14ac:dyDescent="0.2">
      <c r="B9" s="32"/>
      <c r="C9" s="32"/>
      <c r="E9" s="32"/>
    </row>
    <row r="10" spans="1:6" x14ac:dyDescent="0.2">
      <c r="B10" s="13"/>
      <c r="C10" s="32"/>
    </row>
  </sheetData>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80897" r:id="rId4" name="cmdSpecifySets">
          <controlPr defaultSize="0" autoLine="0" r:id="rId5">
            <anchor moveWithCells="1">
              <from>
                <xdr:col>4</xdr:col>
                <xdr:colOff>19050</xdr:colOff>
                <xdr:row>3</xdr:row>
                <xdr:rowOff>133350</xdr:rowOff>
              </from>
              <to>
                <xdr:col>4</xdr:col>
                <xdr:colOff>1924050</xdr:colOff>
                <xdr:row>5</xdr:row>
                <xdr:rowOff>0</xdr:rowOff>
              </to>
            </anchor>
          </controlPr>
        </control>
      </mc:Choice>
      <mc:Fallback>
        <control shapeId="80897" r:id="rId4" name="cmdSpecifySets"/>
      </mc:Fallback>
    </mc:AlternateContent>
    <mc:AlternateContent xmlns:mc="http://schemas.openxmlformats.org/markup-compatibility/2006">
      <mc:Choice Requires="x14">
        <control shapeId="80898"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80898" r:id="rId6" name="cmdCheckTechnologiesSheet"/>
      </mc:Fallback>
    </mc:AlternateContent>
    <mc:AlternateContent xmlns:mc="http://schemas.openxmlformats.org/markup-compatibility/2006">
      <mc:Choice Requires="x14">
        <control shapeId="80899" r:id="rId8" name="cmdProcUnits">
          <controlPr defaultSize="0" autoLine="0" r:id="rId9">
            <anchor moveWithCells="1">
              <from>
                <xdr:col>3</xdr:col>
                <xdr:colOff>9525</xdr:colOff>
                <xdr:row>3</xdr:row>
                <xdr:rowOff>133350</xdr:rowOff>
              </from>
              <to>
                <xdr:col>3</xdr:col>
                <xdr:colOff>647700</xdr:colOff>
                <xdr:row>5</xdr:row>
                <xdr:rowOff>0</xdr:rowOff>
              </to>
            </anchor>
          </controlPr>
        </control>
      </mc:Choice>
      <mc:Fallback>
        <control shapeId="80899" r:id="rId8" name="cmdProcUnits"/>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0"/>
  <sheetViews>
    <sheetView workbookViewId="0"/>
  </sheetViews>
  <sheetFormatPr defaultColWidth="9.140625" defaultRowHeight="12.75" x14ac:dyDescent="0.2"/>
  <cols>
    <col min="1" max="1" width="12.28515625" style="17" customWidth="1"/>
    <col min="2" max="2" width="12.140625" style="17" customWidth="1"/>
    <col min="3" max="3" width="28.42578125" style="17" customWidth="1"/>
    <col min="4" max="4" width="10" style="17" customWidth="1"/>
    <col min="5" max="5" width="28.42578125" style="17" customWidth="1"/>
    <col min="6" max="6" width="10.28515625" style="17" customWidth="1"/>
    <col min="7" max="16384" width="9.140625" style="17"/>
  </cols>
  <sheetData>
    <row r="1" spans="1:6" s="18" customFormat="1" ht="11.25" x14ac:dyDescent="0.2">
      <c r="A1" s="20" t="s">
        <v>359</v>
      </c>
    </row>
    <row r="2" spans="1:6" s="18" customFormat="1" ht="11.25" x14ac:dyDescent="0.2"/>
    <row r="3" spans="1:6" s="18" customFormat="1" ht="11.25" x14ac:dyDescent="0.2"/>
    <row r="4" spans="1:6" s="18" customFormat="1" ht="18.75" customHeight="1" x14ac:dyDescent="0.2"/>
    <row r="5" spans="1:6" s="18" customFormat="1" ht="17.25" customHeight="1" x14ac:dyDescent="0.2">
      <c r="C5" s="19"/>
    </row>
    <row r="6" spans="1:6" s="18" customFormat="1" ht="15.75" customHeight="1" x14ac:dyDescent="0.2"/>
    <row r="7" spans="1:6" s="18" customFormat="1" ht="11.25" x14ac:dyDescent="0.2">
      <c r="B7" s="24" t="s">
        <v>360</v>
      </c>
      <c r="C7" s="20" t="s">
        <v>361</v>
      </c>
      <c r="D7" s="20" t="s">
        <v>79</v>
      </c>
      <c r="E7" s="20" t="s">
        <v>252</v>
      </c>
      <c r="F7" s="20" t="s">
        <v>253</v>
      </c>
    </row>
    <row r="8" spans="1:6" s="18" customFormat="1" ht="11.25" x14ac:dyDescent="0.2">
      <c r="B8" s="19"/>
      <c r="C8" s="19"/>
    </row>
    <row r="9" spans="1:6" s="18" customFormat="1" ht="11.25" x14ac:dyDescent="0.2">
      <c r="B9" s="19"/>
      <c r="C9" s="19"/>
      <c r="E9" s="19"/>
    </row>
    <row r="10" spans="1:6" s="18" customFormat="1" ht="11.25" x14ac:dyDescent="0.2">
      <c r="D10" s="19"/>
      <c r="E10" s="19"/>
    </row>
  </sheetData>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101377" r:id="rId4" name="cmdConstraintSets">
          <controlPr defaultSize="0" autoLine="0" autoPict="0" r:id="rId5">
            <anchor moveWithCells="1">
              <from>
                <xdr:col>4</xdr:col>
                <xdr:colOff>19050</xdr:colOff>
                <xdr:row>4</xdr:row>
                <xdr:rowOff>19050</xdr:rowOff>
              </from>
              <to>
                <xdr:col>5</xdr:col>
                <xdr:colOff>19050</xdr:colOff>
                <xdr:row>5</xdr:row>
                <xdr:rowOff>28575</xdr:rowOff>
              </to>
            </anchor>
          </controlPr>
        </control>
      </mc:Choice>
      <mc:Fallback>
        <control shapeId="101377" r:id="rId4" name="cmdConstraintSets"/>
      </mc:Fallback>
    </mc:AlternateContent>
    <mc:AlternateContent xmlns:mc="http://schemas.openxmlformats.org/markup-compatibility/2006">
      <mc:Choice Requires="x14">
        <control shapeId="101378" r:id="rId6" name="cmdCheckConstraintsSheet">
          <controlPr defaultSize="0" autoLine="0" r:id="rId7">
            <anchor moveWithCells="1">
              <from>
                <xdr:col>0</xdr:col>
                <xdr:colOff>9525</xdr:colOff>
                <xdr:row>3</xdr:row>
                <xdr:rowOff>0</xdr:rowOff>
              </from>
              <to>
                <xdr:col>0</xdr:col>
                <xdr:colOff>790575</xdr:colOff>
                <xdr:row>4</xdr:row>
                <xdr:rowOff>0</xdr:rowOff>
              </to>
            </anchor>
          </controlPr>
        </control>
      </mc:Choice>
      <mc:Fallback>
        <control shapeId="101378" r:id="rId6" name="cmdCheckConstraintsSheet"/>
      </mc:Fallback>
    </mc:AlternateContent>
    <mc:AlternateContent xmlns:mc="http://schemas.openxmlformats.org/markup-compatibility/2006">
      <mc:Choice Requires="x14">
        <control shapeId="101379" r:id="rId8" name="cmdConstraintUnit">
          <controlPr defaultSize="0" autoLine="0" r:id="rId9">
            <anchor moveWithCells="1">
              <from>
                <xdr:col>3</xdr:col>
                <xdr:colOff>19050</xdr:colOff>
                <xdr:row>4</xdr:row>
                <xdr:rowOff>9525</xdr:rowOff>
              </from>
              <to>
                <xdr:col>3</xdr:col>
                <xdr:colOff>571500</xdr:colOff>
                <xdr:row>5</xdr:row>
                <xdr:rowOff>28575</xdr:rowOff>
              </to>
            </anchor>
          </controlPr>
        </control>
      </mc:Choice>
      <mc:Fallback>
        <control shapeId="101379" r:id="rId8" name="cmdConstraintUnit"/>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D9"/>
  <sheetViews>
    <sheetView workbookViewId="0"/>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4" x14ac:dyDescent="0.2">
      <c r="A1" s="11" t="s">
        <v>362</v>
      </c>
    </row>
    <row r="3" spans="1:4" ht="15" customHeight="1" x14ac:dyDescent="0.2"/>
    <row r="4" spans="1:4" ht="20.25" customHeight="1" x14ac:dyDescent="0.2"/>
    <row r="5" spans="1:4" ht="19.5" customHeight="1" x14ac:dyDescent="0.2"/>
    <row r="6" spans="1:4" ht="19.5" customHeight="1" x14ac:dyDescent="0.2"/>
    <row r="7" spans="1:4" x14ac:dyDescent="0.2">
      <c r="B7" s="11" t="s">
        <v>263</v>
      </c>
      <c r="C7" s="11" t="s">
        <v>264</v>
      </c>
      <c r="D7" s="11" t="s">
        <v>79</v>
      </c>
    </row>
    <row r="9" spans="1:4" x14ac:dyDescent="0.2">
      <c r="B9" s="21"/>
      <c r="C9" s="21"/>
      <c r="D9" s="21"/>
    </row>
  </sheetData>
  <pageMargins left="0.75" right="0.75" top="1" bottom="1" header="0.5" footer="0.5"/>
  <pageSetup paperSize="9" orientation="landscape" horizontalDpi="1200" r:id="rId1"/>
  <headerFooter alignWithMargins="0"/>
  <drawing r:id="rId2"/>
  <legacyDrawing r:id="rId3"/>
  <controls>
    <mc:AlternateContent xmlns:mc="http://schemas.openxmlformats.org/markup-compatibility/2006">
      <mc:Choice Requires="x14">
        <control shapeId="90113" r:id="rId4" name="cmdAddParameter">
          <controlPr defaultSize="0" autoLine="0" r:id="rId5">
            <anchor moveWithCells="1">
              <from>
                <xdr:col>0</xdr:col>
                <xdr:colOff>9525</xdr:colOff>
                <xdr:row>3</xdr:row>
                <xdr:rowOff>38100</xdr:rowOff>
              </from>
              <to>
                <xdr:col>0</xdr:col>
                <xdr:colOff>828675</xdr:colOff>
                <xdr:row>4</xdr:row>
                <xdr:rowOff>19050</xdr:rowOff>
              </to>
            </anchor>
          </controlPr>
        </control>
      </mc:Choice>
      <mc:Fallback>
        <control shapeId="90113" r:id="rId4" name="cmdAddParameter"/>
      </mc:Fallback>
    </mc:AlternateContent>
    <mc:AlternateContent xmlns:mc="http://schemas.openxmlformats.org/markup-compatibility/2006">
      <mc:Choice Requires="x14">
        <control shapeId="90114" r:id="rId6" name="cmdCommNameAndDesc">
          <controlPr defaultSize="0" autoLine="0" r:id="rId7">
            <anchor moveWithCells="1">
              <from>
                <xdr:col>1</xdr:col>
                <xdr:colOff>19050</xdr:colOff>
                <xdr:row>2</xdr:row>
                <xdr:rowOff>0</xdr:rowOff>
              </from>
              <to>
                <xdr:col>3</xdr:col>
                <xdr:colOff>0</xdr:colOff>
                <xdr:row>3</xdr:row>
                <xdr:rowOff>47625</xdr:rowOff>
              </to>
            </anchor>
          </controlPr>
        </control>
      </mc:Choice>
      <mc:Fallback>
        <control shapeId="90114" r:id="rId6" name="cmdCommNameAndDesc"/>
      </mc:Fallback>
    </mc:AlternateContent>
    <mc:AlternateContent xmlns:mc="http://schemas.openxmlformats.org/markup-compatibility/2006">
      <mc:Choice Requires="x14">
        <control shapeId="90115" r:id="rId8" name="cmdAddParamQualifier1">
          <controlPr defaultSize="0" autoLine="0" r:id="rId9">
            <anchor moveWithCells="1">
              <from>
                <xdr:col>0</xdr:col>
                <xdr:colOff>9525</xdr:colOff>
                <xdr:row>4</xdr:row>
                <xdr:rowOff>19050</xdr:rowOff>
              </from>
              <to>
                <xdr:col>0</xdr:col>
                <xdr:colOff>828675</xdr:colOff>
                <xdr:row>5</xdr:row>
                <xdr:rowOff>9525</xdr:rowOff>
              </to>
            </anchor>
          </controlPr>
        </control>
      </mc:Choice>
      <mc:Fallback>
        <control shapeId="90115" r:id="rId8" name="cmdAddParamQualifier1"/>
      </mc:Fallback>
    </mc:AlternateContent>
    <mc:AlternateContent xmlns:mc="http://schemas.openxmlformats.org/markup-compatibility/2006">
      <mc:Choice Requires="x14">
        <control shapeId="90116" r:id="rId10" name="cmdCheckCommDataSheet">
          <controlPr defaultSize="0" autoLine="0" r:id="rId11">
            <anchor moveWithCells="1">
              <from>
                <xdr:col>0</xdr:col>
                <xdr:colOff>9525</xdr:colOff>
                <xdr:row>1</xdr:row>
                <xdr:rowOff>123825</xdr:rowOff>
              </from>
              <to>
                <xdr:col>0</xdr:col>
                <xdr:colOff>828675</xdr:colOff>
                <xdr:row>3</xdr:row>
                <xdr:rowOff>28575</xdr:rowOff>
              </to>
            </anchor>
          </controlPr>
        </control>
      </mc:Choice>
      <mc:Fallback>
        <control shapeId="90116" r:id="rId10" name="cmdCheckCommDataSheet"/>
      </mc:Fallback>
    </mc:AlternateContent>
    <mc:AlternateContent xmlns:mc="http://schemas.openxmlformats.org/markup-compatibility/2006">
      <mc:Choice Requires="x14">
        <control shapeId="90118" r:id="rId12" name="cmdAddParamQualifier2">
          <controlPr defaultSize="0" autoLine="0" r:id="rId13">
            <anchor moveWithCells="1">
              <from>
                <xdr:col>0</xdr:col>
                <xdr:colOff>9525</xdr:colOff>
                <xdr:row>5</xdr:row>
                <xdr:rowOff>19050</xdr:rowOff>
              </from>
              <to>
                <xdr:col>0</xdr:col>
                <xdr:colOff>828675</xdr:colOff>
                <xdr:row>6</xdr:row>
                <xdr:rowOff>9525</xdr:rowOff>
              </to>
            </anchor>
          </controlPr>
        </control>
      </mc:Choice>
      <mc:Fallback>
        <control shapeId="90118" r:id="rId12" name="cmdAddParamQualifier2"/>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4"/>
  </sheetPr>
  <dimension ref="A1:F11"/>
  <sheetViews>
    <sheetView workbookViewId="0">
      <selection activeCell="F10" sqref="F10"/>
    </sheetView>
  </sheetViews>
  <sheetFormatPr defaultColWidth="8.85546875" defaultRowHeight="11.25" x14ac:dyDescent="0.2"/>
  <cols>
    <col min="1" max="1" width="14.85546875" style="12" customWidth="1"/>
    <col min="2" max="2" width="11.7109375" style="12" customWidth="1"/>
    <col min="3" max="3" width="21.140625" style="12" customWidth="1"/>
    <col min="4" max="4" width="25.5703125" style="12" bestFit="1" customWidth="1"/>
    <col min="5" max="5" width="10.5703125" style="12" bestFit="1" customWidth="1"/>
    <col min="6" max="16384" width="8.85546875" style="12"/>
  </cols>
  <sheetData>
    <row r="1" spans="1:6" x14ac:dyDescent="0.2">
      <c r="A1" s="11" t="str">
        <f ca="1">IF(INDEX(Index!$E$6:$E$37,MATCH(A2,Index!$D$6:$D$37,0))=1,LEFT(A2,SEARCH("_",A2)-1),"")</f>
        <v>CommData</v>
      </c>
      <c r="B1" s="18" t="str">
        <f>Commodities_BASE!B1</f>
        <v>REGION1</v>
      </c>
      <c r="F1" s="39"/>
    </row>
    <row r="2" spans="1:6" ht="12.75" x14ac:dyDescent="0.2">
      <c r="A2" t="str">
        <f ca="1">MID(CELL("filename",A2),FIND("]",CELL("filename",A2))+1,255)</f>
        <v>CommData_BASE</v>
      </c>
      <c r="F2" s="39"/>
    </row>
    <row r="3" spans="1:6" ht="15" customHeight="1" x14ac:dyDescent="0.2">
      <c r="F3" s="39"/>
    </row>
    <row r="4" spans="1:6" ht="20.25" customHeight="1" x14ac:dyDescent="0.2">
      <c r="E4" s="23" t="s">
        <v>363</v>
      </c>
      <c r="F4" s="39"/>
    </row>
    <row r="5" spans="1:6" ht="19.5" customHeight="1" x14ac:dyDescent="0.2">
      <c r="E5" s="49"/>
      <c r="F5" s="39"/>
    </row>
    <row r="6" spans="1:6" ht="19.5" customHeight="1" thickBot="1" x14ac:dyDescent="0.3">
      <c r="B6" s="273" t="s">
        <v>535</v>
      </c>
      <c r="C6" s="273"/>
      <c r="D6" s="273"/>
      <c r="E6" s="273"/>
      <c r="F6" s="273"/>
    </row>
    <row r="7" spans="1:6" ht="15" x14ac:dyDescent="0.25">
      <c r="B7" s="274" t="s">
        <v>536</v>
      </c>
      <c r="C7" s="274" t="s">
        <v>263</v>
      </c>
      <c r="D7" s="274" t="s">
        <v>264</v>
      </c>
      <c r="E7" s="274" t="s">
        <v>265</v>
      </c>
      <c r="F7" s="274">
        <v>2017</v>
      </c>
    </row>
    <row r="8" spans="1:6" s="39" customFormat="1" x14ac:dyDescent="0.2">
      <c r="B8" s="39" t="s">
        <v>537</v>
      </c>
      <c r="C8" s="39" t="str">
        <f>RES!W2</f>
        <v>ICPNH3</v>
      </c>
      <c r="D8" s="39" t="str">
        <f>RES!W3</f>
        <v>Ammonia Demand Domestic Market</v>
      </c>
      <c r="E8" s="23" t="str">
        <f>Commodities_BASE!D16</f>
        <v>PJ</v>
      </c>
      <c r="F8" s="23">
        <f>EBNH3_Exist!K11</f>
        <v>8.4021746293245467</v>
      </c>
    </row>
    <row r="9" spans="1:6" s="39" customFormat="1" x14ac:dyDescent="0.2"/>
    <row r="10" spans="1:6" s="39" customFormat="1" x14ac:dyDescent="0.2"/>
    <row r="11" spans="1:6" s="39" customFormat="1" x14ac:dyDescent="0.2"/>
  </sheetData>
  <pageMargins left="0.75" right="0.75" top="1" bottom="1" header="0.5" footer="0.5"/>
  <pageSetup paperSize="9" orientation="landscape" horizontalDpi="1200" r:id="rId1"/>
  <headerFooter alignWithMargins="0"/>
  <drawing r:id="rId2"/>
  <legacyDrawing r:id="rId3"/>
  <controls>
    <mc:AlternateContent xmlns:mc="http://schemas.openxmlformats.org/markup-compatibility/2006">
      <mc:Choice Requires="x14">
        <control shapeId="126977" r:id="rId4" name="cmdAddParameter">
          <controlPr defaultSize="0" autoLine="0" r:id="rId5">
            <anchor moveWithCells="1">
              <from>
                <xdr:col>0</xdr:col>
                <xdr:colOff>9525</xdr:colOff>
                <xdr:row>3</xdr:row>
                <xdr:rowOff>38100</xdr:rowOff>
              </from>
              <to>
                <xdr:col>0</xdr:col>
                <xdr:colOff>828675</xdr:colOff>
                <xdr:row>4</xdr:row>
                <xdr:rowOff>19050</xdr:rowOff>
              </to>
            </anchor>
          </controlPr>
        </control>
      </mc:Choice>
      <mc:Fallback>
        <control shapeId="126977" r:id="rId4" name="cmdAddParameter"/>
      </mc:Fallback>
    </mc:AlternateContent>
    <mc:AlternateContent xmlns:mc="http://schemas.openxmlformats.org/markup-compatibility/2006">
      <mc:Choice Requires="x14">
        <control shapeId="126978" r:id="rId6" name="cmdCommNameAndDesc">
          <controlPr defaultSize="0" autoLine="0" r:id="rId7">
            <anchor moveWithCells="1">
              <from>
                <xdr:col>1</xdr:col>
                <xdr:colOff>19050</xdr:colOff>
                <xdr:row>2</xdr:row>
                <xdr:rowOff>0</xdr:rowOff>
              </from>
              <to>
                <xdr:col>3</xdr:col>
                <xdr:colOff>0</xdr:colOff>
                <xdr:row>3</xdr:row>
                <xdr:rowOff>47625</xdr:rowOff>
              </to>
            </anchor>
          </controlPr>
        </control>
      </mc:Choice>
      <mc:Fallback>
        <control shapeId="126978" r:id="rId6" name="cmdCommNameAndDesc"/>
      </mc:Fallback>
    </mc:AlternateContent>
    <mc:AlternateContent xmlns:mc="http://schemas.openxmlformats.org/markup-compatibility/2006">
      <mc:Choice Requires="x14">
        <control shapeId="126979" r:id="rId8" name="cmdAddParamQualifier1">
          <controlPr defaultSize="0" autoLine="0" r:id="rId9">
            <anchor moveWithCells="1">
              <from>
                <xdr:col>0</xdr:col>
                <xdr:colOff>9525</xdr:colOff>
                <xdr:row>4</xdr:row>
                <xdr:rowOff>19050</xdr:rowOff>
              </from>
              <to>
                <xdr:col>0</xdr:col>
                <xdr:colOff>828675</xdr:colOff>
                <xdr:row>5</xdr:row>
                <xdr:rowOff>9525</xdr:rowOff>
              </to>
            </anchor>
          </controlPr>
        </control>
      </mc:Choice>
      <mc:Fallback>
        <control shapeId="126979" r:id="rId8" name="cmdAddParamQualifier1"/>
      </mc:Fallback>
    </mc:AlternateContent>
    <mc:AlternateContent xmlns:mc="http://schemas.openxmlformats.org/markup-compatibility/2006">
      <mc:Choice Requires="x14">
        <control shapeId="126980" r:id="rId10" name="cmdCheckCommDataSheet">
          <controlPr defaultSize="0" autoLine="0" r:id="rId11">
            <anchor moveWithCells="1">
              <from>
                <xdr:col>0</xdr:col>
                <xdr:colOff>9525</xdr:colOff>
                <xdr:row>1</xdr:row>
                <xdr:rowOff>123825</xdr:rowOff>
              </from>
              <to>
                <xdr:col>0</xdr:col>
                <xdr:colOff>828675</xdr:colOff>
                <xdr:row>3</xdr:row>
                <xdr:rowOff>9525</xdr:rowOff>
              </to>
            </anchor>
          </controlPr>
        </control>
      </mc:Choice>
      <mc:Fallback>
        <control shapeId="126980" r:id="rId10" name="cmdCheckCommDataSheet"/>
      </mc:Fallback>
    </mc:AlternateContent>
    <mc:AlternateContent xmlns:mc="http://schemas.openxmlformats.org/markup-compatibility/2006">
      <mc:Choice Requires="x14">
        <control shapeId="126981" r:id="rId12" name="cmdAddParamQualifier2">
          <controlPr defaultSize="0" autoLine="0" r:id="rId13">
            <anchor moveWithCells="1">
              <from>
                <xdr:col>0</xdr:col>
                <xdr:colOff>9525</xdr:colOff>
                <xdr:row>5</xdr:row>
                <xdr:rowOff>19050</xdr:rowOff>
              </from>
              <to>
                <xdr:col>0</xdr:col>
                <xdr:colOff>828675</xdr:colOff>
                <xdr:row>6</xdr:row>
                <xdr:rowOff>9525</xdr:rowOff>
              </to>
            </anchor>
          </controlPr>
        </control>
      </mc:Choice>
      <mc:Fallback>
        <control shapeId="126981" r:id="rId12" name="cmdAddParamQualifier2"/>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tabColor theme="4"/>
  </sheetPr>
  <dimension ref="A1:J53"/>
  <sheetViews>
    <sheetView workbookViewId="0">
      <selection activeCell="A28" sqref="A28"/>
    </sheetView>
  </sheetViews>
  <sheetFormatPr defaultColWidth="9.140625" defaultRowHeight="11.25" x14ac:dyDescent="0.2"/>
  <cols>
    <col min="1" max="1" width="13.5703125" style="12" customWidth="1"/>
    <col min="2" max="2" width="16.140625" style="12" customWidth="1"/>
    <col min="3" max="3" width="45.42578125" style="12" customWidth="1"/>
    <col min="4" max="4" width="11.140625" style="12" customWidth="1"/>
    <col min="5" max="5" width="29.28515625" style="12" customWidth="1"/>
    <col min="6" max="6" width="10.42578125" style="12" customWidth="1"/>
    <col min="7" max="16384" width="9.140625" style="12"/>
  </cols>
  <sheetData>
    <row r="1" spans="1:10" x14ac:dyDescent="0.2">
      <c r="A1" s="11" t="str">
        <f ca="1">IF(INDEX(Index!$E$6:$E$37,MATCH(A2,Index!$D$6:$D$37,0))=1,LEFT(A2,SEARCH("_",A2)-1),"")</f>
        <v>Processes</v>
      </c>
      <c r="B1" s="18" t="str">
        <f>Commodities_BASE!B1</f>
        <v>REGION1</v>
      </c>
    </row>
    <row r="2" spans="1:10" ht="12.75" x14ac:dyDescent="0.2">
      <c r="A2" t="str">
        <f ca="1">MID(CELL("filename",A2),FIND("]",CELL("filename",A2))+1,255)</f>
        <v>Processes_BASE</v>
      </c>
    </row>
    <row r="4" spans="1:10" ht="18" customHeight="1" x14ac:dyDescent="0.2"/>
    <row r="6" spans="1:10" ht="15.75" thickBot="1" x14ac:dyDescent="0.3">
      <c r="B6" s="273" t="s">
        <v>535</v>
      </c>
      <c r="C6" s="273"/>
      <c r="D6" s="273"/>
      <c r="E6" s="273"/>
      <c r="F6" s="273"/>
      <c r="G6" s="273"/>
      <c r="H6" s="273"/>
    </row>
    <row r="7" spans="1:10" ht="15" x14ac:dyDescent="0.25">
      <c r="B7" s="274" t="s">
        <v>538</v>
      </c>
      <c r="C7" s="274" t="s">
        <v>539</v>
      </c>
      <c r="D7" s="274" t="s">
        <v>540</v>
      </c>
      <c r="E7" s="274" t="s">
        <v>541</v>
      </c>
      <c r="F7" s="274" t="s">
        <v>543</v>
      </c>
      <c r="G7" s="274" t="s">
        <v>544</v>
      </c>
      <c r="H7" s="274" t="s">
        <v>546</v>
      </c>
      <c r="I7" s="11"/>
    </row>
    <row r="8" spans="1:10" s="39" customFormat="1" ht="15" x14ac:dyDescent="0.25">
      <c r="A8" s="275" t="s">
        <v>364</v>
      </c>
      <c r="B8" s="275"/>
      <c r="C8" s="275"/>
      <c r="D8" s="275"/>
      <c r="E8" s="275"/>
      <c r="F8" s="275"/>
      <c r="G8" s="275"/>
      <c r="H8" s="275"/>
      <c r="I8" s="25"/>
      <c r="J8" s="25"/>
    </row>
    <row r="9" spans="1:10" s="39" customFormat="1" x14ac:dyDescent="0.2">
      <c r="B9" s="39" t="str">
        <f>RES!T9</f>
        <v>ICPNH3DEM</v>
      </c>
      <c r="C9" s="39" t="str">
        <f>RES!T8</f>
        <v>Ammonia to Local Market</v>
      </c>
      <c r="D9" s="26" t="s">
        <v>84</v>
      </c>
      <c r="E9" s="26" t="s">
        <v>542</v>
      </c>
      <c r="F9" s="26" t="s">
        <v>382</v>
      </c>
      <c r="G9" s="26" t="s">
        <v>545</v>
      </c>
      <c r="H9" s="25"/>
      <c r="I9" s="26"/>
      <c r="J9" s="25"/>
    </row>
    <row r="10" spans="1:10" s="39" customFormat="1" x14ac:dyDescent="0.2">
      <c r="B10" s="39" t="str">
        <f>RES!T29</f>
        <v>ICPMTHDEM</v>
      </c>
      <c r="C10" s="39" t="str">
        <f>RES!T28</f>
        <v>Methanol to Local Market</v>
      </c>
      <c r="D10" s="26" t="s">
        <v>84</v>
      </c>
      <c r="E10" s="26" t="s">
        <v>542</v>
      </c>
      <c r="F10" s="26" t="s">
        <v>382</v>
      </c>
      <c r="G10" s="26" t="s">
        <v>545</v>
      </c>
      <c r="H10" s="25"/>
      <c r="I10" s="26"/>
      <c r="J10" s="25"/>
    </row>
    <row r="11" spans="1:10" s="39" customFormat="1" ht="15" x14ac:dyDescent="0.25">
      <c r="A11" s="275" t="s">
        <v>365</v>
      </c>
      <c r="B11" s="275"/>
      <c r="C11" s="275"/>
      <c r="D11" s="275"/>
      <c r="E11" s="275"/>
      <c r="F11" s="275"/>
      <c r="G11" s="275"/>
      <c r="H11" s="275"/>
    </row>
    <row r="12" spans="1:10" s="39" customFormat="1" x14ac:dyDescent="0.2">
      <c r="B12" s="39" t="str">
        <f>RES!T12</f>
        <v>PEXNH3</v>
      </c>
      <c r="C12" s="39" t="str">
        <f>RES!T11</f>
        <v>Ammonia to Export Market</v>
      </c>
      <c r="D12" s="26" t="s">
        <v>84</v>
      </c>
      <c r="E12" s="26" t="s">
        <v>542</v>
      </c>
      <c r="F12" s="26" t="s">
        <v>382</v>
      </c>
      <c r="G12" s="26" t="s">
        <v>545</v>
      </c>
      <c r="H12" s="25"/>
      <c r="I12" s="26"/>
    </row>
    <row r="13" spans="1:10" s="39" customFormat="1" x14ac:dyDescent="0.2">
      <c r="B13" s="39" t="str">
        <f>RES!T15</f>
        <v>XTRANH3</v>
      </c>
      <c r="C13" s="39" t="str">
        <f>RES!T14</f>
        <v>Ammonia to Transport</v>
      </c>
      <c r="D13" s="26" t="s">
        <v>84</v>
      </c>
      <c r="E13" s="26" t="s">
        <v>542</v>
      </c>
      <c r="F13" s="26" t="s">
        <v>382</v>
      </c>
      <c r="G13" s="26" t="s">
        <v>545</v>
      </c>
      <c r="H13" s="25"/>
      <c r="I13" s="48"/>
    </row>
    <row r="14" spans="1:10" s="39" customFormat="1" x14ac:dyDescent="0.2">
      <c r="B14" s="39" t="s">
        <v>366</v>
      </c>
      <c r="C14" s="39" t="s">
        <v>367</v>
      </c>
      <c r="D14" s="26" t="s">
        <v>84</v>
      </c>
      <c r="E14" s="26" t="s">
        <v>542</v>
      </c>
      <c r="F14" s="26" t="s">
        <v>382</v>
      </c>
      <c r="G14" s="26" t="s">
        <v>545</v>
      </c>
      <c r="H14" s="25"/>
      <c r="I14" s="48"/>
    </row>
    <row r="15" spans="1:10" s="39" customFormat="1" x14ac:dyDescent="0.2">
      <c r="B15" s="39" t="str">
        <f>RES!T32</f>
        <v>XTRAMTH</v>
      </c>
      <c r="C15" s="39" t="str">
        <f>RES!T31</f>
        <v>Methanol to Transport</v>
      </c>
      <c r="D15" s="26" t="s">
        <v>84</v>
      </c>
      <c r="E15" s="26" t="s">
        <v>542</v>
      </c>
      <c r="F15" s="26" t="s">
        <v>382</v>
      </c>
      <c r="G15" s="26" t="s">
        <v>545</v>
      </c>
      <c r="H15" s="25"/>
      <c r="I15" s="48"/>
    </row>
    <row r="16" spans="1:10" s="39" customFormat="1" ht="15" x14ac:dyDescent="0.25">
      <c r="A16" s="275" t="s">
        <v>368</v>
      </c>
      <c r="B16" s="275"/>
      <c r="C16" s="275"/>
      <c r="D16" s="275"/>
      <c r="E16" s="275"/>
      <c r="F16" s="275"/>
      <c r="G16" s="275"/>
      <c r="H16" s="275"/>
      <c r="I16" s="25"/>
    </row>
    <row r="17" spans="1:9" s="39" customFormat="1" x14ac:dyDescent="0.2">
      <c r="B17" s="39" t="s">
        <v>369</v>
      </c>
      <c r="C17" s="39" t="s">
        <v>370</v>
      </c>
      <c r="D17" s="26" t="s">
        <v>84</v>
      </c>
      <c r="E17" s="26" t="s">
        <v>542</v>
      </c>
      <c r="F17" s="26" t="s">
        <v>382</v>
      </c>
      <c r="G17" s="26" t="s">
        <v>545</v>
      </c>
      <c r="H17" s="25"/>
      <c r="I17" s="48"/>
    </row>
    <row r="18" spans="1:9" s="39" customFormat="1" ht="15" x14ac:dyDescent="0.25">
      <c r="A18" s="275" t="s">
        <v>371</v>
      </c>
      <c r="B18" s="275"/>
      <c r="C18" s="275"/>
      <c r="D18" s="275"/>
      <c r="E18" s="275"/>
      <c r="F18" s="275"/>
      <c r="G18" s="275"/>
      <c r="H18" s="275"/>
      <c r="I18" s="25"/>
    </row>
    <row r="19" spans="1:9" s="39" customFormat="1" x14ac:dyDescent="0.2">
      <c r="B19" s="39" t="str">
        <f>EBNH3_Exist!C4</f>
        <v>ICPGASNH3-E</v>
      </c>
      <c r="C19" s="39" t="str">
        <f>EBNH3_Exist!D4</f>
        <v>Existing Ammonia Plant - Gas</v>
      </c>
      <c r="D19" s="26" t="s">
        <v>84</v>
      </c>
      <c r="E19" s="26" t="s">
        <v>542</v>
      </c>
      <c r="F19" s="26" t="s">
        <v>382</v>
      </c>
      <c r="G19" s="26" t="s">
        <v>545</v>
      </c>
      <c r="H19" s="25"/>
      <c r="I19" s="48"/>
    </row>
    <row r="20" spans="1:9" s="39" customFormat="1" x14ac:dyDescent="0.2">
      <c r="B20" s="39" t="str">
        <f>RES!M15</f>
        <v>ICPHGNNH3-N</v>
      </c>
      <c r="C20" s="39" t="str">
        <f>RES!M12</f>
        <v>New Ammonia Plant - H2</v>
      </c>
      <c r="D20" s="26" t="s">
        <v>84</v>
      </c>
      <c r="E20" s="26" t="s">
        <v>542</v>
      </c>
      <c r="F20" s="26" t="s">
        <v>382</v>
      </c>
      <c r="G20" s="26" t="s">
        <v>545</v>
      </c>
      <c r="H20" s="25"/>
      <c r="I20" s="48"/>
    </row>
    <row r="21" spans="1:9" s="39" customFormat="1" ht="15" x14ac:dyDescent="0.25">
      <c r="A21" s="275" t="s">
        <v>372</v>
      </c>
      <c r="B21" s="275"/>
      <c r="C21" s="275"/>
      <c r="D21" s="275"/>
      <c r="E21" s="275"/>
      <c r="F21" s="275"/>
      <c r="G21" s="275"/>
      <c r="H21" s="275"/>
      <c r="I21" s="48"/>
    </row>
    <row r="22" spans="1:9" s="39" customFormat="1" x14ac:dyDescent="0.2">
      <c r="B22" s="39" t="str">
        <f>RES!M30</f>
        <v>ICPGASMTH</v>
      </c>
      <c r="C22" s="39" t="str">
        <f>RES!M26</f>
        <v>Existing Methanol Plant - Gas</v>
      </c>
      <c r="D22" s="26" t="s">
        <v>84</v>
      </c>
      <c r="E22" s="26" t="s">
        <v>542</v>
      </c>
      <c r="F22" s="26" t="s">
        <v>382</v>
      </c>
      <c r="G22" s="26" t="s">
        <v>545</v>
      </c>
      <c r="H22" s="25"/>
      <c r="I22" s="48"/>
    </row>
    <row r="23" spans="1:9" s="39" customFormat="1" x14ac:dyDescent="0.2">
      <c r="B23" s="39" t="str">
        <f>RES!M35</f>
        <v>ICPHGNMTH</v>
      </c>
      <c r="C23" s="39" t="str">
        <f>RES!M32</f>
        <v>New Methanol Plant - H2</v>
      </c>
      <c r="D23" s="26" t="s">
        <v>84</v>
      </c>
      <c r="E23" s="26" t="s">
        <v>542</v>
      </c>
      <c r="F23" s="26" t="s">
        <v>382</v>
      </c>
      <c r="G23" s="26" t="s">
        <v>545</v>
      </c>
      <c r="H23" s="25"/>
      <c r="I23" s="48"/>
    </row>
    <row r="24" spans="1:9" s="39" customFormat="1" ht="15" x14ac:dyDescent="0.25">
      <c r="A24" s="275" t="s">
        <v>371</v>
      </c>
      <c r="D24" s="25"/>
      <c r="E24" s="25"/>
      <c r="G24" s="25"/>
      <c r="H24" s="25"/>
      <c r="I24" s="25"/>
    </row>
    <row r="25" spans="1:9" s="39" customFormat="1" ht="12" x14ac:dyDescent="0.2">
      <c r="A25" s="43"/>
      <c r="B25" s="180" t="s">
        <v>373</v>
      </c>
      <c r="C25" s="180" t="s">
        <v>374</v>
      </c>
      <c r="D25" s="26" t="s">
        <v>84</v>
      </c>
      <c r="E25" s="26" t="s">
        <v>542</v>
      </c>
      <c r="F25" s="26" t="s">
        <v>382</v>
      </c>
      <c r="G25" s="26" t="s">
        <v>545</v>
      </c>
      <c r="H25" s="181"/>
      <c r="I25" s="181"/>
    </row>
    <row r="26" spans="1:9" s="39" customFormat="1" ht="12" x14ac:dyDescent="0.2">
      <c r="A26" s="43"/>
      <c r="B26" s="43"/>
      <c r="C26" s="43"/>
      <c r="D26" s="43"/>
      <c r="E26" s="42"/>
    </row>
    <row r="27" spans="1:9" s="39" customFormat="1" ht="12" x14ac:dyDescent="0.2">
      <c r="A27" s="43"/>
      <c r="D27" s="25"/>
      <c r="E27" s="25"/>
    </row>
    <row r="28" spans="1:9" s="39" customFormat="1" ht="12" x14ac:dyDescent="0.2">
      <c r="A28" s="43"/>
      <c r="D28" s="25"/>
      <c r="E28" s="25"/>
    </row>
    <row r="29" spans="1:9" s="39" customFormat="1" ht="12" x14ac:dyDescent="0.2">
      <c r="A29" s="43"/>
      <c r="D29" s="25"/>
      <c r="E29" s="25"/>
    </row>
    <row r="30" spans="1:9" s="39" customFormat="1" ht="12" x14ac:dyDescent="0.2">
      <c r="A30" s="43"/>
      <c r="D30" s="25"/>
      <c r="E30" s="25"/>
    </row>
    <row r="31" spans="1:9" s="39" customFormat="1" ht="12" x14ac:dyDescent="0.2">
      <c r="A31" s="43"/>
      <c r="D31" s="25"/>
      <c r="E31" s="25"/>
    </row>
    <row r="32" spans="1:9" s="39" customFormat="1" ht="12" x14ac:dyDescent="0.2">
      <c r="A32" s="43"/>
      <c r="B32" s="43"/>
      <c r="C32" s="43"/>
      <c r="D32" s="12"/>
      <c r="E32" s="12"/>
    </row>
    <row r="33" spans="1:10" s="39" customFormat="1" ht="12" x14ac:dyDescent="0.2">
      <c r="A33" s="43"/>
      <c r="D33" s="25"/>
      <c r="E33" s="25"/>
    </row>
    <row r="34" spans="1:10" s="39" customFormat="1" ht="12" x14ac:dyDescent="0.2">
      <c r="A34" s="43"/>
      <c r="D34" s="25"/>
      <c r="E34" s="25"/>
    </row>
    <row r="35" spans="1:10" s="39" customFormat="1" ht="12" x14ac:dyDescent="0.2">
      <c r="A35" s="43"/>
      <c r="D35" s="25"/>
      <c r="E35" s="25"/>
    </row>
    <row r="36" spans="1:10" s="39" customFormat="1" ht="12" x14ac:dyDescent="0.2">
      <c r="A36" s="43"/>
      <c r="D36" s="25"/>
      <c r="E36" s="25"/>
    </row>
    <row r="37" spans="1:10" s="39" customFormat="1" ht="12.75" x14ac:dyDescent="0.2">
      <c r="A37" s="43"/>
      <c r="B37" s="17"/>
      <c r="C37" s="17"/>
      <c r="D37" s="17"/>
      <c r="E37" s="17"/>
      <c r="G37" s="40"/>
      <c r="H37" s="40"/>
      <c r="I37" s="18"/>
      <c r="J37" s="18"/>
    </row>
    <row r="38" spans="1:10" s="39" customFormat="1" x14ac:dyDescent="0.2">
      <c r="A38" s="44"/>
      <c r="B38" s="12"/>
      <c r="C38" s="12"/>
      <c r="D38" s="25"/>
      <c r="E38" s="25"/>
      <c r="F38" s="18"/>
      <c r="G38" s="37"/>
      <c r="H38" s="37"/>
      <c r="I38" s="25"/>
      <c r="J38" s="25"/>
    </row>
    <row r="39" spans="1:10" s="39" customFormat="1" x14ac:dyDescent="0.2">
      <c r="A39" s="44"/>
      <c r="B39" s="12"/>
      <c r="C39" s="12"/>
      <c r="D39" s="25"/>
      <c r="E39" s="25"/>
      <c r="F39" s="18"/>
      <c r="G39" s="37"/>
      <c r="H39" s="37"/>
      <c r="I39" s="25"/>
      <c r="J39" s="25"/>
    </row>
    <row r="40" spans="1:10" s="39" customFormat="1" x14ac:dyDescent="0.2">
      <c r="A40" s="44"/>
      <c r="B40" s="12"/>
      <c r="C40" s="12"/>
      <c r="D40" s="25"/>
      <c r="E40" s="25"/>
      <c r="F40" s="18"/>
      <c r="G40" s="37"/>
      <c r="H40" s="37"/>
      <c r="I40" s="25"/>
      <c r="J40" s="25"/>
    </row>
    <row r="41" spans="1:10" s="39" customFormat="1" x14ac:dyDescent="0.2">
      <c r="A41" s="44"/>
      <c r="B41" s="12"/>
      <c r="C41" s="12"/>
      <c r="D41" s="25"/>
      <c r="E41" s="25"/>
      <c r="F41" s="18"/>
      <c r="G41" s="37"/>
      <c r="H41" s="37"/>
      <c r="I41" s="25"/>
      <c r="J41" s="25"/>
    </row>
    <row r="42" spans="1:10" s="39" customFormat="1" x14ac:dyDescent="0.2">
      <c r="A42" s="18"/>
      <c r="B42" s="12"/>
      <c r="C42" s="12"/>
      <c r="D42" s="25"/>
      <c r="E42" s="25"/>
      <c r="F42" s="18"/>
      <c r="G42" s="37"/>
      <c r="H42" s="37"/>
      <c r="I42" s="25"/>
      <c r="J42" s="25"/>
    </row>
    <row r="43" spans="1:10" s="39" customFormat="1" ht="12" customHeight="1" x14ac:dyDescent="0.2">
      <c r="A43" s="44"/>
      <c r="B43" s="12"/>
      <c r="C43" s="12"/>
      <c r="D43" s="25"/>
      <c r="E43" s="25"/>
      <c r="G43" s="40"/>
      <c r="H43" s="40"/>
      <c r="I43" s="18"/>
      <c r="J43" s="18"/>
    </row>
    <row r="44" spans="1:10" s="39" customFormat="1" x14ac:dyDescent="0.2">
      <c r="A44" s="44"/>
      <c r="B44" s="12"/>
      <c r="C44" s="12"/>
      <c r="D44" s="25"/>
      <c r="E44" s="25"/>
    </row>
    <row r="45" spans="1:10" s="39" customFormat="1" x14ac:dyDescent="0.2">
      <c r="A45" s="44"/>
      <c r="B45" s="12"/>
      <c r="C45" s="12"/>
      <c r="D45" s="25"/>
      <c r="E45" s="25"/>
      <c r="F45" s="37"/>
      <c r="G45" s="37"/>
      <c r="H45" s="37"/>
      <c r="I45" s="25"/>
      <c r="J45" s="25"/>
    </row>
    <row r="46" spans="1:10" s="39" customFormat="1" x14ac:dyDescent="0.2">
      <c r="A46" s="44"/>
      <c r="B46" s="12"/>
      <c r="C46" s="12"/>
      <c r="D46" s="25"/>
      <c r="E46" s="25"/>
      <c r="F46" s="37"/>
      <c r="G46" s="37"/>
      <c r="H46" s="37"/>
      <c r="I46" s="25"/>
      <c r="J46" s="25"/>
    </row>
    <row r="47" spans="1:10" s="39" customFormat="1" x14ac:dyDescent="0.2">
      <c r="A47" s="44"/>
      <c r="B47" s="12"/>
      <c r="C47" s="12"/>
      <c r="D47" s="25"/>
      <c r="E47" s="25"/>
      <c r="F47" s="37"/>
      <c r="G47" s="37"/>
      <c r="H47" s="37"/>
      <c r="I47" s="25"/>
      <c r="J47" s="25"/>
    </row>
    <row r="48" spans="1:10" s="39" customFormat="1" ht="11.45" customHeight="1" x14ac:dyDescent="0.2">
      <c r="A48" s="44"/>
      <c r="B48" s="12"/>
      <c r="C48" s="12"/>
      <c r="D48" s="25"/>
      <c r="E48" s="25"/>
      <c r="F48" s="18"/>
      <c r="G48" s="17"/>
      <c r="H48" s="17"/>
      <c r="I48" s="17"/>
      <c r="J48" s="17"/>
    </row>
    <row r="49" spans="1:10" s="39" customFormat="1" x14ac:dyDescent="0.2">
      <c r="A49" s="44"/>
      <c r="B49" s="12"/>
      <c r="C49" s="12"/>
      <c r="D49" s="25"/>
      <c r="E49" s="25"/>
    </row>
    <row r="50" spans="1:10" s="39" customFormat="1" x14ac:dyDescent="0.2">
      <c r="A50" s="44"/>
      <c r="B50" s="12"/>
      <c r="C50" s="12"/>
      <c r="D50" s="25"/>
      <c r="E50" s="25"/>
      <c r="F50" s="18"/>
      <c r="G50" s="37"/>
      <c r="H50" s="37"/>
      <c r="I50" s="25"/>
      <c r="J50" s="25"/>
    </row>
    <row r="51" spans="1:10" s="39" customFormat="1" x14ac:dyDescent="0.2">
      <c r="A51" s="44"/>
      <c r="B51" s="12"/>
      <c r="C51" s="12"/>
      <c r="D51" s="25"/>
      <c r="E51" s="25"/>
      <c r="F51" s="37"/>
      <c r="G51" s="37"/>
      <c r="H51" s="37"/>
      <c r="I51" s="25"/>
      <c r="J51" s="25"/>
    </row>
    <row r="52" spans="1:10" x14ac:dyDescent="0.2">
      <c r="A52" s="44"/>
      <c r="D52" s="25"/>
      <c r="E52" s="25"/>
    </row>
    <row r="53" spans="1:10" x14ac:dyDescent="0.2">
      <c r="A53" s="44"/>
      <c r="D53" s="25"/>
      <c r="E53" s="25"/>
    </row>
  </sheetData>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128001" r:id="rId4" name="cmdSpecifySets">
          <controlPr defaultSize="0" autoLine="0" r:id="rId5">
            <anchor moveWithCells="1">
              <from>
                <xdr:col>4</xdr:col>
                <xdr:colOff>19050</xdr:colOff>
                <xdr:row>3</xdr:row>
                <xdr:rowOff>133350</xdr:rowOff>
              </from>
              <to>
                <xdr:col>4</xdr:col>
                <xdr:colOff>1924050</xdr:colOff>
                <xdr:row>5</xdr:row>
                <xdr:rowOff>0</xdr:rowOff>
              </to>
            </anchor>
          </controlPr>
        </control>
      </mc:Choice>
      <mc:Fallback>
        <control shapeId="128001" r:id="rId4" name="cmdSpecifySets"/>
      </mc:Fallback>
    </mc:AlternateContent>
    <mc:AlternateContent xmlns:mc="http://schemas.openxmlformats.org/markup-compatibility/2006">
      <mc:Choice Requires="x14">
        <control shapeId="128002"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8002" r:id="rId6" name="cmdCheckTechnologiesSheet"/>
      </mc:Fallback>
    </mc:AlternateContent>
    <mc:AlternateContent xmlns:mc="http://schemas.openxmlformats.org/markup-compatibility/2006">
      <mc:Choice Requires="x14">
        <control shapeId="128003" r:id="rId8" name="cmdProcUnits">
          <controlPr defaultSize="0" autoLine="0" r:id="rId9">
            <anchor moveWithCells="1">
              <from>
                <xdr:col>3</xdr:col>
                <xdr:colOff>9525</xdr:colOff>
                <xdr:row>3</xdr:row>
                <xdr:rowOff>133350</xdr:rowOff>
              </from>
              <to>
                <xdr:col>3</xdr:col>
                <xdr:colOff>647700</xdr:colOff>
                <xdr:row>5</xdr:row>
                <xdr:rowOff>0</xdr:rowOff>
              </to>
            </anchor>
          </controlPr>
        </control>
      </mc:Choice>
      <mc:Fallback>
        <control shapeId="128003" r:id="rId8" name="cmdProcUnits"/>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G7"/>
  <sheetViews>
    <sheetView workbookViewId="0"/>
  </sheetViews>
  <sheetFormatPr defaultColWidth="9.140625" defaultRowHeight="11.25" customHeight="1" x14ac:dyDescent="0.2"/>
  <cols>
    <col min="1" max="1" width="12.28515625" style="12" customWidth="1"/>
    <col min="2" max="2" width="8.42578125" style="12" customWidth="1"/>
    <col min="3" max="3" width="24.28515625" style="12" customWidth="1"/>
    <col min="4" max="4" width="8.5703125" style="12" customWidth="1"/>
    <col min="5" max="5" width="8.85546875" style="12" customWidth="1"/>
    <col min="6" max="6" width="10.140625" style="12" customWidth="1"/>
    <col min="7" max="7" width="6.85546875" style="35" customWidth="1"/>
    <col min="8" max="16384" width="9.140625" style="12"/>
  </cols>
  <sheetData>
    <row r="1" spans="1:7" ht="11.25" customHeight="1" x14ac:dyDescent="0.2">
      <c r="A1" s="11" t="s">
        <v>375</v>
      </c>
    </row>
    <row r="3" spans="1:7" ht="21.75" customHeight="1" x14ac:dyDescent="0.2"/>
    <row r="4" spans="1:7" ht="17.25" customHeight="1" x14ac:dyDescent="0.2">
      <c r="E4" s="36" t="s">
        <v>376</v>
      </c>
      <c r="F4" s="36"/>
      <c r="G4" s="36"/>
    </row>
    <row r="5" spans="1:7" ht="16.5" customHeight="1" x14ac:dyDescent="0.2"/>
    <row r="6" spans="1:7" ht="17.25" customHeight="1" x14ac:dyDescent="0.2"/>
    <row r="7" spans="1:7" ht="21.75" customHeight="1" x14ac:dyDescent="0.2">
      <c r="B7" s="11" t="s">
        <v>356</v>
      </c>
      <c r="C7" s="11" t="s">
        <v>357</v>
      </c>
      <c r="D7" s="15" t="s">
        <v>358</v>
      </c>
      <c r="E7" s="11" t="s">
        <v>377</v>
      </c>
      <c r="F7" s="11" t="s">
        <v>378</v>
      </c>
      <c r="G7" s="15" t="s">
        <v>379</v>
      </c>
    </row>
  </sheetData>
  <pageMargins left="0.75" right="0.75" top="1" bottom="1" header="0.5" footer="0.5"/>
  <pageSetup paperSize="9" orientation="landscape" horizontalDpi="1200" r:id="rId1"/>
  <headerFooter alignWithMargins="0"/>
  <drawing r:id="rId2"/>
  <legacyDrawing r:id="rId3"/>
  <controls>
    <mc:AlternateContent xmlns:mc="http://schemas.openxmlformats.org/markup-compatibility/2006">
      <mc:Choice Requires="x14">
        <control shapeId="113665" r:id="rId4" name="cmdTechNameAndDesc">
          <controlPr defaultSize="0" autoLine="0" r:id="rId5">
            <anchor moveWithCells="1">
              <from>
                <xdr:col>1</xdr:col>
                <xdr:colOff>0</xdr:colOff>
                <xdr:row>1</xdr:row>
                <xdr:rowOff>114300</xdr:rowOff>
              </from>
              <to>
                <xdr:col>2</xdr:col>
                <xdr:colOff>1304925</xdr:colOff>
                <xdr:row>2</xdr:row>
                <xdr:rowOff>209550</xdr:rowOff>
              </to>
            </anchor>
          </controlPr>
        </control>
      </mc:Choice>
      <mc:Fallback>
        <control shapeId="113665" r:id="rId4" name="cmdTechNameAndDesc"/>
      </mc:Fallback>
    </mc:AlternateContent>
    <mc:AlternateContent xmlns:mc="http://schemas.openxmlformats.org/markup-compatibility/2006">
      <mc:Choice Requires="x14">
        <control shapeId="113666" r:id="rId6" name="cmdCommIN">
          <controlPr defaultSize="0" autoLine="0" r:id="rId7">
            <anchor moveWithCells="1">
              <from>
                <xdr:col>4</xdr:col>
                <xdr:colOff>0</xdr:colOff>
                <xdr:row>1</xdr:row>
                <xdr:rowOff>114300</xdr:rowOff>
              </from>
              <to>
                <xdr:col>5</xdr:col>
                <xdr:colOff>28575</xdr:colOff>
                <xdr:row>2</xdr:row>
                <xdr:rowOff>209550</xdr:rowOff>
              </to>
            </anchor>
          </controlPr>
        </control>
      </mc:Choice>
      <mc:Fallback>
        <control shapeId="113666" r:id="rId6" name="cmdCommIN"/>
      </mc:Fallback>
    </mc:AlternateContent>
    <mc:AlternateContent xmlns:mc="http://schemas.openxmlformats.org/markup-compatibility/2006">
      <mc:Choice Requires="x14">
        <control shapeId="113667"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13667" r:id="rId8" name="cmdCommOUT"/>
      </mc:Fallback>
    </mc:AlternateContent>
    <mc:AlternateContent xmlns:mc="http://schemas.openxmlformats.org/markup-compatibility/2006">
      <mc:Choice Requires="x14">
        <control shapeId="113668" r:id="rId10" name="cmdAddParameter">
          <controlPr defaultSize="0" autoLine="0" r:id="rId11">
            <anchor moveWithCells="1">
              <from>
                <xdr:col>0</xdr:col>
                <xdr:colOff>9525</xdr:colOff>
                <xdr:row>2</xdr:row>
                <xdr:rowOff>190500</xdr:rowOff>
              </from>
              <to>
                <xdr:col>1</xdr:col>
                <xdr:colOff>9525</xdr:colOff>
                <xdr:row>3</xdr:row>
                <xdr:rowOff>152400</xdr:rowOff>
              </to>
            </anchor>
          </controlPr>
        </control>
      </mc:Choice>
      <mc:Fallback>
        <control shapeId="113668" r:id="rId10" name="cmdAddParameter"/>
      </mc:Fallback>
    </mc:AlternateContent>
    <mc:AlternateContent xmlns:mc="http://schemas.openxmlformats.org/markup-compatibility/2006">
      <mc:Choice Requires="x14">
        <control shapeId="113669" r:id="rId12" name="cmdAddParamQualifier1">
          <controlPr defaultSize="0" autoLine="0" r:id="rId13">
            <anchor moveWithCells="1">
              <from>
                <xdr:col>0</xdr:col>
                <xdr:colOff>9525</xdr:colOff>
                <xdr:row>3</xdr:row>
                <xdr:rowOff>171450</xdr:rowOff>
              </from>
              <to>
                <xdr:col>1</xdr:col>
                <xdr:colOff>9525</xdr:colOff>
                <xdr:row>4</xdr:row>
                <xdr:rowOff>190500</xdr:rowOff>
              </to>
            </anchor>
          </controlPr>
        </control>
      </mc:Choice>
      <mc:Fallback>
        <control shapeId="113669" r:id="rId12" name="cmdAddParamQualifier1"/>
      </mc:Fallback>
    </mc:AlternateContent>
    <mc:AlternateContent xmlns:mc="http://schemas.openxmlformats.org/markup-compatibility/2006">
      <mc:Choice Requires="x14">
        <control shapeId="113670" r:id="rId14" name="cmdCheckTechDataSheet">
          <controlPr defaultSize="0" autoLine="0" r:id="rId15">
            <anchor moveWithCells="1">
              <from>
                <xdr:col>0</xdr:col>
                <xdr:colOff>9525</xdr:colOff>
                <xdr:row>1</xdr:row>
                <xdr:rowOff>114300</xdr:rowOff>
              </from>
              <to>
                <xdr:col>1</xdr:col>
                <xdr:colOff>9525</xdr:colOff>
                <xdr:row>2</xdr:row>
                <xdr:rowOff>209550</xdr:rowOff>
              </to>
            </anchor>
          </controlPr>
        </control>
      </mc:Choice>
      <mc:Fallback>
        <control shapeId="113670" r:id="rId14" name="cmdCheckTechDataSheet"/>
      </mc:Fallback>
    </mc:AlternateContent>
    <mc:AlternateContent xmlns:mc="http://schemas.openxmlformats.org/markup-compatibility/2006">
      <mc:Choice Requires="x14">
        <control shapeId="113672" r:id="rId16" name="cmdAddParamQualifier2">
          <controlPr defaultSize="0" autoLine="0" r:id="rId17">
            <anchor moveWithCells="1">
              <from>
                <xdr:col>0</xdr:col>
                <xdr:colOff>9525</xdr:colOff>
                <xdr:row>5</xdr:row>
                <xdr:rowOff>19050</xdr:rowOff>
              </from>
              <to>
                <xdr:col>1</xdr:col>
                <xdr:colOff>9525</xdr:colOff>
                <xdr:row>6</xdr:row>
                <xdr:rowOff>38100</xdr:rowOff>
              </to>
            </anchor>
          </controlPr>
        </control>
      </mc:Choice>
      <mc:Fallback>
        <control shapeId="113672" r:id="rId16" name="cmdAddParamQualifier2"/>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4"/>
  </sheetPr>
  <dimension ref="A1:H8"/>
  <sheetViews>
    <sheetView workbookViewId="0">
      <selection activeCell="B6" sqref="B6:F7"/>
    </sheetView>
  </sheetViews>
  <sheetFormatPr defaultColWidth="9.140625" defaultRowHeight="11.25" customHeight="1" x14ac:dyDescent="0.2"/>
  <cols>
    <col min="1" max="1" width="12.28515625" style="12" customWidth="1"/>
    <col min="2" max="2" width="18.5703125" style="12" customWidth="1"/>
    <col min="3" max="3" width="24.28515625" style="12" customWidth="1"/>
    <col min="4" max="4" width="8.5703125" style="12" customWidth="1"/>
    <col min="5" max="5" width="8.85546875" style="12" customWidth="1"/>
    <col min="6" max="6" width="10.140625" style="12" customWidth="1"/>
    <col min="7" max="7" width="10" style="35" customWidth="1"/>
    <col min="8" max="16384" width="9.140625" style="12"/>
  </cols>
  <sheetData>
    <row r="1" spans="1:8" ht="11.25" customHeight="1" x14ac:dyDescent="0.2">
      <c r="A1" s="11" t="str">
        <f ca="1">IF(INDEX(Index!$E$6:$E$37,MATCH(A2,Index!$D$6:$D$37,0))=1,LEFT(A2,SEARCH("_",A2)-1),"")</f>
        <v>TechData</v>
      </c>
      <c r="B1" s="18" t="str">
        <f>Commodities_BASE!B1</f>
        <v>REGION1</v>
      </c>
      <c r="H1" s="39"/>
    </row>
    <row r="2" spans="1:8" ht="11.25" customHeight="1" x14ac:dyDescent="0.2">
      <c r="A2" t="str">
        <f ca="1">MID(CELL("filename",A2),FIND("]",CELL("filename",A2))+1,255)</f>
        <v>TechData_Demands</v>
      </c>
      <c r="H2" s="39"/>
    </row>
    <row r="3" spans="1:8" ht="21.75" customHeight="1" x14ac:dyDescent="0.2">
      <c r="H3" s="39"/>
    </row>
    <row r="4" spans="1:8" ht="17.25" customHeight="1" x14ac:dyDescent="0.2">
      <c r="E4" s="36"/>
      <c r="F4" s="36"/>
      <c r="G4" s="36"/>
      <c r="H4" s="48" t="s">
        <v>380</v>
      </c>
    </row>
    <row r="5" spans="1:8" ht="16.5" customHeight="1" x14ac:dyDescent="0.2">
      <c r="H5" s="48" t="s">
        <v>381</v>
      </c>
    </row>
    <row r="6" spans="1:8" ht="17.25" customHeight="1" thickBot="1" x14ac:dyDescent="0.3">
      <c r="B6" s="273" t="s">
        <v>535</v>
      </c>
      <c r="H6" s="48" t="s">
        <v>382</v>
      </c>
    </row>
    <row r="7" spans="1:8" ht="21.75" customHeight="1" x14ac:dyDescent="0.2">
      <c r="B7" s="277" t="s">
        <v>538</v>
      </c>
      <c r="C7" s="277" t="s">
        <v>539</v>
      </c>
      <c r="D7" s="278" t="s">
        <v>547</v>
      </c>
      <c r="E7" s="277" t="s">
        <v>377</v>
      </c>
      <c r="F7" s="277" t="s">
        <v>378</v>
      </c>
      <c r="G7" s="278" t="s">
        <v>379</v>
      </c>
      <c r="H7" s="279" t="s">
        <v>380</v>
      </c>
    </row>
    <row r="8" spans="1:8" s="39" customFormat="1" ht="11.25" customHeight="1" x14ac:dyDescent="0.2">
      <c r="A8" s="46"/>
      <c r="B8" s="39" t="str">
        <f>Processes_BASE!B9</f>
        <v>ICPNH3DEM</v>
      </c>
      <c r="C8" s="39" t="str">
        <f>Processes_BASE!C9</f>
        <v>Ammonia to Local Market</v>
      </c>
      <c r="D8" s="39" t="str">
        <f>Processes_BASE!D9</f>
        <v>PJ</v>
      </c>
      <c r="E8" s="39" t="str">
        <f>RES!O2</f>
        <v>NH3</v>
      </c>
      <c r="F8" s="39" t="str">
        <f>RES!W2</f>
        <v>ICPNH3</v>
      </c>
      <c r="G8" s="38"/>
      <c r="H8" s="47">
        <v>1</v>
      </c>
    </row>
  </sheetData>
  <pageMargins left="0.75" right="0.75" top="1" bottom="1" header="0.5" footer="0.5"/>
  <pageSetup paperSize="9" orientation="landscape" horizontalDpi="1200" r:id="rId1"/>
  <headerFooter alignWithMargins="0"/>
  <drawing r:id="rId2"/>
  <legacyDrawing r:id="rId3"/>
  <controls>
    <mc:AlternateContent xmlns:mc="http://schemas.openxmlformats.org/markup-compatibility/2006">
      <mc:Choice Requires="x14">
        <control shapeId="130049" r:id="rId4" name="cmdTechNameAndDesc">
          <controlPr defaultSize="0" autoLine="0" r:id="rId5">
            <anchor moveWithCells="1">
              <from>
                <xdr:col>1</xdr:col>
                <xdr:colOff>0</xdr:colOff>
                <xdr:row>1</xdr:row>
                <xdr:rowOff>114300</xdr:rowOff>
              </from>
              <to>
                <xdr:col>2</xdr:col>
                <xdr:colOff>628650</xdr:colOff>
                <xdr:row>2</xdr:row>
                <xdr:rowOff>209550</xdr:rowOff>
              </to>
            </anchor>
          </controlPr>
        </control>
      </mc:Choice>
      <mc:Fallback>
        <control shapeId="130049" r:id="rId4" name="cmdTechNameAndDesc"/>
      </mc:Fallback>
    </mc:AlternateContent>
    <mc:AlternateContent xmlns:mc="http://schemas.openxmlformats.org/markup-compatibility/2006">
      <mc:Choice Requires="x14">
        <control shapeId="130050" r:id="rId6" name="cmdCommIN">
          <controlPr defaultSize="0" autoLine="0" r:id="rId7">
            <anchor moveWithCells="1">
              <from>
                <xdr:col>4</xdr:col>
                <xdr:colOff>0</xdr:colOff>
                <xdr:row>1</xdr:row>
                <xdr:rowOff>114300</xdr:rowOff>
              </from>
              <to>
                <xdr:col>5</xdr:col>
                <xdr:colOff>28575</xdr:colOff>
                <xdr:row>2</xdr:row>
                <xdr:rowOff>209550</xdr:rowOff>
              </to>
            </anchor>
          </controlPr>
        </control>
      </mc:Choice>
      <mc:Fallback>
        <control shapeId="130050" r:id="rId6" name="cmdCommIN"/>
      </mc:Fallback>
    </mc:AlternateContent>
    <mc:AlternateContent xmlns:mc="http://schemas.openxmlformats.org/markup-compatibility/2006">
      <mc:Choice Requires="x14">
        <control shapeId="130051"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30051" r:id="rId8" name="cmdCommOUT"/>
      </mc:Fallback>
    </mc:AlternateContent>
    <mc:AlternateContent xmlns:mc="http://schemas.openxmlformats.org/markup-compatibility/2006">
      <mc:Choice Requires="x14">
        <control shapeId="130052" r:id="rId10" name="cmdAddParameter">
          <controlPr defaultSize="0" autoLine="0" r:id="rId11">
            <anchor moveWithCells="1">
              <from>
                <xdr:col>0</xdr:col>
                <xdr:colOff>9525</xdr:colOff>
                <xdr:row>2</xdr:row>
                <xdr:rowOff>190500</xdr:rowOff>
              </from>
              <to>
                <xdr:col>1</xdr:col>
                <xdr:colOff>0</xdr:colOff>
                <xdr:row>3</xdr:row>
                <xdr:rowOff>152400</xdr:rowOff>
              </to>
            </anchor>
          </controlPr>
        </control>
      </mc:Choice>
      <mc:Fallback>
        <control shapeId="130052" r:id="rId10" name="cmdAddParameter"/>
      </mc:Fallback>
    </mc:AlternateContent>
    <mc:AlternateContent xmlns:mc="http://schemas.openxmlformats.org/markup-compatibility/2006">
      <mc:Choice Requires="x14">
        <control shapeId="130053" r:id="rId12" name="cmdAddParamQualifier1">
          <controlPr defaultSize="0" autoLine="0" r:id="rId13">
            <anchor moveWithCells="1">
              <from>
                <xdr:col>0</xdr:col>
                <xdr:colOff>9525</xdr:colOff>
                <xdr:row>3</xdr:row>
                <xdr:rowOff>171450</xdr:rowOff>
              </from>
              <to>
                <xdr:col>1</xdr:col>
                <xdr:colOff>0</xdr:colOff>
                <xdr:row>4</xdr:row>
                <xdr:rowOff>190500</xdr:rowOff>
              </to>
            </anchor>
          </controlPr>
        </control>
      </mc:Choice>
      <mc:Fallback>
        <control shapeId="130053" r:id="rId12" name="cmdAddParamQualifier1"/>
      </mc:Fallback>
    </mc:AlternateContent>
    <mc:AlternateContent xmlns:mc="http://schemas.openxmlformats.org/markup-compatibility/2006">
      <mc:Choice Requires="x14">
        <control shapeId="130054" r:id="rId14" name="cmdCheckTechDataSheet">
          <controlPr defaultSize="0" autoLine="0" r:id="rId15">
            <anchor moveWithCells="1">
              <from>
                <xdr:col>0</xdr:col>
                <xdr:colOff>9525</xdr:colOff>
                <xdr:row>1</xdr:row>
                <xdr:rowOff>114300</xdr:rowOff>
              </from>
              <to>
                <xdr:col>1</xdr:col>
                <xdr:colOff>0</xdr:colOff>
                <xdr:row>2</xdr:row>
                <xdr:rowOff>209550</xdr:rowOff>
              </to>
            </anchor>
          </controlPr>
        </control>
      </mc:Choice>
      <mc:Fallback>
        <control shapeId="130054" r:id="rId14" name="cmdCheckTechDataSheet"/>
      </mc:Fallback>
    </mc:AlternateContent>
    <mc:AlternateContent xmlns:mc="http://schemas.openxmlformats.org/markup-compatibility/2006">
      <mc:Choice Requires="x14">
        <control shapeId="130055" r:id="rId16" name="cmdAddParamQualifier2">
          <controlPr defaultSize="0" autoLine="0" r:id="rId17">
            <anchor moveWithCells="1">
              <from>
                <xdr:col>0</xdr:col>
                <xdr:colOff>9525</xdr:colOff>
                <xdr:row>5</xdr:row>
                <xdr:rowOff>19050</xdr:rowOff>
              </from>
              <to>
                <xdr:col>1</xdr:col>
                <xdr:colOff>0</xdr:colOff>
                <xdr:row>6</xdr:row>
                <xdr:rowOff>38100</xdr:rowOff>
              </to>
            </anchor>
          </controlPr>
        </control>
      </mc:Choice>
      <mc:Fallback>
        <control shapeId="130055" r:id="rId16" name="cmdAddParamQualifier2"/>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3998-AFE1-4F5F-AF53-7FFFEBFFCA3C}">
  <sheetPr codeName="Sheet30">
    <tabColor theme="4"/>
  </sheetPr>
  <dimension ref="A1:AI22"/>
  <sheetViews>
    <sheetView zoomScale="80" zoomScaleNormal="80" workbookViewId="0">
      <selection activeCell="B6" sqref="B6:F7"/>
    </sheetView>
  </sheetViews>
  <sheetFormatPr defaultColWidth="9.140625" defaultRowHeight="11.25" customHeight="1" x14ac:dyDescent="0.2"/>
  <cols>
    <col min="1" max="1" width="12.28515625" style="12" customWidth="1"/>
    <col min="2" max="2" width="15.28515625" style="12" customWidth="1"/>
    <col min="3" max="3" width="36.140625" style="12" customWidth="1"/>
    <col min="4" max="4" width="8.5703125" style="12" customWidth="1"/>
    <col min="5" max="5" width="12.28515625" style="12" customWidth="1"/>
    <col min="6" max="6" width="10.140625" style="12" customWidth="1"/>
    <col min="7" max="7" width="6.85546875" style="35" customWidth="1"/>
    <col min="8" max="8" width="9.140625" style="12"/>
    <col min="9" max="21" width="12" style="12" customWidth="1"/>
    <col min="22" max="22" width="11.7109375" style="12" customWidth="1"/>
    <col min="23" max="26" width="10.5703125" style="12" customWidth="1"/>
    <col min="27" max="27" width="12.140625" style="12" customWidth="1"/>
    <col min="28" max="29" width="10.5703125" style="12" customWidth="1"/>
    <col min="30" max="30" width="12.5703125" style="12" customWidth="1"/>
    <col min="31" max="31" width="12.28515625" style="12" customWidth="1"/>
    <col min="32" max="32" width="13.28515625" style="12" customWidth="1"/>
    <col min="33" max="33" width="13.42578125" style="12" customWidth="1"/>
    <col min="34" max="34" width="10.7109375" style="12" customWidth="1"/>
    <col min="35" max="35" width="10.5703125" style="12" customWidth="1"/>
    <col min="36" max="16384" width="9.140625" style="12"/>
  </cols>
  <sheetData>
    <row r="1" spans="1:35" ht="11.25" customHeight="1" x14ac:dyDescent="0.2">
      <c r="A1" s="11" t="str">
        <f ca="1">IF(INDEX(Index!$E$6:$E$37,MATCH(A2,Index!$D$6:$D$37,0))=1,LEFT(A2,SEARCH("_",A2)-1),"")</f>
        <v>ProcData</v>
      </c>
      <c r="B1" s="18" t="str">
        <f>Commodities_BASE!B1</f>
        <v>REGION1</v>
      </c>
      <c r="H1" s="39"/>
      <c r="AH1" s="12" t="s">
        <v>376</v>
      </c>
    </row>
    <row r="2" spans="1:35" ht="11.25" customHeight="1" x14ac:dyDescent="0.2">
      <c r="A2" t="str">
        <f ca="1">MID(CELL("filename",A2),FIND("]",CELL("filename",A2))+1,255)</f>
        <v>ProcData_NH3</v>
      </c>
      <c r="H2" s="39"/>
      <c r="I2" s="39" t="s">
        <v>383</v>
      </c>
      <c r="J2" s="39"/>
      <c r="K2" s="39"/>
      <c r="L2" s="39"/>
      <c r="M2" s="39"/>
      <c r="N2" s="39"/>
      <c r="O2" s="39"/>
      <c r="T2" s="85"/>
      <c r="U2" s="85"/>
    </row>
    <row r="3" spans="1:35" ht="34.5" customHeight="1" x14ac:dyDescent="0.2">
      <c r="H3" s="85" t="s">
        <v>384</v>
      </c>
      <c r="I3" s="85" t="s">
        <v>385</v>
      </c>
      <c r="J3" s="85" t="s">
        <v>385</v>
      </c>
      <c r="K3" s="85" t="s">
        <v>385</v>
      </c>
      <c r="L3" s="85" t="s">
        <v>385</v>
      </c>
      <c r="M3" s="85" t="s">
        <v>385</v>
      </c>
      <c r="N3" s="85" t="s">
        <v>386</v>
      </c>
      <c r="O3" s="85" t="s">
        <v>386</v>
      </c>
      <c r="P3" s="85" t="s">
        <v>387</v>
      </c>
      <c r="Q3" s="85" t="s">
        <v>388</v>
      </c>
      <c r="R3" s="85" t="s">
        <v>389</v>
      </c>
      <c r="S3" s="85" t="s">
        <v>390</v>
      </c>
      <c r="T3" s="85" t="s">
        <v>391</v>
      </c>
      <c r="U3" s="85" t="s">
        <v>392</v>
      </c>
      <c r="V3" s="85" t="s">
        <v>393</v>
      </c>
      <c r="W3" s="85" t="s">
        <v>393</v>
      </c>
      <c r="X3" s="85" t="s">
        <v>394</v>
      </c>
      <c r="Y3" s="12" t="s">
        <v>395</v>
      </c>
      <c r="Z3" s="12" t="s">
        <v>395</v>
      </c>
      <c r="AA3" s="85" t="s">
        <v>396</v>
      </c>
      <c r="AB3" s="85" t="s">
        <v>397</v>
      </c>
      <c r="AC3" s="12" t="s">
        <v>398</v>
      </c>
      <c r="AD3" s="12" t="s">
        <v>399</v>
      </c>
      <c r="AI3" s="85" t="s">
        <v>400</v>
      </c>
    </row>
    <row r="4" spans="1:35" ht="21.75" customHeight="1" x14ac:dyDescent="0.2">
      <c r="E4" s="36"/>
      <c r="F4" s="36"/>
      <c r="G4" s="36"/>
      <c r="H4" s="48" t="s">
        <v>380</v>
      </c>
      <c r="I4" s="48" t="s">
        <v>401</v>
      </c>
      <c r="J4" s="48" t="s">
        <v>401</v>
      </c>
      <c r="K4" s="48" t="s">
        <v>401</v>
      </c>
      <c r="L4" s="48" t="s">
        <v>401</v>
      </c>
      <c r="M4" s="48" t="s">
        <v>401</v>
      </c>
      <c r="N4" s="83" t="s">
        <v>402</v>
      </c>
      <c r="O4" s="83" t="s">
        <v>402</v>
      </c>
      <c r="P4" s="48" t="s">
        <v>403</v>
      </c>
      <c r="Q4" s="48" t="s">
        <v>404</v>
      </c>
      <c r="R4" s="48" t="s">
        <v>405</v>
      </c>
      <c r="S4" s="48" t="s">
        <v>406</v>
      </c>
      <c r="T4" s="48" t="s">
        <v>407</v>
      </c>
      <c r="U4" s="48" t="s">
        <v>408</v>
      </c>
      <c r="V4" s="48" t="s">
        <v>409</v>
      </c>
      <c r="W4" s="48" t="s">
        <v>409</v>
      </c>
      <c r="X4" s="48" t="s">
        <v>410</v>
      </c>
      <c r="Y4" s="83" t="s">
        <v>411</v>
      </c>
      <c r="Z4" s="83" t="s">
        <v>411</v>
      </c>
      <c r="AA4" s="83" t="s">
        <v>412</v>
      </c>
      <c r="AB4" s="83" t="s">
        <v>412</v>
      </c>
      <c r="AC4" s="23" t="s">
        <v>413</v>
      </c>
      <c r="AD4" s="83" t="s">
        <v>414</v>
      </c>
      <c r="AE4" s="83" t="s">
        <v>414</v>
      </c>
      <c r="AF4" s="83" t="s">
        <v>414</v>
      </c>
      <c r="AG4" s="83" t="s">
        <v>414</v>
      </c>
      <c r="AH4" s="83" t="s">
        <v>414</v>
      </c>
      <c r="AI4" s="12" t="s">
        <v>405</v>
      </c>
    </row>
    <row r="5" spans="1:35" ht="16.5" customHeight="1" x14ac:dyDescent="0.2">
      <c r="H5" s="48" t="s">
        <v>381</v>
      </c>
      <c r="I5" s="48"/>
      <c r="J5" s="48"/>
      <c r="K5" s="48"/>
      <c r="L5" s="48"/>
      <c r="M5" s="48"/>
      <c r="N5" s="48"/>
      <c r="O5" s="48"/>
      <c r="V5" s="12" t="str">
        <f>EBNH3_Exist!A13</f>
        <v>CO2SP</v>
      </c>
      <c r="W5" s="12" t="str">
        <f>EBNH3_Exist!A14</f>
        <v>CH4S</v>
      </c>
      <c r="X5" s="41"/>
      <c r="Y5" s="12" t="s">
        <v>382</v>
      </c>
      <c r="Z5" s="12" t="s">
        <v>382</v>
      </c>
      <c r="AA5" s="12" t="s">
        <v>382</v>
      </c>
      <c r="AB5" s="12" t="s">
        <v>382</v>
      </c>
      <c r="AC5" s="23" t="str">
        <f>F18</f>
        <v>NH3</v>
      </c>
      <c r="AD5" s="12" t="str">
        <f>E15</f>
        <v>ICPGMU</v>
      </c>
      <c r="AE5" s="12" t="str">
        <f>E16</f>
        <v>ICPELC</v>
      </c>
      <c r="AF5" s="12" t="str">
        <f>E17</f>
        <v>INDCLE</v>
      </c>
      <c r="AG5" s="12" t="str">
        <f>E20</f>
        <v>INDHGN</v>
      </c>
      <c r="AH5" s="12" t="str">
        <f>F22</f>
        <v>NH3</v>
      </c>
    </row>
    <row r="6" spans="1:35" ht="17.25" customHeight="1" thickBot="1" x14ac:dyDescent="0.3">
      <c r="B6" s="273" t="s">
        <v>535</v>
      </c>
      <c r="H6" s="48" t="s">
        <v>382</v>
      </c>
      <c r="I6" s="38"/>
      <c r="J6" s="38"/>
      <c r="K6" s="38"/>
      <c r="L6" s="38"/>
      <c r="M6" s="38"/>
      <c r="V6" s="12" t="s">
        <v>382</v>
      </c>
      <c r="W6" s="12" t="s">
        <v>382</v>
      </c>
      <c r="X6" s="41"/>
    </row>
    <row r="7" spans="1:35" s="192" customFormat="1" ht="31.5" customHeight="1" x14ac:dyDescent="0.25">
      <c r="B7" s="280" t="s">
        <v>538</v>
      </c>
      <c r="C7" s="280" t="s">
        <v>539</v>
      </c>
      <c r="D7" s="276" t="s">
        <v>547</v>
      </c>
      <c r="E7" s="280" t="s">
        <v>377</v>
      </c>
      <c r="F7" s="280" t="s">
        <v>378</v>
      </c>
      <c r="G7" s="276" t="s">
        <v>379</v>
      </c>
      <c r="H7" s="276" t="s">
        <v>380</v>
      </c>
      <c r="I7" s="276" t="s">
        <v>550</v>
      </c>
      <c r="J7" s="276" t="s">
        <v>550</v>
      </c>
      <c r="K7" s="276" t="s">
        <v>550</v>
      </c>
      <c r="L7" s="276" t="s">
        <v>550</v>
      </c>
      <c r="M7" s="276" t="s">
        <v>550</v>
      </c>
      <c r="N7" s="276" t="s">
        <v>402</v>
      </c>
      <c r="O7" s="276" t="s">
        <v>402</v>
      </c>
      <c r="P7" s="280" t="s">
        <v>403</v>
      </c>
      <c r="Q7" s="280" t="s">
        <v>404</v>
      </c>
      <c r="R7" s="280" t="s">
        <v>405</v>
      </c>
      <c r="S7" s="280" t="s">
        <v>406</v>
      </c>
      <c r="T7" s="280" t="s">
        <v>407</v>
      </c>
      <c r="U7" s="280" t="s">
        <v>408</v>
      </c>
      <c r="V7" s="280" t="s">
        <v>548</v>
      </c>
      <c r="W7" s="280" t="s">
        <v>549</v>
      </c>
      <c r="X7" s="276" t="s">
        <v>410</v>
      </c>
      <c r="Y7" s="276" t="s">
        <v>411</v>
      </c>
      <c r="Z7" s="276" t="s">
        <v>411</v>
      </c>
      <c r="AA7" s="276" t="s">
        <v>412</v>
      </c>
      <c r="AB7" s="280" t="s">
        <v>412</v>
      </c>
      <c r="AC7" s="280" t="s">
        <v>551</v>
      </c>
      <c r="AD7" s="280" t="s">
        <v>552</v>
      </c>
      <c r="AE7" s="280" t="s">
        <v>553</v>
      </c>
      <c r="AF7" s="280" t="s">
        <v>554</v>
      </c>
      <c r="AG7" s="280" t="s">
        <v>555</v>
      </c>
      <c r="AH7" s="280" t="s">
        <v>556</v>
      </c>
      <c r="AI7" s="280" t="s">
        <v>405</v>
      </c>
    </row>
    <row r="8" spans="1:35" s="35" customFormat="1" ht="16.5" customHeight="1" x14ac:dyDescent="0.25">
      <c r="A8" s="275" t="str">
        <f>Processes_BASE!A11</f>
        <v>* Trade Technologies</v>
      </c>
      <c r="B8" s="284"/>
      <c r="C8" s="45"/>
      <c r="D8" s="15"/>
      <c r="E8" s="91"/>
      <c r="F8" s="91"/>
      <c r="G8" s="15"/>
      <c r="H8" s="38"/>
      <c r="I8" s="38"/>
      <c r="J8" s="38"/>
      <c r="K8" s="38"/>
      <c r="L8" s="38"/>
      <c r="M8" s="38"/>
      <c r="N8" s="38"/>
      <c r="O8" s="38"/>
    </row>
    <row r="9" spans="1:35" s="39" customFormat="1" ht="11.25" customHeight="1" x14ac:dyDescent="0.2">
      <c r="B9" s="39" t="str">
        <f>Processes_BASE!B12</f>
        <v>PEXNH3</v>
      </c>
      <c r="C9" s="39" t="str">
        <f>Processes_BASE!C12</f>
        <v>Ammonia to Export Market</v>
      </c>
      <c r="D9" s="39" t="str">
        <f>Processes_BASE!D12</f>
        <v>PJ</v>
      </c>
      <c r="E9" s="92" t="str">
        <f>RES!O2</f>
        <v>NH3</v>
      </c>
      <c r="F9" s="92" t="s">
        <v>349</v>
      </c>
      <c r="G9" s="38"/>
      <c r="H9" s="47">
        <v>1</v>
      </c>
      <c r="I9" s="47"/>
      <c r="J9" s="47"/>
      <c r="K9" s="47"/>
      <c r="L9" s="47"/>
      <c r="M9" s="47"/>
      <c r="N9" s="47"/>
      <c r="O9" s="47"/>
      <c r="X9" s="39">
        <v>1</v>
      </c>
      <c r="Y9" s="80"/>
      <c r="Z9" s="80"/>
      <c r="AA9" s="80">
        <v>3</v>
      </c>
      <c r="AB9" s="80">
        <f>EBNH3_Exist!K12</f>
        <v>2.7578253706754534</v>
      </c>
      <c r="AC9" s="39">
        <v>1</v>
      </c>
      <c r="AI9" s="178"/>
    </row>
    <row r="10" spans="1:35" s="39" customFormat="1" ht="11.25" customHeight="1" x14ac:dyDescent="0.2">
      <c r="B10" s="39" t="str">
        <f>Processes_BASE!B13</f>
        <v>XTRANH3</v>
      </c>
      <c r="C10" s="39" t="str">
        <f>Processes_BASE!C13</f>
        <v>Ammonia to Transport</v>
      </c>
      <c r="D10" s="39" t="str">
        <f>Processes_BASE!D13</f>
        <v>PJ</v>
      </c>
      <c r="E10" s="92" t="str">
        <f>RES!O2</f>
        <v>NH3</v>
      </c>
      <c r="F10" s="92" t="str">
        <f>RES!V2</f>
        <v>TRANH3</v>
      </c>
      <c r="G10" s="38"/>
      <c r="H10" s="39">
        <v>1</v>
      </c>
      <c r="P10" s="81"/>
      <c r="Q10" s="81"/>
      <c r="R10" s="81"/>
      <c r="S10" s="81"/>
      <c r="T10" s="81"/>
      <c r="U10" s="81"/>
      <c r="V10" s="81"/>
      <c r="W10" s="81"/>
      <c r="X10" s="39">
        <v>1</v>
      </c>
      <c r="Y10" s="47"/>
      <c r="Z10" s="47"/>
      <c r="AA10" s="47"/>
      <c r="AB10" s="47"/>
      <c r="AC10" s="39">
        <v>1</v>
      </c>
    </row>
    <row r="11" spans="1:35" s="39" customFormat="1" ht="11.25" customHeight="1" x14ac:dyDescent="0.25">
      <c r="B11" s="39" t="str">
        <f>Processes_BASE!B14</f>
        <v>IMPNH3</v>
      </c>
      <c r="C11" s="39" t="str">
        <f>Processes_BASE!C14</f>
        <v>Ammonia Imports</v>
      </c>
      <c r="D11" s="39" t="str">
        <f>Processes_BASE!D14</f>
        <v>PJ</v>
      </c>
      <c r="E11" s="92"/>
      <c r="F11" s="92" t="str">
        <f>E10</f>
        <v>NH3</v>
      </c>
      <c r="G11" s="38"/>
      <c r="H11" s="39">
        <v>1</v>
      </c>
      <c r="P11" s="81"/>
      <c r="Q11" s="81"/>
      <c r="R11" s="81"/>
      <c r="S11" s="81">
        <v>2025</v>
      </c>
      <c r="T11" s="81"/>
      <c r="U11" s="81"/>
      <c r="V11" s="81"/>
      <c r="W11" s="81"/>
      <c r="X11" s="39">
        <v>1</v>
      </c>
      <c r="Y11" s="47"/>
      <c r="Z11" s="47"/>
      <c r="AA11" s="47"/>
      <c r="AB11" s="47"/>
      <c r="AC11" s="39">
        <v>1</v>
      </c>
      <c r="AI11" s="283">
        <v>5000</v>
      </c>
    </row>
    <row r="12" spans="1:35" s="39" customFormat="1" ht="11.25" customHeight="1" x14ac:dyDescent="0.25">
      <c r="A12" s="275" t="str">
        <f>Processes_BASE!A16</f>
        <v>* Fuel Supply Technologies</v>
      </c>
      <c r="B12" s="284"/>
      <c r="E12" s="92"/>
      <c r="F12" s="92"/>
      <c r="G12" s="38"/>
      <c r="H12" s="86"/>
      <c r="I12" s="86"/>
      <c r="J12" s="86"/>
      <c r="K12" s="86"/>
      <c r="L12" s="86"/>
      <c r="M12" s="86"/>
      <c r="N12" s="86"/>
      <c r="O12" s="86"/>
    </row>
    <row r="13" spans="1:35" s="39" customFormat="1" ht="11.25" customHeight="1" x14ac:dyDescent="0.2">
      <c r="B13" s="39" t="str">
        <f>Processes_BASE!B17</f>
        <v>XINDHGN</v>
      </c>
      <c r="C13" s="39" t="str">
        <f>Processes_BASE!C17</f>
        <v>Industry Sector Hydrogen</v>
      </c>
      <c r="D13" s="39" t="str">
        <f>Processes_BASE!D17</f>
        <v>PJ</v>
      </c>
      <c r="E13" s="92" t="str">
        <f>Commodities_BASE!B13</f>
        <v>HGN</v>
      </c>
      <c r="F13" s="92" t="str">
        <f>RES!G2</f>
        <v>INDHGN</v>
      </c>
      <c r="G13" s="38"/>
      <c r="H13" s="86">
        <v>1</v>
      </c>
      <c r="I13" s="86"/>
      <c r="J13" s="86"/>
      <c r="K13" s="86"/>
      <c r="L13" s="86"/>
      <c r="M13" s="86"/>
      <c r="N13" s="86"/>
      <c r="O13" s="86"/>
      <c r="P13" s="80"/>
      <c r="Q13" s="80"/>
      <c r="R13" s="80"/>
      <c r="S13" s="80"/>
      <c r="T13" s="80"/>
      <c r="U13" s="80"/>
      <c r="V13" s="80"/>
      <c r="W13" s="80"/>
      <c r="X13" s="39">
        <v>1</v>
      </c>
      <c r="Y13" s="38"/>
      <c r="Z13" s="80"/>
    </row>
    <row r="14" spans="1:35" ht="11.25" customHeight="1" x14ac:dyDescent="0.25">
      <c r="A14" s="275" t="str">
        <f>Processes_BASE!A18</f>
        <v>* Conversion technologies</v>
      </c>
      <c r="B14" s="284"/>
      <c r="E14" s="93"/>
      <c r="F14" s="92"/>
      <c r="H14" s="87"/>
      <c r="I14" s="87"/>
      <c r="J14" s="87"/>
      <c r="K14" s="87"/>
      <c r="L14" s="87"/>
      <c r="M14" s="87"/>
      <c r="N14" s="87"/>
      <c r="O14" s="87"/>
    </row>
    <row r="15" spans="1:35" s="35" customFormat="1" ht="11.25" customHeight="1" x14ac:dyDescent="0.25">
      <c r="A15" s="12"/>
      <c r="B15" s="39" t="str">
        <f>Processes_BASE!B19</f>
        <v>ICPGASNH3-E</v>
      </c>
      <c r="C15" s="39" t="str">
        <f>Processes_BASE!C19</f>
        <v>Existing Ammonia Plant - Gas</v>
      </c>
      <c r="D15" s="39" t="str">
        <f>Processes_BASE!D19</f>
        <v>PJ</v>
      </c>
      <c r="E15" s="93" t="str">
        <f>RES!E2</f>
        <v>ICPGMU</v>
      </c>
      <c r="F15" s="93"/>
      <c r="H15" s="87"/>
      <c r="I15" s="87">
        <f>EBNH3_Exist!K5</f>
        <v>6.1380000000000008</v>
      </c>
      <c r="J15" s="87">
        <f>I15</f>
        <v>6.1380000000000008</v>
      </c>
      <c r="K15" s="87">
        <f>J15</f>
        <v>6.1380000000000008</v>
      </c>
      <c r="L15" s="87">
        <f>K15</f>
        <v>6.1380000000000008</v>
      </c>
      <c r="M15" s="87">
        <v>0</v>
      </c>
      <c r="N15" s="87"/>
      <c r="O15" s="87"/>
      <c r="P15" s="179">
        <f>P19</f>
        <v>29079.606217344292</v>
      </c>
      <c r="Q15" s="179">
        <f t="shared" ref="Q15:U15" si="0">Q19</f>
        <v>545.95308951430775</v>
      </c>
      <c r="R15" s="179">
        <f t="shared" si="0"/>
        <v>248.13768258271952</v>
      </c>
      <c r="S15" s="12"/>
      <c r="T15" s="179">
        <f t="shared" si="0"/>
        <v>-3</v>
      </c>
      <c r="U15" s="179">
        <f t="shared" si="0"/>
        <v>25</v>
      </c>
      <c r="X15" s="12">
        <v>1</v>
      </c>
      <c r="Y15" s="12"/>
      <c r="Z15" s="12"/>
      <c r="AA15" s="12"/>
      <c r="AB15" s="12"/>
      <c r="AE15" s="12"/>
    </row>
    <row r="16" spans="1:35" s="35" customFormat="1" ht="11.25" customHeight="1" x14ac:dyDescent="0.2">
      <c r="A16" s="12"/>
      <c r="E16" s="93" t="str">
        <f>RES!F2</f>
        <v>ICPELC</v>
      </c>
      <c r="F16" s="93"/>
      <c r="H16" s="87"/>
      <c r="I16" s="87"/>
      <c r="J16" s="87"/>
      <c r="K16" s="87"/>
      <c r="L16" s="87"/>
      <c r="M16" s="87"/>
      <c r="N16" s="87"/>
      <c r="O16" s="87"/>
      <c r="P16" s="12"/>
      <c r="Q16" s="12"/>
      <c r="R16" s="12"/>
      <c r="S16" s="12"/>
      <c r="T16" s="12"/>
      <c r="U16" s="12"/>
      <c r="V16" s="12"/>
      <c r="W16" s="12"/>
      <c r="Y16" s="12"/>
      <c r="Z16" s="12"/>
      <c r="AA16" s="12"/>
      <c r="AB16" s="12"/>
      <c r="AE16" s="35">
        <f>EBNH3_Exist!AD16</f>
        <v>5.7624113475177301E-3</v>
      </c>
    </row>
    <row r="17" spans="1:34" s="35" customFormat="1" ht="11.25" customHeight="1" x14ac:dyDescent="0.2">
      <c r="A17" s="12"/>
      <c r="E17" s="92" t="str">
        <f>RES!H2</f>
        <v>INDCLE</v>
      </c>
      <c r="H17" s="87"/>
      <c r="I17" s="87"/>
      <c r="J17" s="87"/>
      <c r="K17" s="87"/>
      <c r="L17" s="87"/>
      <c r="M17" s="87"/>
      <c r="N17" s="87"/>
      <c r="O17" s="87"/>
      <c r="P17" s="12"/>
      <c r="Q17" s="12"/>
      <c r="R17" s="12"/>
      <c r="S17" s="12"/>
      <c r="T17" s="12"/>
      <c r="U17" s="12"/>
      <c r="V17" s="12"/>
      <c r="W17" s="12"/>
      <c r="Y17" s="12"/>
      <c r="Z17" s="12"/>
      <c r="AA17" s="12"/>
      <c r="AB17" s="12"/>
      <c r="AF17" s="35">
        <f>EBNH3_Exist!K10/EBNH3_Exist!K5</f>
        <v>1.5053763440860212E-2</v>
      </c>
    </row>
    <row r="18" spans="1:34" s="35" customFormat="1" ht="11.25" customHeight="1" x14ac:dyDescent="0.2">
      <c r="A18" s="12"/>
      <c r="B18" s="12"/>
      <c r="C18" s="12"/>
      <c r="D18" s="12"/>
      <c r="E18" s="93"/>
      <c r="F18" s="92" t="str">
        <f>RES!O2</f>
        <v>NH3</v>
      </c>
      <c r="H18" s="87"/>
      <c r="I18" s="87"/>
      <c r="J18" s="87"/>
      <c r="K18" s="87"/>
      <c r="L18" s="87"/>
      <c r="M18" s="87"/>
      <c r="N18" s="87"/>
      <c r="O18" s="35">
        <v>3</v>
      </c>
      <c r="P18" s="12"/>
      <c r="Q18" s="12"/>
      <c r="R18" s="12"/>
      <c r="S18" s="12"/>
      <c r="T18" s="12"/>
      <c r="U18" s="12"/>
      <c r="V18" s="82">
        <f>EBNH3_Exist!K13/EBNH3_Exist!K5</f>
        <v>39.331215379602469</v>
      </c>
      <c r="W18" s="82">
        <f>EBNH3_Exist!K14/EBNH3_Exist!K5</f>
        <v>1.2971652003910066</v>
      </c>
      <c r="X18" s="12"/>
      <c r="Y18" s="12"/>
      <c r="Z18" s="12"/>
      <c r="AA18" s="12"/>
      <c r="AB18" s="12"/>
      <c r="AC18" s="35">
        <v>1</v>
      </c>
      <c r="AD18" s="88">
        <f>EBNH3_Exist!K8/EBNH3_Exist!K5</f>
        <v>1.5053763440860213</v>
      </c>
    </row>
    <row r="19" spans="1:34" s="35" customFormat="1" ht="11.25" customHeight="1" x14ac:dyDescent="0.2">
      <c r="A19" s="12"/>
      <c r="B19" s="39" t="str">
        <f>RES!M15</f>
        <v>ICPHGNNH3-N</v>
      </c>
      <c r="C19" s="39" t="str">
        <f>RES!M12</f>
        <v>New Ammonia Plant - H2</v>
      </c>
      <c r="D19" s="39" t="str">
        <f>Processes_BASE!D20</f>
        <v>PJ</v>
      </c>
      <c r="E19" s="93" t="str">
        <f>RES!F2</f>
        <v>ICPELC</v>
      </c>
      <c r="F19" s="92"/>
      <c r="H19" s="87"/>
      <c r="I19" s="87"/>
      <c r="J19" s="87"/>
      <c r="K19" s="87"/>
      <c r="L19" s="87"/>
      <c r="M19" s="87"/>
      <c r="N19" s="94"/>
      <c r="P19" s="176">
        <f>EBNH3_Exist!T39</f>
        <v>29079.606217344292</v>
      </c>
      <c r="Q19" s="176">
        <f>EBNH3_Exist!T40</f>
        <v>545.95308951430775</v>
      </c>
      <c r="R19" s="176">
        <f>EBNH3_Exist!T41</f>
        <v>248.13768258271952</v>
      </c>
      <c r="S19" s="12">
        <v>2030</v>
      </c>
      <c r="T19" s="12">
        <f>-EBNH3_Exist!T32</f>
        <v>-3</v>
      </c>
      <c r="U19" s="12">
        <f>EBNH3_Exist!T31</f>
        <v>25</v>
      </c>
      <c r="V19" s="12"/>
      <c r="W19" s="12"/>
      <c r="X19" s="12">
        <v>1</v>
      </c>
      <c r="Y19" s="12"/>
      <c r="Z19" s="12"/>
      <c r="AA19" s="12"/>
      <c r="AB19" s="12"/>
      <c r="AE19" s="35">
        <f>EBNH3_Exist!AD16</f>
        <v>5.7624113475177301E-3</v>
      </c>
    </row>
    <row r="20" spans="1:34" s="35" customFormat="1" ht="11.25" customHeight="1" x14ac:dyDescent="0.2">
      <c r="A20" s="12"/>
      <c r="B20" s="12"/>
      <c r="C20" s="12"/>
      <c r="D20" s="12"/>
      <c r="E20" s="93" t="str">
        <f>RES!G2</f>
        <v>INDHGN</v>
      </c>
      <c r="F20" s="92"/>
      <c r="H20" s="12"/>
      <c r="I20" s="12"/>
      <c r="J20" s="12"/>
      <c r="K20" s="12"/>
      <c r="L20" s="12"/>
      <c r="M20" s="12"/>
      <c r="N20" s="12"/>
      <c r="O20" s="12"/>
      <c r="P20" s="12"/>
      <c r="Q20" s="12"/>
      <c r="R20" s="12"/>
      <c r="S20" s="12"/>
      <c r="T20" s="12"/>
      <c r="U20" s="12"/>
      <c r="V20" s="12"/>
      <c r="W20" s="12"/>
      <c r="Y20" s="12"/>
      <c r="Z20" s="12"/>
      <c r="AA20" s="12"/>
      <c r="AB20" s="12"/>
      <c r="AG20" s="35">
        <f>EBNH3_Exist!AD59</f>
        <v>1.1634641635177441</v>
      </c>
    </row>
    <row r="21" spans="1:34" s="35" customFormat="1" ht="11.25" customHeight="1" x14ac:dyDescent="0.2">
      <c r="A21" s="12"/>
      <c r="F21" s="93" t="str">
        <f>RES!O2</f>
        <v>NH3</v>
      </c>
      <c r="H21" s="12"/>
      <c r="I21" s="12"/>
      <c r="J21" s="12"/>
      <c r="K21" s="12"/>
      <c r="L21" s="12"/>
      <c r="M21" s="12"/>
      <c r="N21" s="12"/>
      <c r="O21" s="12"/>
      <c r="P21" s="12"/>
      <c r="Q21" s="12"/>
      <c r="R21" s="12"/>
      <c r="S21" s="12"/>
      <c r="T21" s="12"/>
      <c r="U21" s="12"/>
      <c r="V21" s="12"/>
      <c r="W21" s="12"/>
      <c r="X21" s="12">
        <v>1</v>
      </c>
      <c r="Y21" s="12"/>
      <c r="Z21" s="12"/>
      <c r="AA21" s="12"/>
      <c r="AB21" s="12"/>
      <c r="AC21" s="35">
        <v>1</v>
      </c>
    </row>
    <row r="22" spans="1:34" s="35" customFormat="1" ht="11.25" customHeight="1" x14ac:dyDescent="0.2">
      <c r="A22" s="12" t="s">
        <v>376</v>
      </c>
      <c r="B22" s="12" t="str">
        <f>Processes_BASE!B25</f>
        <v>UCTLNH3-E</v>
      </c>
      <c r="C22" s="12" t="str">
        <f>Processes_BASE!C25</f>
        <v>Ammonia production linked to CTL production</v>
      </c>
      <c r="D22" s="12" t="str">
        <f>Processes_BASE!D25</f>
        <v>PJ</v>
      </c>
      <c r="E22" s="12" t="s">
        <v>416</v>
      </c>
      <c r="F22" s="93" t="str">
        <f>F21</f>
        <v>NH3</v>
      </c>
      <c r="H22" s="12"/>
      <c r="I22" s="12"/>
      <c r="J22" s="12"/>
      <c r="K22" s="12"/>
      <c r="L22" s="12"/>
      <c r="M22" s="12"/>
      <c r="N22" s="12"/>
      <c r="O22" s="12"/>
      <c r="P22" s="12"/>
      <c r="Q22" s="12"/>
      <c r="R22" s="12"/>
      <c r="S22" s="12"/>
      <c r="T22" s="12"/>
      <c r="U22" s="12"/>
      <c r="V22" s="12"/>
      <c r="W22" s="12"/>
      <c r="X22" s="12"/>
      <c r="Y22" s="12"/>
      <c r="Z22" s="12"/>
      <c r="AA22" s="12"/>
      <c r="AB22" s="12"/>
      <c r="AH22" s="35">
        <f>EBNH3_Exist!F7/EBNH3_Exist!C7</f>
        <v>1.9991974547851756E-2</v>
      </c>
    </row>
  </sheetData>
  <pageMargins left="0.75" right="0.75" top="1" bottom="1" header="0.5" footer="0.5"/>
  <pageSetup paperSize="9" orientation="landscape" horizontalDpi="1200" r:id="rId1"/>
  <headerFooter alignWithMargins="0"/>
  <drawing r:id="rId2"/>
  <legacyDrawing r:id="rId3"/>
  <controls>
    <mc:AlternateContent xmlns:mc="http://schemas.openxmlformats.org/markup-compatibility/2006">
      <mc:Choice Requires="x14">
        <control shapeId="157697" r:id="rId4" name="cmdTechNameAndDesc">
          <controlPr defaultSize="0" autoLine="0" r:id="rId5">
            <anchor moveWithCells="1">
              <from>
                <xdr:col>1</xdr:col>
                <xdr:colOff>0</xdr:colOff>
                <xdr:row>1</xdr:row>
                <xdr:rowOff>114300</xdr:rowOff>
              </from>
              <to>
                <xdr:col>2</xdr:col>
                <xdr:colOff>847725</xdr:colOff>
                <xdr:row>2</xdr:row>
                <xdr:rowOff>209550</xdr:rowOff>
              </to>
            </anchor>
          </controlPr>
        </control>
      </mc:Choice>
      <mc:Fallback>
        <control shapeId="157697" r:id="rId4" name="cmdTechNameAndDesc"/>
      </mc:Fallback>
    </mc:AlternateContent>
    <mc:AlternateContent xmlns:mc="http://schemas.openxmlformats.org/markup-compatibility/2006">
      <mc:Choice Requires="x14">
        <control shapeId="157698" r:id="rId6" name="cmdCommIN">
          <controlPr defaultSize="0" autoLine="0" r:id="rId7">
            <anchor moveWithCells="1">
              <from>
                <xdr:col>4</xdr:col>
                <xdr:colOff>0</xdr:colOff>
                <xdr:row>1</xdr:row>
                <xdr:rowOff>114300</xdr:rowOff>
              </from>
              <to>
                <xdr:col>4</xdr:col>
                <xdr:colOff>619125</xdr:colOff>
                <xdr:row>2</xdr:row>
                <xdr:rowOff>209550</xdr:rowOff>
              </to>
            </anchor>
          </controlPr>
        </control>
      </mc:Choice>
      <mc:Fallback>
        <control shapeId="157698" r:id="rId6" name="cmdCommIN"/>
      </mc:Fallback>
    </mc:AlternateContent>
    <mc:AlternateContent xmlns:mc="http://schemas.openxmlformats.org/markup-compatibility/2006">
      <mc:Choice Requires="x14">
        <control shapeId="157699"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57699" r:id="rId8" name="cmdCommOUT"/>
      </mc:Fallback>
    </mc:AlternateContent>
    <mc:AlternateContent xmlns:mc="http://schemas.openxmlformats.org/markup-compatibility/2006">
      <mc:Choice Requires="x14">
        <control shapeId="157700" r:id="rId10" name="cmdAddParameter">
          <controlPr defaultSize="0" autoLine="0" r:id="rId11">
            <anchor moveWithCells="1">
              <from>
                <xdr:col>0</xdr:col>
                <xdr:colOff>9525</xdr:colOff>
                <xdr:row>2</xdr:row>
                <xdr:rowOff>190500</xdr:rowOff>
              </from>
              <to>
                <xdr:col>1</xdr:col>
                <xdr:colOff>0</xdr:colOff>
                <xdr:row>2</xdr:row>
                <xdr:rowOff>428625</xdr:rowOff>
              </to>
            </anchor>
          </controlPr>
        </control>
      </mc:Choice>
      <mc:Fallback>
        <control shapeId="157700" r:id="rId10" name="cmdAddParameter"/>
      </mc:Fallback>
    </mc:AlternateContent>
    <mc:AlternateContent xmlns:mc="http://schemas.openxmlformats.org/markup-compatibility/2006">
      <mc:Choice Requires="x14">
        <control shapeId="157701" r:id="rId12" name="cmdAddParamQualifier1">
          <controlPr defaultSize="0" autoLine="0" r:id="rId13">
            <anchor moveWithCells="1">
              <from>
                <xdr:col>0</xdr:col>
                <xdr:colOff>9525</xdr:colOff>
                <xdr:row>3</xdr:row>
                <xdr:rowOff>171450</xdr:rowOff>
              </from>
              <to>
                <xdr:col>1</xdr:col>
                <xdr:colOff>0</xdr:colOff>
                <xdr:row>4</xdr:row>
                <xdr:rowOff>133350</xdr:rowOff>
              </to>
            </anchor>
          </controlPr>
        </control>
      </mc:Choice>
      <mc:Fallback>
        <control shapeId="157701" r:id="rId12" name="cmdAddParamQualifier1"/>
      </mc:Fallback>
    </mc:AlternateContent>
    <mc:AlternateContent xmlns:mc="http://schemas.openxmlformats.org/markup-compatibility/2006">
      <mc:Choice Requires="x14">
        <control shapeId="157702" r:id="rId14" name="cmdCheckTechDataSheet">
          <controlPr defaultSize="0" autoLine="0" r:id="rId15">
            <anchor moveWithCells="1">
              <from>
                <xdr:col>0</xdr:col>
                <xdr:colOff>9525</xdr:colOff>
                <xdr:row>1</xdr:row>
                <xdr:rowOff>114300</xdr:rowOff>
              </from>
              <to>
                <xdr:col>1</xdr:col>
                <xdr:colOff>0</xdr:colOff>
                <xdr:row>2</xdr:row>
                <xdr:rowOff>209550</xdr:rowOff>
              </to>
            </anchor>
          </controlPr>
        </control>
      </mc:Choice>
      <mc:Fallback>
        <control shapeId="157702" r:id="rId14" name="cmdCheckTechDataSheet"/>
      </mc:Fallback>
    </mc:AlternateContent>
    <mc:AlternateContent xmlns:mc="http://schemas.openxmlformats.org/markup-compatibility/2006">
      <mc:Choice Requires="x14">
        <control shapeId="157703" r:id="rId16" name="cmdAddParamQualifier2">
          <controlPr defaultSize="0" autoLine="0" r:id="rId17">
            <anchor moveWithCells="1">
              <from>
                <xdr:col>0</xdr:col>
                <xdr:colOff>9525</xdr:colOff>
                <xdr:row>5</xdr:row>
                <xdr:rowOff>19050</xdr:rowOff>
              </from>
              <to>
                <xdr:col>1</xdr:col>
                <xdr:colOff>0</xdr:colOff>
                <xdr:row>6</xdr:row>
                <xdr:rowOff>38100</xdr:rowOff>
              </to>
            </anchor>
          </controlPr>
        </control>
      </mc:Choice>
      <mc:Fallback>
        <control shapeId="157703" r:id="rId16" name="cmdAddParamQualifier2"/>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3EB-1AF8-4D60-9FFF-713A4BC240B3}">
  <sheetPr codeName="Sheet31">
    <tabColor theme="4"/>
  </sheetPr>
  <dimension ref="A1:AI24"/>
  <sheetViews>
    <sheetView tabSelected="1" workbookViewId="0">
      <selection activeCell="X24" sqref="X24"/>
    </sheetView>
  </sheetViews>
  <sheetFormatPr defaultColWidth="9.140625" defaultRowHeight="11.25" customHeight="1" x14ac:dyDescent="0.2"/>
  <cols>
    <col min="1" max="1" width="12.28515625" style="12" customWidth="1"/>
    <col min="2" max="2" width="15.28515625" style="12" customWidth="1"/>
    <col min="3" max="3" width="36.140625" style="12" customWidth="1"/>
    <col min="4" max="4" width="11.140625" style="12" customWidth="1"/>
    <col min="5" max="5" width="9.85546875" style="12" customWidth="1"/>
    <col min="6" max="6" width="10.28515625" style="12" customWidth="1"/>
    <col min="7" max="7" width="11.5703125" style="35" customWidth="1"/>
    <col min="8" max="8" width="9.140625" style="12"/>
    <col min="9" max="13" width="10.85546875" style="12" customWidth="1"/>
    <col min="14" max="15" width="9.140625" style="12"/>
    <col min="16" max="18" width="11.28515625" style="12" customWidth="1"/>
    <col min="19" max="19" width="7.140625" style="12" customWidth="1"/>
    <col min="20" max="20" width="7" style="12" customWidth="1"/>
    <col min="21" max="21" width="6.85546875" style="12" customWidth="1"/>
    <col min="22" max="23" width="11.140625" style="12" customWidth="1"/>
    <col min="24" max="29" width="9.140625" style="12"/>
    <col min="30" max="34" width="11.85546875" style="12" customWidth="1"/>
    <col min="35" max="35" width="11.85546875" style="206" customWidth="1"/>
    <col min="36" max="16384" width="9.140625" style="12"/>
  </cols>
  <sheetData>
    <row r="1" spans="1:35" ht="11.25" customHeight="1" x14ac:dyDescent="0.2">
      <c r="A1" s="11" t="str">
        <f ca="1">IF(INDEX(Index!$E$6:$E$37,MATCH(A2,Index!$D$6:$D$37,0))=1,LEFT(A2,SEARCH("_",A2)-1),"")</f>
        <v>ProcData</v>
      </c>
      <c r="B1" s="18" t="str">
        <f>Commodities_BASE!B1</f>
        <v>REGION1</v>
      </c>
      <c r="H1" s="39"/>
      <c r="AE1" s="210"/>
      <c r="AF1" s="210"/>
      <c r="AG1" s="210"/>
      <c r="AH1" s="210"/>
      <c r="AI1" s="206" t="s">
        <v>376</v>
      </c>
    </row>
    <row r="2" spans="1:35" ht="11.25" customHeight="1" x14ac:dyDescent="0.2">
      <c r="A2" t="str">
        <f ca="1">MID(CELL("filename",A2),FIND("]",CELL("filename",A2))+1,255)</f>
        <v>ProcData_MTH</v>
      </c>
      <c r="H2" s="39"/>
      <c r="I2" s="39" t="s">
        <v>383</v>
      </c>
      <c r="J2" s="39"/>
      <c r="K2" s="39"/>
      <c r="L2" s="39"/>
      <c r="M2" s="39"/>
      <c r="N2" s="39"/>
      <c r="O2" s="39"/>
      <c r="T2" s="85"/>
      <c r="U2" s="85"/>
      <c r="AE2" s="322"/>
      <c r="AF2" s="322"/>
      <c r="AG2" s="322"/>
      <c r="AH2" s="322"/>
    </row>
    <row r="3" spans="1:35" ht="34.5" customHeight="1" x14ac:dyDescent="0.2">
      <c r="H3" s="85" t="s">
        <v>384</v>
      </c>
      <c r="I3" s="85" t="s">
        <v>385</v>
      </c>
      <c r="J3" s="85" t="s">
        <v>385</v>
      </c>
      <c r="K3" s="85" t="s">
        <v>385</v>
      </c>
      <c r="L3" s="85" t="s">
        <v>385</v>
      </c>
      <c r="M3" s="85" t="s">
        <v>385</v>
      </c>
      <c r="N3" s="85" t="s">
        <v>386</v>
      </c>
      <c r="O3" s="85" t="s">
        <v>386</v>
      </c>
      <c r="P3" s="85" t="s">
        <v>387</v>
      </c>
      <c r="Q3" s="85" t="s">
        <v>388</v>
      </c>
      <c r="R3" s="85" t="s">
        <v>389</v>
      </c>
      <c r="S3" s="85" t="s">
        <v>390</v>
      </c>
      <c r="T3" s="85" t="s">
        <v>391</v>
      </c>
      <c r="U3" s="85" t="s">
        <v>392</v>
      </c>
      <c r="V3" s="85" t="s">
        <v>393</v>
      </c>
      <c r="W3" s="85" t="s">
        <v>393</v>
      </c>
      <c r="X3" s="85" t="s">
        <v>394</v>
      </c>
      <c r="Y3" s="12" t="s">
        <v>395</v>
      </c>
      <c r="Z3" s="12" t="s">
        <v>395</v>
      </c>
      <c r="AA3" s="85" t="s">
        <v>396</v>
      </c>
      <c r="AB3" s="85" t="s">
        <v>397</v>
      </c>
      <c r="AC3" s="12" t="s">
        <v>398</v>
      </c>
      <c r="AD3" s="210" t="s">
        <v>399</v>
      </c>
      <c r="AE3" s="210" t="s">
        <v>399</v>
      </c>
      <c r="AF3" s="210" t="s">
        <v>399</v>
      </c>
      <c r="AG3" s="210"/>
      <c r="AH3" s="210"/>
    </row>
    <row r="4" spans="1:35" ht="21.75" customHeight="1" x14ac:dyDescent="0.2">
      <c r="E4" s="36"/>
      <c r="F4" s="36"/>
      <c r="G4" s="36"/>
      <c r="H4" s="48" t="s">
        <v>380</v>
      </c>
      <c r="I4" s="48" t="s">
        <v>401</v>
      </c>
      <c r="J4" s="48" t="s">
        <v>401</v>
      </c>
      <c r="K4" s="48" t="s">
        <v>401</v>
      </c>
      <c r="L4" s="48" t="s">
        <v>401</v>
      </c>
      <c r="M4" s="48" t="s">
        <v>401</v>
      </c>
      <c r="N4" s="83" t="s">
        <v>402</v>
      </c>
      <c r="O4" s="83" t="s">
        <v>402</v>
      </c>
      <c r="P4" s="48" t="s">
        <v>403</v>
      </c>
      <c r="Q4" s="48" t="s">
        <v>404</v>
      </c>
      <c r="R4" s="48" t="s">
        <v>405</v>
      </c>
      <c r="S4" s="48" t="s">
        <v>406</v>
      </c>
      <c r="T4" s="48" t="s">
        <v>407</v>
      </c>
      <c r="U4" s="48" t="s">
        <v>408</v>
      </c>
      <c r="V4" s="48" t="s">
        <v>409</v>
      </c>
      <c r="W4" s="48" t="s">
        <v>409</v>
      </c>
      <c r="X4" s="48" t="s">
        <v>410</v>
      </c>
      <c r="Y4" s="83" t="s">
        <v>411</v>
      </c>
      <c r="Z4" s="83" t="s">
        <v>411</v>
      </c>
      <c r="AA4" s="83" t="s">
        <v>412</v>
      </c>
      <c r="AB4" s="83" t="s">
        <v>412</v>
      </c>
      <c r="AC4" s="23" t="s">
        <v>413</v>
      </c>
      <c r="AD4" s="211" t="s">
        <v>414</v>
      </c>
      <c r="AE4" s="211" t="s">
        <v>414</v>
      </c>
      <c r="AF4" s="211" t="s">
        <v>414</v>
      </c>
      <c r="AG4" s="211" t="s">
        <v>414</v>
      </c>
      <c r="AH4" s="211" t="s">
        <v>414</v>
      </c>
      <c r="AI4" s="207" t="s">
        <v>414</v>
      </c>
    </row>
    <row r="5" spans="1:35" ht="16.5" customHeight="1" x14ac:dyDescent="0.2">
      <c r="H5" s="48" t="s">
        <v>381</v>
      </c>
      <c r="I5" s="48"/>
      <c r="J5" s="48"/>
      <c r="K5" s="48"/>
      <c r="L5" s="48"/>
      <c r="M5" s="48"/>
      <c r="N5" s="48"/>
      <c r="O5" s="48"/>
      <c r="V5" s="12" t="str">
        <f>EBNH3_Exist!A13</f>
        <v>CO2SP</v>
      </c>
      <c r="W5" s="12" t="str">
        <f>EBNH3_Exist!A14</f>
        <v>CH4S</v>
      </c>
      <c r="X5" s="41"/>
      <c r="Y5" s="12" t="s">
        <v>382</v>
      </c>
      <c r="Z5" s="12" t="s">
        <v>382</v>
      </c>
      <c r="AA5" s="12" t="s">
        <v>382</v>
      </c>
      <c r="AB5" s="12" t="s">
        <v>382</v>
      </c>
      <c r="AC5" s="23" t="str">
        <f>F21</f>
        <v>MTH</v>
      </c>
      <c r="AD5" s="210" t="str">
        <f>E14</f>
        <v>ICPGMU</v>
      </c>
      <c r="AE5" s="210" t="str">
        <f>E15</f>
        <v>ICPELC</v>
      </c>
      <c r="AF5" s="210" t="str">
        <f>E16</f>
        <v>INDCLE</v>
      </c>
      <c r="AG5" s="210" t="str">
        <f>E20</f>
        <v>CO2CAPT</v>
      </c>
      <c r="AH5" s="210" t="str">
        <f>E19</f>
        <v>INDHGN</v>
      </c>
      <c r="AI5" s="206" t="str">
        <f>F21</f>
        <v>MTH</v>
      </c>
    </row>
    <row r="6" spans="1:35" ht="17.25" customHeight="1" thickBot="1" x14ac:dyDescent="0.3">
      <c r="B6" s="273" t="s">
        <v>535</v>
      </c>
      <c r="H6" s="48" t="s">
        <v>382</v>
      </c>
      <c r="I6" s="38">
        <v>2017</v>
      </c>
      <c r="J6" s="38">
        <v>2030</v>
      </c>
      <c r="K6" s="38">
        <v>2031</v>
      </c>
      <c r="L6" s="38">
        <v>2039</v>
      </c>
      <c r="M6" s="38">
        <v>2040</v>
      </c>
      <c r="V6" s="12" t="s">
        <v>382</v>
      </c>
      <c r="W6" s="12" t="s">
        <v>382</v>
      </c>
      <c r="X6" s="41"/>
      <c r="AE6" s="210"/>
      <c r="AF6" s="210"/>
      <c r="AG6" s="210"/>
      <c r="AH6" s="210"/>
    </row>
    <row r="7" spans="1:35" ht="27" customHeight="1" x14ac:dyDescent="0.25">
      <c r="B7" s="280" t="s">
        <v>538</v>
      </c>
      <c r="C7" s="280" t="s">
        <v>539</v>
      </c>
      <c r="D7" s="280" t="s">
        <v>547</v>
      </c>
      <c r="E7" s="280" t="s">
        <v>377</v>
      </c>
      <c r="F7" s="280" t="s">
        <v>378</v>
      </c>
      <c r="G7" s="280" t="s">
        <v>379</v>
      </c>
      <c r="H7" s="280" t="s">
        <v>380</v>
      </c>
      <c r="I7" s="280" t="s">
        <v>572</v>
      </c>
      <c r="J7" s="280" t="s">
        <v>573</v>
      </c>
      <c r="K7" s="280" t="s">
        <v>574</v>
      </c>
      <c r="L7" s="280" t="s">
        <v>575</v>
      </c>
      <c r="M7" s="280" t="s">
        <v>576</v>
      </c>
      <c r="N7" s="280" t="s">
        <v>402</v>
      </c>
      <c r="O7" s="280" t="s">
        <v>402</v>
      </c>
      <c r="P7" s="280" t="s">
        <v>403</v>
      </c>
      <c r="Q7" s="280" t="s">
        <v>404</v>
      </c>
      <c r="R7" s="280" t="s">
        <v>405</v>
      </c>
      <c r="S7" s="280" t="s">
        <v>406</v>
      </c>
      <c r="T7" s="280" t="s">
        <v>407</v>
      </c>
      <c r="U7" s="280" t="s">
        <v>408</v>
      </c>
      <c r="V7" s="280" t="s">
        <v>548</v>
      </c>
      <c r="W7" s="280" t="s">
        <v>549</v>
      </c>
      <c r="X7" s="280" t="s">
        <v>410</v>
      </c>
      <c r="Y7" s="280" t="s">
        <v>411</v>
      </c>
      <c r="Z7" s="280" t="s">
        <v>411</v>
      </c>
      <c r="AA7" s="280" t="s">
        <v>412</v>
      </c>
      <c r="AB7" s="280" t="s">
        <v>412</v>
      </c>
      <c r="AC7" s="280" t="s">
        <v>413</v>
      </c>
      <c r="AD7" s="280" t="s">
        <v>552</v>
      </c>
      <c r="AE7" s="280" t="s">
        <v>553</v>
      </c>
      <c r="AF7" s="280" t="s">
        <v>554</v>
      </c>
      <c r="AG7" s="280" t="s">
        <v>577</v>
      </c>
      <c r="AH7" s="280" t="s">
        <v>555</v>
      </c>
      <c r="AI7" s="280" t="s">
        <v>578</v>
      </c>
    </row>
    <row r="8" spans="1:35" s="35" customFormat="1" ht="16.5" customHeight="1" x14ac:dyDescent="0.25">
      <c r="A8" s="275" t="str">
        <f>Processes_BASE!A11</f>
        <v>* Trade Technologies</v>
      </c>
      <c r="B8" s="284"/>
      <c r="C8" s="45"/>
      <c r="D8" s="15"/>
      <c r="E8" s="91"/>
      <c r="F8" s="91"/>
      <c r="G8" s="15"/>
      <c r="H8" s="38"/>
      <c r="I8" s="38"/>
      <c r="J8" s="38"/>
      <c r="K8" s="38"/>
      <c r="L8" s="38"/>
      <c r="M8" s="38"/>
      <c r="N8" s="38"/>
      <c r="O8" s="38"/>
      <c r="AE8" s="212"/>
      <c r="AF8" s="212"/>
      <c r="AG8" s="212"/>
      <c r="AH8" s="212"/>
      <c r="AI8" s="208"/>
    </row>
    <row r="9" spans="1:35" s="39" customFormat="1" ht="11.25" customHeight="1" x14ac:dyDescent="0.2">
      <c r="B9" s="39" t="str">
        <f>RES!T29</f>
        <v>ICPMTHDEM</v>
      </c>
      <c r="C9" s="39" t="str">
        <f>RES!T28</f>
        <v>Methanol to Local Market</v>
      </c>
      <c r="D9" s="39" t="str">
        <f>Processes_BASE!D12</f>
        <v>PJ</v>
      </c>
      <c r="E9" s="92" t="str">
        <f>RES!P2</f>
        <v>MTH</v>
      </c>
      <c r="F9" s="92" t="str">
        <f>RES!Y2</f>
        <v>ICPMTH</v>
      </c>
      <c r="G9" s="38"/>
      <c r="H9" s="47">
        <v>1</v>
      </c>
      <c r="I9" s="47"/>
      <c r="J9" s="47"/>
      <c r="K9" s="47"/>
      <c r="L9" s="47"/>
      <c r="M9" s="47"/>
      <c r="N9" s="47"/>
      <c r="O9" s="47"/>
      <c r="R9" s="178"/>
      <c r="Y9" s="80"/>
      <c r="Z9" s="80"/>
      <c r="AA9" s="80">
        <v>3</v>
      </c>
      <c r="AB9" s="80">
        <f>EBNH3_Exist!K12</f>
        <v>2.7578253706754534</v>
      </c>
      <c r="AC9" s="39">
        <v>1</v>
      </c>
      <c r="AE9" s="213"/>
      <c r="AF9" s="213"/>
      <c r="AG9" s="213"/>
      <c r="AH9" s="213"/>
      <c r="AI9" s="209"/>
    </row>
    <row r="10" spans="1:35" s="39" customFormat="1" ht="11.25" customHeight="1" x14ac:dyDescent="0.2">
      <c r="B10" s="39" t="str">
        <f>RES!T32</f>
        <v>XTRAMTH</v>
      </c>
      <c r="C10" s="39" t="str">
        <f>RES!T31</f>
        <v>Methanol to Transport</v>
      </c>
      <c r="D10" s="39" t="str">
        <f>Processes_BASE!D13</f>
        <v>PJ</v>
      </c>
      <c r="E10" s="92" t="str">
        <f>RES!P2</f>
        <v>MTH</v>
      </c>
      <c r="F10" s="92" t="str">
        <f>RES!X2</f>
        <v>TRAMTH</v>
      </c>
      <c r="G10" s="38"/>
      <c r="H10" s="39">
        <v>1</v>
      </c>
      <c r="P10" s="81"/>
      <c r="Q10" s="81"/>
      <c r="R10" s="81"/>
      <c r="S10" s="81"/>
      <c r="T10" s="81"/>
      <c r="U10" s="81"/>
      <c r="V10" s="81"/>
      <c r="W10" s="81"/>
      <c r="Y10" s="47"/>
      <c r="Z10" s="47"/>
      <c r="AA10" s="47"/>
      <c r="AB10" s="47"/>
      <c r="AC10" s="39">
        <v>1</v>
      </c>
      <c r="AE10" s="213"/>
      <c r="AF10" s="213"/>
      <c r="AG10" s="213"/>
      <c r="AH10" s="213"/>
      <c r="AI10" s="209"/>
    </row>
    <row r="11" spans="1:35" s="39" customFormat="1" ht="11.25" customHeight="1" x14ac:dyDescent="0.25">
      <c r="A11" s="275" t="str">
        <f>Processes_BASE!A16</f>
        <v>* Fuel Supply Technologies</v>
      </c>
      <c r="B11" s="284"/>
      <c r="E11" s="92"/>
      <c r="F11" s="92"/>
      <c r="G11" s="38"/>
      <c r="H11" s="86"/>
      <c r="I11" s="86"/>
      <c r="J11" s="86"/>
      <c r="K11" s="86"/>
      <c r="L11" s="86"/>
      <c r="M11" s="86"/>
      <c r="N11" s="86"/>
      <c r="O11" s="86"/>
      <c r="AE11" s="213"/>
      <c r="AF11" s="213"/>
      <c r="AG11" s="213"/>
      <c r="AH11" s="213"/>
      <c r="AI11" s="209"/>
    </row>
    <row r="12" spans="1:35" s="323" customFormat="1" ht="11.25" customHeight="1" x14ac:dyDescent="0.2">
      <c r="E12" s="324"/>
      <c r="F12" s="324"/>
      <c r="G12" s="325"/>
      <c r="H12" s="326"/>
      <c r="I12" s="326"/>
      <c r="J12" s="326"/>
      <c r="K12" s="326"/>
      <c r="L12" s="326"/>
      <c r="M12" s="326"/>
      <c r="N12" s="326"/>
      <c r="O12" s="326"/>
      <c r="P12" s="327"/>
      <c r="Q12" s="327"/>
      <c r="R12" s="327"/>
      <c r="S12" s="327"/>
      <c r="T12" s="327"/>
      <c r="U12" s="327"/>
      <c r="V12" s="327"/>
      <c r="W12" s="327"/>
      <c r="Y12" s="325"/>
      <c r="Z12" s="327"/>
    </row>
    <row r="13" spans="1:35" ht="11.25" customHeight="1" x14ac:dyDescent="0.25">
      <c r="A13" s="275" t="str">
        <f>Processes_BASE!A18</f>
        <v>* Conversion technologies</v>
      </c>
      <c r="B13" s="284"/>
      <c r="E13" s="93"/>
      <c r="F13" s="92"/>
      <c r="H13" s="87"/>
      <c r="I13" s="87"/>
      <c r="J13" s="87"/>
      <c r="K13" s="87"/>
      <c r="L13" s="87"/>
      <c r="M13" s="87"/>
      <c r="N13" s="87"/>
      <c r="O13" s="87"/>
      <c r="AE13" s="210"/>
      <c r="AF13" s="210"/>
      <c r="AG13" s="210"/>
      <c r="AH13" s="210"/>
    </row>
    <row r="14" spans="1:35" ht="11.25" customHeight="1" x14ac:dyDescent="0.2">
      <c r="A14" s="42"/>
      <c r="B14" s="39" t="str">
        <f>RES!M30</f>
        <v>ICPGASMTH</v>
      </c>
      <c r="C14" s="12" t="str">
        <f>RES!M26</f>
        <v>Existing Methanol Plant - Gas</v>
      </c>
      <c r="D14" s="39" t="str">
        <f>Processes_BASE!D19</f>
        <v>PJ</v>
      </c>
      <c r="E14" s="93" t="str">
        <f>RES!E2</f>
        <v>ICPGMU</v>
      </c>
      <c r="F14" s="92"/>
      <c r="H14" s="87"/>
      <c r="I14" s="87">
        <f>'EBMTH and intensities'!K4</f>
        <v>2.786</v>
      </c>
      <c r="J14" s="87"/>
      <c r="K14" s="87"/>
      <c r="L14" s="87"/>
      <c r="M14" s="87"/>
      <c r="N14" s="87"/>
      <c r="O14" s="87"/>
      <c r="P14" s="224">
        <f>P18</f>
        <v>141.45581694762728</v>
      </c>
      <c r="Q14" s="82">
        <f>Q18</f>
        <v>36.120402904196844</v>
      </c>
      <c r="U14" s="12">
        <f>U18</f>
        <v>20</v>
      </c>
      <c r="AE14" s="210"/>
      <c r="AF14" s="210"/>
      <c r="AG14" s="210"/>
      <c r="AH14" s="210"/>
    </row>
    <row r="15" spans="1:35" ht="11.25" customHeight="1" x14ac:dyDescent="0.2">
      <c r="A15" s="42"/>
      <c r="B15" s="39"/>
      <c r="E15" s="93" t="str">
        <f>RES!F2</f>
        <v>ICPELC</v>
      </c>
      <c r="F15" s="92"/>
      <c r="H15" s="87"/>
      <c r="I15" s="87"/>
      <c r="J15" s="87"/>
      <c r="K15" s="87"/>
      <c r="L15" s="87"/>
      <c r="M15" s="87"/>
      <c r="N15" s="87"/>
      <c r="O15" s="87"/>
      <c r="AE15" s="210">
        <f>'EBMTH and intensities'!R31</f>
        <v>2.7939698492462316E-2</v>
      </c>
      <c r="AF15" s="210"/>
      <c r="AG15" s="210"/>
      <c r="AH15" s="210"/>
    </row>
    <row r="16" spans="1:35" ht="11.25" customHeight="1" x14ac:dyDescent="0.2">
      <c r="A16" s="42"/>
      <c r="B16" s="39"/>
      <c r="E16" s="93" t="str">
        <f>RES!H2</f>
        <v>INDCLE</v>
      </c>
      <c r="F16" s="92"/>
      <c r="H16" s="87"/>
      <c r="I16" s="87"/>
      <c r="J16" s="87"/>
      <c r="K16" s="87"/>
      <c r="L16" s="87"/>
      <c r="M16" s="87"/>
      <c r="N16" s="87"/>
      <c r="O16" s="87"/>
      <c r="AE16" s="210"/>
      <c r="AF16" s="210"/>
      <c r="AG16" s="210"/>
      <c r="AH16" s="210"/>
    </row>
    <row r="17" spans="1:35" ht="11.25" customHeight="1" x14ac:dyDescent="0.2">
      <c r="A17" s="42"/>
      <c r="B17" s="39"/>
      <c r="E17" s="93"/>
      <c r="F17" s="92" t="str">
        <f>RES!P2</f>
        <v>MTH</v>
      </c>
      <c r="H17" s="87"/>
      <c r="I17" s="87"/>
      <c r="J17" s="87"/>
      <c r="K17" s="87"/>
      <c r="L17" s="87"/>
      <c r="M17" s="87"/>
      <c r="N17" s="87"/>
      <c r="O17" s="87"/>
      <c r="AC17" s="12">
        <v>1</v>
      </c>
      <c r="AD17" s="12">
        <f>'EBMTH and intensities'!K5/'EBMTH and intensities'!K4</f>
        <v>1.0582914572864324</v>
      </c>
      <c r="AE17" s="210"/>
      <c r="AF17" s="210"/>
      <c r="AG17" s="210"/>
      <c r="AH17" s="210"/>
    </row>
    <row r="18" spans="1:35" s="35" customFormat="1" ht="11.25" customHeight="1" x14ac:dyDescent="0.2">
      <c r="A18" s="12"/>
      <c r="B18" s="39" t="str">
        <f>RES!M35</f>
        <v>ICPHGNMTH</v>
      </c>
      <c r="C18" s="39" t="str">
        <f>RES!M32</f>
        <v>New Methanol Plant - H2</v>
      </c>
      <c r="D18" s="39" t="str">
        <f>Processes_BASE!D20</f>
        <v>PJ</v>
      </c>
      <c r="E18" s="93" t="str">
        <f>RES!F2</f>
        <v>ICPELC</v>
      </c>
      <c r="F18" s="92"/>
      <c r="H18" s="87"/>
      <c r="I18" s="87"/>
      <c r="J18" s="87"/>
      <c r="K18" s="87"/>
      <c r="L18" s="87"/>
      <c r="M18" s="87"/>
      <c r="N18" s="94"/>
      <c r="P18" s="224">
        <f>'EBMTH and intensities'!R38</f>
        <v>141.45581694762728</v>
      </c>
      <c r="Q18" s="82">
        <f>'EBMTH and intensities'!R48</f>
        <v>36.120402904196844</v>
      </c>
      <c r="R18" s="176"/>
      <c r="S18" s="12"/>
      <c r="T18" s="12"/>
      <c r="U18" s="12">
        <f>'EBMTH and intensities'!R20</f>
        <v>20</v>
      </c>
      <c r="V18" s="12"/>
      <c r="W18" s="12"/>
      <c r="X18" s="12"/>
      <c r="Y18" s="12"/>
      <c r="Z18" s="12"/>
      <c r="AA18" s="12"/>
      <c r="AB18" s="12"/>
      <c r="AE18" s="212">
        <f>'EBMTH and intensities'!R31</f>
        <v>2.7939698492462316E-2</v>
      </c>
      <c r="AF18" s="212"/>
      <c r="AG18" s="212"/>
      <c r="AH18" s="212"/>
      <c r="AI18" s="208"/>
    </row>
    <row r="19" spans="1:35" s="35" customFormat="1" ht="11.25" customHeight="1" x14ac:dyDescent="0.2">
      <c r="A19" s="12"/>
      <c r="B19" s="12"/>
      <c r="C19" s="12"/>
      <c r="D19" s="12"/>
      <c r="E19" s="93" t="str">
        <f>RES!G2</f>
        <v>INDHGN</v>
      </c>
      <c r="F19" s="92"/>
      <c r="H19" s="12"/>
      <c r="I19" s="12"/>
      <c r="J19" s="12"/>
      <c r="K19" s="12"/>
      <c r="L19" s="12"/>
      <c r="M19" s="12"/>
      <c r="N19" s="12"/>
      <c r="O19" s="12"/>
      <c r="P19" s="12"/>
      <c r="Q19" s="12"/>
      <c r="R19" s="12"/>
      <c r="S19" s="12"/>
      <c r="T19" s="12"/>
      <c r="U19" s="12"/>
      <c r="V19" s="12"/>
      <c r="W19" s="12"/>
      <c r="Y19" s="12"/>
      <c r="Z19" s="12"/>
      <c r="AA19" s="12"/>
      <c r="AB19" s="12"/>
      <c r="AE19" s="212"/>
      <c r="AF19" s="212"/>
      <c r="AG19" s="212"/>
      <c r="AH19" s="212">
        <f>'EBMTH and intensities'!R7</f>
        <v>1.1396984924623115</v>
      </c>
      <c r="AI19" s="208"/>
    </row>
    <row r="20" spans="1:35" s="35" customFormat="1" ht="11.45" customHeight="1" x14ac:dyDescent="0.2">
      <c r="A20" s="12"/>
      <c r="B20" s="12"/>
      <c r="C20" s="12"/>
      <c r="D20" s="12"/>
      <c r="E20" s="93" t="str">
        <f>RES!I2</f>
        <v>CO2CAPT</v>
      </c>
      <c r="F20" s="92"/>
      <c r="H20" s="12"/>
      <c r="I20" s="12"/>
      <c r="J20" s="12"/>
      <c r="K20" s="12"/>
      <c r="L20" s="12"/>
      <c r="M20" s="12"/>
      <c r="N20" s="12"/>
      <c r="O20" s="12"/>
      <c r="P20" s="12"/>
      <c r="Q20" s="12"/>
      <c r="R20" s="12"/>
      <c r="S20" s="12"/>
      <c r="T20" s="12"/>
      <c r="U20" s="12"/>
      <c r="V20" s="12"/>
      <c r="W20" s="12"/>
      <c r="Y20" s="12"/>
      <c r="Z20" s="12"/>
      <c r="AA20" s="12"/>
      <c r="AB20" s="12"/>
      <c r="AE20" s="212"/>
      <c r="AF20" s="212"/>
      <c r="AG20" s="212">
        <f>'EBMTH and intensities'!R14</f>
        <v>1.3753124999999999</v>
      </c>
      <c r="AH20" s="212"/>
      <c r="AI20" s="208"/>
    </row>
    <row r="21" spans="1:35" ht="11.25" customHeight="1" x14ac:dyDescent="0.2">
      <c r="F21" s="12" t="str">
        <f>RES!P2</f>
        <v>MTH</v>
      </c>
      <c r="AC21" s="12">
        <v>1</v>
      </c>
      <c r="AE21" s="210"/>
      <c r="AF21" s="210"/>
      <c r="AG21" s="210"/>
      <c r="AH21" s="210"/>
    </row>
    <row r="22" spans="1:35" ht="11.25" customHeight="1" x14ac:dyDescent="0.2">
      <c r="AE22" s="210"/>
      <c r="AF22" s="210"/>
      <c r="AG22" s="210"/>
      <c r="AH22" s="210"/>
    </row>
    <row r="23" spans="1:35" ht="11.25" customHeight="1" x14ac:dyDescent="0.2">
      <c r="AE23" s="210"/>
      <c r="AF23" s="210"/>
      <c r="AG23" s="210"/>
      <c r="AH23" s="210"/>
    </row>
    <row r="24" spans="1:35" ht="11.25" customHeight="1" x14ac:dyDescent="0.2">
      <c r="AE24" s="210"/>
      <c r="AF24" s="210"/>
      <c r="AG24" s="210"/>
      <c r="AH24" s="210"/>
    </row>
  </sheetData>
  <mergeCells count="1">
    <mergeCell ref="AE2:AH2"/>
  </mergeCells>
  <pageMargins left="0.75" right="0.75" top="1" bottom="1" header="0.5" footer="0.5"/>
  <pageSetup paperSize="9" orientation="landscape" horizontalDpi="1200" r:id="rId1"/>
  <headerFooter alignWithMargins="0"/>
  <drawing r:id="rId2"/>
  <legacyDrawing r:id="rId3"/>
  <controls>
    <mc:AlternateContent xmlns:mc="http://schemas.openxmlformats.org/markup-compatibility/2006">
      <mc:Choice Requires="x14">
        <control shapeId="300033" r:id="rId4" name="cmdTechNameAndDesc">
          <controlPr defaultSize="0" autoLine="0" autoPict="0" r:id="rId5">
            <anchor moveWithCells="1">
              <from>
                <xdr:col>1</xdr:col>
                <xdr:colOff>0</xdr:colOff>
                <xdr:row>1</xdr:row>
                <xdr:rowOff>114300</xdr:rowOff>
              </from>
              <to>
                <xdr:col>2</xdr:col>
                <xdr:colOff>247650</xdr:colOff>
                <xdr:row>2</xdr:row>
                <xdr:rowOff>133350</xdr:rowOff>
              </to>
            </anchor>
          </controlPr>
        </control>
      </mc:Choice>
      <mc:Fallback>
        <control shapeId="300033" r:id="rId4" name="cmdTechNameAndDesc"/>
      </mc:Fallback>
    </mc:AlternateContent>
    <mc:AlternateContent xmlns:mc="http://schemas.openxmlformats.org/markup-compatibility/2006">
      <mc:Choice Requires="x14">
        <control shapeId="300034" r:id="rId6" name="cmdCommIN">
          <controlPr defaultSize="0" autoLine="0" autoPict="0" r:id="rId7">
            <anchor moveWithCells="1">
              <from>
                <xdr:col>4</xdr:col>
                <xdr:colOff>0</xdr:colOff>
                <xdr:row>1</xdr:row>
                <xdr:rowOff>114300</xdr:rowOff>
              </from>
              <to>
                <xdr:col>4</xdr:col>
                <xdr:colOff>419100</xdr:colOff>
                <xdr:row>2</xdr:row>
                <xdr:rowOff>133350</xdr:rowOff>
              </to>
            </anchor>
          </controlPr>
        </control>
      </mc:Choice>
      <mc:Fallback>
        <control shapeId="300034" r:id="rId6" name="cmdCommIN"/>
      </mc:Fallback>
    </mc:AlternateContent>
    <mc:AlternateContent xmlns:mc="http://schemas.openxmlformats.org/markup-compatibility/2006">
      <mc:Choice Requires="x14">
        <control shapeId="300035" r:id="rId8" name="cmdCommOUT">
          <controlPr defaultSize="0" autoLine="0" autoPict="0" r:id="rId9">
            <anchor moveWithCells="1">
              <from>
                <xdr:col>5</xdr:col>
                <xdr:colOff>0</xdr:colOff>
                <xdr:row>1</xdr:row>
                <xdr:rowOff>114300</xdr:rowOff>
              </from>
              <to>
                <xdr:col>5</xdr:col>
                <xdr:colOff>419100</xdr:colOff>
                <xdr:row>2</xdr:row>
                <xdr:rowOff>133350</xdr:rowOff>
              </to>
            </anchor>
          </controlPr>
        </control>
      </mc:Choice>
      <mc:Fallback>
        <control shapeId="300035" r:id="rId8" name="cmdCommOUT"/>
      </mc:Fallback>
    </mc:AlternateContent>
    <mc:AlternateContent xmlns:mc="http://schemas.openxmlformats.org/markup-compatibility/2006">
      <mc:Choice Requires="x14">
        <control shapeId="300036" r:id="rId10" name="cmdAddParameter">
          <controlPr defaultSize="0" autoLine="0" autoPict="0" r:id="rId11">
            <anchor moveWithCells="1">
              <from>
                <xdr:col>0</xdr:col>
                <xdr:colOff>9525</xdr:colOff>
                <xdr:row>2</xdr:row>
                <xdr:rowOff>190500</xdr:rowOff>
              </from>
              <to>
                <xdr:col>0</xdr:col>
                <xdr:colOff>561975</xdr:colOff>
                <xdr:row>2</xdr:row>
                <xdr:rowOff>352425</xdr:rowOff>
              </to>
            </anchor>
          </controlPr>
        </control>
      </mc:Choice>
      <mc:Fallback>
        <control shapeId="300036" r:id="rId10" name="cmdAddParameter"/>
      </mc:Fallback>
    </mc:AlternateContent>
    <mc:AlternateContent xmlns:mc="http://schemas.openxmlformats.org/markup-compatibility/2006">
      <mc:Choice Requires="x14">
        <control shapeId="300037" r:id="rId12" name="cmdAddParamQualifier1">
          <controlPr defaultSize="0" autoLine="0" autoPict="0" r:id="rId13">
            <anchor moveWithCells="1">
              <from>
                <xdr:col>0</xdr:col>
                <xdr:colOff>9525</xdr:colOff>
                <xdr:row>3</xdr:row>
                <xdr:rowOff>171450</xdr:rowOff>
              </from>
              <to>
                <xdr:col>0</xdr:col>
                <xdr:colOff>561975</xdr:colOff>
                <xdr:row>4</xdr:row>
                <xdr:rowOff>57150</xdr:rowOff>
              </to>
            </anchor>
          </controlPr>
        </control>
      </mc:Choice>
      <mc:Fallback>
        <control shapeId="300037" r:id="rId12" name="cmdAddParamQualifier1"/>
      </mc:Fallback>
    </mc:AlternateContent>
    <mc:AlternateContent xmlns:mc="http://schemas.openxmlformats.org/markup-compatibility/2006">
      <mc:Choice Requires="x14">
        <control shapeId="300038" r:id="rId14" name="cmdCheckTechDataSheet">
          <controlPr defaultSize="0" autoLine="0" autoPict="0" r:id="rId15">
            <anchor moveWithCells="1">
              <from>
                <xdr:col>0</xdr:col>
                <xdr:colOff>9525</xdr:colOff>
                <xdr:row>1</xdr:row>
                <xdr:rowOff>114300</xdr:rowOff>
              </from>
              <to>
                <xdr:col>0</xdr:col>
                <xdr:colOff>561975</xdr:colOff>
                <xdr:row>2</xdr:row>
                <xdr:rowOff>133350</xdr:rowOff>
              </to>
            </anchor>
          </controlPr>
        </control>
      </mc:Choice>
      <mc:Fallback>
        <control shapeId="300038" r:id="rId14" name="cmdCheckTechDataSheet"/>
      </mc:Fallback>
    </mc:AlternateContent>
    <mc:AlternateContent xmlns:mc="http://schemas.openxmlformats.org/markup-compatibility/2006">
      <mc:Choice Requires="x14">
        <control shapeId="300039" r:id="rId16" name="cmdAddParamQualifier2">
          <controlPr defaultSize="0" autoLine="0" autoPict="0" r:id="rId17">
            <anchor moveWithCells="1">
              <from>
                <xdr:col>0</xdr:col>
                <xdr:colOff>9525</xdr:colOff>
                <xdr:row>5</xdr:row>
                <xdr:rowOff>19050</xdr:rowOff>
              </from>
              <to>
                <xdr:col>0</xdr:col>
                <xdr:colOff>561975</xdr:colOff>
                <xdr:row>5</xdr:row>
                <xdr:rowOff>180975</xdr:rowOff>
              </to>
            </anchor>
          </controlPr>
        </control>
      </mc:Choice>
      <mc:Fallback>
        <control shapeId="300039" r:id="rId16" name="cmdAddParamQualifier2"/>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
  <dimension ref="A1:X9"/>
  <sheetViews>
    <sheetView workbookViewId="0"/>
  </sheetViews>
  <sheetFormatPr defaultColWidth="9.140625" defaultRowHeight="12.75" x14ac:dyDescent="0.2"/>
  <cols>
    <col min="1" max="2" width="12.42578125" style="17" customWidth="1"/>
    <col min="3" max="3" width="20.5703125" style="17" customWidth="1"/>
    <col min="4" max="4" width="8.7109375" style="17" customWidth="1"/>
    <col min="5" max="5" width="12.28515625" style="17" customWidth="1"/>
    <col min="6" max="7" width="12.140625" style="17" customWidth="1"/>
    <col min="8" max="8" width="10.7109375" style="17" customWidth="1"/>
    <col min="9" max="9" width="10.140625" customWidth="1"/>
    <col min="10" max="10" width="11.28515625" style="17" customWidth="1"/>
    <col min="11" max="11" width="11.140625" style="17" customWidth="1"/>
    <col min="12" max="12" width="12.85546875" style="17" customWidth="1"/>
    <col min="13" max="13" width="14" style="17" customWidth="1"/>
    <col min="14" max="14" width="13.42578125" style="17" customWidth="1"/>
    <col min="15" max="16" width="12.140625" style="17" customWidth="1"/>
    <col min="17" max="17" width="14.140625" style="17" customWidth="1"/>
    <col min="18" max="18" width="14.42578125" style="17" customWidth="1"/>
    <col min="19" max="19" width="17.42578125" style="17" customWidth="1"/>
    <col min="20" max="20" width="19.42578125" style="17" customWidth="1"/>
    <col min="21" max="21" width="19" style="17" customWidth="1"/>
    <col min="22" max="22" width="13.85546875" style="17" customWidth="1"/>
    <col min="23" max="23" width="13.7109375" style="17" customWidth="1"/>
    <col min="24" max="24" width="12.28515625" style="17" customWidth="1"/>
    <col min="25" max="25" width="10.28515625" style="17" customWidth="1"/>
    <col min="26" max="16384" width="9.140625" style="17"/>
  </cols>
  <sheetData>
    <row r="1" spans="1:24" s="18" customFormat="1" ht="11.25" x14ac:dyDescent="0.2">
      <c r="A1" s="20" t="s">
        <v>417</v>
      </c>
    </row>
    <row r="2" spans="1:24" s="18" customFormat="1" ht="11.25" customHeight="1" x14ac:dyDescent="0.2"/>
    <row r="3" spans="1:24" s="18" customFormat="1" ht="21.75" customHeight="1" x14ac:dyDescent="0.2">
      <c r="H3" s="30" t="s">
        <v>418</v>
      </c>
      <c r="I3" s="30" t="s">
        <v>419</v>
      </c>
      <c r="J3" s="30" t="s">
        <v>420</v>
      </c>
      <c r="K3" s="30" t="s">
        <v>421</v>
      </c>
      <c r="L3" s="30" t="s">
        <v>422</v>
      </c>
      <c r="M3" s="30" t="s">
        <v>423</v>
      </c>
      <c r="N3" s="31" t="s">
        <v>424</v>
      </c>
      <c r="O3" s="31" t="s">
        <v>425</v>
      </c>
      <c r="P3" s="31" t="s">
        <v>426</v>
      </c>
      <c r="Q3" s="31" t="s">
        <v>427</v>
      </c>
      <c r="R3" s="31" t="s">
        <v>428</v>
      </c>
      <c r="S3" s="31" t="s">
        <v>429</v>
      </c>
      <c r="T3" s="31" t="s">
        <v>430</v>
      </c>
      <c r="U3" s="31" t="s">
        <v>431</v>
      </c>
      <c r="V3" s="30" t="s">
        <v>432</v>
      </c>
      <c r="W3" s="30" t="s">
        <v>433</v>
      </c>
      <c r="X3" s="31" t="s">
        <v>434</v>
      </c>
    </row>
    <row r="4" spans="1:24" s="18" customFormat="1" ht="17.25" customHeight="1" x14ac:dyDescent="0.2">
      <c r="E4" s="29"/>
      <c r="F4" s="29"/>
      <c r="G4" s="29"/>
      <c r="H4" s="22" t="s">
        <v>435</v>
      </c>
      <c r="I4" s="25" t="s">
        <v>436</v>
      </c>
      <c r="J4" s="22" t="s">
        <v>437</v>
      </c>
      <c r="K4" s="22" t="s">
        <v>438</v>
      </c>
      <c r="L4" s="22" t="s">
        <v>439</v>
      </c>
      <c r="M4" s="25" t="s">
        <v>440</v>
      </c>
      <c r="N4" s="22" t="s">
        <v>441</v>
      </c>
      <c r="O4" s="25" t="s">
        <v>442</v>
      </c>
      <c r="P4" s="25" t="s">
        <v>443</v>
      </c>
      <c r="Q4" s="25" t="s">
        <v>444</v>
      </c>
      <c r="R4" s="25" t="s">
        <v>445</v>
      </c>
      <c r="S4" s="25" t="s">
        <v>446</v>
      </c>
      <c r="T4" s="25" t="s">
        <v>447</v>
      </c>
      <c r="U4" s="25" t="s">
        <v>448</v>
      </c>
      <c r="V4" s="22" t="s">
        <v>449</v>
      </c>
      <c r="W4" s="22" t="s">
        <v>450</v>
      </c>
      <c r="X4" s="22" t="s">
        <v>451</v>
      </c>
    </row>
    <row r="5" spans="1:24" s="18" customFormat="1" ht="17.25" customHeight="1" x14ac:dyDescent="0.2">
      <c r="H5" s="28"/>
      <c r="I5" s="28"/>
      <c r="J5" s="23" t="s">
        <v>452</v>
      </c>
      <c r="K5" s="23" t="s">
        <v>452</v>
      </c>
      <c r="L5" s="28"/>
      <c r="M5" s="23" t="s">
        <v>452</v>
      </c>
      <c r="N5" s="23" t="s">
        <v>452</v>
      </c>
      <c r="O5" s="26" t="s">
        <v>453</v>
      </c>
      <c r="P5" s="26" t="s">
        <v>453</v>
      </c>
      <c r="Q5" s="26" t="s">
        <v>453</v>
      </c>
      <c r="R5" s="26" t="s">
        <v>453</v>
      </c>
      <c r="S5" s="26" t="s">
        <v>453</v>
      </c>
      <c r="T5" s="26" t="s">
        <v>453</v>
      </c>
      <c r="U5" s="26" t="s">
        <v>453</v>
      </c>
    </row>
    <row r="6" spans="1:24" s="18" customFormat="1" ht="17.25" customHeight="1" x14ac:dyDescent="0.2">
      <c r="H6" s="28"/>
      <c r="I6" s="28"/>
      <c r="J6" s="28"/>
      <c r="K6" s="28"/>
      <c r="L6" s="28"/>
      <c r="M6" s="28"/>
      <c r="N6" s="28"/>
      <c r="O6" s="28"/>
      <c r="P6" s="26" t="s">
        <v>454</v>
      </c>
      <c r="Q6" s="28"/>
      <c r="R6" s="28"/>
      <c r="S6" s="28"/>
      <c r="T6" s="26" t="s">
        <v>455</v>
      </c>
      <c r="U6" s="34" t="s">
        <v>456</v>
      </c>
    </row>
    <row r="7" spans="1:24" s="18" customFormat="1" ht="17.25" customHeight="1" x14ac:dyDescent="0.2">
      <c r="B7" s="20" t="s">
        <v>360</v>
      </c>
      <c r="C7" s="20" t="s">
        <v>361</v>
      </c>
      <c r="D7" s="20" t="s">
        <v>79</v>
      </c>
      <c r="E7" s="20" t="s">
        <v>356</v>
      </c>
      <c r="F7" s="20" t="s">
        <v>263</v>
      </c>
      <c r="G7" s="20" t="s">
        <v>457</v>
      </c>
      <c r="H7" s="27" t="s">
        <v>415</v>
      </c>
      <c r="J7" s="27" t="s">
        <v>415</v>
      </c>
      <c r="K7" s="30"/>
      <c r="L7" s="27" t="s">
        <v>415</v>
      </c>
      <c r="M7" s="20"/>
      <c r="N7" s="30"/>
      <c r="O7" s="20"/>
      <c r="P7" s="25" t="s">
        <v>415</v>
      </c>
      <c r="Q7" s="25"/>
      <c r="R7" s="25"/>
      <c r="S7" s="25"/>
      <c r="T7" s="25"/>
      <c r="U7" s="25" t="s">
        <v>415</v>
      </c>
      <c r="V7" s="33" t="s">
        <v>458</v>
      </c>
      <c r="W7" s="33" t="s">
        <v>458</v>
      </c>
      <c r="X7" s="33" t="s">
        <v>458</v>
      </c>
    </row>
    <row r="9" spans="1:24" x14ac:dyDescent="0.2">
      <c r="A9" s="16"/>
      <c r="B9" s="16"/>
      <c r="C9" s="16"/>
      <c r="D9" s="16"/>
      <c r="E9" s="16"/>
      <c r="F9" s="16"/>
    </row>
  </sheetData>
  <pageMargins left="0.75" right="0.75" top="1" bottom="1" header="0.5" footer="0.5"/>
  <pageSetup paperSize="9" orientation="landscape" horizontalDpi="1200" r:id="rId1"/>
  <headerFooter alignWithMargins="0"/>
  <drawing r:id="rId2"/>
  <legacyDrawing r:id="rId3"/>
  <controls>
    <mc:AlternateContent xmlns:mc="http://schemas.openxmlformats.org/markup-compatibility/2006">
      <mc:Choice Requires="x14">
        <control shapeId="102401" r:id="rId4" name="cmdConstrNameAndDesc">
          <controlPr defaultSize="0" autoLine="0" autoPict="0" r:id="rId5">
            <anchor moveWithCells="1">
              <from>
                <xdr:col>1</xdr:col>
                <xdr:colOff>19050</xdr:colOff>
                <xdr:row>2</xdr:row>
                <xdr:rowOff>0</xdr:rowOff>
              </from>
              <to>
                <xdr:col>2</xdr:col>
                <xdr:colOff>1085850</xdr:colOff>
                <xdr:row>2</xdr:row>
                <xdr:rowOff>190500</xdr:rowOff>
              </to>
            </anchor>
          </controlPr>
        </control>
      </mc:Choice>
      <mc:Fallback>
        <control shapeId="102401" r:id="rId4" name="cmdConstrNameAndDesc"/>
      </mc:Fallback>
    </mc:AlternateContent>
    <mc:AlternateContent xmlns:mc="http://schemas.openxmlformats.org/markup-compatibility/2006">
      <mc:Choice Requires="x14">
        <control shapeId="102402" r:id="rId6" name="cmdProcName">
          <controlPr defaultSize="0" autoLine="0" r:id="rId7">
            <anchor moveWithCells="1">
              <from>
                <xdr:col>4</xdr:col>
                <xdr:colOff>0</xdr:colOff>
                <xdr:row>2</xdr:row>
                <xdr:rowOff>0</xdr:rowOff>
              </from>
              <to>
                <xdr:col>5</xdr:col>
                <xdr:colOff>0</xdr:colOff>
                <xdr:row>2</xdr:row>
                <xdr:rowOff>238125</xdr:rowOff>
              </to>
            </anchor>
          </controlPr>
        </control>
      </mc:Choice>
      <mc:Fallback>
        <control shapeId="102402" r:id="rId6" name="cmdProcName"/>
      </mc:Fallback>
    </mc:AlternateContent>
    <mc:AlternateContent xmlns:mc="http://schemas.openxmlformats.org/markup-compatibility/2006">
      <mc:Choice Requires="x14">
        <control shapeId="102403" r:id="rId8" name="cmdAddParameter">
          <controlPr defaultSize="0" autoLine="0" r:id="rId9">
            <anchor moveWithCells="1">
              <from>
                <xdr:col>0</xdr:col>
                <xdr:colOff>0</xdr:colOff>
                <xdr:row>2</xdr:row>
                <xdr:rowOff>190500</xdr:rowOff>
              </from>
              <to>
                <xdr:col>0</xdr:col>
                <xdr:colOff>819150</xdr:colOff>
                <xdr:row>3</xdr:row>
                <xdr:rowOff>152400</xdr:rowOff>
              </to>
            </anchor>
          </controlPr>
        </control>
      </mc:Choice>
      <mc:Fallback>
        <control shapeId="102403" r:id="rId8" name="cmdAddParameter"/>
      </mc:Fallback>
    </mc:AlternateContent>
    <mc:AlternateContent xmlns:mc="http://schemas.openxmlformats.org/markup-compatibility/2006">
      <mc:Choice Requires="x14">
        <control shapeId="102404" r:id="rId10" name="cmdCheckConstrDataSheet">
          <controlPr defaultSize="0" autoLine="0" r:id="rId11">
            <anchor moveWithCells="1">
              <from>
                <xdr:col>0</xdr:col>
                <xdr:colOff>9525</xdr:colOff>
                <xdr:row>2</xdr:row>
                <xdr:rowOff>0</xdr:rowOff>
              </from>
              <to>
                <xdr:col>1</xdr:col>
                <xdr:colOff>0</xdr:colOff>
                <xdr:row>2</xdr:row>
                <xdr:rowOff>238125</xdr:rowOff>
              </to>
            </anchor>
          </controlPr>
        </control>
      </mc:Choice>
      <mc:Fallback>
        <control shapeId="102404" r:id="rId10" name="cmdCheckConstrDataSheet"/>
      </mc:Fallback>
    </mc:AlternateContent>
    <mc:AlternateContent xmlns:mc="http://schemas.openxmlformats.org/markup-compatibility/2006">
      <mc:Choice Requires="x14">
        <control shapeId="102405" r:id="rId12" name="cmdAddParamQualifier1">
          <controlPr defaultSize="0" autoLine="0" r:id="rId13">
            <anchor moveWithCells="1">
              <from>
                <xdr:col>0</xdr:col>
                <xdr:colOff>0</xdr:colOff>
                <xdr:row>4</xdr:row>
                <xdr:rowOff>9525</xdr:rowOff>
              </from>
              <to>
                <xdr:col>0</xdr:col>
                <xdr:colOff>819150</xdr:colOff>
                <xdr:row>5</xdr:row>
                <xdr:rowOff>28575</xdr:rowOff>
              </to>
            </anchor>
          </controlPr>
        </control>
      </mc:Choice>
      <mc:Fallback>
        <control shapeId="102405" r:id="rId12" name="cmdAddParamQualifier1"/>
      </mc:Fallback>
    </mc:AlternateContent>
    <mc:AlternateContent xmlns:mc="http://schemas.openxmlformats.org/markup-compatibility/2006">
      <mc:Choice Requires="x14">
        <control shapeId="102407" r:id="rId14" name="cmdCommName">
          <controlPr defaultSize="0" autoLine="0" r:id="rId15">
            <anchor moveWithCells="1">
              <from>
                <xdr:col>5</xdr:col>
                <xdr:colOff>0</xdr:colOff>
                <xdr:row>2</xdr:row>
                <xdr:rowOff>0</xdr:rowOff>
              </from>
              <to>
                <xdr:col>6</xdr:col>
                <xdr:colOff>9525</xdr:colOff>
                <xdr:row>2</xdr:row>
                <xdr:rowOff>238125</xdr:rowOff>
              </to>
            </anchor>
          </controlPr>
        </control>
      </mc:Choice>
      <mc:Fallback>
        <control shapeId="102407" r:id="rId14" name="cmdCommName"/>
      </mc:Fallback>
    </mc:AlternateContent>
    <mc:AlternateContent xmlns:mc="http://schemas.openxmlformats.org/markup-compatibility/2006">
      <mc:Choice Requires="x14">
        <control shapeId="102408" r:id="rId16" name="cmdTimeSlice">
          <controlPr defaultSize="0" autoLine="0" r:id="rId17">
            <anchor moveWithCells="1">
              <from>
                <xdr:col>6</xdr:col>
                <xdr:colOff>0</xdr:colOff>
                <xdr:row>2</xdr:row>
                <xdr:rowOff>0</xdr:rowOff>
              </from>
              <to>
                <xdr:col>7</xdr:col>
                <xdr:colOff>9525</xdr:colOff>
                <xdr:row>2</xdr:row>
                <xdr:rowOff>238125</xdr:rowOff>
              </to>
            </anchor>
          </controlPr>
        </control>
      </mc:Choice>
      <mc:Fallback>
        <control shapeId="102408" r:id="rId16" name="cmdTimeSlice"/>
      </mc:Fallback>
    </mc:AlternateContent>
    <mc:AlternateContent xmlns:mc="http://schemas.openxmlformats.org/markup-compatibility/2006">
      <mc:Choice Requires="x14">
        <control shapeId="102409" r:id="rId18" name="cmdAddParamQualifier2">
          <controlPr defaultSize="0" autoLine="0" r:id="rId19">
            <anchor moveWithCells="1">
              <from>
                <xdr:col>0</xdr:col>
                <xdr:colOff>0</xdr:colOff>
                <xdr:row>5</xdr:row>
                <xdr:rowOff>19050</xdr:rowOff>
              </from>
              <to>
                <xdr:col>0</xdr:col>
                <xdr:colOff>819150</xdr:colOff>
                <xdr:row>6</xdr:row>
                <xdr:rowOff>38100</xdr:rowOff>
              </to>
            </anchor>
          </controlPr>
        </control>
      </mc:Choice>
      <mc:Fallback>
        <control shapeId="102409" r:id="rId18" name="cmdAddParamQualifier2"/>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52CBF-4FE0-46D1-B70B-95F07BE7C2F3}">
  <sheetPr codeName="Sheet1">
    <tabColor theme="9"/>
  </sheetPr>
  <dimension ref="B3:E27"/>
  <sheetViews>
    <sheetView workbookViewId="0"/>
  </sheetViews>
  <sheetFormatPr defaultRowHeight="12.75" x14ac:dyDescent="0.2"/>
  <cols>
    <col min="2" max="3" width="18.140625" customWidth="1"/>
    <col min="4" max="4" width="21" customWidth="1"/>
    <col min="5" max="5" width="7" customWidth="1"/>
  </cols>
  <sheetData>
    <row r="3" spans="2:5" ht="18" thickBot="1" x14ac:dyDescent="0.35">
      <c r="B3" s="58" t="s">
        <v>1</v>
      </c>
      <c r="C3" s="58"/>
      <c r="D3" s="58"/>
      <c r="E3" s="57" t="s">
        <v>2</v>
      </c>
    </row>
    <row r="4" spans="2:5" ht="13.5" thickTop="1" x14ac:dyDescent="0.2"/>
    <row r="5" spans="2:5" x14ac:dyDescent="0.2">
      <c r="B5" s="57" t="s">
        <v>3</v>
      </c>
      <c r="C5" s="57" t="s">
        <v>4</v>
      </c>
      <c r="D5" s="57" t="s">
        <v>5</v>
      </c>
    </row>
    <row r="6" spans="2:5" ht="15" x14ac:dyDescent="0.25">
      <c r="B6" s="57" t="s">
        <v>6</v>
      </c>
      <c r="C6" s="57" t="s">
        <v>7</v>
      </c>
      <c r="E6" s="89">
        <v>1</v>
      </c>
    </row>
    <row r="7" spans="2:5" x14ac:dyDescent="0.2">
      <c r="D7" t="str">
        <f ca="1">Commodities_BASE!A2</f>
        <v>Commodities_BASE</v>
      </c>
      <c r="E7" s="90">
        <f t="shared" ref="E7:E12" si="0">$E$6</f>
        <v>1</v>
      </c>
    </row>
    <row r="8" spans="2:5" x14ac:dyDescent="0.2">
      <c r="D8" t="str">
        <f ca="1">CommData_BASE!A2</f>
        <v>CommData_BASE</v>
      </c>
      <c r="E8" s="90">
        <f t="shared" si="0"/>
        <v>1</v>
      </c>
    </row>
    <row r="9" spans="2:5" x14ac:dyDescent="0.2">
      <c r="D9" t="str">
        <f ca="1">Processes_BASE!A2</f>
        <v>Processes_BASE</v>
      </c>
      <c r="E9" s="90">
        <f t="shared" si="0"/>
        <v>1</v>
      </c>
    </row>
    <row r="10" spans="2:5" x14ac:dyDescent="0.2">
      <c r="D10" t="str">
        <f ca="1">TechData_Demands!A2</f>
        <v>TechData_Demands</v>
      </c>
      <c r="E10" s="90">
        <f t="shared" si="0"/>
        <v>1</v>
      </c>
    </row>
    <row r="11" spans="2:5" x14ac:dyDescent="0.2">
      <c r="D11" t="str">
        <f ca="1">ProcData_NH3!A2</f>
        <v>ProcData_NH3</v>
      </c>
      <c r="E11" s="90">
        <f t="shared" si="0"/>
        <v>1</v>
      </c>
    </row>
    <row r="12" spans="2:5" x14ac:dyDescent="0.2">
      <c r="D12" t="str">
        <f ca="1">ProcData_MTH!A2</f>
        <v>ProcData_MTH</v>
      </c>
      <c r="E12" s="90">
        <f t="shared" si="0"/>
        <v>1</v>
      </c>
    </row>
    <row r="13" spans="2:5" x14ac:dyDescent="0.2">
      <c r="E13" s="90"/>
    </row>
    <row r="14" spans="2:5" x14ac:dyDescent="0.2">
      <c r="E14" s="90"/>
    </row>
    <row r="15" spans="2:5" x14ac:dyDescent="0.2">
      <c r="E15" s="90"/>
    </row>
    <row r="16" spans="2:5" x14ac:dyDescent="0.2">
      <c r="E16" s="90"/>
    </row>
    <row r="17" spans="5:5" x14ac:dyDescent="0.2">
      <c r="E17" s="90"/>
    </row>
    <row r="18" spans="5:5" x14ac:dyDescent="0.2">
      <c r="E18" s="90"/>
    </row>
    <row r="19" spans="5:5" x14ac:dyDescent="0.2">
      <c r="E19" s="90"/>
    </row>
    <row r="20" spans="5:5" x14ac:dyDescent="0.2">
      <c r="E20" s="90"/>
    </row>
    <row r="21" spans="5:5" x14ac:dyDescent="0.2">
      <c r="E21" s="90"/>
    </row>
    <row r="22" spans="5:5" x14ac:dyDescent="0.2">
      <c r="E22" s="90"/>
    </row>
    <row r="23" spans="5:5" x14ac:dyDescent="0.2">
      <c r="E23" s="90"/>
    </row>
    <row r="24" spans="5:5" x14ac:dyDescent="0.2">
      <c r="E24" s="90"/>
    </row>
    <row r="25" spans="5:5" x14ac:dyDescent="0.2">
      <c r="E25" s="90"/>
    </row>
    <row r="26" spans="5:5" x14ac:dyDescent="0.2">
      <c r="E26" s="90"/>
    </row>
    <row r="27" spans="5:5" x14ac:dyDescent="0.2">
      <c r="E27" s="90"/>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7"/>
  <dimension ref="A1:G15"/>
  <sheetViews>
    <sheetView workbookViewId="0"/>
  </sheetViews>
  <sheetFormatPr defaultColWidth="9.140625" defaultRowHeight="11.25" x14ac:dyDescent="0.2"/>
  <cols>
    <col min="1" max="1" width="14.42578125" style="12" customWidth="1"/>
    <col min="2" max="3" width="9.140625" style="12"/>
    <col min="4" max="4" width="27.42578125" style="12" customWidth="1"/>
    <col min="5" max="5" width="10.140625" style="12" customWidth="1"/>
    <col min="6" max="6" width="28.7109375" style="12" customWidth="1"/>
    <col min="7" max="16384" width="9.140625" style="12"/>
  </cols>
  <sheetData>
    <row r="1" spans="1:7" x14ac:dyDescent="0.2">
      <c r="A1" s="11" t="s">
        <v>459</v>
      </c>
    </row>
    <row r="3" spans="1:7" ht="18.75" customHeight="1" x14ac:dyDescent="0.2"/>
    <row r="7" spans="1:7" x14ac:dyDescent="0.2">
      <c r="B7" s="11" t="s">
        <v>460</v>
      </c>
      <c r="C7" s="13" t="s">
        <v>461</v>
      </c>
      <c r="D7" s="11" t="s">
        <v>4</v>
      </c>
      <c r="E7" s="11" t="s">
        <v>462</v>
      </c>
      <c r="F7" s="11" t="s">
        <v>252</v>
      </c>
      <c r="G7" s="11" t="s">
        <v>253</v>
      </c>
    </row>
    <row r="9" spans="1:7" x14ac:dyDescent="0.2">
      <c r="A9" s="11" t="s">
        <v>463</v>
      </c>
    </row>
    <row r="10" spans="1:7" x14ac:dyDescent="0.2">
      <c r="B10" s="14" t="s">
        <v>464</v>
      </c>
      <c r="C10" s="12" t="s">
        <v>381</v>
      </c>
      <c r="D10" s="12" t="s">
        <v>465</v>
      </c>
      <c r="F10" s="14" t="s">
        <v>466</v>
      </c>
    </row>
    <row r="11" spans="1:7" x14ac:dyDescent="0.2">
      <c r="B11" s="14" t="s">
        <v>464</v>
      </c>
      <c r="C11" s="12" t="s">
        <v>467</v>
      </c>
      <c r="D11" s="12" t="s">
        <v>468</v>
      </c>
      <c r="F11" s="14" t="s">
        <v>466</v>
      </c>
    </row>
    <row r="12" spans="1:7" x14ac:dyDescent="0.2">
      <c r="B12" s="14" t="s">
        <v>464</v>
      </c>
      <c r="C12" s="12" t="s">
        <v>469</v>
      </c>
      <c r="D12" s="12" t="s">
        <v>470</v>
      </c>
      <c r="F12" s="14" t="s">
        <v>466</v>
      </c>
    </row>
    <row r="13" spans="1:7" x14ac:dyDescent="0.2">
      <c r="B13" s="14" t="s">
        <v>464</v>
      </c>
      <c r="C13" s="12" t="s">
        <v>471</v>
      </c>
      <c r="D13" s="12" t="s">
        <v>472</v>
      </c>
      <c r="F13" s="14" t="s">
        <v>466</v>
      </c>
    </row>
    <row r="14" spans="1:7" x14ac:dyDescent="0.2">
      <c r="B14" s="14" t="s">
        <v>464</v>
      </c>
      <c r="C14" s="12" t="s">
        <v>473</v>
      </c>
      <c r="D14" s="12" t="s">
        <v>474</v>
      </c>
      <c r="F14" s="14" t="s">
        <v>466</v>
      </c>
    </row>
    <row r="15" spans="1:7" x14ac:dyDescent="0.2">
      <c r="B15" s="14" t="s">
        <v>464</v>
      </c>
      <c r="C15" s="12" t="s">
        <v>475</v>
      </c>
      <c r="D15" s="12" t="s">
        <v>476</v>
      </c>
      <c r="F15" s="14" t="s">
        <v>466</v>
      </c>
    </row>
  </sheetData>
  <phoneticPr fontId="9" type="noConversion"/>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55297" r:id="rId4" name="cmdCheckItemsSheet">
          <controlPr defaultSize="0" autoLine="0" r:id="rId5">
            <anchor moveWithCells="1">
              <from>
                <xdr:col>0</xdr:col>
                <xdr:colOff>9525</xdr:colOff>
                <xdr:row>2</xdr:row>
                <xdr:rowOff>0</xdr:rowOff>
              </from>
              <to>
                <xdr:col>0</xdr:col>
                <xdr:colOff>828675</xdr:colOff>
                <xdr:row>3</xdr:row>
                <xdr:rowOff>0</xdr:rowOff>
              </to>
            </anchor>
          </controlPr>
        </control>
      </mc:Choice>
      <mc:Fallback>
        <control shapeId="55297" r:id="rId4" name="cmdCheckItemsSheet"/>
      </mc:Fallback>
    </mc:AlternateContent>
    <mc:AlternateContent xmlns:mc="http://schemas.openxmlformats.org/markup-compatibility/2006">
      <mc:Choice Requires="x14">
        <control shapeId="55298" r:id="rId6" name="cmdSpecifyComponent">
          <controlPr defaultSize="0" autoLine="0" r:id="rId7">
            <anchor moveWithCells="1">
              <from>
                <xdr:col>1</xdr:col>
                <xdr:colOff>9525</xdr:colOff>
                <xdr:row>3</xdr:row>
                <xdr:rowOff>0</xdr:rowOff>
              </from>
              <to>
                <xdr:col>2</xdr:col>
                <xdr:colOff>152400</xdr:colOff>
                <xdr:row>4</xdr:row>
                <xdr:rowOff>95250</xdr:rowOff>
              </to>
            </anchor>
          </controlPr>
        </control>
      </mc:Choice>
      <mc:Fallback>
        <control shapeId="55298" r:id="rId6" name="cmdSpecifyComponent"/>
      </mc:Fallback>
    </mc:AlternateContent>
    <mc:AlternateContent xmlns:mc="http://schemas.openxmlformats.org/markup-compatibility/2006">
      <mc:Choice Requires="x14">
        <control shapeId="55299" r:id="rId8" name="cmdSpecifyUnits">
          <controlPr defaultSize="0" autoLine="0" r:id="rId9">
            <anchor moveWithCells="1">
              <from>
                <xdr:col>4</xdr:col>
                <xdr:colOff>9525</xdr:colOff>
                <xdr:row>3</xdr:row>
                <xdr:rowOff>0</xdr:rowOff>
              </from>
              <to>
                <xdr:col>5</xdr:col>
                <xdr:colOff>0</xdr:colOff>
                <xdr:row>4</xdr:row>
                <xdr:rowOff>95250</xdr:rowOff>
              </to>
            </anchor>
          </controlPr>
        </control>
      </mc:Choice>
      <mc:Fallback>
        <control shapeId="55299" r:id="rId8" name="cmdSpecifyUnits"/>
      </mc:Fallback>
    </mc:AlternateContent>
    <mc:AlternateContent xmlns:mc="http://schemas.openxmlformats.org/markup-compatibility/2006">
      <mc:Choice Requires="x14">
        <control shapeId="55300" r:id="rId10" name="cmdSpecifySets">
          <controlPr defaultSize="0" autoLine="0" r:id="rId11">
            <anchor moveWithCells="1">
              <from>
                <xdr:col>5</xdr:col>
                <xdr:colOff>9525</xdr:colOff>
                <xdr:row>3</xdr:row>
                <xdr:rowOff>0</xdr:rowOff>
              </from>
              <to>
                <xdr:col>6</xdr:col>
                <xdr:colOff>0</xdr:colOff>
                <xdr:row>4</xdr:row>
                <xdr:rowOff>95250</xdr:rowOff>
              </to>
            </anchor>
          </controlPr>
        </control>
      </mc:Choice>
      <mc:Fallback>
        <control shapeId="55300" r:id="rId10" name="cmdSpecifySets"/>
      </mc:Fallback>
    </mc:AlternateContent>
  </control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R7"/>
  <sheetViews>
    <sheetView workbookViewId="0"/>
  </sheetViews>
  <sheetFormatPr defaultColWidth="9.140625" defaultRowHeight="11.25" x14ac:dyDescent="0.2"/>
  <cols>
    <col min="1" max="1" width="14.42578125" style="12" customWidth="1"/>
    <col min="2" max="2" width="12.140625" style="12" customWidth="1"/>
    <col min="3" max="8" width="9.140625" style="12"/>
    <col min="9" max="9" width="6.7109375" style="12" customWidth="1"/>
    <col min="10" max="16384" width="9.140625" style="12"/>
  </cols>
  <sheetData>
    <row r="1" spans="1:18" x14ac:dyDescent="0.2">
      <c r="A1" s="11" t="s">
        <v>477</v>
      </c>
    </row>
    <row r="3" spans="1:18" ht="17.25" customHeight="1" x14ac:dyDescent="0.2"/>
    <row r="7" spans="1:18" x14ac:dyDescent="0.2">
      <c r="B7" s="11" t="s">
        <v>478</v>
      </c>
      <c r="C7" s="11" t="s">
        <v>479</v>
      </c>
      <c r="D7" s="11" t="s">
        <v>480</v>
      </c>
      <c r="E7" s="11" t="s">
        <v>481</v>
      </c>
      <c r="F7" s="11" t="s">
        <v>482</v>
      </c>
      <c r="G7" s="11" t="s">
        <v>483</v>
      </c>
      <c r="H7" s="11" t="s">
        <v>484</v>
      </c>
      <c r="I7" s="11" t="s">
        <v>485</v>
      </c>
      <c r="J7" s="11"/>
      <c r="K7" s="11"/>
      <c r="L7" s="11"/>
      <c r="M7" s="11"/>
      <c r="N7" s="11"/>
      <c r="O7" s="11"/>
      <c r="P7" s="11"/>
      <c r="Q7" s="11"/>
      <c r="R7" s="11"/>
    </row>
  </sheetData>
  <phoneticPr fontId="9" type="noConversion"/>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57345" r:id="rId4" name="cmdCheckTSDataSheet">
          <controlPr defaultSize="0" autoLine="0" r:id="rId5">
            <anchor moveWithCells="1">
              <from>
                <xdr:col>0</xdr:col>
                <xdr:colOff>9525</xdr:colOff>
                <xdr:row>2</xdr:row>
                <xdr:rowOff>0</xdr:rowOff>
              </from>
              <to>
                <xdr:col>0</xdr:col>
                <xdr:colOff>828675</xdr:colOff>
                <xdr:row>3</xdr:row>
                <xdr:rowOff>19050</xdr:rowOff>
              </to>
            </anchor>
          </controlPr>
        </control>
      </mc:Choice>
      <mc:Fallback>
        <control shapeId="57345" r:id="rId4" name="cmdCheckTSDataSheet"/>
      </mc:Fallback>
    </mc:AlternateContent>
    <mc:AlternateContent xmlns:mc="http://schemas.openxmlformats.org/markup-compatibility/2006">
      <mc:Choice Requires="x14">
        <control shapeId="57346" r:id="rId6" name="cmdSpecifyParameter">
          <controlPr defaultSize="0" autoLine="0" r:id="rId7">
            <anchor moveWithCells="1">
              <from>
                <xdr:col>1</xdr:col>
                <xdr:colOff>9525</xdr:colOff>
                <xdr:row>3</xdr:row>
                <xdr:rowOff>0</xdr:rowOff>
              </from>
              <to>
                <xdr:col>2</xdr:col>
                <xdr:colOff>19050</xdr:colOff>
                <xdr:row>4</xdr:row>
                <xdr:rowOff>104775</xdr:rowOff>
              </to>
            </anchor>
          </controlPr>
        </control>
      </mc:Choice>
      <mc:Fallback>
        <control shapeId="57346" r:id="rId6" name="cmdSpecifyParameter"/>
      </mc:Fallback>
    </mc:AlternateContent>
    <mc:AlternateContent xmlns:mc="http://schemas.openxmlformats.org/markup-compatibility/2006">
      <mc:Choice Requires="x14">
        <control shapeId="57347" r:id="rId8" name="cmdSpecifyArg1">
          <controlPr defaultSize="0" autoLine="0" r:id="rId9">
            <anchor moveWithCells="1">
              <from>
                <xdr:col>2</xdr:col>
                <xdr:colOff>9525</xdr:colOff>
                <xdr:row>3</xdr:row>
                <xdr:rowOff>0</xdr:rowOff>
              </from>
              <to>
                <xdr:col>3</xdr:col>
                <xdr:colOff>19050</xdr:colOff>
                <xdr:row>4</xdr:row>
                <xdr:rowOff>104775</xdr:rowOff>
              </to>
            </anchor>
          </controlPr>
        </control>
      </mc:Choice>
      <mc:Fallback>
        <control shapeId="57347" r:id="rId8" name="cmdSpecifyArg1"/>
      </mc:Fallback>
    </mc:AlternateContent>
    <mc:AlternateContent xmlns:mc="http://schemas.openxmlformats.org/markup-compatibility/2006">
      <mc:Choice Requires="x14">
        <control shapeId="57348" r:id="rId10" name="cmdSpecifyArg2">
          <controlPr defaultSize="0" autoLine="0" r:id="rId11">
            <anchor moveWithCells="1">
              <from>
                <xdr:col>3</xdr:col>
                <xdr:colOff>9525</xdr:colOff>
                <xdr:row>3</xdr:row>
                <xdr:rowOff>0</xdr:rowOff>
              </from>
              <to>
                <xdr:col>4</xdr:col>
                <xdr:colOff>19050</xdr:colOff>
                <xdr:row>4</xdr:row>
                <xdr:rowOff>104775</xdr:rowOff>
              </to>
            </anchor>
          </controlPr>
        </control>
      </mc:Choice>
      <mc:Fallback>
        <control shapeId="57348" r:id="rId10" name="cmdSpecifyArg2"/>
      </mc:Fallback>
    </mc:AlternateContent>
    <mc:AlternateContent xmlns:mc="http://schemas.openxmlformats.org/markup-compatibility/2006">
      <mc:Choice Requires="x14">
        <control shapeId="57349" r:id="rId12" name="cmdSpecifyArg3">
          <controlPr defaultSize="0" autoLine="0" r:id="rId13">
            <anchor moveWithCells="1">
              <from>
                <xdr:col>4</xdr:col>
                <xdr:colOff>9525</xdr:colOff>
                <xdr:row>3</xdr:row>
                <xdr:rowOff>0</xdr:rowOff>
              </from>
              <to>
                <xdr:col>5</xdr:col>
                <xdr:colOff>19050</xdr:colOff>
                <xdr:row>4</xdr:row>
                <xdr:rowOff>104775</xdr:rowOff>
              </to>
            </anchor>
          </controlPr>
        </control>
      </mc:Choice>
      <mc:Fallback>
        <control shapeId="57349" r:id="rId12" name="cmdSpecifyArg3"/>
      </mc:Fallback>
    </mc:AlternateContent>
    <mc:AlternateContent xmlns:mc="http://schemas.openxmlformats.org/markup-compatibility/2006">
      <mc:Choice Requires="x14">
        <control shapeId="57350" r:id="rId14" name="cmdSpecifyArg4">
          <controlPr defaultSize="0" autoLine="0" r:id="rId15">
            <anchor moveWithCells="1">
              <from>
                <xdr:col>5</xdr:col>
                <xdr:colOff>9525</xdr:colOff>
                <xdr:row>3</xdr:row>
                <xdr:rowOff>0</xdr:rowOff>
              </from>
              <to>
                <xdr:col>6</xdr:col>
                <xdr:colOff>19050</xdr:colOff>
                <xdr:row>4</xdr:row>
                <xdr:rowOff>104775</xdr:rowOff>
              </to>
            </anchor>
          </controlPr>
        </control>
      </mc:Choice>
      <mc:Fallback>
        <control shapeId="57350" r:id="rId14" name="cmdSpecifyArg4"/>
      </mc:Fallback>
    </mc:AlternateContent>
    <mc:AlternateContent xmlns:mc="http://schemas.openxmlformats.org/markup-compatibility/2006">
      <mc:Choice Requires="x14">
        <control shapeId="57351" r:id="rId16" name="cmdSpecifyArg5">
          <controlPr defaultSize="0" autoLine="0" r:id="rId17">
            <anchor moveWithCells="1">
              <from>
                <xdr:col>6</xdr:col>
                <xdr:colOff>9525</xdr:colOff>
                <xdr:row>3</xdr:row>
                <xdr:rowOff>0</xdr:rowOff>
              </from>
              <to>
                <xdr:col>7</xdr:col>
                <xdr:colOff>19050</xdr:colOff>
                <xdr:row>4</xdr:row>
                <xdr:rowOff>104775</xdr:rowOff>
              </to>
            </anchor>
          </controlPr>
        </control>
      </mc:Choice>
      <mc:Fallback>
        <control shapeId="57351" r:id="rId16" name="cmdSpecifyArg5"/>
      </mc:Fallback>
    </mc:AlternateContent>
    <mc:AlternateContent xmlns:mc="http://schemas.openxmlformats.org/markup-compatibility/2006">
      <mc:Choice Requires="x14">
        <control shapeId="57352" r:id="rId18" name="cmdSpecifyArg6">
          <controlPr defaultSize="0" autoLine="0" r:id="rId19">
            <anchor moveWithCells="1">
              <from>
                <xdr:col>7</xdr:col>
                <xdr:colOff>9525</xdr:colOff>
                <xdr:row>3</xdr:row>
                <xdr:rowOff>0</xdr:rowOff>
              </from>
              <to>
                <xdr:col>8</xdr:col>
                <xdr:colOff>19050</xdr:colOff>
                <xdr:row>4</xdr:row>
                <xdr:rowOff>104775</xdr:rowOff>
              </to>
            </anchor>
          </controlPr>
        </control>
      </mc:Choice>
      <mc:Fallback>
        <control shapeId="57352" r:id="rId18" name="cmdSpecifyArg6"/>
      </mc:Fallback>
    </mc:AlternateContent>
    <mc:AlternateContent xmlns:mc="http://schemas.openxmlformats.org/markup-compatibility/2006">
      <mc:Choice Requires="x14">
        <control shapeId="57353" r:id="rId20" name="cmdSpecifyIEOptcode">
          <controlPr defaultSize="0" autoLine="0" autoPict="0" r:id="rId21">
            <anchor moveWithCells="1">
              <from>
                <xdr:col>8</xdr:col>
                <xdr:colOff>9525</xdr:colOff>
                <xdr:row>3</xdr:row>
                <xdr:rowOff>0</xdr:rowOff>
              </from>
              <to>
                <xdr:col>9</xdr:col>
                <xdr:colOff>19050</xdr:colOff>
                <xdr:row>4</xdr:row>
                <xdr:rowOff>85725</xdr:rowOff>
              </to>
            </anchor>
          </controlPr>
        </control>
      </mc:Choice>
      <mc:Fallback>
        <control shapeId="57353" r:id="rId20" name="cmdSpecifyIEOptcode"/>
      </mc:Fallback>
    </mc:AlternateContent>
    <mc:AlternateContent xmlns:mc="http://schemas.openxmlformats.org/markup-compatibility/2006">
      <mc:Choice Requires="x14">
        <control shapeId="57354" r:id="rId22" name="cmdPopulateDataYears">
          <controlPr defaultSize="0" autoLine="0" r:id="rId23">
            <anchor moveWithCells="1">
              <from>
                <xdr:col>0</xdr:col>
                <xdr:colOff>0</xdr:colOff>
                <xdr:row>3</xdr:row>
                <xdr:rowOff>57150</xdr:rowOff>
              </from>
              <to>
                <xdr:col>0</xdr:col>
                <xdr:colOff>819150</xdr:colOff>
                <xdr:row>6</xdr:row>
                <xdr:rowOff>0</xdr:rowOff>
              </to>
            </anchor>
          </controlPr>
        </control>
      </mc:Choice>
      <mc:Fallback>
        <control shapeId="57354" r:id="rId22" name="cmdPopulateDataYears"/>
      </mc:Fallback>
    </mc:AlternateContent>
  </control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0"/>
  <dimension ref="A1:I7"/>
  <sheetViews>
    <sheetView workbookViewId="0"/>
  </sheetViews>
  <sheetFormatPr defaultColWidth="9.140625" defaultRowHeight="11.25" x14ac:dyDescent="0.2"/>
  <cols>
    <col min="1" max="1" width="15.42578125" style="12" customWidth="1"/>
    <col min="2" max="2" width="12" style="12" customWidth="1"/>
    <col min="3" max="16384" width="9.140625" style="12"/>
  </cols>
  <sheetData>
    <row r="1" spans="1:9" x14ac:dyDescent="0.2">
      <c r="A1" s="11" t="s">
        <v>486</v>
      </c>
    </row>
    <row r="3" spans="1:9" ht="15.75" customHeight="1" x14ac:dyDescent="0.2"/>
    <row r="4" spans="1:9" ht="12.75" customHeight="1" x14ac:dyDescent="0.2"/>
    <row r="7" spans="1:9" x14ac:dyDescent="0.2">
      <c r="B7" s="11" t="s">
        <v>478</v>
      </c>
      <c r="C7" s="11" t="s">
        <v>479</v>
      </c>
      <c r="D7" s="11" t="s">
        <v>480</v>
      </c>
      <c r="E7" s="11" t="s">
        <v>481</v>
      </c>
      <c r="F7" s="11" t="s">
        <v>482</v>
      </c>
      <c r="G7" s="11" t="s">
        <v>483</v>
      </c>
      <c r="H7" s="11" t="s">
        <v>484</v>
      </c>
      <c r="I7" s="11" t="s">
        <v>163</v>
      </c>
    </row>
  </sheetData>
  <phoneticPr fontId="9" type="noConversion"/>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58369" r:id="rId4" name="cmdCheckTIDDataSheet">
          <controlPr defaultSize="0" autoLine="0" r:id="rId5">
            <anchor moveWithCells="1">
              <from>
                <xdr:col>0</xdr:col>
                <xdr:colOff>0</xdr:colOff>
                <xdr:row>2</xdr:row>
                <xdr:rowOff>0</xdr:rowOff>
              </from>
              <to>
                <xdr:col>0</xdr:col>
                <xdr:colOff>819150</xdr:colOff>
                <xdr:row>3</xdr:row>
                <xdr:rowOff>38100</xdr:rowOff>
              </to>
            </anchor>
          </controlPr>
        </control>
      </mc:Choice>
      <mc:Fallback>
        <control shapeId="58369" r:id="rId4" name="cmdCheckTIDDataSheet"/>
      </mc:Fallback>
    </mc:AlternateContent>
    <mc:AlternateContent xmlns:mc="http://schemas.openxmlformats.org/markup-compatibility/2006">
      <mc:Choice Requires="x14">
        <control shapeId="58370" r:id="rId6" name="cmdSpecifyParameter">
          <controlPr defaultSize="0" autoLine="0" r:id="rId7">
            <anchor moveWithCells="1">
              <from>
                <xdr:col>1</xdr:col>
                <xdr:colOff>0</xdr:colOff>
                <xdr:row>3</xdr:row>
                <xdr:rowOff>9525</xdr:rowOff>
              </from>
              <to>
                <xdr:col>2</xdr:col>
                <xdr:colOff>19050</xdr:colOff>
                <xdr:row>4</xdr:row>
                <xdr:rowOff>95250</xdr:rowOff>
              </to>
            </anchor>
          </controlPr>
        </control>
      </mc:Choice>
      <mc:Fallback>
        <control shapeId="58370" r:id="rId6" name="cmdSpecifyParameter"/>
      </mc:Fallback>
    </mc:AlternateContent>
    <mc:AlternateContent xmlns:mc="http://schemas.openxmlformats.org/markup-compatibility/2006">
      <mc:Choice Requires="x14">
        <control shapeId="58371" r:id="rId8" name="cmdSpecifyArg1">
          <controlPr defaultSize="0" autoLine="0" r:id="rId9">
            <anchor moveWithCells="1">
              <from>
                <xdr:col>2</xdr:col>
                <xdr:colOff>0</xdr:colOff>
                <xdr:row>3</xdr:row>
                <xdr:rowOff>9525</xdr:rowOff>
              </from>
              <to>
                <xdr:col>3</xdr:col>
                <xdr:colOff>9525</xdr:colOff>
                <xdr:row>4</xdr:row>
                <xdr:rowOff>95250</xdr:rowOff>
              </to>
            </anchor>
          </controlPr>
        </control>
      </mc:Choice>
      <mc:Fallback>
        <control shapeId="58371" r:id="rId8" name="cmdSpecifyArg1"/>
      </mc:Fallback>
    </mc:AlternateContent>
    <mc:AlternateContent xmlns:mc="http://schemas.openxmlformats.org/markup-compatibility/2006">
      <mc:Choice Requires="x14">
        <control shapeId="58372" r:id="rId10" name="cmdSpecifyArg2">
          <controlPr defaultSize="0" autoLine="0" r:id="rId11">
            <anchor moveWithCells="1">
              <from>
                <xdr:col>3</xdr:col>
                <xdr:colOff>0</xdr:colOff>
                <xdr:row>3</xdr:row>
                <xdr:rowOff>9525</xdr:rowOff>
              </from>
              <to>
                <xdr:col>4</xdr:col>
                <xdr:colOff>9525</xdr:colOff>
                <xdr:row>4</xdr:row>
                <xdr:rowOff>95250</xdr:rowOff>
              </to>
            </anchor>
          </controlPr>
        </control>
      </mc:Choice>
      <mc:Fallback>
        <control shapeId="58372" r:id="rId10" name="cmdSpecifyArg2"/>
      </mc:Fallback>
    </mc:AlternateContent>
    <mc:AlternateContent xmlns:mc="http://schemas.openxmlformats.org/markup-compatibility/2006">
      <mc:Choice Requires="x14">
        <control shapeId="58373" r:id="rId12" name="cmdSpecifyArg3">
          <controlPr defaultSize="0" autoLine="0" r:id="rId13">
            <anchor moveWithCells="1">
              <from>
                <xdr:col>4</xdr:col>
                <xdr:colOff>0</xdr:colOff>
                <xdr:row>3</xdr:row>
                <xdr:rowOff>9525</xdr:rowOff>
              </from>
              <to>
                <xdr:col>5</xdr:col>
                <xdr:colOff>9525</xdr:colOff>
                <xdr:row>4</xdr:row>
                <xdr:rowOff>95250</xdr:rowOff>
              </to>
            </anchor>
          </controlPr>
        </control>
      </mc:Choice>
      <mc:Fallback>
        <control shapeId="58373" r:id="rId12" name="cmdSpecifyArg3"/>
      </mc:Fallback>
    </mc:AlternateContent>
    <mc:AlternateContent xmlns:mc="http://schemas.openxmlformats.org/markup-compatibility/2006">
      <mc:Choice Requires="x14">
        <control shapeId="58374" r:id="rId14" name="cmdSpecifyArg4">
          <controlPr defaultSize="0" autoLine="0" r:id="rId15">
            <anchor moveWithCells="1">
              <from>
                <xdr:col>5</xdr:col>
                <xdr:colOff>0</xdr:colOff>
                <xdr:row>3</xdr:row>
                <xdr:rowOff>9525</xdr:rowOff>
              </from>
              <to>
                <xdr:col>6</xdr:col>
                <xdr:colOff>9525</xdr:colOff>
                <xdr:row>4</xdr:row>
                <xdr:rowOff>95250</xdr:rowOff>
              </to>
            </anchor>
          </controlPr>
        </control>
      </mc:Choice>
      <mc:Fallback>
        <control shapeId="58374" r:id="rId14" name="cmdSpecifyArg4"/>
      </mc:Fallback>
    </mc:AlternateContent>
    <mc:AlternateContent xmlns:mc="http://schemas.openxmlformats.org/markup-compatibility/2006">
      <mc:Choice Requires="x14">
        <control shapeId="58375" r:id="rId16" name="cmdSpecifyArg5">
          <controlPr defaultSize="0" autoLine="0" r:id="rId17">
            <anchor moveWithCells="1">
              <from>
                <xdr:col>6</xdr:col>
                <xdr:colOff>0</xdr:colOff>
                <xdr:row>3</xdr:row>
                <xdr:rowOff>9525</xdr:rowOff>
              </from>
              <to>
                <xdr:col>7</xdr:col>
                <xdr:colOff>9525</xdr:colOff>
                <xdr:row>4</xdr:row>
                <xdr:rowOff>95250</xdr:rowOff>
              </to>
            </anchor>
          </controlPr>
        </control>
      </mc:Choice>
      <mc:Fallback>
        <control shapeId="58375" r:id="rId16" name="cmdSpecifyArg5"/>
      </mc:Fallback>
    </mc:AlternateContent>
    <mc:AlternateContent xmlns:mc="http://schemas.openxmlformats.org/markup-compatibility/2006">
      <mc:Choice Requires="x14">
        <control shapeId="58376" r:id="rId18" name="cmdSpecifyArg6">
          <controlPr defaultSize="0" autoLine="0" r:id="rId19">
            <anchor moveWithCells="1">
              <from>
                <xdr:col>7</xdr:col>
                <xdr:colOff>0</xdr:colOff>
                <xdr:row>3</xdr:row>
                <xdr:rowOff>9525</xdr:rowOff>
              </from>
              <to>
                <xdr:col>8</xdr:col>
                <xdr:colOff>9525</xdr:colOff>
                <xdr:row>4</xdr:row>
                <xdr:rowOff>95250</xdr:rowOff>
              </to>
            </anchor>
          </controlPr>
        </control>
      </mc:Choice>
      <mc:Fallback>
        <control shapeId="58376" r:id="rId18" name="cmdSpecifyArg6"/>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
  <dimension ref="A1:R7"/>
  <sheetViews>
    <sheetView workbookViewId="0"/>
  </sheetViews>
  <sheetFormatPr defaultColWidth="9.140625" defaultRowHeight="11.25" x14ac:dyDescent="0.2"/>
  <cols>
    <col min="1" max="1" width="14.85546875" style="12" customWidth="1"/>
    <col min="2" max="2" width="12" style="12" customWidth="1"/>
    <col min="3" max="3" width="9.140625" style="12"/>
    <col min="4" max="4" width="9.28515625" style="12" customWidth="1"/>
    <col min="5" max="8" width="9.140625" style="12"/>
    <col min="9" max="9" width="7.42578125" style="12" customWidth="1"/>
    <col min="10" max="16384" width="9.140625" style="12"/>
  </cols>
  <sheetData>
    <row r="1" spans="1:18" x14ac:dyDescent="0.2">
      <c r="A1" s="11" t="s">
        <v>487</v>
      </c>
    </row>
    <row r="3" spans="1:18" ht="15" customHeight="1" x14ac:dyDescent="0.2"/>
    <row r="7" spans="1:18" ht="22.5" customHeight="1" x14ac:dyDescent="0.2">
      <c r="B7" s="11" t="s">
        <v>478</v>
      </c>
      <c r="C7" s="11" t="s">
        <v>479</v>
      </c>
      <c r="D7" s="11" t="s">
        <v>480</v>
      </c>
      <c r="E7" s="11" t="s">
        <v>481</v>
      </c>
      <c r="F7" s="11" t="s">
        <v>482</v>
      </c>
      <c r="G7" s="11" t="s">
        <v>483</v>
      </c>
      <c r="H7" s="11" t="s">
        <v>484</v>
      </c>
      <c r="I7" s="15" t="s">
        <v>488</v>
      </c>
      <c r="J7" s="11"/>
      <c r="K7" s="11"/>
      <c r="L7" s="11"/>
      <c r="M7" s="11"/>
      <c r="N7" s="11"/>
      <c r="O7" s="11"/>
      <c r="P7" s="11"/>
      <c r="Q7" s="11"/>
      <c r="R7" s="11"/>
    </row>
  </sheetData>
  <phoneticPr fontId="9" type="noConversion"/>
  <pageMargins left="0.75" right="0.75" top="1" bottom="1" header="0.5" footer="0.5"/>
  <headerFooter alignWithMargins="0"/>
  <drawing r:id="rId1"/>
  <legacyDrawing r:id="rId2"/>
  <controls>
    <mc:AlternateContent xmlns:mc="http://schemas.openxmlformats.org/markup-compatibility/2006">
      <mc:Choice Requires="x14">
        <control shapeId="59393" r:id="rId3" name="cmdCheckTSandTIDDataSheet">
          <controlPr defaultSize="0" autoLine="0" r:id="rId4">
            <anchor moveWithCells="1">
              <from>
                <xdr:col>0</xdr:col>
                <xdr:colOff>38100</xdr:colOff>
                <xdr:row>2</xdr:row>
                <xdr:rowOff>9525</xdr:rowOff>
              </from>
              <to>
                <xdr:col>0</xdr:col>
                <xdr:colOff>857250</xdr:colOff>
                <xdr:row>3</xdr:row>
                <xdr:rowOff>57150</xdr:rowOff>
              </to>
            </anchor>
          </controlPr>
        </control>
      </mc:Choice>
      <mc:Fallback>
        <control shapeId="59393" r:id="rId3" name="cmdCheckTSandTIDDataSheet"/>
      </mc:Fallback>
    </mc:AlternateContent>
    <mc:AlternateContent xmlns:mc="http://schemas.openxmlformats.org/markup-compatibility/2006">
      <mc:Choice Requires="x14">
        <control shapeId="59394" r:id="rId5" name="cmdSpecifyParameter">
          <controlPr defaultSize="0" autoLine="0" r:id="rId6">
            <anchor moveWithCells="1">
              <from>
                <xdr:col>1</xdr:col>
                <xdr:colOff>0</xdr:colOff>
                <xdr:row>3</xdr:row>
                <xdr:rowOff>0</xdr:rowOff>
              </from>
              <to>
                <xdr:col>2</xdr:col>
                <xdr:colOff>19050</xdr:colOff>
                <xdr:row>4</xdr:row>
                <xdr:rowOff>104775</xdr:rowOff>
              </to>
            </anchor>
          </controlPr>
        </control>
      </mc:Choice>
      <mc:Fallback>
        <control shapeId="59394" r:id="rId5" name="cmdSpecifyParameter"/>
      </mc:Fallback>
    </mc:AlternateContent>
    <mc:AlternateContent xmlns:mc="http://schemas.openxmlformats.org/markup-compatibility/2006">
      <mc:Choice Requires="x14">
        <control shapeId="59395" r:id="rId7" name="cmdSpecifyArg1">
          <controlPr defaultSize="0" autoLine="0" r:id="rId8">
            <anchor moveWithCells="1">
              <from>
                <xdr:col>2</xdr:col>
                <xdr:colOff>0</xdr:colOff>
                <xdr:row>3</xdr:row>
                <xdr:rowOff>0</xdr:rowOff>
              </from>
              <to>
                <xdr:col>3</xdr:col>
                <xdr:colOff>9525</xdr:colOff>
                <xdr:row>4</xdr:row>
                <xdr:rowOff>104775</xdr:rowOff>
              </to>
            </anchor>
          </controlPr>
        </control>
      </mc:Choice>
      <mc:Fallback>
        <control shapeId="59395" r:id="rId7" name="cmdSpecifyArg1"/>
      </mc:Fallback>
    </mc:AlternateContent>
    <mc:AlternateContent xmlns:mc="http://schemas.openxmlformats.org/markup-compatibility/2006">
      <mc:Choice Requires="x14">
        <control shapeId="59396" r:id="rId9" name="cmdSpecifyArg2">
          <controlPr defaultSize="0" autoLine="0" r:id="rId10">
            <anchor moveWithCells="1">
              <from>
                <xdr:col>3</xdr:col>
                <xdr:colOff>0</xdr:colOff>
                <xdr:row>3</xdr:row>
                <xdr:rowOff>0</xdr:rowOff>
              </from>
              <to>
                <xdr:col>4</xdr:col>
                <xdr:colOff>0</xdr:colOff>
                <xdr:row>4</xdr:row>
                <xdr:rowOff>104775</xdr:rowOff>
              </to>
            </anchor>
          </controlPr>
        </control>
      </mc:Choice>
      <mc:Fallback>
        <control shapeId="59396" r:id="rId9" name="cmdSpecifyArg2"/>
      </mc:Fallback>
    </mc:AlternateContent>
    <mc:AlternateContent xmlns:mc="http://schemas.openxmlformats.org/markup-compatibility/2006">
      <mc:Choice Requires="x14">
        <control shapeId="59397" r:id="rId11" name="cmdSpecifyArg3">
          <controlPr defaultSize="0" autoLine="0" r:id="rId12">
            <anchor moveWithCells="1">
              <from>
                <xdr:col>4</xdr:col>
                <xdr:colOff>0</xdr:colOff>
                <xdr:row>3</xdr:row>
                <xdr:rowOff>0</xdr:rowOff>
              </from>
              <to>
                <xdr:col>5</xdr:col>
                <xdr:colOff>9525</xdr:colOff>
                <xdr:row>4</xdr:row>
                <xdr:rowOff>104775</xdr:rowOff>
              </to>
            </anchor>
          </controlPr>
        </control>
      </mc:Choice>
      <mc:Fallback>
        <control shapeId="59397" r:id="rId11" name="cmdSpecifyArg3"/>
      </mc:Fallback>
    </mc:AlternateContent>
    <mc:AlternateContent xmlns:mc="http://schemas.openxmlformats.org/markup-compatibility/2006">
      <mc:Choice Requires="x14">
        <control shapeId="59398" r:id="rId13" name="cmdSpecifyArg4">
          <controlPr defaultSize="0" autoLine="0" r:id="rId14">
            <anchor moveWithCells="1">
              <from>
                <xdr:col>5</xdr:col>
                <xdr:colOff>0</xdr:colOff>
                <xdr:row>3</xdr:row>
                <xdr:rowOff>0</xdr:rowOff>
              </from>
              <to>
                <xdr:col>6</xdr:col>
                <xdr:colOff>9525</xdr:colOff>
                <xdr:row>4</xdr:row>
                <xdr:rowOff>104775</xdr:rowOff>
              </to>
            </anchor>
          </controlPr>
        </control>
      </mc:Choice>
      <mc:Fallback>
        <control shapeId="59398" r:id="rId13" name="cmdSpecifyArg4"/>
      </mc:Fallback>
    </mc:AlternateContent>
    <mc:AlternateContent xmlns:mc="http://schemas.openxmlformats.org/markup-compatibility/2006">
      <mc:Choice Requires="x14">
        <control shapeId="59399" r:id="rId15" name="cmdSpecifyArg5">
          <controlPr defaultSize="0" autoLine="0" r:id="rId16">
            <anchor moveWithCells="1">
              <from>
                <xdr:col>6</xdr:col>
                <xdr:colOff>0</xdr:colOff>
                <xdr:row>3</xdr:row>
                <xdr:rowOff>0</xdr:rowOff>
              </from>
              <to>
                <xdr:col>7</xdr:col>
                <xdr:colOff>9525</xdr:colOff>
                <xdr:row>4</xdr:row>
                <xdr:rowOff>104775</xdr:rowOff>
              </to>
            </anchor>
          </controlPr>
        </control>
      </mc:Choice>
      <mc:Fallback>
        <control shapeId="59399" r:id="rId15" name="cmdSpecifyArg5"/>
      </mc:Fallback>
    </mc:AlternateContent>
    <mc:AlternateContent xmlns:mc="http://schemas.openxmlformats.org/markup-compatibility/2006">
      <mc:Choice Requires="x14">
        <control shapeId="59400" r:id="rId17" name="cmdSpecifyArg6">
          <controlPr defaultSize="0" autoLine="0" r:id="rId18">
            <anchor moveWithCells="1">
              <from>
                <xdr:col>7</xdr:col>
                <xdr:colOff>0</xdr:colOff>
                <xdr:row>3</xdr:row>
                <xdr:rowOff>0</xdr:rowOff>
              </from>
              <to>
                <xdr:col>8</xdr:col>
                <xdr:colOff>9525</xdr:colOff>
                <xdr:row>4</xdr:row>
                <xdr:rowOff>104775</xdr:rowOff>
              </to>
            </anchor>
          </controlPr>
        </control>
      </mc:Choice>
      <mc:Fallback>
        <control shapeId="59400" r:id="rId17" name="cmdSpecifyArg6"/>
      </mc:Fallback>
    </mc:AlternateContent>
    <mc:AlternateContent xmlns:mc="http://schemas.openxmlformats.org/markup-compatibility/2006">
      <mc:Choice Requires="x14">
        <control shapeId="59401" r:id="rId19" name="cmdSpecifyIEOptcode">
          <controlPr defaultSize="0" autoLine="0" r:id="rId20">
            <anchor moveWithCells="1">
              <from>
                <xdr:col>8</xdr:col>
                <xdr:colOff>19050</xdr:colOff>
                <xdr:row>3</xdr:row>
                <xdr:rowOff>0</xdr:rowOff>
              </from>
              <to>
                <xdr:col>8</xdr:col>
                <xdr:colOff>476250</xdr:colOff>
                <xdr:row>4</xdr:row>
                <xdr:rowOff>104775</xdr:rowOff>
              </to>
            </anchor>
          </controlPr>
        </control>
      </mc:Choice>
      <mc:Fallback>
        <control shapeId="59401" r:id="rId19" name="cmdSpecifyIEOptcode"/>
      </mc:Fallback>
    </mc:AlternateContent>
    <mc:AlternateContent xmlns:mc="http://schemas.openxmlformats.org/markup-compatibility/2006">
      <mc:Choice Requires="x14">
        <control shapeId="59402" r:id="rId21" name="cmdPopulateDataYears">
          <controlPr defaultSize="0" autoLine="0" r:id="rId22">
            <anchor moveWithCells="1">
              <from>
                <xdr:col>0</xdr:col>
                <xdr:colOff>28575</xdr:colOff>
                <xdr:row>4</xdr:row>
                <xdr:rowOff>19050</xdr:rowOff>
              </from>
              <to>
                <xdr:col>0</xdr:col>
                <xdr:colOff>847725</xdr:colOff>
                <xdr:row>6</xdr:row>
                <xdr:rowOff>104775</xdr:rowOff>
              </to>
            </anchor>
          </controlPr>
        </control>
      </mc:Choice>
      <mc:Fallback>
        <control shapeId="59402" r:id="rId21" name="cmdPopulateDataYears"/>
      </mc:Fallback>
    </mc:AlternateContent>
  </control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2"/>
  <dimension ref="A1:S9"/>
  <sheetViews>
    <sheetView workbookViewId="0"/>
  </sheetViews>
  <sheetFormatPr defaultColWidth="9.140625" defaultRowHeight="11.25" x14ac:dyDescent="0.2"/>
  <cols>
    <col min="1" max="1" width="12.7109375" style="12" customWidth="1"/>
    <col min="2" max="2" width="11.5703125" style="12" customWidth="1"/>
    <col min="3" max="3" width="11.85546875" style="12" customWidth="1"/>
    <col min="4" max="4" width="9.42578125" style="12" customWidth="1"/>
    <col min="5" max="5" width="9.28515625" style="12" customWidth="1"/>
    <col min="6" max="9" width="9.140625" style="12"/>
    <col min="10" max="10" width="7.140625" style="12" customWidth="1"/>
    <col min="11" max="16384" width="9.140625" style="12"/>
  </cols>
  <sheetData>
    <row r="1" spans="1:19" x14ac:dyDescent="0.2">
      <c r="A1" s="11" t="s">
        <v>489</v>
      </c>
    </row>
    <row r="3" spans="1:19" ht="18.75" customHeight="1" x14ac:dyDescent="0.2"/>
    <row r="7" spans="1:19" x14ac:dyDescent="0.2">
      <c r="A7" s="11" t="s">
        <v>251</v>
      </c>
      <c r="B7" s="11" t="s">
        <v>490</v>
      </c>
      <c r="C7" s="11" t="s">
        <v>478</v>
      </c>
      <c r="D7" s="11" t="s">
        <v>479</v>
      </c>
      <c r="E7" s="11" t="s">
        <v>480</v>
      </c>
      <c r="F7" s="11" t="s">
        <v>481</v>
      </c>
      <c r="G7" s="11" t="s">
        <v>482</v>
      </c>
      <c r="H7" s="11" t="s">
        <v>483</v>
      </c>
      <c r="I7" s="11" t="s">
        <v>484</v>
      </c>
      <c r="J7" s="11" t="s">
        <v>485</v>
      </c>
      <c r="K7" s="11"/>
      <c r="L7" s="11"/>
      <c r="M7" s="11"/>
      <c r="N7" s="11"/>
      <c r="O7" s="11"/>
      <c r="P7" s="11"/>
      <c r="Q7" s="11"/>
      <c r="R7" s="11"/>
      <c r="S7" s="11"/>
    </row>
    <row r="9" spans="1:19" x14ac:dyDescent="0.2">
      <c r="A9" s="11" t="s">
        <v>491</v>
      </c>
    </row>
  </sheetData>
  <phoneticPr fontId="9" type="noConversion"/>
  <pageMargins left="0.75" right="0.75" top="1" bottom="1" header="0.5" footer="0.5"/>
  <headerFooter alignWithMargins="0"/>
  <drawing r:id="rId1"/>
  <legacyDrawing r:id="rId2"/>
  <controls>
    <mc:AlternateContent xmlns:mc="http://schemas.openxmlformats.org/markup-compatibility/2006">
      <mc:Choice Requires="x14">
        <control shapeId="60418" r:id="rId3" name="cmdSpecifyParameter">
          <controlPr defaultSize="0" autoLine="0" r:id="rId4">
            <anchor moveWithCells="1">
              <from>
                <xdr:col>2</xdr:col>
                <xdr:colOff>0</xdr:colOff>
                <xdr:row>3</xdr:row>
                <xdr:rowOff>0</xdr:rowOff>
              </from>
              <to>
                <xdr:col>3</xdr:col>
                <xdr:colOff>28575</xdr:colOff>
                <xdr:row>4</xdr:row>
                <xdr:rowOff>104775</xdr:rowOff>
              </to>
            </anchor>
          </controlPr>
        </control>
      </mc:Choice>
      <mc:Fallback>
        <control shapeId="60418" r:id="rId3" name="cmdSpecifyParameter"/>
      </mc:Fallback>
    </mc:AlternateContent>
    <mc:AlternateContent xmlns:mc="http://schemas.openxmlformats.org/markup-compatibility/2006">
      <mc:Choice Requires="x14">
        <control shapeId="60419" r:id="rId5" name="cmdSpecifyArg1">
          <controlPr defaultSize="0" autoLine="0" r:id="rId6">
            <anchor moveWithCells="1">
              <from>
                <xdr:col>3</xdr:col>
                <xdr:colOff>19050</xdr:colOff>
                <xdr:row>3</xdr:row>
                <xdr:rowOff>0</xdr:rowOff>
              </from>
              <to>
                <xdr:col>4</xdr:col>
                <xdr:colOff>9525</xdr:colOff>
                <xdr:row>4</xdr:row>
                <xdr:rowOff>104775</xdr:rowOff>
              </to>
            </anchor>
          </controlPr>
        </control>
      </mc:Choice>
      <mc:Fallback>
        <control shapeId="60419" r:id="rId5" name="cmdSpecifyArg1"/>
      </mc:Fallback>
    </mc:AlternateContent>
    <mc:AlternateContent xmlns:mc="http://schemas.openxmlformats.org/markup-compatibility/2006">
      <mc:Choice Requires="x14">
        <control shapeId="60420" r:id="rId7" name="cmdSpecifyArg2">
          <controlPr defaultSize="0" autoLine="0" r:id="rId8">
            <anchor moveWithCells="1">
              <from>
                <xdr:col>4</xdr:col>
                <xdr:colOff>9525</xdr:colOff>
                <xdr:row>3</xdr:row>
                <xdr:rowOff>0</xdr:rowOff>
              </from>
              <to>
                <xdr:col>5</xdr:col>
                <xdr:colOff>9525</xdr:colOff>
                <xdr:row>4</xdr:row>
                <xdr:rowOff>104775</xdr:rowOff>
              </to>
            </anchor>
          </controlPr>
        </control>
      </mc:Choice>
      <mc:Fallback>
        <control shapeId="60420" r:id="rId7" name="cmdSpecifyArg2"/>
      </mc:Fallback>
    </mc:AlternateContent>
    <mc:AlternateContent xmlns:mc="http://schemas.openxmlformats.org/markup-compatibility/2006">
      <mc:Choice Requires="x14">
        <control shapeId="60421" r:id="rId9" name="cmdSpecifyArg3">
          <controlPr defaultSize="0" autoLine="0" r:id="rId10">
            <anchor moveWithCells="1">
              <from>
                <xdr:col>5</xdr:col>
                <xdr:colOff>9525</xdr:colOff>
                <xdr:row>3</xdr:row>
                <xdr:rowOff>0</xdr:rowOff>
              </from>
              <to>
                <xdr:col>6</xdr:col>
                <xdr:colOff>19050</xdr:colOff>
                <xdr:row>4</xdr:row>
                <xdr:rowOff>104775</xdr:rowOff>
              </to>
            </anchor>
          </controlPr>
        </control>
      </mc:Choice>
      <mc:Fallback>
        <control shapeId="60421" r:id="rId9" name="cmdSpecifyArg3"/>
      </mc:Fallback>
    </mc:AlternateContent>
    <mc:AlternateContent xmlns:mc="http://schemas.openxmlformats.org/markup-compatibility/2006">
      <mc:Choice Requires="x14">
        <control shapeId="60422" r:id="rId11" name="cmdSpecifyArg4">
          <controlPr defaultSize="0" autoLine="0" r:id="rId12">
            <anchor moveWithCells="1">
              <from>
                <xdr:col>6</xdr:col>
                <xdr:colOff>9525</xdr:colOff>
                <xdr:row>3</xdr:row>
                <xdr:rowOff>0</xdr:rowOff>
              </from>
              <to>
                <xdr:col>7</xdr:col>
                <xdr:colOff>19050</xdr:colOff>
                <xdr:row>4</xdr:row>
                <xdr:rowOff>104775</xdr:rowOff>
              </to>
            </anchor>
          </controlPr>
        </control>
      </mc:Choice>
      <mc:Fallback>
        <control shapeId="60422" r:id="rId11" name="cmdSpecifyArg4"/>
      </mc:Fallback>
    </mc:AlternateContent>
    <mc:AlternateContent xmlns:mc="http://schemas.openxmlformats.org/markup-compatibility/2006">
      <mc:Choice Requires="x14">
        <control shapeId="60423" r:id="rId13" name="cmdSpecifyArg5">
          <controlPr defaultSize="0" autoLine="0" r:id="rId14">
            <anchor moveWithCells="1">
              <from>
                <xdr:col>7</xdr:col>
                <xdr:colOff>9525</xdr:colOff>
                <xdr:row>3</xdr:row>
                <xdr:rowOff>0</xdr:rowOff>
              </from>
              <to>
                <xdr:col>8</xdr:col>
                <xdr:colOff>19050</xdr:colOff>
                <xdr:row>4</xdr:row>
                <xdr:rowOff>104775</xdr:rowOff>
              </to>
            </anchor>
          </controlPr>
        </control>
      </mc:Choice>
      <mc:Fallback>
        <control shapeId="60423" r:id="rId13" name="cmdSpecifyArg5"/>
      </mc:Fallback>
    </mc:AlternateContent>
    <mc:AlternateContent xmlns:mc="http://schemas.openxmlformats.org/markup-compatibility/2006">
      <mc:Choice Requires="x14">
        <control shapeId="60424" r:id="rId15" name="cmdSpecifyArg6">
          <controlPr defaultSize="0" autoLine="0" r:id="rId16">
            <anchor moveWithCells="1">
              <from>
                <xdr:col>8</xdr:col>
                <xdr:colOff>19050</xdr:colOff>
                <xdr:row>3</xdr:row>
                <xdr:rowOff>0</xdr:rowOff>
              </from>
              <to>
                <xdr:col>9</xdr:col>
                <xdr:colOff>28575</xdr:colOff>
                <xdr:row>4</xdr:row>
                <xdr:rowOff>104775</xdr:rowOff>
              </to>
            </anchor>
          </controlPr>
        </control>
      </mc:Choice>
      <mc:Fallback>
        <control shapeId="60424" r:id="rId15" name="cmdSpecifyArg6"/>
      </mc:Fallback>
    </mc:AlternateContent>
    <mc:AlternateContent xmlns:mc="http://schemas.openxmlformats.org/markup-compatibility/2006">
      <mc:Choice Requires="x14">
        <control shapeId="60425" r:id="rId17" name="cmdSpecifyIEOptcode">
          <controlPr defaultSize="0" autoLine="0" autoPict="0" r:id="rId18">
            <anchor moveWithCells="1">
              <from>
                <xdr:col>9</xdr:col>
                <xdr:colOff>19050</xdr:colOff>
                <xdr:row>3</xdr:row>
                <xdr:rowOff>0</xdr:rowOff>
              </from>
              <to>
                <xdr:col>10</xdr:col>
                <xdr:colOff>0</xdr:colOff>
                <xdr:row>4</xdr:row>
                <xdr:rowOff>85725</xdr:rowOff>
              </to>
            </anchor>
          </controlPr>
        </control>
      </mc:Choice>
      <mc:Fallback>
        <control shapeId="60425" r:id="rId17" name="cmdSpecifyIEOptcode"/>
      </mc:Fallback>
    </mc:AlternateContent>
    <mc:AlternateContent xmlns:mc="http://schemas.openxmlformats.org/markup-compatibility/2006">
      <mc:Choice Requires="x14">
        <control shapeId="60426" r:id="rId19" name="cmdCheckTSTradeSheet">
          <controlPr defaultSize="0" autoLine="0" r:id="rId20">
            <anchor moveWithCells="1">
              <from>
                <xdr:col>0</xdr:col>
                <xdr:colOff>19050</xdr:colOff>
                <xdr:row>2</xdr:row>
                <xdr:rowOff>0</xdr:rowOff>
              </from>
              <to>
                <xdr:col>0</xdr:col>
                <xdr:colOff>838200</xdr:colOff>
                <xdr:row>3</xdr:row>
                <xdr:rowOff>0</xdr:rowOff>
              </to>
            </anchor>
          </controlPr>
        </control>
      </mc:Choice>
      <mc:Fallback>
        <control shapeId="60426" r:id="rId19" name="cmdCheckTSTradeSheet"/>
      </mc:Fallback>
    </mc:AlternateContent>
    <mc:AlternateContent xmlns:mc="http://schemas.openxmlformats.org/markup-compatibility/2006">
      <mc:Choice Requires="x14">
        <control shapeId="60427" r:id="rId21" name="cmdPopulateDataYears">
          <controlPr defaultSize="0" autoLine="0" r:id="rId22">
            <anchor moveWithCells="1">
              <from>
                <xdr:col>0</xdr:col>
                <xdr:colOff>19050</xdr:colOff>
                <xdr:row>3</xdr:row>
                <xdr:rowOff>19050</xdr:rowOff>
              </from>
              <to>
                <xdr:col>0</xdr:col>
                <xdr:colOff>838200</xdr:colOff>
                <xdr:row>5</xdr:row>
                <xdr:rowOff>104775</xdr:rowOff>
              </to>
            </anchor>
          </controlPr>
        </control>
      </mc:Choice>
      <mc:Fallback>
        <control shapeId="60427" r:id="rId21" name="cmdPopulateDataYears"/>
      </mc:Fallback>
    </mc:AlternateContent>
  </control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
  <dimension ref="A1:J9"/>
  <sheetViews>
    <sheetView workbookViewId="0"/>
  </sheetViews>
  <sheetFormatPr defaultColWidth="9.140625" defaultRowHeight="11.25" x14ac:dyDescent="0.2"/>
  <cols>
    <col min="1" max="1" width="13.140625" style="12" customWidth="1"/>
    <col min="2" max="2" width="10.7109375" style="12" customWidth="1"/>
    <col min="3" max="3" width="11.85546875" style="12" customWidth="1"/>
    <col min="4" max="4" width="9.42578125" style="12" customWidth="1"/>
    <col min="5" max="5" width="9.28515625" style="12" customWidth="1"/>
    <col min="6" max="16384" width="9.140625" style="12"/>
  </cols>
  <sheetData>
    <row r="1" spans="1:10" x14ac:dyDescent="0.2">
      <c r="A1" s="11" t="s">
        <v>492</v>
      </c>
    </row>
    <row r="3" spans="1:10" ht="15.75" customHeight="1" x14ac:dyDescent="0.2"/>
    <row r="7" spans="1:10" x14ac:dyDescent="0.2">
      <c r="A7" s="11" t="s">
        <v>251</v>
      </c>
      <c r="B7" s="11" t="s">
        <v>490</v>
      </c>
      <c r="C7" s="11" t="s">
        <v>478</v>
      </c>
      <c r="D7" s="11" t="s">
        <v>479</v>
      </c>
      <c r="E7" s="11" t="s">
        <v>480</v>
      </c>
      <c r="F7" s="11" t="s">
        <v>481</v>
      </c>
      <c r="G7" s="11" t="s">
        <v>482</v>
      </c>
      <c r="H7" s="11" t="s">
        <v>483</v>
      </c>
      <c r="I7" s="11" t="s">
        <v>484</v>
      </c>
      <c r="J7" s="11" t="s">
        <v>163</v>
      </c>
    </row>
    <row r="9" spans="1:10" x14ac:dyDescent="0.2">
      <c r="A9" s="11" t="s">
        <v>493</v>
      </c>
    </row>
  </sheetData>
  <phoneticPr fontId="9" type="noConversion"/>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61442" r:id="rId4" name="cmdCheckTIDTradeSheet">
          <controlPr defaultSize="0" autoLine="0" r:id="rId5">
            <anchor moveWithCells="1">
              <from>
                <xdr:col>0</xdr:col>
                <xdr:colOff>9525</xdr:colOff>
                <xdr:row>2</xdr:row>
                <xdr:rowOff>0</xdr:rowOff>
              </from>
              <to>
                <xdr:col>0</xdr:col>
                <xdr:colOff>828675</xdr:colOff>
                <xdr:row>3</xdr:row>
                <xdr:rowOff>38100</xdr:rowOff>
              </to>
            </anchor>
          </controlPr>
        </control>
      </mc:Choice>
      <mc:Fallback>
        <control shapeId="61442" r:id="rId4" name="cmdCheckTIDTradeSheet"/>
      </mc:Fallback>
    </mc:AlternateContent>
    <mc:AlternateContent xmlns:mc="http://schemas.openxmlformats.org/markup-compatibility/2006">
      <mc:Choice Requires="x14">
        <control shapeId="61443" r:id="rId6" name="cmdSpecifyParameter">
          <controlPr defaultSize="0" autoLine="0" r:id="rId7">
            <anchor moveWithCells="1">
              <from>
                <xdr:col>2</xdr:col>
                <xdr:colOff>0</xdr:colOff>
                <xdr:row>3</xdr:row>
                <xdr:rowOff>9525</xdr:rowOff>
              </from>
              <to>
                <xdr:col>3</xdr:col>
                <xdr:colOff>28575</xdr:colOff>
                <xdr:row>4</xdr:row>
                <xdr:rowOff>114300</xdr:rowOff>
              </to>
            </anchor>
          </controlPr>
        </control>
      </mc:Choice>
      <mc:Fallback>
        <control shapeId="61443" r:id="rId6" name="cmdSpecifyParameter"/>
      </mc:Fallback>
    </mc:AlternateContent>
    <mc:AlternateContent xmlns:mc="http://schemas.openxmlformats.org/markup-compatibility/2006">
      <mc:Choice Requires="x14">
        <control shapeId="61444" r:id="rId8" name="cmdSpecifyArg1">
          <controlPr defaultSize="0" autoLine="0" r:id="rId9">
            <anchor moveWithCells="1">
              <from>
                <xdr:col>3</xdr:col>
                <xdr:colOff>9525</xdr:colOff>
                <xdr:row>3</xdr:row>
                <xdr:rowOff>9525</xdr:rowOff>
              </from>
              <to>
                <xdr:col>4</xdr:col>
                <xdr:colOff>0</xdr:colOff>
                <xdr:row>4</xdr:row>
                <xdr:rowOff>114300</xdr:rowOff>
              </to>
            </anchor>
          </controlPr>
        </control>
      </mc:Choice>
      <mc:Fallback>
        <control shapeId="61444" r:id="rId8" name="cmdSpecifyArg1"/>
      </mc:Fallback>
    </mc:AlternateContent>
    <mc:AlternateContent xmlns:mc="http://schemas.openxmlformats.org/markup-compatibility/2006">
      <mc:Choice Requires="x14">
        <control shapeId="61445" r:id="rId10" name="cmdSpecifyArg2">
          <controlPr defaultSize="0" autoLine="0" r:id="rId11">
            <anchor moveWithCells="1">
              <from>
                <xdr:col>4</xdr:col>
                <xdr:colOff>9525</xdr:colOff>
                <xdr:row>3</xdr:row>
                <xdr:rowOff>9525</xdr:rowOff>
              </from>
              <to>
                <xdr:col>5</xdr:col>
                <xdr:colOff>9525</xdr:colOff>
                <xdr:row>4</xdr:row>
                <xdr:rowOff>114300</xdr:rowOff>
              </to>
            </anchor>
          </controlPr>
        </control>
      </mc:Choice>
      <mc:Fallback>
        <control shapeId="61445" r:id="rId10" name="cmdSpecifyArg2"/>
      </mc:Fallback>
    </mc:AlternateContent>
    <mc:AlternateContent xmlns:mc="http://schemas.openxmlformats.org/markup-compatibility/2006">
      <mc:Choice Requires="x14">
        <control shapeId="61446" r:id="rId12" name="cmdSpecifyArg3">
          <controlPr defaultSize="0" autoLine="0" r:id="rId13">
            <anchor moveWithCells="1">
              <from>
                <xdr:col>5</xdr:col>
                <xdr:colOff>9525</xdr:colOff>
                <xdr:row>3</xdr:row>
                <xdr:rowOff>9525</xdr:rowOff>
              </from>
              <to>
                <xdr:col>6</xdr:col>
                <xdr:colOff>19050</xdr:colOff>
                <xdr:row>4</xdr:row>
                <xdr:rowOff>114300</xdr:rowOff>
              </to>
            </anchor>
          </controlPr>
        </control>
      </mc:Choice>
      <mc:Fallback>
        <control shapeId="61446" r:id="rId12" name="cmdSpecifyArg3"/>
      </mc:Fallback>
    </mc:AlternateContent>
    <mc:AlternateContent xmlns:mc="http://schemas.openxmlformats.org/markup-compatibility/2006">
      <mc:Choice Requires="x14">
        <control shapeId="61447" r:id="rId14" name="cmdSpecifyArg4">
          <controlPr defaultSize="0" autoLine="0" r:id="rId15">
            <anchor moveWithCells="1">
              <from>
                <xdr:col>6</xdr:col>
                <xdr:colOff>9525</xdr:colOff>
                <xdr:row>3</xdr:row>
                <xdr:rowOff>9525</xdr:rowOff>
              </from>
              <to>
                <xdr:col>7</xdr:col>
                <xdr:colOff>19050</xdr:colOff>
                <xdr:row>4</xdr:row>
                <xdr:rowOff>114300</xdr:rowOff>
              </to>
            </anchor>
          </controlPr>
        </control>
      </mc:Choice>
      <mc:Fallback>
        <control shapeId="61447" r:id="rId14" name="cmdSpecifyArg4"/>
      </mc:Fallback>
    </mc:AlternateContent>
    <mc:AlternateContent xmlns:mc="http://schemas.openxmlformats.org/markup-compatibility/2006">
      <mc:Choice Requires="x14">
        <control shapeId="61448" r:id="rId16" name="cmdSpecifyArg5">
          <controlPr defaultSize="0" autoLine="0" r:id="rId17">
            <anchor moveWithCells="1">
              <from>
                <xdr:col>7</xdr:col>
                <xdr:colOff>9525</xdr:colOff>
                <xdr:row>3</xdr:row>
                <xdr:rowOff>9525</xdr:rowOff>
              </from>
              <to>
                <xdr:col>8</xdr:col>
                <xdr:colOff>19050</xdr:colOff>
                <xdr:row>4</xdr:row>
                <xdr:rowOff>114300</xdr:rowOff>
              </to>
            </anchor>
          </controlPr>
        </control>
      </mc:Choice>
      <mc:Fallback>
        <control shapeId="61448" r:id="rId16" name="cmdSpecifyArg5"/>
      </mc:Fallback>
    </mc:AlternateContent>
    <mc:AlternateContent xmlns:mc="http://schemas.openxmlformats.org/markup-compatibility/2006">
      <mc:Choice Requires="x14">
        <control shapeId="61449" r:id="rId18" name="cmdSpecifyArg6">
          <controlPr defaultSize="0" autoLine="0" r:id="rId19">
            <anchor moveWithCells="1">
              <from>
                <xdr:col>8</xdr:col>
                <xdr:colOff>9525</xdr:colOff>
                <xdr:row>3</xdr:row>
                <xdr:rowOff>9525</xdr:rowOff>
              </from>
              <to>
                <xdr:col>9</xdr:col>
                <xdr:colOff>19050</xdr:colOff>
                <xdr:row>4</xdr:row>
                <xdr:rowOff>114300</xdr:rowOff>
              </to>
            </anchor>
          </controlPr>
        </control>
      </mc:Choice>
      <mc:Fallback>
        <control shapeId="61449" r:id="rId18" name="cmdSpecifyArg6"/>
      </mc:Fallback>
    </mc:AlternateContent>
  </control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
  <dimension ref="A1:S9"/>
  <sheetViews>
    <sheetView workbookViewId="0"/>
  </sheetViews>
  <sheetFormatPr defaultColWidth="9.140625" defaultRowHeight="13.5" customHeight="1" x14ac:dyDescent="0.2"/>
  <cols>
    <col min="1" max="1" width="12.5703125" style="12" customWidth="1"/>
    <col min="2" max="2" width="9.140625" style="12"/>
    <col min="3" max="3" width="12.28515625" style="12" customWidth="1"/>
    <col min="4" max="9" width="9.140625" style="12"/>
    <col min="10" max="10" width="7.42578125" style="12" customWidth="1"/>
    <col min="11" max="16384" width="9.140625" style="12"/>
  </cols>
  <sheetData>
    <row r="1" spans="1:19" ht="13.5" customHeight="1" x14ac:dyDescent="0.2">
      <c r="A1" s="11" t="s">
        <v>494</v>
      </c>
    </row>
    <row r="3" spans="1:19" ht="20.25" customHeight="1" x14ac:dyDescent="0.2"/>
    <row r="7" spans="1:19" ht="23.25" customHeight="1" x14ac:dyDescent="0.2">
      <c r="A7" s="11" t="s">
        <v>251</v>
      </c>
      <c r="B7" s="11" t="s">
        <v>490</v>
      </c>
      <c r="C7" s="11" t="s">
        <v>478</v>
      </c>
      <c r="D7" s="11" t="s">
        <v>479</v>
      </c>
      <c r="E7" s="11" t="s">
        <v>480</v>
      </c>
      <c r="F7" s="11" t="s">
        <v>481</v>
      </c>
      <c r="G7" s="11" t="s">
        <v>482</v>
      </c>
      <c r="H7" s="11" t="s">
        <v>483</v>
      </c>
      <c r="I7" s="11" t="s">
        <v>484</v>
      </c>
      <c r="J7" s="15" t="s">
        <v>488</v>
      </c>
      <c r="K7" s="11"/>
      <c r="L7" s="11"/>
      <c r="M7" s="11"/>
      <c r="N7" s="11"/>
      <c r="O7" s="11"/>
      <c r="P7" s="11"/>
      <c r="Q7" s="11"/>
      <c r="R7" s="11"/>
      <c r="S7" s="11"/>
    </row>
    <row r="9" spans="1:19" ht="13.5" customHeight="1" x14ac:dyDescent="0.2">
      <c r="A9" s="11" t="s">
        <v>495</v>
      </c>
    </row>
  </sheetData>
  <phoneticPr fontId="9" type="noConversion"/>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62466" r:id="rId4" name="cmdCheckTSandTIDTradeSheet">
          <controlPr defaultSize="0" autoLine="0" r:id="rId5">
            <anchor moveWithCells="1">
              <from>
                <xdr:col>0</xdr:col>
                <xdr:colOff>9525</xdr:colOff>
                <xdr:row>2</xdr:row>
                <xdr:rowOff>19050</xdr:rowOff>
              </from>
              <to>
                <xdr:col>0</xdr:col>
                <xdr:colOff>828675</xdr:colOff>
                <xdr:row>3</xdr:row>
                <xdr:rowOff>0</xdr:rowOff>
              </to>
            </anchor>
          </controlPr>
        </control>
      </mc:Choice>
      <mc:Fallback>
        <control shapeId="62466" r:id="rId4" name="cmdCheckTSandTIDTradeSheet"/>
      </mc:Fallback>
    </mc:AlternateContent>
    <mc:AlternateContent xmlns:mc="http://schemas.openxmlformats.org/markup-compatibility/2006">
      <mc:Choice Requires="x14">
        <control shapeId="62467" r:id="rId6" name="cmdSpecifyParameter">
          <controlPr defaultSize="0" autoLine="0" r:id="rId7">
            <anchor moveWithCells="1">
              <from>
                <xdr:col>2</xdr:col>
                <xdr:colOff>9525</xdr:colOff>
                <xdr:row>3</xdr:row>
                <xdr:rowOff>9525</xdr:rowOff>
              </from>
              <to>
                <xdr:col>3</xdr:col>
                <xdr:colOff>9525</xdr:colOff>
                <xdr:row>4</xdr:row>
                <xdr:rowOff>85725</xdr:rowOff>
              </to>
            </anchor>
          </controlPr>
        </control>
      </mc:Choice>
      <mc:Fallback>
        <control shapeId="62467" r:id="rId6" name="cmdSpecifyParameter"/>
      </mc:Fallback>
    </mc:AlternateContent>
    <mc:AlternateContent xmlns:mc="http://schemas.openxmlformats.org/markup-compatibility/2006">
      <mc:Choice Requires="x14">
        <control shapeId="62468" r:id="rId8" name="cmdSpecifyArg1">
          <controlPr defaultSize="0" autoLine="0" r:id="rId9">
            <anchor moveWithCells="1">
              <from>
                <xdr:col>3</xdr:col>
                <xdr:colOff>9525</xdr:colOff>
                <xdr:row>3</xdr:row>
                <xdr:rowOff>9525</xdr:rowOff>
              </from>
              <to>
                <xdr:col>4</xdr:col>
                <xdr:colOff>19050</xdr:colOff>
                <xdr:row>4</xdr:row>
                <xdr:rowOff>85725</xdr:rowOff>
              </to>
            </anchor>
          </controlPr>
        </control>
      </mc:Choice>
      <mc:Fallback>
        <control shapeId="62468" r:id="rId8" name="cmdSpecifyArg1"/>
      </mc:Fallback>
    </mc:AlternateContent>
    <mc:AlternateContent xmlns:mc="http://schemas.openxmlformats.org/markup-compatibility/2006">
      <mc:Choice Requires="x14">
        <control shapeId="62469" r:id="rId10" name="cmdSpecifyArg2">
          <controlPr defaultSize="0" autoLine="0" r:id="rId11">
            <anchor moveWithCells="1">
              <from>
                <xdr:col>4</xdr:col>
                <xdr:colOff>9525</xdr:colOff>
                <xdr:row>3</xdr:row>
                <xdr:rowOff>9525</xdr:rowOff>
              </from>
              <to>
                <xdr:col>5</xdr:col>
                <xdr:colOff>19050</xdr:colOff>
                <xdr:row>4</xdr:row>
                <xdr:rowOff>85725</xdr:rowOff>
              </to>
            </anchor>
          </controlPr>
        </control>
      </mc:Choice>
      <mc:Fallback>
        <control shapeId="62469" r:id="rId10" name="cmdSpecifyArg2"/>
      </mc:Fallback>
    </mc:AlternateContent>
    <mc:AlternateContent xmlns:mc="http://schemas.openxmlformats.org/markup-compatibility/2006">
      <mc:Choice Requires="x14">
        <control shapeId="62470" r:id="rId12" name="cmdSpecifyArg3">
          <controlPr defaultSize="0" autoLine="0" r:id="rId13">
            <anchor moveWithCells="1">
              <from>
                <xdr:col>5</xdr:col>
                <xdr:colOff>9525</xdr:colOff>
                <xdr:row>3</xdr:row>
                <xdr:rowOff>9525</xdr:rowOff>
              </from>
              <to>
                <xdr:col>6</xdr:col>
                <xdr:colOff>19050</xdr:colOff>
                <xdr:row>4</xdr:row>
                <xdr:rowOff>85725</xdr:rowOff>
              </to>
            </anchor>
          </controlPr>
        </control>
      </mc:Choice>
      <mc:Fallback>
        <control shapeId="62470" r:id="rId12" name="cmdSpecifyArg3"/>
      </mc:Fallback>
    </mc:AlternateContent>
    <mc:AlternateContent xmlns:mc="http://schemas.openxmlformats.org/markup-compatibility/2006">
      <mc:Choice Requires="x14">
        <control shapeId="62471" r:id="rId14" name="cmdSpecifyArg4">
          <controlPr defaultSize="0" autoLine="0" r:id="rId15">
            <anchor moveWithCells="1">
              <from>
                <xdr:col>6</xdr:col>
                <xdr:colOff>9525</xdr:colOff>
                <xdr:row>3</xdr:row>
                <xdr:rowOff>9525</xdr:rowOff>
              </from>
              <to>
                <xdr:col>7</xdr:col>
                <xdr:colOff>19050</xdr:colOff>
                <xdr:row>4</xdr:row>
                <xdr:rowOff>85725</xdr:rowOff>
              </to>
            </anchor>
          </controlPr>
        </control>
      </mc:Choice>
      <mc:Fallback>
        <control shapeId="62471" r:id="rId14" name="cmdSpecifyArg4"/>
      </mc:Fallback>
    </mc:AlternateContent>
    <mc:AlternateContent xmlns:mc="http://schemas.openxmlformats.org/markup-compatibility/2006">
      <mc:Choice Requires="x14">
        <control shapeId="62472" r:id="rId16" name="cmdSpecifyArg5">
          <controlPr defaultSize="0" autoLine="0" r:id="rId17">
            <anchor moveWithCells="1">
              <from>
                <xdr:col>7</xdr:col>
                <xdr:colOff>9525</xdr:colOff>
                <xdr:row>3</xdr:row>
                <xdr:rowOff>9525</xdr:rowOff>
              </from>
              <to>
                <xdr:col>8</xdr:col>
                <xdr:colOff>19050</xdr:colOff>
                <xdr:row>4</xdr:row>
                <xdr:rowOff>85725</xdr:rowOff>
              </to>
            </anchor>
          </controlPr>
        </control>
      </mc:Choice>
      <mc:Fallback>
        <control shapeId="62472" r:id="rId16" name="cmdSpecifyArg5"/>
      </mc:Fallback>
    </mc:AlternateContent>
    <mc:AlternateContent xmlns:mc="http://schemas.openxmlformats.org/markup-compatibility/2006">
      <mc:Choice Requires="x14">
        <control shapeId="62473" r:id="rId18" name="cmdSpecifyArg6">
          <controlPr defaultSize="0" autoLine="0" r:id="rId19">
            <anchor moveWithCells="1">
              <from>
                <xdr:col>8</xdr:col>
                <xdr:colOff>9525</xdr:colOff>
                <xdr:row>3</xdr:row>
                <xdr:rowOff>9525</xdr:rowOff>
              </from>
              <to>
                <xdr:col>9</xdr:col>
                <xdr:colOff>19050</xdr:colOff>
                <xdr:row>4</xdr:row>
                <xdr:rowOff>85725</xdr:rowOff>
              </to>
            </anchor>
          </controlPr>
        </control>
      </mc:Choice>
      <mc:Fallback>
        <control shapeId="62473" r:id="rId18" name="cmdSpecifyArg6"/>
      </mc:Fallback>
    </mc:AlternateContent>
    <mc:AlternateContent xmlns:mc="http://schemas.openxmlformats.org/markup-compatibility/2006">
      <mc:Choice Requires="x14">
        <control shapeId="62474" r:id="rId20" name="cmdSpecifyIEOptcode">
          <controlPr defaultSize="0" autoLine="0" r:id="rId21">
            <anchor moveWithCells="1">
              <from>
                <xdr:col>9</xdr:col>
                <xdr:colOff>28575</xdr:colOff>
                <xdr:row>3</xdr:row>
                <xdr:rowOff>9525</xdr:rowOff>
              </from>
              <to>
                <xdr:col>10</xdr:col>
                <xdr:colOff>9525</xdr:colOff>
                <xdr:row>4</xdr:row>
                <xdr:rowOff>85725</xdr:rowOff>
              </to>
            </anchor>
          </controlPr>
        </control>
      </mc:Choice>
      <mc:Fallback>
        <control shapeId="62474" r:id="rId20" name="cmdSpecifyIEOptcode"/>
      </mc:Fallback>
    </mc:AlternateContent>
    <mc:AlternateContent xmlns:mc="http://schemas.openxmlformats.org/markup-compatibility/2006">
      <mc:Choice Requires="x14">
        <control shapeId="62475" r:id="rId22" name="cmdPopulateDataYears">
          <controlPr defaultSize="0" autoLine="0" r:id="rId23">
            <anchor moveWithCells="1">
              <from>
                <xdr:col>0</xdr:col>
                <xdr:colOff>9525</xdr:colOff>
                <xdr:row>4</xdr:row>
                <xdr:rowOff>19050</xdr:rowOff>
              </from>
              <to>
                <xdr:col>0</xdr:col>
                <xdr:colOff>666750</xdr:colOff>
                <xdr:row>6</xdr:row>
                <xdr:rowOff>38100</xdr:rowOff>
              </to>
            </anchor>
          </controlPr>
        </control>
      </mc:Choice>
      <mc:Fallback>
        <control shapeId="62475" r:id="rId22" name="cmdPopulateDataYears"/>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40EA-CC31-425A-8E90-6D7657180B84}">
  <sheetPr codeName="Sheet29">
    <tabColor theme="9"/>
  </sheetPr>
  <dimension ref="C1:AG111"/>
  <sheetViews>
    <sheetView zoomScale="85" zoomScaleNormal="85" workbookViewId="0">
      <selection activeCell="M30" sqref="F26:M30"/>
    </sheetView>
  </sheetViews>
  <sheetFormatPr defaultColWidth="9.140625" defaultRowHeight="15" x14ac:dyDescent="0.25"/>
  <cols>
    <col min="1" max="1" width="9.140625" style="50"/>
    <col min="2" max="2" width="9.140625" style="50" customWidth="1"/>
    <col min="3" max="3" width="20.7109375" style="227" customWidth="1"/>
    <col min="4" max="4" width="3.85546875" style="227" customWidth="1"/>
    <col min="5" max="10" width="3.5703125" style="227" customWidth="1"/>
    <col min="11" max="11" width="4" style="227" customWidth="1"/>
    <col min="12" max="12" width="4.5703125" style="227" customWidth="1"/>
    <col min="13" max="13" width="30.140625" style="227" customWidth="1"/>
    <col min="14" max="14" width="4" style="227" customWidth="1"/>
    <col min="15" max="16" width="3.5703125" style="227" customWidth="1"/>
    <col min="17" max="17" width="3.7109375" style="227" customWidth="1"/>
    <col min="18" max="18" width="3.85546875" style="227" customWidth="1"/>
    <col min="19" max="19" width="4" style="227" customWidth="1"/>
    <col min="20" max="20" width="25.5703125" style="227" customWidth="1"/>
    <col min="21" max="27" width="3.5703125" style="227" customWidth="1"/>
    <col min="28" max="28" width="9.140625" style="227"/>
    <col min="29" max="16384" width="9.140625" style="50"/>
  </cols>
  <sheetData>
    <row r="1" spans="3:33" x14ac:dyDescent="0.25">
      <c r="D1" s="227" t="s">
        <v>8</v>
      </c>
      <c r="N1" s="227" t="s">
        <v>9</v>
      </c>
      <c r="U1" s="260" t="s">
        <v>10</v>
      </c>
    </row>
    <row r="2" spans="3:33" ht="84" customHeight="1" x14ac:dyDescent="0.25">
      <c r="C2" s="228"/>
      <c r="E2" s="261" t="s">
        <v>11</v>
      </c>
      <c r="F2" s="261" t="s">
        <v>12</v>
      </c>
      <c r="G2" s="261" t="s">
        <v>13</v>
      </c>
      <c r="H2" s="261" t="s">
        <v>14</v>
      </c>
      <c r="I2" s="261" t="s">
        <v>15</v>
      </c>
      <c r="J2" s="229"/>
      <c r="K2" s="230"/>
      <c r="L2" s="231"/>
      <c r="M2" s="228"/>
      <c r="O2" s="261" t="s">
        <v>16</v>
      </c>
      <c r="P2" s="261" t="s">
        <v>17</v>
      </c>
      <c r="U2" s="261"/>
      <c r="V2" s="261" t="s">
        <v>18</v>
      </c>
      <c r="W2" s="261" t="s">
        <v>19</v>
      </c>
      <c r="X2" s="261" t="s">
        <v>20</v>
      </c>
      <c r="Y2" s="261" t="s">
        <v>21</v>
      </c>
      <c r="Z2" s="261"/>
      <c r="AA2" s="261"/>
    </row>
    <row r="3" spans="3:33" ht="141" customHeight="1" x14ac:dyDescent="0.25">
      <c r="C3" s="228" t="s">
        <v>22</v>
      </c>
      <c r="E3" s="261" t="s">
        <v>23</v>
      </c>
      <c r="F3" s="261" t="s">
        <v>24</v>
      </c>
      <c r="G3" s="261" t="s">
        <v>25</v>
      </c>
      <c r="H3" s="261" t="s">
        <v>26</v>
      </c>
      <c r="I3" s="261" t="s">
        <v>27</v>
      </c>
      <c r="J3" s="229"/>
      <c r="K3" s="230"/>
      <c r="L3" s="231"/>
      <c r="M3" s="228" t="s">
        <v>28</v>
      </c>
      <c r="O3" s="261" t="s">
        <v>29</v>
      </c>
      <c r="P3" s="261" t="s">
        <v>30</v>
      </c>
      <c r="U3" s="261"/>
      <c r="V3" s="261" t="s">
        <v>31</v>
      </c>
      <c r="W3" s="261" t="s">
        <v>32</v>
      </c>
      <c r="X3" s="261" t="s">
        <v>33</v>
      </c>
      <c r="Y3" s="261" t="s">
        <v>34</v>
      </c>
      <c r="Z3" s="261"/>
      <c r="AA3" s="261"/>
    </row>
    <row r="4" spans="3:33" x14ac:dyDescent="0.25">
      <c r="E4" s="232"/>
      <c r="F4" s="232"/>
      <c r="G4" s="232"/>
      <c r="H4" s="232"/>
      <c r="I4" s="232"/>
      <c r="J4" s="232"/>
      <c r="K4" s="233"/>
      <c r="L4" s="228"/>
      <c r="O4" s="232"/>
      <c r="P4" s="232"/>
      <c r="U4" s="232"/>
      <c r="V4" s="232"/>
      <c r="W4" s="232"/>
      <c r="X4" s="232"/>
      <c r="Y4" s="232"/>
      <c r="Z4" s="232"/>
      <c r="AA4" s="232"/>
      <c r="AG4" s="259" t="s">
        <v>35</v>
      </c>
    </row>
    <row r="5" spans="3:33" x14ac:dyDescent="0.25">
      <c r="D5" s="228"/>
      <c r="E5" s="232"/>
      <c r="F5" s="234"/>
      <c r="G5" s="235"/>
      <c r="H5" s="235"/>
      <c r="I5" s="235"/>
      <c r="J5" s="234"/>
      <c r="K5" s="236"/>
      <c r="L5" s="234"/>
      <c r="M5" s="258" t="s">
        <v>36</v>
      </c>
      <c r="N5" s="236"/>
      <c r="O5" s="234"/>
      <c r="P5" s="238"/>
      <c r="U5" s="232"/>
      <c r="V5" s="232"/>
      <c r="W5" s="232"/>
      <c r="X5" s="232"/>
      <c r="Y5" s="232"/>
      <c r="Z5" s="232"/>
      <c r="AA5" s="232"/>
      <c r="AD5" s="259" t="s">
        <v>37</v>
      </c>
      <c r="AE5" s="56"/>
    </row>
    <row r="6" spans="3:33" x14ac:dyDescent="0.25">
      <c r="C6" s="228"/>
      <c r="D6" s="228"/>
      <c r="E6" s="232"/>
      <c r="F6" s="232"/>
      <c r="G6" s="239"/>
      <c r="H6" s="240"/>
      <c r="I6" s="239"/>
      <c r="J6" s="240"/>
      <c r="K6" s="241"/>
      <c r="L6" s="240"/>
      <c r="M6" s="242"/>
      <c r="N6" s="243"/>
      <c r="O6" s="244"/>
      <c r="P6" s="245"/>
      <c r="U6" s="232"/>
      <c r="V6" s="232"/>
      <c r="W6" s="232"/>
      <c r="X6" s="232"/>
      <c r="Y6" s="232"/>
      <c r="Z6" s="232"/>
      <c r="AA6" s="232"/>
      <c r="AD6" s="259" t="s">
        <v>38</v>
      </c>
      <c r="AE6" s="53"/>
    </row>
    <row r="7" spans="3:33" x14ac:dyDescent="0.25">
      <c r="C7" s="228"/>
      <c r="D7" s="228"/>
      <c r="E7" s="232"/>
      <c r="F7" s="232"/>
      <c r="G7" s="232"/>
      <c r="H7" s="232"/>
      <c r="I7" s="239"/>
      <c r="J7" s="240"/>
      <c r="K7" s="241"/>
      <c r="L7" s="240"/>
      <c r="M7" s="246"/>
      <c r="P7" s="246"/>
      <c r="U7" s="232"/>
      <c r="V7" s="232"/>
      <c r="W7" s="232"/>
      <c r="X7" s="232"/>
      <c r="Y7" s="232"/>
      <c r="Z7" s="232"/>
      <c r="AA7" s="232"/>
      <c r="AD7" s="259" t="s">
        <v>39</v>
      </c>
      <c r="AE7" s="55"/>
    </row>
    <row r="8" spans="3:33" x14ac:dyDescent="0.25">
      <c r="C8" s="228"/>
      <c r="D8" s="228"/>
      <c r="E8" s="232"/>
      <c r="F8" s="232"/>
      <c r="G8" s="232"/>
      <c r="H8" s="232"/>
      <c r="I8" s="232"/>
      <c r="J8" s="247"/>
      <c r="K8" s="243"/>
      <c r="L8" s="244"/>
      <c r="M8" s="246"/>
      <c r="N8" s="228"/>
      <c r="O8" s="228"/>
      <c r="P8" s="248"/>
      <c r="Q8" s="249"/>
      <c r="R8" s="249"/>
      <c r="S8" s="250"/>
      <c r="T8" s="251" t="s">
        <v>40</v>
      </c>
      <c r="U8" s="235"/>
      <c r="V8" s="235"/>
      <c r="W8" s="235"/>
      <c r="X8" s="245"/>
      <c r="Y8" s="232"/>
      <c r="Z8" s="232"/>
      <c r="AA8" s="232"/>
      <c r="AD8" s="259" t="s">
        <v>41</v>
      </c>
      <c r="AE8" s="52"/>
    </row>
    <row r="9" spans="3:33" x14ac:dyDescent="0.25">
      <c r="C9" s="228"/>
      <c r="D9" s="228"/>
      <c r="E9" s="232"/>
      <c r="F9" s="232"/>
      <c r="G9" s="232"/>
      <c r="H9" s="232"/>
      <c r="I9" s="232"/>
      <c r="J9" s="232"/>
      <c r="K9" s="233"/>
      <c r="L9" s="228"/>
      <c r="M9" s="262" t="s">
        <v>42</v>
      </c>
      <c r="N9" s="228"/>
      <c r="O9" s="232"/>
      <c r="P9" s="246"/>
      <c r="T9" s="262" t="s">
        <v>43</v>
      </c>
      <c r="U9" s="232"/>
      <c r="V9" s="232"/>
      <c r="W9" s="232"/>
      <c r="X9" s="232"/>
      <c r="Y9" s="232"/>
      <c r="Z9" s="232"/>
      <c r="AA9" s="232"/>
      <c r="AB9" s="252"/>
      <c r="AD9" s="259" t="s">
        <v>44</v>
      </c>
      <c r="AE9" s="54"/>
    </row>
    <row r="10" spans="3:33" x14ac:dyDescent="0.25">
      <c r="C10" s="228"/>
      <c r="D10" s="228"/>
      <c r="E10" s="232"/>
      <c r="F10" s="232"/>
      <c r="G10" s="232"/>
      <c r="H10" s="232"/>
      <c r="I10" s="232"/>
      <c r="J10" s="232"/>
      <c r="K10" s="233"/>
      <c r="L10" s="228"/>
      <c r="N10" s="228"/>
      <c r="O10" s="232"/>
      <c r="P10" s="246"/>
      <c r="U10" s="232"/>
      <c r="V10" s="232"/>
      <c r="W10" s="232"/>
      <c r="X10" s="232"/>
      <c r="Y10" s="232"/>
      <c r="Z10" s="232"/>
      <c r="AA10" s="232"/>
    </row>
    <row r="11" spans="3:33" x14ac:dyDescent="0.25">
      <c r="C11" s="228"/>
      <c r="D11" s="228"/>
      <c r="E11" s="232"/>
      <c r="F11" s="232"/>
      <c r="G11" s="232"/>
      <c r="H11" s="232"/>
      <c r="I11" s="232"/>
      <c r="J11" s="232"/>
      <c r="K11" s="233"/>
      <c r="L11" s="228"/>
      <c r="N11" s="228"/>
      <c r="O11" s="232"/>
      <c r="P11" s="248"/>
      <c r="Q11" s="249"/>
      <c r="R11" s="249"/>
      <c r="S11" s="250"/>
      <c r="T11" s="251" t="s">
        <v>45</v>
      </c>
      <c r="U11" s="245"/>
      <c r="V11" s="232"/>
      <c r="W11" s="232"/>
      <c r="X11" s="232"/>
      <c r="Y11" s="232"/>
      <c r="Z11" s="232"/>
      <c r="AA11" s="232"/>
    </row>
    <row r="12" spans="3:33" x14ac:dyDescent="0.25">
      <c r="C12" s="228"/>
      <c r="D12" s="228"/>
      <c r="E12" s="232"/>
      <c r="F12" s="245"/>
      <c r="G12" s="245"/>
      <c r="H12" s="235"/>
      <c r="I12" s="235"/>
      <c r="J12" s="234"/>
      <c r="K12" s="236"/>
      <c r="L12" s="234"/>
      <c r="M12" s="237" t="s">
        <v>46</v>
      </c>
      <c r="N12" s="236"/>
      <c r="O12" s="234"/>
      <c r="P12" s="245"/>
      <c r="T12" s="262" t="s">
        <v>47</v>
      </c>
      <c r="U12" s="245"/>
      <c r="V12" s="232"/>
      <c r="W12" s="232"/>
      <c r="X12" s="232"/>
      <c r="Y12" s="232"/>
      <c r="Z12" s="232"/>
      <c r="AA12" s="232"/>
    </row>
    <row r="13" spans="3:33" x14ac:dyDescent="0.25">
      <c r="C13" s="228"/>
      <c r="D13" s="228"/>
      <c r="E13" s="232"/>
      <c r="F13" s="232"/>
      <c r="G13" s="235"/>
      <c r="H13" s="240"/>
      <c r="I13" s="239"/>
      <c r="J13" s="240"/>
      <c r="K13" s="241"/>
      <c r="L13" s="240"/>
      <c r="M13" s="242"/>
      <c r="N13" s="243"/>
      <c r="O13" s="244"/>
      <c r="P13" s="245"/>
      <c r="U13" s="232"/>
      <c r="V13" s="232"/>
      <c r="W13" s="232"/>
      <c r="X13" s="232"/>
      <c r="Y13" s="232"/>
      <c r="Z13" s="232"/>
      <c r="AA13" s="232"/>
      <c r="AD13" s="51"/>
    </row>
    <row r="14" spans="3:33" x14ac:dyDescent="0.25">
      <c r="C14" s="228"/>
      <c r="D14" s="228"/>
      <c r="E14" s="232"/>
      <c r="F14" s="232"/>
      <c r="G14" s="232"/>
      <c r="H14" s="232"/>
      <c r="I14" s="247"/>
      <c r="J14" s="244"/>
      <c r="K14" s="243"/>
      <c r="L14" s="244"/>
      <c r="M14" s="246"/>
      <c r="P14" s="235"/>
      <c r="Q14" s="249"/>
      <c r="R14" s="249"/>
      <c r="S14" s="250"/>
      <c r="T14" s="251" t="s">
        <v>48</v>
      </c>
      <c r="U14" s="235"/>
      <c r="V14" s="234"/>
      <c r="W14" s="232"/>
      <c r="X14" s="232"/>
      <c r="Y14" s="232"/>
      <c r="Z14" s="232"/>
      <c r="AA14" s="232"/>
    </row>
    <row r="15" spans="3:33" x14ac:dyDescent="0.25">
      <c r="C15" s="228"/>
      <c r="D15" s="228"/>
      <c r="E15" s="232"/>
      <c r="F15" s="232"/>
      <c r="G15" s="232"/>
      <c r="H15" s="232"/>
      <c r="I15" s="232"/>
      <c r="J15" s="232"/>
      <c r="K15" s="233"/>
      <c r="L15" s="228"/>
      <c r="M15" s="262" t="s">
        <v>49</v>
      </c>
      <c r="N15" s="228"/>
      <c r="O15" s="228"/>
      <c r="P15" s="245"/>
      <c r="T15" s="262" t="s">
        <v>50</v>
      </c>
      <c r="U15" s="232"/>
      <c r="V15" s="232"/>
      <c r="W15" s="232"/>
      <c r="X15" s="232"/>
      <c r="Y15" s="232"/>
      <c r="Z15" s="232"/>
      <c r="AA15" s="232"/>
    </row>
    <row r="16" spans="3:33" x14ac:dyDescent="0.25">
      <c r="C16" s="228"/>
      <c r="D16" s="228"/>
      <c r="E16" s="232"/>
      <c r="F16" s="232"/>
      <c r="G16" s="232"/>
      <c r="H16" s="232"/>
      <c r="I16" s="232"/>
      <c r="J16" s="232"/>
      <c r="K16" s="233"/>
      <c r="L16" s="228"/>
      <c r="N16" s="228"/>
      <c r="O16" s="232"/>
      <c r="P16" s="245"/>
      <c r="U16" s="232"/>
      <c r="V16" s="232"/>
      <c r="W16" s="232"/>
      <c r="X16" s="232"/>
      <c r="Y16" s="232"/>
      <c r="Z16" s="232"/>
      <c r="AA16" s="232"/>
    </row>
    <row r="17" spans="3:30" x14ac:dyDescent="0.25">
      <c r="C17" s="228"/>
      <c r="D17" s="228"/>
      <c r="E17" s="232"/>
      <c r="F17" s="232"/>
      <c r="G17" s="232"/>
      <c r="H17" s="232"/>
      <c r="I17" s="232"/>
      <c r="J17" s="232"/>
      <c r="K17" s="233"/>
      <c r="L17" s="228"/>
      <c r="N17" s="228"/>
      <c r="O17" s="232"/>
      <c r="P17" s="245"/>
      <c r="U17" s="232"/>
      <c r="V17" s="232"/>
      <c r="W17" s="232"/>
      <c r="X17" s="232"/>
      <c r="Y17" s="232"/>
      <c r="Z17" s="232"/>
      <c r="AA17" s="232"/>
      <c r="AD17" s="51"/>
    </row>
    <row r="18" spans="3:30" ht="30" x14ac:dyDescent="0.25">
      <c r="C18" s="228"/>
      <c r="D18" s="228"/>
      <c r="E18" s="232"/>
      <c r="F18" s="232"/>
      <c r="G18" s="232"/>
      <c r="H18" s="232"/>
      <c r="I18" s="232"/>
      <c r="J18" s="232"/>
      <c r="K18" s="233"/>
      <c r="L18" s="228"/>
      <c r="M18" s="258" t="str">
        <f>Processes_BASE!C25</f>
        <v>Ammonia production linked to CTL production</v>
      </c>
      <c r="N18" s="228"/>
      <c r="O18" s="232"/>
      <c r="P18" s="245"/>
      <c r="U18" s="232"/>
      <c r="V18" s="232"/>
      <c r="W18" s="232"/>
      <c r="X18" s="232"/>
      <c r="Y18" s="232"/>
      <c r="Z18" s="232"/>
      <c r="AA18" s="232"/>
      <c r="AD18" s="53"/>
    </row>
    <row r="19" spans="3:30" x14ac:dyDescent="0.25">
      <c r="C19" s="228"/>
      <c r="D19" s="228"/>
      <c r="E19" s="232"/>
      <c r="F19" s="232"/>
      <c r="G19" s="232"/>
      <c r="H19" s="232"/>
      <c r="I19" s="232"/>
      <c r="J19" s="232"/>
      <c r="K19" s="233"/>
      <c r="L19" s="228"/>
      <c r="M19" s="242"/>
      <c r="N19" s="236"/>
      <c r="O19" s="234"/>
      <c r="P19" s="245"/>
      <c r="U19" s="232"/>
      <c r="V19" s="232"/>
      <c r="W19" s="232"/>
      <c r="X19" s="232"/>
      <c r="Y19" s="232"/>
      <c r="Z19" s="232"/>
      <c r="AA19" s="232"/>
      <c r="AD19" s="53"/>
    </row>
    <row r="20" spans="3:30" x14ac:dyDescent="0.25">
      <c r="C20" s="228"/>
      <c r="D20" s="228"/>
      <c r="E20" s="232"/>
      <c r="F20" s="232"/>
      <c r="G20" s="232"/>
      <c r="H20" s="232"/>
      <c r="I20" s="232"/>
      <c r="J20" s="232"/>
      <c r="K20" s="233"/>
      <c r="L20" s="228"/>
      <c r="M20" s="246"/>
      <c r="N20" s="228"/>
      <c r="O20" s="232"/>
      <c r="P20" s="245"/>
      <c r="U20" s="232"/>
      <c r="V20" s="232"/>
      <c r="W20" s="232"/>
      <c r="X20" s="232"/>
      <c r="Y20" s="232"/>
      <c r="Z20" s="232"/>
      <c r="AA20" s="232"/>
      <c r="AD20" s="53"/>
    </row>
    <row r="21" spans="3:30" x14ac:dyDescent="0.25">
      <c r="C21" s="228"/>
      <c r="D21" s="228"/>
      <c r="E21" s="232"/>
      <c r="F21" s="232"/>
      <c r="G21" s="232"/>
      <c r="H21" s="232"/>
      <c r="I21" s="232"/>
      <c r="J21" s="232"/>
      <c r="K21" s="233"/>
      <c r="L21" s="228"/>
      <c r="M21" s="246"/>
      <c r="N21" s="228"/>
      <c r="O21" s="232"/>
      <c r="P21" s="245"/>
      <c r="U21" s="232"/>
      <c r="V21" s="232"/>
      <c r="W21" s="232"/>
      <c r="X21" s="232"/>
      <c r="Y21" s="232"/>
      <c r="Z21" s="232"/>
      <c r="AA21" s="232"/>
      <c r="AD21" s="52"/>
    </row>
    <row r="22" spans="3:30" x14ac:dyDescent="0.25">
      <c r="C22" s="228"/>
      <c r="D22" s="228"/>
      <c r="E22" s="232"/>
      <c r="F22" s="232"/>
      <c r="G22" s="232"/>
      <c r="H22" s="232"/>
      <c r="I22" s="232"/>
      <c r="J22" s="232"/>
      <c r="K22" s="233"/>
      <c r="L22" s="228"/>
      <c r="M22" s="262" t="str">
        <f>Processes_BASE!B25</f>
        <v>UCTLNH3-E</v>
      </c>
      <c r="N22" s="228"/>
      <c r="O22" s="232"/>
      <c r="P22" s="245"/>
      <c r="U22" s="232"/>
      <c r="V22" s="232"/>
      <c r="W22" s="232"/>
      <c r="X22" s="232"/>
      <c r="Y22" s="232"/>
      <c r="Z22" s="232"/>
      <c r="AA22" s="232"/>
    </row>
    <row r="23" spans="3:30" x14ac:dyDescent="0.25">
      <c r="C23" s="228"/>
      <c r="D23" s="228"/>
      <c r="E23" s="232"/>
      <c r="F23" s="232"/>
      <c r="G23" s="232"/>
      <c r="H23" s="232"/>
      <c r="I23" s="232"/>
      <c r="J23" s="232"/>
      <c r="K23" s="233"/>
      <c r="L23" s="228"/>
      <c r="M23" s="263"/>
      <c r="N23" s="228"/>
      <c r="O23" s="232"/>
      <c r="P23" s="245"/>
      <c r="U23" s="232"/>
      <c r="V23" s="232"/>
      <c r="W23" s="232"/>
      <c r="X23" s="232"/>
      <c r="Y23" s="232"/>
      <c r="Z23" s="232"/>
      <c r="AA23" s="232"/>
    </row>
    <row r="24" spans="3:30" x14ac:dyDescent="0.25">
      <c r="C24" s="228"/>
      <c r="D24" s="228"/>
      <c r="E24" s="232"/>
      <c r="F24" s="232"/>
      <c r="G24" s="232"/>
      <c r="H24" s="232"/>
      <c r="I24" s="232"/>
      <c r="J24" s="232"/>
      <c r="K24" s="233"/>
      <c r="L24" s="228"/>
      <c r="M24" s="263"/>
      <c r="N24" s="228"/>
      <c r="O24" s="232"/>
      <c r="P24" s="245"/>
      <c r="U24" s="232"/>
      <c r="V24" s="232"/>
      <c r="W24" s="232"/>
      <c r="X24" s="232"/>
      <c r="Y24" s="232"/>
      <c r="Z24" s="232"/>
      <c r="AA24" s="232"/>
    </row>
    <row r="25" spans="3:30" x14ac:dyDescent="0.25">
      <c r="C25" s="228"/>
      <c r="D25" s="228"/>
      <c r="E25" s="232"/>
      <c r="F25" s="232"/>
      <c r="G25" s="232"/>
      <c r="H25" s="232"/>
      <c r="I25" s="232"/>
      <c r="J25" s="232"/>
      <c r="K25" s="233"/>
      <c r="L25" s="228"/>
      <c r="N25" s="228"/>
      <c r="O25" s="232"/>
      <c r="P25" s="245"/>
      <c r="U25" s="232"/>
      <c r="V25" s="232"/>
      <c r="W25" s="232"/>
      <c r="X25" s="232"/>
      <c r="Y25" s="232"/>
      <c r="Z25" s="232"/>
      <c r="AA25" s="232"/>
    </row>
    <row r="26" spans="3:30" x14ac:dyDescent="0.25">
      <c r="C26" s="228"/>
      <c r="D26" s="228"/>
      <c r="E26" s="232"/>
      <c r="F26" s="232"/>
      <c r="G26" s="232"/>
      <c r="H26" s="232"/>
      <c r="I26" s="232"/>
      <c r="J26" s="232"/>
      <c r="K26" s="233"/>
      <c r="L26" s="228"/>
      <c r="M26" s="253" t="s">
        <v>51</v>
      </c>
      <c r="N26" s="228"/>
      <c r="O26" s="232"/>
      <c r="P26" s="245"/>
      <c r="U26" s="232"/>
      <c r="V26" s="232"/>
      <c r="W26" s="232"/>
      <c r="X26" s="232"/>
      <c r="Y26" s="232"/>
      <c r="Z26" s="232"/>
      <c r="AA26" s="232"/>
    </row>
    <row r="27" spans="3:30" x14ac:dyDescent="0.25">
      <c r="C27" s="228"/>
      <c r="D27" s="228"/>
      <c r="E27" s="232"/>
      <c r="F27" s="247"/>
      <c r="G27" s="244"/>
      <c r="H27" s="244"/>
      <c r="I27" s="244"/>
      <c r="J27" s="244"/>
      <c r="K27" s="243"/>
      <c r="L27" s="254"/>
      <c r="M27" s="242"/>
      <c r="N27" s="228"/>
      <c r="O27" s="232"/>
      <c r="P27" s="245"/>
      <c r="U27" s="232"/>
      <c r="V27" s="232"/>
      <c r="W27" s="232"/>
      <c r="X27" s="232"/>
      <c r="Y27" s="232"/>
      <c r="Z27" s="232"/>
      <c r="AA27" s="232"/>
      <c r="AD27" s="259" t="s">
        <v>52</v>
      </c>
    </row>
    <row r="28" spans="3:30" x14ac:dyDescent="0.25">
      <c r="C28" s="228"/>
      <c r="D28" s="228"/>
      <c r="E28" s="232"/>
      <c r="F28" s="232"/>
      <c r="G28" s="247"/>
      <c r="H28" s="244"/>
      <c r="I28" s="244"/>
      <c r="J28" s="244"/>
      <c r="K28" s="243"/>
      <c r="L28" s="254"/>
      <c r="M28" s="246"/>
      <c r="N28" s="254"/>
      <c r="O28" s="244"/>
      <c r="P28" s="247"/>
      <c r="T28" s="251" t="s">
        <v>53</v>
      </c>
      <c r="U28" s="232"/>
      <c r="V28" s="232"/>
      <c r="W28" s="232"/>
      <c r="X28" s="232"/>
      <c r="Y28" s="232"/>
      <c r="Z28" s="232"/>
      <c r="AA28" s="232"/>
      <c r="AD28" s="259" t="s">
        <v>54</v>
      </c>
    </row>
    <row r="29" spans="3:30" x14ac:dyDescent="0.25">
      <c r="C29" s="228"/>
      <c r="D29" s="228"/>
      <c r="E29" s="232"/>
      <c r="F29" s="232"/>
      <c r="G29" s="232"/>
      <c r="H29" s="232"/>
      <c r="I29" s="247"/>
      <c r="J29" s="244"/>
      <c r="K29" s="243"/>
      <c r="L29" s="254"/>
      <c r="M29" s="246"/>
      <c r="N29" s="228"/>
      <c r="O29" s="232"/>
      <c r="P29" s="245"/>
      <c r="Q29" s="255"/>
      <c r="R29" s="256"/>
      <c r="S29" s="257"/>
      <c r="T29" s="262" t="s">
        <v>55</v>
      </c>
      <c r="U29" s="247"/>
      <c r="V29" s="244"/>
      <c r="W29" s="244"/>
      <c r="X29" s="244"/>
      <c r="Y29" s="244"/>
      <c r="Z29" s="232"/>
      <c r="AA29" s="232"/>
    </row>
    <row r="30" spans="3:30" x14ac:dyDescent="0.25">
      <c r="C30" s="228"/>
      <c r="D30" s="228"/>
      <c r="E30" s="232"/>
      <c r="F30" s="232"/>
      <c r="G30" s="232"/>
      <c r="H30" s="232"/>
      <c r="I30" s="232"/>
      <c r="J30" s="232"/>
      <c r="K30" s="233"/>
      <c r="L30" s="228"/>
      <c r="M30" s="262" t="s">
        <v>56</v>
      </c>
      <c r="N30" s="228"/>
      <c r="O30" s="232"/>
      <c r="P30" s="245"/>
      <c r="U30" s="232"/>
      <c r="V30" s="232"/>
      <c r="W30" s="232"/>
      <c r="X30" s="232"/>
      <c r="Y30" s="232"/>
      <c r="Z30" s="232"/>
      <c r="AA30" s="232"/>
      <c r="AD30" s="52"/>
    </row>
    <row r="31" spans="3:30" x14ac:dyDescent="0.25">
      <c r="C31" s="228"/>
      <c r="D31" s="228"/>
      <c r="E31" s="232"/>
      <c r="F31" s="232"/>
      <c r="G31" s="232"/>
      <c r="H31" s="232"/>
      <c r="I31" s="232"/>
      <c r="J31" s="232"/>
      <c r="K31" s="233"/>
      <c r="L31" s="228"/>
      <c r="N31" s="228"/>
      <c r="O31" s="232"/>
      <c r="P31" s="245"/>
      <c r="T31" s="251" t="s">
        <v>57</v>
      </c>
      <c r="U31" s="232"/>
      <c r="V31" s="232"/>
      <c r="W31" s="232"/>
      <c r="X31" s="232"/>
      <c r="Y31" s="232"/>
      <c r="Z31" s="232"/>
      <c r="AA31" s="232"/>
    </row>
    <row r="32" spans="3:30" x14ac:dyDescent="0.25">
      <c r="C32" s="228"/>
      <c r="D32" s="228"/>
      <c r="E32" s="232"/>
      <c r="F32" s="232"/>
      <c r="G32" s="232"/>
      <c r="H32" s="232"/>
      <c r="I32" s="232"/>
      <c r="J32" s="232"/>
      <c r="K32" s="233"/>
      <c r="L32" s="228"/>
      <c r="M32" s="253" t="s">
        <v>58</v>
      </c>
      <c r="N32" s="228"/>
      <c r="O32" s="232"/>
      <c r="P32" s="245"/>
      <c r="Q32" s="255"/>
      <c r="R32" s="256"/>
      <c r="S32" s="257"/>
      <c r="T32" s="262" t="s">
        <v>59</v>
      </c>
      <c r="U32" s="247"/>
      <c r="V32" s="244"/>
      <c r="W32" s="244"/>
      <c r="X32" s="244"/>
      <c r="Y32" s="232"/>
      <c r="Z32" s="232"/>
      <c r="AA32" s="232"/>
    </row>
    <row r="33" spans="3:27" x14ac:dyDescent="0.25">
      <c r="C33" s="228"/>
      <c r="D33" s="228"/>
      <c r="E33" s="232"/>
      <c r="F33" s="232"/>
      <c r="G33" s="247"/>
      <c r="H33" s="244"/>
      <c r="I33" s="244"/>
      <c r="J33" s="244"/>
      <c r="K33" s="243"/>
      <c r="L33" s="244"/>
      <c r="M33" s="242"/>
      <c r="N33" s="228"/>
      <c r="O33" s="232"/>
      <c r="P33" s="245"/>
      <c r="U33" s="232"/>
      <c r="V33" s="232"/>
      <c r="W33" s="232"/>
      <c r="X33" s="232"/>
      <c r="Y33" s="232"/>
      <c r="Z33" s="232"/>
      <c r="AA33" s="232"/>
    </row>
    <row r="34" spans="3:27" x14ac:dyDescent="0.25">
      <c r="C34" s="228"/>
      <c r="D34" s="228"/>
      <c r="E34" s="232"/>
      <c r="F34" s="232"/>
      <c r="G34" s="232"/>
      <c r="H34" s="247"/>
      <c r="I34" s="244"/>
      <c r="J34" s="244"/>
      <c r="K34" s="243"/>
      <c r="L34" s="244"/>
      <c r="M34" s="246"/>
      <c r="N34" s="243"/>
      <c r="O34" s="244"/>
      <c r="P34" s="247"/>
      <c r="U34" s="232"/>
      <c r="V34" s="232"/>
      <c r="W34" s="232"/>
      <c r="X34" s="232"/>
      <c r="Y34" s="232"/>
      <c r="Z34" s="232"/>
      <c r="AA34" s="232"/>
    </row>
    <row r="35" spans="3:27" x14ac:dyDescent="0.25">
      <c r="C35" s="228"/>
      <c r="D35" s="228"/>
      <c r="E35" s="232"/>
      <c r="F35" s="232"/>
      <c r="G35" s="232"/>
      <c r="H35" s="245"/>
      <c r="I35" s="245"/>
      <c r="J35" s="247"/>
      <c r="K35" s="243"/>
      <c r="L35" s="244"/>
      <c r="M35" s="264" t="s">
        <v>60</v>
      </c>
      <c r="N35" s="228"/>
      <c r="O35" s="232"/>
      <c r="P35" s="245"/>
      <c r="U35" s="232"/>
      <c r="V35" s="232"/>
      <c r="W35" s="232"/>
      <c r="X35" s="232"/>
      <c r="Y35" s="232"/>
      <c r="Z35" s="232"/>
      <c r="AA35" s="232"/>
    </row>
    <row r="36" spans="3:27" x14ac:dyDescent="0.25">
      <c r="C36" s="228"/>
      <c r="D36" s="228"/>
      <c r="E36" s="232"/>
      <c r="F36" s="232"/>
      <c r="G36" s="232"/>
      <c r="H36" s="232"/>
      <c r="I36" s="232"/>
      <c r="J36" s="232"/>
      <c r="K36" s="233"/>
      <c r="L36" s="228"/>
      <c r="N36" s="228"/>
      <c r="O36" s="232"/>
      <c r="P36" s="245"/>
      <c r="U36" s="232"/>
      <c r="V36" s="232"/>
      <c r="W36" s="232"/>
      <c r="X36" s="232"/>
      <c r="Y36" s="232"/>
      <c r="Z36" s="232"/>
      <c r="AA36" s="232"/>
    </row>
    <row r="37" spans="3:27" x14ac:dyDescent="0.25">
      <c r="C37" s="228"/>
      <c r="D37" s="228"/>
      <c r="E37" s="232"/>
      <c r="F37" s="232"/>
      <c r="G37" s="232"/>
      <c r="H37" s="232"/>
      <c r="I37" s="232"/>
      <c r="J37" s="232"/>
      <c r="K37" s="233"/>
      <c r="L37" s="228"/>
      <c r="N37" s="228"/>
      <c r="O37" s="232"/>
      <c r="P37" s="245"/>
      <c r="U37" s="232"/>
      <c r="V37" s="232"/>
      <c r="W37" s="232"/>
      <c r="X37" s="232"/>
      <c r="Y37" s="232"/>
      <c r="Z37" s="232"/>
      <c r="AA37" s="232"/>
    </row>
    <row r="38" spans="3:27" x14ac:dyDescent="0.25">
      <c r="C38" s="228"/>
      <c r="D38" s="228"/>
      <c r="E38" s="232"/>
      <c r="F38" s="232"/>
      <c r="G38" s="232"/>
      <c r="H38" s="232"/>
      <c r="I38" s="232"/>
      <c r="J38" s="232"/>
      <c r="K38" s="233"/>
      <c r="L38" s="228"/>
      <c r="N38" s="228"/>
      <c r="O38" s="232"/>
      <c r="P38" s="245"/>
      <c r="U38" s="232"/>
      <c r="V38" s="232"/>
      <c r="W38" s="232"/>
      <c r="X38" s="232"/>
      <c r="Y38" s="232"/>
      <c r="Z38" s="232"/>
      <c r="AA38" s="232"/>
    </row>
    <row r="39" spans="3:27" x14ac:dyDescent="0.25">
      <c r="C39" s="228"/>
      <c r="D39" s="228"/>
      <c r="E39" s="232"/>
      <c r="F39" s="232"/>
      <c r="G39" s="232"/>
      <c r="H39" s="232"/>
      <c r="I39" s="232"/>
      <c r="J39" s="232"/>
      <c r="K39" s="233"/>
      <c r="L39" s="228"/>
      <c r="N39" s="228"/>
      <c r="O39" s="232"/>
      <c r="P39" s="245"/>
      <c r="U39" s="232"/>
      <c r="V39" s="232"/>
      <c r="W39" s="232"/>
      <c r="X39" s="232"/>
      <c r="Y39" s="232"/>
      <c r="Z39" s="232"/>
      <c r="AA39" s="232"/>
    </row>
    <row r="40" spans="3:27" x14ac:dyDescent="0.25">
      <c r="C40" s="228"/>
      <c r="D40" s="228"/>
      <c r="E40" s="232"/>
      <c r="F40" s="232"/>
      <c r="G40" s="232"/>
      <c r="H40" s="232"/>
      <c r="I40" s="232"/>
      <c r="J40" s="232"/>
      <c r="K40" s="233"/>
      <c r="L40" s="228"/>
      <c r="N40" s="228"/>
      <c r="O40" s="232"/>
      <c r="P40" s="245"/>
      <c r="U40" s="232"/>
      <c r="V40" s="232"/>
      <c r="W40" s="232"/>
      <c r="X40" s="232"/>
      <c r="Y40" s="232"/>
      <c r="Z40" s="232"/>
      <c r="AA40" s="232"/>
    </row>
    <row r="41" spans="3:27" x14ac:dyDescent="0.25">
      <c r="C41" s="228"/>
      <c r="D41" s="228"/>
      <c r="E41" s="232"/>
      <c r="F41" s="232"/>
      <c r="G41" s="232"/>
      <c r="H41" s="232"/>
      <c r="I41" s="232"/>
      <c r="J41" s="232"/>
      <c r="K41" s="233"/>
      <c r="L41" s="228"/>
      <c r="N41" s="228"/>
      <c r="O41" s="232"/>
      <c r="P41" s="245"/>
      <c r="U41" s="232"/>
      <c r="V41" s="232"/>
      <c r="W41" s="232"/>
      <c r="X41" s="232"/>
      <c r="Y41" s="232"/>
      <c r="Z41" s="232"/>
      <c r="AA41" s="232"/>
    </row>
    <row r="42" spans="3:27" x14ac:dyDescent="0.25">
      <c r="C42" s="228"/>
      <c r="D42" s="228"/>
      <c r="E42" s="232"/>
      <c r="F42" s="232"/>
      <c r="G42" s="232"/>
      <c r="H42" s="232"/>
      <c r="I42" s="232"/>
      <c r="J42" s="232"/>
      <c r="K42" s="233"/>
      <c r="L42" s="228"/>
      <c r="N42" s="228"/>
      <c r="O42" s="232"/>
      <c r="P42" s="245"/>
      <c r="U42" s="232"/>
      <c r="V42" s="232"/>
      <c r="W42" s="232"/>
      <c r="X42" s="232"/>
      <c r="Y42" s="232"/>
      <c r="Z42" s="232"/>
      <c r="AA42" s="232"/>
    </row>
    <row r="43" spans="3:27" x14ac:dyDescent="0.25">
      <c r="C43" s="228"/>
      <c r="D43" s="228"/>
      <c r="E43" s="232"/>
      <c r="F43" s="232"/>
      <c r="G43" s="232"/>
      <c r="H43" s="232"/>
      <c r="I43" s="232"/>
      <c r="J43" s="232"/>
      <c r="K43" s="233"/>
      <c r="L43" s="228"/>
      <c r="N43" s="228"/>
      <c r="O43" s="232"/>
      <c r="P43" s="245"/>
      <c r="U43" s="232"/>
      <c r="V43" s="232"/>
      <c r="W43" s="232"/>
      <c r="X43" s="232"/>
      <c r="Y43" s="232"/>
      <c r="Z43" s="232"/>
      <c r="AA43" s="232"/>
    </row>
    <row r="44" spans="3:27" x14ac:dyDescent="0.25">
      <c r="E44" s="232"/>
      <c r="F44" s="232"/>
      <c r="G44" s="232"/>
      <c r="H44" s="232"/>
      <c r="I44" s="232"/>
      <c r="J44" s="232"/>
      <c r="K44" s="233"/>
      <c r="L44" s="228"/>
      <c r="N44" s="228"/>
      <c r="O44" s="232"/>
      <c r="P44" s="245"/>
      <c r="U44" s="232"/>
      <c r="V44" s="232"/>
      <c r="W44" s="232"/>
      <c r="X44" s="232"/>
      <c r="Y44" s="232"/>
      <c r="Z44" s="232"/>
      <c r="AA44" s="232"/>
    </row>
    <row r="45" spans="3:27" x14ac:dyDescent="0.25">
      <c r="E45" s="232"/>
      <c r="F45" s="232"/>
      <c r="G45" s="232"/>
      <c r="H45" s="232"/>
      <c r="I45" s="232"/>
      <c r="J45" s="232"/>
      <c r="K45" s="233"/>
      <c r="L45" s="228"/>
      <c r="N45" s="228"/>
      <c r="O45" s="232"/>
      <c r="P45" s="245"/>
      <c r="U45" s="232"/>
      <c r="V45" s="232"/>
      <c r="W45" s="232"/>
      <c r="X45" s="232"/>
      <c r="Y45" s="232"/>
      <c r="Z45" s="232"/>
      <c r="AA45" s="232"/>
    </row>
    <row r="46" spans="3:27" x14ac:dyDescent="0.25">
      <c r="E46" s="232"/>
      <c r="F46" s="232"/>
      <c r="G46" s="232"/>
      <c r="H46" s="232"/>
      <c r="I46" s="232"/>
      <c r="J46" s="232"/>
      <c r="K46" s="233"/>
      <c r="L46" s="228"/>
      <c r="N46" s="228"/>
      <c r="O46" s="232"/>
      <c r="P46" s="245"/>
      <c r="U46" s="232"/>
      <c r="V46" s="232"/>
      <c r="W46" s="232"/>
      <c r="X46" s="232"/>
      <c r="Y46" s="232"/>
      <c r="Z46" s="232"/>
      <c r="AA46" s="232"/>
    </row>
    <row r="47" spans="3:27" x14ac:dyDescent="0.25">
      <c r="E47" s="232"/>
      <c r="F47" s="232"/>
      <c r="G47" s="232"/>
      <c r="H47" s="232"/>
      <c r="I47" s="232"/>
      <c r="J47" s="232"/>
      <c r="K47" s="233"/>
      <c r="L47" s="228"/>
      <c r="N47" s="228"/>
      <c r="O47" s="232"/>
      <c r="P47" s="245"/>
      <c r="U47" s="232"/>
      <c r="V47" s="232"/>
      <c r="W47" s="232"/>
      <c r="X47" s="232"/>
      <c r="Y47" s="232"/>
      <c r="Z47" s="232"/>
      <c r="AA47" s="232"/>
    </row>
    <row r="48" spans="3:27" x14ac:dyDescent="0.25">
      <c r="E48" s="232"/>
      <c r="F48" s="232"/>
      <c r="G48" s="232"/>
      <c r="H48" s="232"/>
      <c r="I48" s="232"/>
      <c r="J48" s="232"/>
      <c r="K48" s="233"/>
      <c r="L48" s="228"/>
      <c r="N48" s="228"/>
      <c r="O48" s="232"/>
      <c r="P48" s="245"/>
      <c r="U48" s="232"/>
      <c r="V48" s="232"/>
      <c r="W48" s="232"/>
      <c r="X48" s="232"/>
      <c r="Y48" s="232"/>
      <c r="Z48" s="232"/>
      <c r="AA48" s="232"/>
    </row>
    <row r="49" spans="5:27" x14ac:dyDescent="0.25">
      <c r="E49" s="232"/>
      <c r="F49" s="232"/>
      <c r="G49" s="232"/>
      <c r="H49" s="232"/>
      <c r="I49" s="232"/>
      <c r="J49" s="232"/>
      <c r="K49" s="233"/>
      <c r="L49" s="228"/>
      <c r="N49" s="228"/>
      <c r="O49" s="232"/>
      <c r="P49" s="245"/>
      <c r="U49" s="232"/>
      <c r="V49" s="232"/>
      <c r="W49" s="232"/>
      <c r="X49" s="232"/>
      <c r="Y49" s="232"/>
      <c r="Z49" s="232"/>
      <c r="AA49" s="232"/>
    </row>
    <row r="50" spans="5:27" x14ac:dyDescent="0.25">
      <c r="E50" s="232"/>
      <c r="F50" s="232"/>
      <c r="G50" s="232"/>
      <c r="H50" s="232"/>
      <c r="I50" s="232"/>
      <c r="J50" s="232"/>
      <c r="K50" s="233"/>
      <c r="L50" s="228"/>
      <c r="N50" s="228"/>
      <c r="O50" s="232"/>
      <c r="P50" s="245"/>
      <c r="U50" s="232"/>
      <c r="V50" s="232"/>
      <c r="W50" s="232"/>
      <c r="X50" s="232"/>
      <c r="Y50" s="232"/>
      <c r="Z50" s="232"/>
      <c r="AA50" s="232"/>
    </row>
    <row r="51" spans="5:27" x14ac:dyDescent="0.25">
      <c r="E51" s="232"/>
      <c r="F51" s="232"/>
      <c r="G51" s="232"/>
      <c r="H51" s="232"/>
      <c r="I51" s="232"/>
      <c r="J51" s="232"/>
      <c r="K51" s="233"/>
      <c r="L51" s="228"/>
      <c r="N51" s="228"/>
      <c r="O51" s="232"/>
      <c r="P51" s="245"/>
      <c r="U51" s="232"/>
      <c r="V51" s="232"/>
      <c r="W51" s="232"/>
      <c r="X51" s="232"/>
      <c r="Y51" s="232"/>
      <c r="Z51" s="232"/>
      <c r="AA51" s="232"/>
    </row>
    <row r="52" spans="5:27" x14ac:dyDescent="0.25">
      <c r="E52" s="232"/>
      <c r="F52" s="232"/>
      <c r="G52" s="232"/>
      <c r="H52" s="232"/>
      <c r="I52" s="232"/>
      <c r="J52" s="232"/>
      <c r="K52" s="233"/>
      <c r="L52" s="228"/>
      <c r="N52" s="228"/>
      <c r="O52" s="232"/>
      <c r="P52" s="245"/>
      <c r="U52" s="232"/>
      <c r="V52" s="232"/>
      <c r="W52" s="232"/>
      <c r="X52" s="232"/>
      <c r="Y52" s="232"/>
      <c r="Z52" s="232"/>
      <c r="AA52" s="232"/>
    </row>
    <row r="53" spans="5:27" x14ac:dyDescent="0.25">
      <c r="E53" s="232"/>
      <c r="F53" s="232"/>
      <c r="G53" s="232"/>
      <c r="H53" s="232"/>
      <c r="I53" s="232"/>
      <c r="J53" s="232"/>
      <c r="K53" s="233"/>
      <c r="L53" s="228"/>
      <c r="N53" s="228"/>
      <c r="O53" s="232"/>
      <c r="P53" s="245"/>
      <c r="U53" s="232"/>
      <c r="V53" s="232"/>
      <c r="W53" s="232"/>
      <c r="X53" s="232"/>
      <c r="Y53" s="232"/>
      <c r="Z53" s="232"/>
      <c r="AA53" s="232"/>
    </row>
    <row r="54" spans="5:27" x14ac:dyDescent="0.25">
      <c r="E54" s="232"/>
      <c r="F54" s="232"/>
      <c r="G54" s="232"/>
      <c r="H54" s="232"/>
      <c r="I54" s="232"/>
      <c r="J54" s="232"/>
      <c r="K54" s="233"/>
      <c r="L54" s="228"/>
      <c r="N54" s="228"/>
      <c r="O54" s="232"/>
      <c r="P54" s="245"/>
      <c r="U54" s="232"/>
      <c r="V54" s="232"/>
      <c r="W54" s="232"/>
      <c r="X54" s="232"/>
      <c r="Y54" s="232"/>
      <c r="Z54" s="232"/>
      <c r="AA54" s="232"/>
    </row>
    <row r="55" spans="5:27" x14ac:dyDescent="0.25">
      <c r="E55" s="232"/>
      <c r="F55" s="232"/>
      <c r="G55" s="232"/>
      <c r="H55" s="232"/>
      <c r="I55" s="232"/>
      <c r="J55" s="232"/>
      <c r="K55" s="233"/>
      <c r="L55" s="228"/>
      <c r="N55" s="228"/>
      <c r="O55" s="232"/>
      <c r="P55" s="245"/>
      <c r="U55" s="232"/>
      <c r="V55" s="232"/>
      <c r="W55" s="232"/>
      <c r="X55" s="232"/>
      <c r="Y55" s="232"/>
      <c r="Z55" s="232"/>
      <c r="AA55" s="232"/>
    </row>
    <row r="56" spans="5:27" x14ac:dyDescent="0.25">
      <c r="E56" s="232"/>
      <c r="F56" s="232"/>
      <c r="G56" s="232"/>
      <c r="H56" s="232"/>
      <c r="I56" s="232"/>
      <c r="J56" s="232"/>
      <c r="K56" s="233"/>
      <c r="L56" s="228"/>
      <c r="N56" s="228"/>
      <c r="O56" s="232"/>
      <c r="P56" s="245"/>
      <c r="U56" s="232"/>
      <c r="V56" s="232"/>
      <c r="W56" s="232"/>
      <c r="X56" s="232"/>
      <c r="Y56" s="232"/>
      <c r="Z56" s="232"/>
      <c r="AA56" s="232"/>
    </row>
    <row r="57" spans="5:27" x14ac:dyDescent="0.25">
      <c r="E57" s="232"/>
      <c r="F57" s="232"/>
      <c r="G57" s="232"/>
      <c r="H57" s="232"/>
      <c r="I57" s="232"/>
      <c r="J57" s="232"/>
      <c r="K57" s="233"/>
      <c r="L57" s="228"/>
      <c r="N57" s="228"/>
      <c r="O57" s="232"/>
      <c r="P57" s="245"/>
      <c r="U57" s="232"/>
      <c r="V57" s="232"/>
      <c r="W57" s="232"/>
      <c r="X57" s="232"/>
      <c r="Y57" s="232"/>
      <c r="Z57" s="232"/>
      <c r="AA57" s="232"/>
    </row>
    <row r="58" spans="5:27" x14ac:dyDescent="0.25">
      <c r="E58" s="232"/>
      <c r="F58" s="232"/>
      <c r="G58" s="232"/>
      <c r="H58" s="232"/>
      <c r="I58" s="232"/>
      <c r="J58" s="232"/>
      <c r="K58" s="233"/>
      <c r="L58" s="228"/>
      <c r="N58" s="228"/>
      <c r="O58" s="232"/>
      <c r="P58" s="245"/>
      <c r="U58" s="232"/>
      <c r="V58" s="232"/>
      <c r="W58" s="232"/>
      <c r="X58" s="232"/>
      <c r="Y58" s="232"/>
      <c r="Z58" s="232"/>
      <c r="AA58" s="232"/>
    </row>
    <row r="59" spans="5:27" x14ac:dyDescent="0.25">
      <c r="E59" s="232"/>
      <c r="F59" s="232"/>
      <c r="G59" s="232"/>
      <c r="H59" s="232"/>
      <c r="I59" s="232"/>
      <c r="J59" s="232"/>
      <c r="K59" s="233"/>
      <c r="L59" s="228"/>
      <c r="N59" s="228"/>
      <c r="O59" s="232"/>
      <c r="P59" s="245"/>
      <c r="U59" s="232"/>
      <c r="V59" s="232"/>
      <c r="W59" s="232"/>
      <c r="X59" s="232"/>
      <c r="Y59" s="232"/>
      <c r="Z59" s="232"/>
      <c r="AA59" s="232"/>
    </row>
    <row r="60" spans="5:27" x14ac:dyDescent="0.25">
      <c r="E60" s="232"/>
      <c r="F60" s="232"/>
      <c r="G60" s="232"/>
      <c r="H60" s="232"/>
      <c r="I60" s="232"/>
      <c r="J60" s="232"/>
      <c r="K60" s="233"/>
      <c r="L60" s="228"/>
      <c r="N60" s="228"/>
      <c r="O60" s="232"/>
      <c r="P60" s="245"/>
      <c r="U60" s="232"/>
      <c r="V60" s="232"/>
      <c r="W60" s="232"/>
      <c r="X60" s="232"/>
      <c r="Y60" s="232"/>
      <c r="Z60" s="232"/>
      <c r="AA60" s="232"/>
    </row>
    <row r="61" spans="5:27" x14ac:dyDescent="0.25">
      <c r="E61" s="232"/>
      <c r="F61" s="232"/>
      <c r="G61" s="232"/>
      <c r="H61" s="232"/>
      <c r="I61" s="232"/>
      <c r="J61" s="232"/>
      <c r="K61" s="233"/>
      <c r="L61" s="228"/>
      <c r="N61" s="228"/>
      <c r="O61" s="232"/>
      <c r="P61" s="245"/>
      <c r="U61" s="232"/>
      <c r="V61" s="232"/>
      <c r="W61" s="232"/>
      <c r="X61" s="232"/>
      <c r="Y61" s="232"/>
      <c r="Z61" s="232"/>
      <c r="AA61" s="232"/>
    </row>
    <row r="62" spans="5:27" x14ac:dyDescent="0.25">
      <c r="E62" s="232"/>
      <c r="F62" s="232"/>
      <c r="G62" s="232"/>
      <c r="H62" s="232"/>
      <c r="I62" s="232"/>
      <c r="J62" s="232"/>
      <c r="K62" s="233"/>
      <c r="L62" s="228"/>
      <c r="N62" s="228"/>
      <c r="O62" s="232"/>
      <c r="P62" s="245"/>
      <c r="U62" s="232"/>
      <c r="V62" s="232"/>
      <c r="W62" s="232"/>
      <c r="X62" s="232"/>
      <c r="Y62" s="232"/>
      <c r="Z62" s="232"/>
      <c r="AA62" s="232"/>
    </row>
    <row r="63" spans="5:27" x14ac:dyDescent="0.25">
      <c r="E63" s="232"/>
      <c r="F63" s="232"/>
      <c r="G63" s="232"/>
      <c r="H63" s="232"/>
      <c r="I63" s="232"/>
      <c r="J63" s="232"/>
      <c r="K63" s="233"/>
      <c r="L63" s="228"/>
      <c r="N63" s="228"/>
      <c r="O63" s="232"/>
      <c r="P63" s="245"/>
      <c r="U63" s="232"/>
      <c r="V63" s="232"/>
      <c r="W63" s="232"/>
      <c r="X63" s="232"/>
      <c r="Y63" s="232"/>
      <c r="Z63" s="232"/>
      <c r="AA63" s="232"/>
    </row>
    <row r="64" spans="5:27" x14ac:dyDescent="0.25">
      <c r="E64" s="232"/>
      <c r="F64" s="232"/>
      <c r="G64" s="232"/>
      <c r="H64" s="232"/>
      <c r="I64" s="232"/>
      <c r="J64" s="232"/>
      <c r="K64" s="233"/>
      <c r="L64" s="228"/>
      <c r="N64" s="228"/>
      <c r="O64" s="232"/>
      <c r="P64" s="245"/>
      <c r="U64" s="232"/>
      <c r="V64" s="232"/>
      <c r="W64" s="232"/>
      <c r="X64" s="232"/>
      <c r="Y64" s="232"/>
      <c r="Z64" s="232"/>
      <c r="AA64" s="232"/>
    </row>
    <row r="65" spans="5:27" x14ac:dyDescent="0.25">
      <c r="E65" s="232"/>
      <c r="F65" s="232"/>
      <c r="G65" s="232"/>
      <c r="H65" s="232"/>
      <c r="I65" s="232"/>
      <c r="J65" s="232"/>
      <c r="K65" s="233"/>
      <c r="L65" s="228"/>
      <c r="N65" s="228"/>
      <c r="O65" s="232"/>
      <c r="P65" s="245"/>
      <c r="U65" s="232"/>
      <c r="V65" s="232"/>
      <c r="W65" s="232"/>
      <c r="X65" s="232"/>
      <c r="Y65" s="232"/>
      <c r="Z65" s="232"/>
      <c r="AA65" s="232"/>
    </row>
    <row r="66" spans="5:27" x14ac:dyDescent="0.25">
      <c r="E66" s="232"/>
      <c r="F66" s="232"/>
      <c r="G66" s="232"/>
      <c r="H66" s="232"/>
      <c r="I66" s="232"/>
      <c r="J66" s="232"/>
      <c r="K66" s="233"/>
      <c r="L66" s="228"/>
      <c r="N66" s="228"/>
      <c r="O66" s="232"/>
      <c r="P66" s="245"/>
      <c r="U66" s="232"/>
      <c r="V66" s="232"/>
      <c r="W66" s="232"/>
      <c r="X66" s="232"/>
      <c r="Y66" s="232"/>
      <c r="Z66" s="232"/>
      <c r="AA66" s="232"/>
    </row>
    <row r="67" spans="5:27" x14ac:dyDescent="0.25">
      <c r="E67" s="232"/>
      <c r="F67" s="232"/>
      <c r="G67" s="232"/>
      <c r="H67" s="232"/>
      <c r="I67" s="232"/>
      <c r="J67" s="232"/>
      <c r="K67" s="233"/>
      <c r="L67" s="228"/>
      <c r="N67" s="228"/>
      <c r="O67" s="232"/>
      <c r="P67" s="245"/>
      <c r="U67" s="232"/>
      <c r="V67" s="232"/>
      <c r="W67" s="232"/>
      <c r="X67" s="232"/>
      <c r="Y67" s="232"/>
      <c r="Z67" s="232"/>
      <c r="AA67" s="232"/>
    </row>
    <row r="68" spans="5:27" x14ac:dyDescent="0.25">
      <c r="E68" s="232"/>
      <c r="F68" s="232"/>
      <c r="G68" s="232"/>
      <c r="H68" s="232"/>
      <c r="I68" s="232"/>
      <c r="J68" s="232"/>
      <c r="K68" s="233"/>
      <c r="L68" s="228"/>
      <c r="N68" s="228"/>
      <c r="O68" s="232"/>
      <c r="P68" s="245"/>
      <c r="U68" s="232"/>
      <c r="V68" s="232"/>
      <c r="W68" s="232"/>
      <c r="X68" s="232"/>
      <c r="Y68" s="232"/>
      <c r="Z68" s="232"/>
      <c r="AA68" s="232"/>
    </row>
    <row r="69" spans="5:27" x14ac:dyDescent="0.25">
      <c r="E69" s="232"/>
      <c r="F69" s="232"/>
      <c r="G69" s="232"/>
      <c r="H69" s="232"/>
      <c r="I69" s="232"/>
      <c r="J69" s="232"/>
      <c r="K69" s="233"/>
      <c r="L69" s="228"/>
      <c r="N69" s="228"/>
      <c r="O69" s="232"/>
      <c r="P69" s="245"/>
      <c r="U69" s="232"/>
      <c r="V69" s="232"/>
      <c r="W69" s="232"/>
      <c r="X69" s="232"/>
      <c r="Y69" s="232"/>
      <c r="Z69" s="232"/>
      <c r="AA69" s="232"/>
    </row>
    <row r="70" spans="5:27" x14ac:dyDescent="0.25">
      <c r="E70" s="232"/>
      <c r="F70" s="232"/>
      <c r="G70" s="232"/>
      <c r="H70" s="232"/>
      <c r="I70" s="232"/>
      <c r="J70" s="232"/>
      <c r="K70" s="233"/>
      <c r="L70" s="228"/>
      <c r="N70" s="228"/>
      <c r="O70" s="232"/>
      <c r="P70" s="245"/>
      <c r="U70" s="232"/>
      <c r="V70" s="232"/>
      <c r="W70" s="232"/>
      <c r="X70" s="232"/>
      <c r="Y70" s="232"/>
      <c r="Z70" s="232"/>
      <c r="AA70" s="232"/>
    </row>
    <row r="71" spans="5:27" x14ac:dyDescent="0.25">
      <c r="E71" s="232"/>
      <c r="F71" s="232"/>
      <c r="G71" s="232"/>
      <c r="H71" s="232"/>
      <c r="I71" s="232"/>
      <c r="J71" s="232"/>
      <c r="K71" s="233"/>
      <c r="L71" s="228"/>
      <c r="N71" s="228"/>
      <c r="O71" s="232"/>
      <c r="P71" s="245"/>
      <c r="U71" s="232"/>
      <c r="V71" s="232"/>
      <c r="W71" s="232"/>
      <c r="X71" s="232"/>
      <c r="Y71" s="232"/>
      <c r="Z71" s="232"/>
      <c r="AA71" s="232"/>
    </row>
    <row r="72" spans="5:27" x14ac:dyDescent="0.25">
      <c r="E72" s="232"/>
      <c r="F72" s="232"/>
      <c r="G72" s="232"/>
      <c r="H72" s="232"/>
      <c r="I72" s="232"/>
      <c r="J72" s="232"/>
      <c r="K72" s="233"/>
      <c r="L72" s="228"/>
      <c r="N72" s="228"/>
      <c r="O72" s="232"/>
      <c r="P72" s="245"/>
      <c r="U72" s="232"/>
      <c r="V72" s="232"/>
      <c r="W72" s="232"/>
      <c r="X72" s="232"/>
      <c r="Y72" s="232"/>
      <c r="Z72" s="232"/>
      <c r="AA72" s="232"/>
    </row>
    <row r="73" spans="5:27" x14ac:dyDescent="0.25">
      <c r="E73" s="232"/>
      <c r="F73" s="232"/>
      <c r="G73" s="232"/>
      <c r="H73" s="232"/>
      <c r="I73" s="232"/>
      <c r="J73" s="232"/>
      <c r="K73" s="233"/>
      <c r="L73" s="228"/>
      <c r="N73" s="228"/>
      <c r="O73" s="232"/>
      <c r="P73" s="245"/>
      <c r="U73" s="232"/>
      <c r="V73" s="232"/>
      <c r="W73" s="232"/>
      <c r="X73" s="232"/>
      <c r="Y73" s="232"/>
      <c r="Z73" s="232"/>
      <c r="AA73" s="232"/>
    </row>
    <row r="74" spans="5:27" x14ac:dyDescent="0.25">
      <c r="E74" s="232"/>
      <c r="F74" s="232"/>
      <c r="G74" s="232"/>
      <c r="H74" s="232"/>
      <c r="I74" s="232"/>
      <c r="J74" s="232"/>
      <c r="K74" s="233"/>
      <c r="L74" s="228"/>
      <c r="N74" s="228"/>
      <c r="O74" s="232"/>
      <c r="P74" s="245"/>
      <c r="U74" s="232"/>
      <c r="V74" s="232"/>
      <c r="W74" s="232"/>
      <c r="X74" s="232"/>
      <c r="Y74" s="232"/>
      <c r="Z74" s="232"/>
      <c r="AA74" s="232"/>
    </row>
    <row r="75" spans="5:27" x14ac:dyDescent="0.25">
      <c r="E75" s="232"/>
      <c r="F75" s="232"/>
      <c r="G75" s="232"/>
      <c r="H75" s="232"/>
      <c r="I75" s="232"/>
      <c r="J75" s="232"/>
      <c r="K75" s="233"/>
      <c r="L75" s="228"/>
      <c r="N75" s="228"/>
      <c r="O75" s="232"/>
      <c r="P75" s="245"/>
      <c r="U75" s="232"/>
      <c r="V75" s="232"/>
      <c r="W75" s="232"/>
      <c r="X75" s="232"/>
      <c r="Y75" s="232"/>
      <c r="Z75" s="232"/>
      <c r="AA75" s="232"/>
    </row>
    <row r="76" spans="5:27" x14ac:dyDescent="0.25">
      <c r="E76" s="232"/>
      <c r="F76" s="232"/>
      <c r="G76" s="232"/>
      <c r="H76" s="232"/>
      <c r="I76" s="232"/>
      <c r="J76" s="232"/>
      <c r="K76" s="233"/>
      <c r="L76" s="228"/>
      <c r="N76" s="228"/>
      <c r="O76" s="232"/>
      <c r="P76" s="245"/>
      <c r="U76" s="232"/>
      <c r="V76" s="232"/>
      <c r="W76" s="232"/>
      <c r="X76" s="232"/>
      <c r="Y76" s="232"/>
      <c r="Z76" s="232"/>
      <c r="AA76" s="232"/>
    </row>
    <row r="77" spans="5:27" x14ac:dyDescent="0.25">
      <c r="E77" s="232"/>
      <c r="F77" s="232"/>
      <c r="G77" s="232"/>
      <c r="H77" s="232"/>
      <c r="I77" s="232"/>
      <c r="J77" s="232"/>
      <c r="K77" s="233"/>
      <c r="L77" s="228"/>
      <c r="N77" s="228"/>
      <c r="O77" s="232"/>
      <c r="P77" s="245"/>
      <c r="U77" s="232"/>
      <c r="V77" s="232"/>
      <c r="W77" s="232"/>
      <c r="X77" s="232"/>
      <c r="Y77" s="232"/>
      <c r="Z77" s="232"/>
      <c r="AA77" s="232"/>
    </row>
    <row r="78" spans="5:27" x14ac:dyDescent="0.25">
      <c r="E78" s="232"/>
      <c r="F78" s="232"/>
      <c r="G78" s="232"/>
      <c r="H78" s="232"/>
      <c r="I78" s="232"/>
      <c r="J78" s="232"/>
      <c r="K78" s="233"/>
      <c r="L78" s="228"/>
      <c r="N78" s="228"/>
      <c r="O78" s="232"/>
      <c r="P78" s="245"/>
      <c r="U78" s="232"/>
      <c r="V78" s="232"/>
      <c r="W78" s="232"/>
      <c r="X78" s="232"/>
      <c r="Y78" s="232"/>
      <c r="Z78" s="232"/>
      <c r="AA78" s="232"/>
    </row>
    <row r="79" spans="5:27" x14ac:dyDescent="0.25">
      <c r="E79" s="232"/>
      <c r="F79" s="232"/>
      <c r="G79" s="232"/>
      <c r="H79" s="232"/>
      <c r="I79" s="232"/>
      <c r="J79" s="232"/>
      <c r="K79" s="233"/>
      <c r="L79" s="228"/>
      <c r="N79" s="228"/>
      <c r="O79" s="232"/>
      <c r="P79" s="245"/>
      <c r="U79" s="232"/>
      <c r="V79" s="232"/>
      <c r="W79" s="232"/>
      <c r="X79" s="232"/>
      <c r="Y79" s="232"/>
      <c r="Z79" s="232"/>
      <c r="AA79" s="232"/>
    </row>
    <row r="80" spans="5:27" x14ac:dyDescent="0.25">
      <c r="E80" s="232"/>
      <c r="F80" s="232"/>
      <c r="G80" s="232"/>
      <c r="H80" s="232"/>
      <c r="I80" s="232"/>
      <c r="J80" s="232"/>
      <c r="K80" s="233"/>
      <c r="L80" s="228"/>
      <c r="N80" s="228"/>
      <c r="O80" s="232"/>
      <c r="P80" s="245"/>
      <c r="U80" s="232"/>
      <c r="V80" s="232"/>
      <c r="W80" s="232"/>
      <c r="X80" s="232"/>
      <c r="Y80" s="232"/>
      <c r="Z80" s="232"/>
      <c r="AA80" s="232"/>
    </row>
    <row r="81" spans="5:27" x14ac:dyDescent="0.25">
      <c r="E81" s="232"/>
      <c r="F81" s="232"/>
      <c r="G81" s="232"/>
      <c r="H81" s="232"/>
      <c r="I81" s="232"/>
      <c r="J81" s="232"/>
      <c r="K81" s="233"/>
      <c r="L81" s="228"/>
      <c r="N81" s="228"/>
      <c r="O81" s="232"/>
      <c r="P81" s="245"/>
      <c r="U81" s="232"/>
      <c r="V81" s="232"/>
      <c r="W81" s="232"/>
      <c r="X81" s="232"/>
      <c r="Y81" s="232"/>
      <c r="Z81" s="232"/>
      <c r="AA81" s="232"/>
    </row>
    <row r="82" spans="5:27" x14ac:dyDescent="0.25">
      <c r="E82" s="232"/>
      <c r="F82" s="232"/>
      <c r="G82" s="232"/>
      <c r="H82" s="232"/>
      <c r="I82" s="232"/>
      <c r="J82" s="232"/>
      <c r="K82" s="233"/>
      <c r="L82" s="228"/>
      <c r="N82" s="228"/>
      <c r="O82" s="232"/>
      <c r="P82" s="245"/>
      <c r="U82" s="232"/>
      <c r="V82" s="232"/>
      <c r="W82" s="232"/>
      <c r="X82" s="232"/>
      <c r="Y82" s="232"/>
      <c r="Z82" s="232"/>
      <c r="AA82" s="232"/>
    </row>
    <row r="83" spans="5:27" x14ac:dyDescent="0.25">
      <c r="E83" s="232"/>
      <c r="F83" s="232"/>
      <c r="G83" s="232"/>
      <c r="H83" s="232"/>
      <c r="I83" s="232"/>
      <c r="J83" s="232"/>
      <c r="K83" s="233"/>
      <c r="L83" s="228"/>
      <c r="N83" s="228"/>
      <c r="O83" s="232"/>
      <c r="P83" s="245"/>
      <c r="U83" s="232"/>
      <c r="V83" s="232"/>
      <c r="W83" s="232"/>
      <c r="X83" s="232"/>
      <c r="Y83" s="232"/>
      <c r="Z83" s="232"/>
      <c r="AA83" s="232"/>
    </row>
    <row r="84" spans="5:27" x14ac:dyDescent="0.25">
      <c r="E84" s="232"/>
      <c r="F84" s="232"/>
      <c r="G84" s="232"/>
      <c r="H84" s="232"/>
      <c r="I84" s="232"/>
      <c r="J84" s="232"/>
      <c r="K84" s="233"/>
      <c r="L84" s="228"/>
      <c r="N84" s="228"/>
      <c r="O84" s="232"/>
      <c r="P84" s="245"/>
      <c r="U84" s="232"/>
      <c r="V84" s="232"/>
      <c r="W84" s="232"/>
      <c r="X84" s="232"/>
      <c r="Y84" s="232"/>
      <c r="Z84" s="232"/>
      <c r="AA84" s="232"/>
    </row>
    <row r="85" spans="5:27" x14ac:dyDescent="0.25">
      <c r="E85" s="232"/>
      <c r="F85" s="232"/>
      <c r="G85" s="232"/>
      <c r="H85" s="232"/>
      <c r="I85" s="232"/>
      <c r="J85" s="232"/>
      <c r="K85" s="233"/>
      <c r="L85" s="228"/>
      <c r="N85" s="228"/>
      <c r="O85" s="232"/>
      <c r="P85" s="245"/>
      <c r="U85" s="232"/>
      <c r="V85" s="232"/>
      <c r="W85" s="232"/>
      <c r="X85" s="232"/>
      <c r="Y85" s="232"/>
      <c r="Z85" s="232"/>
      <c r="AA85" s="232"/>
    </row>
    <row r="86" spans="5:27" x14ac:dyDescent="0.25">
      <c r="E86" s="232"/>
      <c r="F86" s="232"/>
      <c r="G86" s="232"/>
      <c r="H86" s="232"/>
      <c r="I86" s="232"/>
      <c r="J86" s="232"/>
      <c r="K86" s="233"/>
      <c r="L86" s="228"/>
      <c r="N86" s="228"/>
      <c r="O86" s="232"/>
      <c r="P86" s="245"/>
      <c r="U86" s="232"/>
      <c r="V86" s="232"/>
      <c r="W86" s="232"/>
      <c r="X86" s="232"/>
      <c r="Y86" s="232"/>
      <c r="Z86" s="232"/>
      <c r="AA86" s="232"/>
    </row>
    <row r="87" spans="5:27" x14ac:dyDescent="0.25">
      <c r="E87" s="232"/>
      <c r="F87" s="232"/>
      <c r="G87" s="232"/>
      <c r="H87" s="232"/>
      <c r="I87" s="232"/>
      <c r="J87" s="232"/>
      <c r="K87" s="233"/>
      <c r="L87" s="228"/>
      <c r="N87" s="228"/>
      <c r="O87" s="232"/>
      <c r="P87" s="245"/>
      <c r="U87" s="232"/>
      <c r="V87" s="232"/>
      <c r="W87" s="232"/>
      <c r="X87" s="232"/>
      <c r="Y87" s="232"/>
      <c r="Z87" s="232"/>
      <c r="AA87" s="232"/>
    </row>
    <row r="88" spans="5:27" x14ac:dyDescent="0.25">
      <c r="E88" s="232"/>
      <c r="F88" s="232"/>
      <c r="G88" s="232"/>
      <c r="H88" s="232"/>
      <c r="I88" s="232"/>
      <c r="J88" s="232"/>
      <c r="K88" s="233"/>
      <c r="L88" s="228"/>
      <c r="N88" s="228"/>
      <c r="O88" s="232"/>
      <c r="P88" s="245"/>
      <c r="U88" s="232"/>
      <c r="V88" s="232"/>
      <c r="W88" s="232"/>
      <c r="X88" s="232"/>
      <c r="Y88" s="232"/>
      <c r="Z88" s="232"/>
      <c r="AA88" s="232"/>
    </row>
    <row r="89" spans="5:27" x14ac:dyDescent="0.25">
      <c r="E89" s="232"/>
      <c r="F89" s="232"/>
      <c r="G89" s="232"/>
      <c r="H89" s="232"/>
      <c r="I89" s="232"/>
      <c r="J89" s="232"/>
      <c r="K89" s="233"/>
      <c r="L89" s="228"/>
      <c r="N89" s="228"/>
      <c r="O89" s="232"/>
      <c r="P89" s="245"/>
      <c r="U89" s="232"/>
      <c r="V89" s="232"/>
      <c r="W89" s="232"/>
      <c r="X89" s="232"/>
      <c r="Y89" s="232"/>
      <c r="Z89" s="232"/>
      <c r="AA89" s="232"/>
    </row>
    <row r="90" spans="5:27" x14ac:dyDescent="0.25">
      <c r="E90" s="232"/>
      <c r="F90" s="232"/>
      <c r="G90" s="232"/>
      <c r="H90" s="232"/>
      <c r="I90" s="232"/>
      <c r="J90" s="232"/>
      <c r="K90" s="233"/>
      <c r="L90" s="228"/>
      <c r="N90" s="228"/>
      <c r="O90" s="232"/>
      <c r="P90" s="245"/>
      <c r="U90" s="232"/>
      <c r="V90" s="232"/>
      <c r="W90" s="232"/>
      <c r="X90" s="232"/>
      <c r="Y90" s="232"/>
      <c r="Z90" s="232"/>
      <c r="AA90" s="232"/>
    </row>
    <row r="91" spans="5:27" x14ac:dyDescent="0.25">
      <c r="E91" s="232"/>
      <c r="F91" s="232"/>
      <c r="G91" s="232"/>
      <c r="H91" s="232"/>
      <c r="I91" s="232"/>
      <c r="J91" s="232"/>
      <c r="K91" s="233"/>
      <c r="L91" s="228"/>
      <c r="N91" s="228"/>
      <c r="O91" s="232"/>
      <c r="P91" s="245"/>
      <c r="U91" s="232"/>
      <c r="V91" s="232"/>
      <c r="W91" s="232"/>
      <c r="X91" s="232"/>
      <c r="Y91" s="232"/>
      <c r="Z91" s="232"/>
      <c r="AA91" s="232"/>
    </row>
    <row r="92" spans="5:27" x14ac:dyDescent="0.25">
      <c r="E92" s="232"/>
      <c r="F92" s="232"/>
      <c r="G92" s="232"/>
      <c r="H92" s="232"/>
      <c r="I92" s="232"/>
      <c r="J92" s="232"/>
      <c r="K92" s="233"/>
      <c r="L92" s="228"/>
      <c r="N92" s="228"/>
      <c r="O92" s="232"/>
      <c r="P92" s="245"/>
      <c r="U92" s="232"/>
      <c r="V92" s="232"/>
      <c r="W92" s="232"/>
      <c r="X92" s="232"/>
      <c r="Y92" s="232"/>
      <c r="Z92" s="232"/>
      <c r="AA92" s="232"/>
    </row>
    <row r="93" spans="5:27" x14ac:dyDescent="0.25">
      <c r="E93" s="232"/>
      <c r="F93" s="232"/>
      <c r="G93" s="232"/>
      <c r="H93" s="232"/>
      <c r="I93" s="232"/>
      <c r="J93" s="232"/>
      <c r="K93" s="233"/>
      <c r="L93" s="228"/>
      <c r="N93" s="228"/>
      <c r="O93" s="232"/>
      <c r="P93" s="245"/>
      <c r="U93" s="232"/>
      <c r="V93" s="232"/>
      <c r="W93" s="232"/>
      <c r="X93" s="232"/>
      <c r="Y93" s="232"/>
      <c r="Z93" s="232"/>
      <c r="AA93" s="232"/>
    </row>
    <row r="94" spans="5:27" x14ac:dyDescent="0.25">
      <c r="E94" s="232"/>
      <c r="F94" s="232"/>
      <c r="G94" s="232"/>
      <c r="H94" s="232"/>
      <c r="I94" s="232"/>
      <c r="J94" s="232"/>
      <c r="K94" s="233"/>
      <c r="L94" s="228"/>
      <c r="N94" s="228"/>
      <c r="O94" s="232"/>
      <c r="P94" s="245"/>
      <c r="U94" s="232"/>
      <c r="V94" s="232"/>
      <c r="W94" s="232"/>
      <c r="X94" s="232"/>
      <c r="Y94" s="232"/>
      <c r="Z94" s="232"/>
      <c r="AA94" s="232"/>
    </row>
    <row r="95" spans="5:27" x14ac:dyDescent="0.25">
      <c r="E95" s="232"/>
      <c r="F95" s="232"/>
      <c r="G95" s="232"/>
      <c r="H95" s="232"/>
      <c r="I95" s="232"/>
      <c r="J95" s="232"/>
      <c r="K95" s="233"/>
      <c r="L95" s="228"/>
      <c r="N95" s="228"/>
      <c r="O95" s="232"/>
      <c r="P95" s="245"/>
      <c r="U95" s="232"/>
      <c r="V95" s="232"/>
      <c r="W95" s="232"/>
      <c r="X95" s="232"/>
      <c r="Y95" s="232"/>
      <c r="Z95" s="232"/>
      <c r="AA95" s="232"/>
    </row>
    <row r="96" spans="5:27" x14ac:dyDescent="0.25">
      <c r="E96" s="232"/>
      <c r="F96" s="232"/>
      <c r="G96" s="232"/>
      <c r="H96" s="232"/>
      <c r="I96" s="232"/>
      <c r="J96" s="232"/>
      <c r="K96" s="233"/>
      <c r="L96" s="228"/>
      <c r="N96" s="228"/>
      <c r="O96" s="232"/>
      <c r="P96" s="245"/>
      <c r="U96" s="232"/>
      <c r="V96" s="232"/>
      <c r="W96" s="232"/>
      <c r="X96" s="232"/>
      <c r="Y96" s="232"/>
      <c r="Z96" s="232"/>
      <c r="AA96" s="232"/>
    </row>
    <row r="97" spans="5:27" x14ac:dyDescent="0.25">
      <c r="E97" s="232"/>
      <c r="F97" s="232"/>
      <c r="G97" s="232"/>
      <c r="H97" s="232"/>
      <c r="I97" s="232"/>
      <c r="J97" s="232"/>
      <c r="K97" s="233"/>
      <c r="L97" s="228"/>
      <c r="N97" s="228"/>
      <c r="O97" s="232"/>
      <c r="P97" s="245"/>
      <c r="U97" s="232"/>
      <c r="V97" s="232"/>
      <c r="W97" s="232"/>
      <c r="X97" s="232"/>
      <c r="Y97" s="232"/>
      <c r="Z97" s="232"/>
      <c r="AA97" s="232"/>
    </row>
    <row r="98" spans="5:27" x14ac:dyDescent="0.25">
      <c r="E98" s="232"/>
      <c r="F98" s="232"/>
      <c r="G98" s="232"/>
      <c r="H98" s="232"/>
      <c r="I98" s="232"/>
      <c r="J98" s="232"/>
      <c r="K98" s="233"/>
      <c r="L98" s="228"/>
      <c r="N98" s="228"/>
      <c r="O98" s="232"/>
      <c r="P98" s="245"/>
      <c r="U98" s="232"/>
      <c r="V98" s="232"/>
      <c r="W98" s="232"/>
      <c r="X98" s="232"/>
      <c r="Y98" s="232"/>
      <c r="Z98" s="232"/>
      <c r="AA98" s="232"/>
    </row>
    <row r="99" spans="5:27" x14ac:dyDescent="0.25">
      <c r="E99" s="232"/>
      <c r="F99" s="232"/>
      <c r="G99" s="232"/>
      <c r="H99" s="232"/>
      <c r="I99" s="232"/>
      <c r="J99" s="232"/>
      <c r="K99" s="233"/>
      <c r="L99" s="228"/>
      <c r="N99" s="228"/>
      <c r="O99" s="232"/>
      <c r="P99" s="245"/>
      <c r="U99" s="232"/>
      <c r="V99" s="232"/>
      <c r="W99" s="232"/>
      <c r="X99" s="232"/>
      <c r="Y99" s="232"/>
      <c r="Z99" s="232"/>
      <c r="AA99" s="232"/>
    </row>
    <row r="100" spans="5:27" x14ac:dyDescent="0.25">
      <c r="E100" s="232"/>
      <c r="F100" s="232"/>
      <c r="G100" s="232"/>
      <c r="H100" s="232"/>
      <c r="I100" s="232"/>
      <c r="J100" s="232"/>
      <c r="K100" s="233"/>
      <c r="L100" s="228"/>
      <c r="N100" s="228"/>
      <c r="O100" s="232"/>
      <c r="P100" s="245"/>
      <c r="U100" s="232"/>
      <c r="V100" s="232"/>
      <c r="W100" s="232"/>
      <c r="X100" s="232"/>
      <c r="Y100" s="232"/>
      <c r="Z100" s="232"/>
      <c r="AA100" s="232"/>
    </row>
    <row r="101" spans="5:27" x14ac:dyDescent="0.25">
      <c r="E101" s="232"/>
      <c r="F101" s="232"/>
      <c r="G101" s="232"/>
      <c r="H101" s="232"/>
      <c r="I101" s="232"/>
      <c r="J101" s="232"/>
      <c r="K101" s="233"/>
      <c r="L101" s="228"/>
      <c r="N101" s="228"/>
      <c r="O101" s="232"/>
      <c r="P101" s="245"/>
      <c r="U101" s="232"/>
      <c r="V101" s="232"/>
      <c r="W101" s="232"/>
      <c r="X101" s="232"/>
      <c r="Y101" s="232"/>
      <c r="Z101" s="232"/>
      <c r="AA101" s="232"/>
    </row>
    <row r="102" spans="5:27" x14ac:dyDescent="0.25">
      <c r="E102" s="232"/>
      <c r="F102" s="232"/>
      <c r="G102" s="232"/>
      <c r="H102" s="232"/>
      <c r="I102" s="232"/>
      <c r="J102" s="232"/>
      <c r="K102" s="233"/>
      <c r="L102" s="228"/>
      <c r="N102" s="228"/>
      <c r="O102" s="232"/>
      <c r="P102" s="245"/>
      <c r="U102" s="232"/>
      <c r="V102" s="232"/>
      <c r="W102" s="232"/>
      <c r="X102" s="232"/>
      <c r="Y102" s="232"/>
      <c r="Z102" s="232"/>
      <c r="AA102" s="232"/>
    </row>
    <row r="103" spans="5:27" x14ac:dyDescent="0.25">
      <c r="E103" s="232"/>
      <c r="F103" s="232"/>
      <c r="G103" s="232"/>
      <c r="H103" s="232"/>
      <c r="I103" s="232"/>
      <c r="J103" s="232"/>
      <c r="K103" s="233"/>
      <c r="L103" s="228"/>
      <c r="N103" s="228"/>
      <c r="O103" s="232"/>
      <c r="P103" s="245"/>
      <c r="U103" s="232"/>
      <c r="V103" s="232"/>
      <c r="W103" s="232"/>
      <c r="X103" s="232"/>
      <c r="Y103" s="232"/>
      <c r="Z103" s="232"/>
      <c r="AA103" s="232"/>
    </row>
    <row r="104" spans="5:27" x14ac:dyDescent="0.25">
      <c r="E104" s="232"/>
      <c r="F104" s="232"/>
      <c r="G104" s="232"/>
      <c r="H104" s="232"/>
      <c r="I104" s="232"/>
      <c r="J104" s="232"/>
      <c r="K104" s="233"/>
      <c r="L104" s="228"/>
      <c r="N104" s="228"/>
      <c r="O104" s="232"/>
      <c r="P104" s="245"/>
      <c r="U104" s="232"/>
      <c r="V104" s="232"/>
      <c r="W104" s="232"/>
      <c r="X104" s="232"/>
      <c r="Y104" s="232"/>
      <c r="Z104" s="232"/>
      <c r="AA104" s="232"/>
    </row>
    <row r="105" spans="5:27" x14ac:dyDescent="0.25">
      <c r="E105" s="232"/>
      <c r="F105" s="232"/>
      <c r="G105" s="232"/>
      <c r="H105" s="232"/>
      <c r="I105" s="232"/>
      <c r="J105" s="232"/>
      <c r="K105" s="233"/>
      <c r="L105" s="228"/>
      <c r="N105" s="228"/>
      <c r="O105" s="232"/>
      <c r="P105" s="245"/>
      <c r="U105" s="232"/>
      <c r="V105" s="232"/>
      <c r="W105" s="232"/>
      <c r="X105" s="232"/>
      <c r="Y105" s="232"/>
      <c r="Z105" s="232"/>
      <c r="AA105" s="232"/>
    </row>
    <row r="106" spans="5:27" x14ac:dyDescent="0.25">
      <c r="E106" s="232"/>
      <c r="F106" s="232"/>
      <c r="G106" s="232"/>
      <c r="H106" s="232"/>
      <c r="I106" s="232"/>
      <c r="J106" s="232"/>
      <c r="K106" s="233"/>
      <c r="L106" s="228"/>
      <c r="N106" s="228"/>
      <c r="O106" s="232"/>
      <c r="P106" s="245"/>
      <c r="U106" s="232"/>
      <c r="V106" s="232"/>
      <c r="W106" s="232"/>
      <c r="X106" s="232"/>
      <c r="Y106" s="232"/>
      <c r="Z106" s="232"/>
      <c r="AA106" s="232"/>
    </row>
    <row r="107" spans="5:27" x14ac:dyDescent="0.25">
      <c r="E107" s="232"/>
      <c r="F107" s="232"/>
      <c r="G107" s="232"/>
      <c r="H107" s="232"/>
      <c r="I107" s="232"/>
      <c r="J107" s="232"/>
      <c r="K107" s="233"/>
      <c r="L107" s="228"/>
      <c r="N107" s="228"/>
      <c r="O107" s="232"/>
      <c r="P107" s="245"/>
      <c r="U107" s="232"/>
      <c r="V107" s="232"/>
      <c r="W107" s="232"/>
      <c r="X107" s="232"/>
      <c r="Y107" s="232"/>
      <c r="Z107" s="232"/>
      <c r="AA107" s="232"/>
    </row>
    <row r="108" spans="5:27" x14ac:dyDescent="0.25">
      <c r="E108" s="232"/>
      <c r="F108" s="232"/>
      <c r="G108" s="232"/>
      <c r="H108" s="232"/>
      <c r="I108" s="232"/>
      <c r="J108" s="232"/>
      <c r="K108" s="233"/>
      <c r="L108" s="228"/>
      <c r="N108" s="228"/>
      <c r="O108" s="232"/>
      <c r="P108" s="245"/>
      <c r="U108" s="232"/>
      <c r="V108" s="232"/>
      <c r="W108" s="232"/>
      <c r="X108" s="232"/>
      <c r="Y108" s="232"/>
      <c r="Z108" s="232"/>
      <c r="AA108" s="232"/>
    </row>
    <row r="109" spans="5:27" x14ac:dyDescent="0.25">
      <c r="E109" s="232"/>
      <c r="F109" s="232"/>
      <c r="G109" s="232"/>
      <c r="H109" s="232"/>
      <c r="I109" s="232"/>
      <c r="J109" s="232"/>
      <c r="K109" s="233"/>
      <c r="L109" s="228"/>
      <c r="N109" s="228"/>
      <c r="O109" s="232"/>
      <c r="P109" s="245"/>
    </row>
    <row r="110" spans="5:27" x14ac:dyDescent="0.25">
      <c r="E110" s="232"/>
      <c r="F110" s="232"/>
      <c r="G110" s="232"/>
      <c r="H110" s="232"/>
      <c r="I110" s="232"/>
      <c r="J110" s="232"/>
      <c r="K110" s="233"/>
      <c r="L110" s="228"/>
      <c r="N110" s="228"/>
      <c r="O110" s="232"/>
      <c r="P110" s="245"/>
    </row>
    <row r="111" spans="5:27" x14ac:dyDescent="0.25">
      <c r="E111" s="232"/>
      <c r="F111" s="232"/>
      <c r="G111" s="232"/>
      <c r="H111" s="232"/>
      <c r="I111" s="232"/>
      <c r="J111" s="232"/>
      <c r="K111" s="233"/>
      <c r="L111" s="228"/>
      <c r="N111" s="228"/>
      <c r="O111" s="232"/>
      <c r="P111" s="245"/>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9"/>
  </sheetPr>
  <dimension ref="A1:AE62"/>
  <sheetViews>
    <sheetView zoomScale="85" zoomScaleNormal="85" workbookViewId="0">
      <selection activeCell="S46" sqref="S46"/>
    </sheetView>
  </sheetViews>
  <sheetFormatPr defaultColWidth="8.85546875" defaultRowHeight="12.75" x14ac:dyDescent="0.2"/>
  <cols>
    <col min="1" max="1" width="18.7109375" customWidth="1"/>
    <col min="2" max="2" width="22" customWidth="1"/>
    <col min="3" max="3" width="10.5703125" customWidth="1"/>
    <col min="4" max="4" width="26.42578125" customWidth="1"/>
    <col min="5" max="5" width="4.7109375" customWidth="1"/>
    <col min="6" max="6" width="9.140625" customWidth="1"/>
    <col min="7" max="7" width="12" customWidth="1"/>
    <col min="8" max="8" width="33.85546875" style="59" bestFit="1" customWidth="1"/>
    <col min="9" max="9" width="27.42578125" bestFit="1" customWidth="1"/>
    <col min="10" max="10" width="5.42578125" customWidth="1"/>
    <col min="11" max="15" width="9.140625" customWidth="1"/>
    <col min="17" max="17" width="14.7109375" customWidth="1"/>
    <col min="18" max="18" width="14.5703125" customWidth="1"/>
    <col min="19" max="19" width="42.7109375" bestFit="1" customWidth="1"/>
    <col min="20" max="20" width="14.85546875" customWidth="1"/>
    <col min="21" max="21" width="21.5703125" customWidth="1"/>
    <col min="22" max="22" width="18" customWidth="1"/>
    <col min="23" max="24" width="18.5703125" customWidth="1"/>
    <col min="27" max="27" width="11.140625" customWidth="1"/>
    <col min="28" max="28" width="25.28515625" customWidth="1"/>
    <col min="29" max="29" width="15.42578125" customWidth="1"/>
  </cols>
  <sheetData>
    <row r="1" spans="1:30" ht="18" thickBot="1" x14ac:dyDescent="0.35">
      <c r="A1" s="66" t="s">
        <v>61</v>
      </c>
      <c r="B1" s="66"/>
    </row>
    <row r="2" spans="1:30" ht="15.75" thickBot="1" x14ac:dyDescent="0.3">
      <c r="A2" s="67"/>
      <c r="B2" s="61"/>
      <c r="C2" s="95" t="s">
        <v>62</v>
      </c>
      <c r="E2" s="61"/>
      <c r="F2" s="61"/>
      <c r="G2" s="62"/>
      <c r="H2" s="95" t="s">
        <v>63</v>
      </c>
      <c r="J2" s="61"/>
      <c r="K2" s="61"/>
      <c r="L2" s="62"/>
      <c r="AA2" s="158" t="s">
        <v>64</v>
      </c>
    </row>
    <row r="3" spans="1:30" ht="13.5" thickBot="1" x14ac:dyDescent="0.25">
      <c r="A3" s="68" t="s">
        <v>65</v>
      </c>
      <c r="B3" s="69" t="s">
        <v>66</v>
      </c>
      <c r="C3" s="68" t="s">
        <v>67</v>
      </c>
      <c r="D3" s="69" t="s">
        <v>68</v>
      </c>
      <c r="E3" s="69" t="s">
        <v>69</v>
      </c>
      <c r="F3" s="69" t="s">
        <v>70</v>
      </c>
      <c r="G3" s="70" t="s">
        <v>71</v>
      </c>
      <c r="H3" s="68" t="s">
        <v>67</v>
      </c>
      <c r="I3" s="69" t="s">
        <v>68</v>
      </c>
      <c r="J3" s="69" t="s">
        <v>69</v>
      </c>
      <c r="K3" s="69" t="s">
        <v>70</v>
      </c>
      <c r="L3" s="70" t="s">
        <v>71</v>
      </c>
      <c r="M3" t="s">
        <v>72</v>
      </c>
      <c r="S3" s="57" t="s">
        <v>73</v>
      </c>
    </row>
    <row r="4" spans="1:30" ht="13.5" thickBot="1" x14ac:dyDescent="0.25">
      <c r="A4" s="67" t="str">
        <f>RES!O2</f>
        <v>NH3</v>
      </c>
      <c r="B4" s="61" t="str">
        <f>RES!O3</f>
        <v>Ammonia</v>
      </c>
      <c r="C4" s="67" t="str">
        <f>RES!M9</f>
        <v>ICPGASNH3-E</v>
      </c>
      <c r="D4" s="61" t="str">
        <f>RES!M5</f>
        <v>Existing Ammonia Plant - Gas</v>
      </c>
      <c r="E4" s="73" t="s">
        <v>74</v>
      </c>
      <c r="F4" s="97">
        <v>0.33</v>
      </c>
      <c r="G4" s="99" t="s">
        <v>75</v>
      </c>
      <c r="H4" s="67" t="str">
        <f>RES!T9</f>
        <v>ICPNH3DEM</v>
      </c>
      <c r="I4" s="61" t="str">
        <f>RES!T8</f>
        <v>Ammonia to Local Market</v>
      </c>
      <c r="J4" s="73" t="s">
        <v>74</v>
      </c>
      <c r="K4" s="72">
        <f>F4</f>
        <v>0.33</v>
      </c>
      <c r="L4" s="62"/>
      <c r="Q4" s="101" t="s">
        <v>76</v>
      </c>
      <c r="R4" s="102" t="s">
        <v>77</v>
      </c>
      <c r="S4" s="102" t="s">
        <v>78</v>
      </c>
      <c r="U4" s="101"/>
      <c r="V4" s="102" t="s">
        <v>79</v>
      </c>
      <c r="W4" s="102" t="s">
        <v>80</v>
      </c>
      <c r="X4" s="102" t="s">
        <v>81</v>
      </c>
      <c r="Z4" t="s">
        <v>82</v>
      </c>
      <c r="AA4" s="57" t="s">
        <v>83</v>
      </c>
      <c r="AB4" s="177">
        <v>18.8</v>
      </c>
    </row>
    <row r="5" spans="1:30" ht="13.5" thickBot="1" x14ac:dyDescent="0.25">
      <c r="A5" s="59"/>
      <c r="C5" s="59"/>
      <c r="E5" s="57" t="s">
        <v>84</v>
      </c>
      <c r="F5" s="60">
        <f>F4*G5</f>
        <v>6.1380000000000008</v>
      </c>
      <c r="G5" s="96">
        <v>18.600000000000001</v>
      </c>
      <c r="J5" s="57" t="s">
        <v>84</v>
      </c>
      <c r="K5" s="60">
        <f>F5</f>
        <v>6.1380000000000008</v>
      </c>
      <c r="Q5" s="103" t="s">
        <v>85</v>
      </c>
      <c r="R5" s="104" t="s">
        <v>86</v>
      </c>
      <c r="S5" s="104">
        <v>28</v>
      </c>
      <c r="U5" s="103" t="s">
        <v>87</v>
      </c>
      <c r="V5" s="104" t="s">
        <v>88</v>
      </c>
      <c r="W5" s="104">
        <v>390</v>
      </c>
      <c r="X5" s="104">
        <v>390</v>
      </c>
      <c r="AA5" s="57" t="s">
        <v>89</v>
      </c>
      <c r="AB5">
        <f>AB4/3.6*1000</f>
        <v>5222.2222222222226</v>
      </c>
    </row>
    <row r="6" spans="1:30" ht="13.5" thickBot="1" x14ac:dyDescent="0.25">
      <c r="A6" s="59"/>
      <c r="C6" s="59" t="str">
        <f>RES!M22</f>
        <v>UCTLNH3-E</v>
      </c>
      <c r="E6" s="57" t="s">
        <v>74</v>
      </c>
      <c r="F6" s="60">
        <f>0.6-F4</f>
        <v>0.26999999999999996</v>
      </c>
      <c r="G6" s="96"/>
      <c r="J6" s="57"/>
      <c r="K6" s="60"/>
      <c r="Q6" s="103"/>
      <c r="R6" s="104"/>
      <c r="S6" s="104"/>
      <c r="U6" s="103"/>
      <c r="V6" s="104"/>
      <c r="W6" s="104"/>
      <c r="X6" s="104"/>
      <c r="AA6" s="57"/>
    </row>
    <row r="7" spans="1:30" ht="13.5" thickBot="1" x14ac:dyDescent="0.25">
      <c r="A7" s="59"/>
      <c r="C7" s="59">
        <v>251.20079999999999</v>
      </c>
      <c r="E7" s="57" t="s">
        <v>84</v>
      </c>
      <c r="F7" s="60">
        <f>F6*G7</f>
        <v>5.0219999999999994</v>
      </c>
      <c r="G7" s="96">
        <f>G5</f>
        <v>18.600000000000001</v>
      </c>
      <c r="J7" s="57"/>
      <c r="K7" s="60"/>
      <c r="Q7" s="103"/>
      <c r="R7" s="104"/>
      <c r="S7" s="104"/>
      <c r="U7" s="103"/>
      <c r="V7" s="104"/>
      <c r="W7" s="104"/>
      <c r="X7" s="104"/>
      <c r="AA7" s="57"/>
    </row>
    <row r="8" spans="1:30" ht="15.75" thickBot="1" x14ac:dyDescent="0.3">
      <c r="A8" s="107" t="str">
        <f>RES!E2</f>
        <v>ICPGMU</v>
      </c>
      <c r="B8" s="75" t="str">
        <f>RES!E3</f>
        <v>Industry-CP-Material use Gas</v>
      </c>
      <c r="C8" s="74"/>
      <c r="D8" s="75"/>
      <c r="E8" s="76"/>
      <c r="F8" s="98"/>
      <c r="G8" s="77"/>
      <c r="H8" s="74" t="str">
        <f>C4</f>
        <v>ICPGASNH3-E</v>
      </c>
      <c r="I8" s="74" t="str">
        <f>D4</f>
        <v>Existing Ammonia Plant - Gas</v>
      </c>
      <c r="J8" s="76" t="s">
        <v>84</v>
      </c>
      <c r="K8" s="108">
        <f>S5*$K$4</f>
        <v>9.24</v>
      </c>
      <c r="L8" s="77"/>
      <c r="M8" s="57"/>
      <c r="Q8" s="103" t="s">
        <v>90</v>
      </c>
      <c r="R8" s="104" t="s">
        <v>91</v>
      </c>
      <c r="S8" s="104">
        <v>38</v>
      </c>
      <c r="U8" s="103" t="s">
        <v>92</v>
      </c>
      <c r="V8" s="104" t="s">
        <v>93</v>
      </c>
      <c r="W8" s="104">
        <v>35</v>
      </c>
      <c r="X8" s="104">
        <v>100</v>
      </c>
      <c r="Z8" s="57" t="s">
        <v>94</v>
      </c>
      <c r="AA8" s="57" t="s">
        <v>83</v>
      </c>
      <c r="AB8" s="177">
        <v>120</v>
      </c>
    </row>
    <row r="9" spans="1:30" ht="15.75" thickBot="1" x14ac:dyDescent="0.3">
      <c r="A9" s="107" t="str">
        <f>RES!F2</f>
        <v>ICPELC</v>
      </c>
      <c r="B9" s="75" t="str">
        <f>RES!F3</f>
        <v>Industry Chemical Electricity</v>
      </c>
      <c r="C9" s="67"/>
      <c r="D9" s="61"/>
      <c r="E9" s="73"/>
      <c r="F9" s="100"/>
      <c r="G9" s="62"/>
      <c r="H9" s="67" t="str">
        <f>RES!M9</f>
        <v>ICPGASNH3-E</v>
      </c>
      <c r="I9" s="61" t="str">
        <f>RES!M5</f>
        <v>Existing Ammonia Plant - Gas</v>
      </c>
      <c r="J9" s="73" t="s">
        <v>84</v>
      </c>
      <c r="K9" s="108">
        <f>K8/100</f>
        <v>9.2399999999999996E-2</v>
      </c>
      <c r="L9" s="84"/>
      <c r="Q9" s="103" t="s">
        <v>95</v>
      </c>
      <c r="R9" s="104" t="s">
        <v>91</v>
      </c>
      <c r="S9" s="104">
        <v>45</v>
      </c>
      <c r="U9" s="103" t="s">
        <v>96</v>
      </c>
      <c r="V9" s="168" t="s">
        <v>97</v>
      </c>
      <c r="W9" s="104">
        <v>33.44</v>
      </c>
      <c r="X9" s="168">
        <v>11.7</v>
      </c>
      <c r="AB9" s="57" t="s">
        <v>98</v>
      </c>
    </row>
    <row r="10" spans="1:30" ht="15.75" thickBot="1" x14ac:dyDescent="0.3">
      <c r="A10" s="107" t="str">
        <f>RES!H2</f>
        <v>INDCLE</v>
      </c>
      <c r="B10" s="75" t="str">
        <f>RES!H3</f>
        <v>Industry Coal low grade</v>
      </c>
      <c r="C10" s="63"/>
      <c r="D10" s="64"/>
      <c r="E10" s="64"/>
      <c r="F10" s="64"/>
      <c r="G10" s="65"/>
      <c r="H10" s="63" t="str">
        <f>H8</f>
        <v>ICPGASNH3-E</v>
      </c>
      <c r="I10" s="64" t="str">
        <f>I8</f>
        <v>Existing Ammonia Plant - Gas</v>
      </c>
      <c r="J10" s="71" t="s">
        <v>84</v>
      </c>
      <c r="K10" s="108">
        <f>K8/100</f>
        <v>9.2399999999999996E-2</v>
      </c>
      <c r="L10" s="65"/>
      <c r="M10" s="57"/>
      <c r="Q10" s="105" t="s">
        <v>99</v>
      </c>
      <c r="U10" s="103" t="s">
        <v>100</v>
      </c>
      <c r="V10" s="104" t="s">
        <v>101</v>
      </c>
      <c r="W10" s="104">
        <v>211.01</v>
      </c>
      <c r="X10" s="168">
        <v>189.27</v>
      </c>
      <c r="AB10" t="s">
        <v>102</v>
      </c>
      <c r="AC10" t="s">
        <v>103</v>
      </c>
      <c r="AD10">
        <f>X10/1000</f>
        <v>0.18927000000000002</v>
      </c>
    </row>
    <row r="11" spans="1:30" ht="13.5" thickBot="1" x14ac:dyDescent="0.25">
      <c r="A11" s="74" t="str">
        <f>RES!W2</f>
        <v>ICPNH3</v>
      </c>
      <c r="B11" s="75" t="str">
        <f>RES!W3</f>
        <v>Ammonia Demand Domestic Market</v>
      </c>
      <c r="G11" s="77"/>
      <c r="H11" s="74" t="str">
        <f>RES!T9</f>
        <v>ICPNH3DEM</v>
      </c>
      <c r="I11" s="75" t="str">
        <f>RES!T8</f>
        <v>Ammonia to Local Market</v>
      </c>
      <c r="J11" s="76" t="s">
        <v>84</v>
      </c>
      <c r="K11" s="78">
        <f>F5+F7-K12</f>
        <v>8.4021746293245467</v>
      </c>
      <c r="L11" s="77"/>
      <c r="M11" s="57"/>
      <c r="U11" s="103" t="s">
        <v>104</v>
      </c>
      <c r="V11" s="104" t="s">
        <v>93</v>
      </c>
      <c r="W11" s="104">
        <v>84.2</v>
      </c>
      <c r="X11" s="104">
        <v>93.8</v>
      </c>
      <c r="AC11" t="s">
        <v>105</v>
      </c>
      <c r="AD11">
        <f>AD10*AB8</f>
        <v>22.712400000000002</v>
      </c>
    </row>
    <row r="12" spans="1:30" ht="13.5" thickBot="1" x14ac:dyDescent="0.25">
      <c r="G12" s="77"/>
      <c r="H12" s="74" t="str">
        <f>RES!T12</f>
        <v>PEXNH3</v>
      </c>
      <c r="I12" s="75" t="str">
        <f>RES!T11</f>
        <v>Ammonia to Export Market</v>
      </c>
      <c r="J12" s="76" t="s">
        <v>84</v>
      </c>
      <c r="K12" s="78">
        <f>[1]Scenarios!$W$37</f>
        <v>2.7578253706754534</v>
      </c>
      <c r="L12" s="77"/>
      <c r="M12" s="57"/>
      <c r="U12" s="103" t="s">
        <v>104</v>
      </c>
      <c r="V12" s="104" t="s">
        <v>93</v>
      </c>
      <c r="W12" s="104">
        <v>84.2</v>
      </c>
      <c r="X12" s="104">
        <v>93.8</v>
      </c>
      <c r="AC12" t="s">
        <v>105</v>
      </c>
      <c r="AD12" t="e">
        <f>AD11*AB9</f>
        <v>#VALUE!</v>
      </c>
    </row>
    <row r="13" spans="1:30" ht="13.5" thickBot="1" x14ac:dyDescent="0.25">
      <c r="A13" t="s">
        <v>106</v>
      </c>
      <c r="B13" t="str">
        <f>Commodities_BASE!C22</f>
        <v>Process Emissions South Africa</v>
      </c>
      <c r="C13" s="61"/>
      <c r="D13" s="61"/>
      <c r="E13" s="61"/>
      <c r="F13" s="61"/>
      <c r="G13" s="62"/>
      <c r="H13" s="67"/>
      <c r="I13" s="61"/>
      <c r="J13" s="61" t="s">
        <v>107</v>
      </c>
      <c r="K13" s="61">
        <f>F53/1000</f>
        <v>241.41499999999999</v>
      </c>
      <c r="L13" s="61"/>
      <c r="M13" s="57"/>
      <c r="U13" s="103" t="s">
        <v>108</v>
      </c>
      <c r="V13" s="104" t="s">
        <v>93</v>
      </c>
      <c r="W13" s="104">
        <v>73.400000000000006</v>
      </c>
      <c r="X13" s="104">
        <v>81.8</v>
      </c>
      <c r="AC13" t="s">
        <v>109</v>
      </c>
      <c r="AD13">
        <f>AD11/AB4</f>
        <v>1.2081063829787235</v>
      </c>
    </row>
    <row r="14" spans="1:30" x14ac:dyDescent="0.2">
      <c r="A14" t="s">
        <v>110</v>
      </c>
      <c r="B14" t="str">
        <f>Commodities_BASE!C23</f>
        <v>CH4S South Africa</v>
      </c>
      <c r="J14" t="s">
        <v>107</v>
      </c>
      <c r="K14">
        <f>I53/1000</f>
        <v>7.9619999999999997</v>
      </c>
      <c r="M14" s="57"/>
      <c r="U14" s="106" t="s">
        <v>111</v>
      </c>
      <c r="AC14" s="57" t="s">
        <v>112</v>
      </c>
      <c r="AD14">
        <f>1/AD13</f>
        <v>0.82774167415156474</v>
      </c>
    </row>
    <row r="15" spans="1:30" x14ac:dyDescent="0.2">
      <c r="AC15" s="57" t="s">
        <v>113</v>
      </c>
      <c r="AD15">
        <f>X5/3600</f>
        <v>0.10833333333333334</v>
      </c>
    </row>
    <row r="16" spans="1:30" x14ac:dyDescent="0.2">
      <c r="M16" s="57"/>
      <c r="AC16" s="57" t="s">
        <v>114</v>
      </c>
      <c r="AD16">
        <f>AD15/AB4</f>
        <v>5.7624113475177301E-3</v>
      </c>
    </row>
    <row r="19" spans="1:30" x14ac:dyDescent="0.2">
      <c r="AB19" s="57" t="s">
        <v>115</v>
      </c>
    </row>
    <row r="20" spans="1:30" x14ac:dyDescent="0.2">
      <c r="M20" s="57"/>
      <c r="O20" s="79"/>
      <c r="AB20" t="s">
        <v>102</v>
      </c>
      <c r="AC20" t="s">
        <v>103</v>
      </c>
      <c r="AD20">
        <f>W10/1000</f>
        <v>0.21101</v>
      </c>
    </row>
    <row r="21" spans="1:30" x14ac:dyDescent="0.2">
      <c r="AC21" t="s">
        <v>105</v>
      </c>
      <c r="AD21">
        <f>AD20*AB8</f>
        <v>25.321200000000001</v>
      </c>
    </row>
    <row r="22" spans="1:30" x14ac:dyDescent="0.2">
      <c r="M22" s="57"/>
      <c r="AC22" t="s">
        <v>109</v>
      </c>
      <c r="AD22">
        <f>AD21/AB4</f>
        <v>1.3468723404255318</v>
      </c>
    </row>
    <row r="23" spans="1:30" x14ac:dyDescent="0.2">
      <c r="AC23" s="57" t="s">
        <v>112</v>
      </c>
      <c r="AD23">
        <f>1/AD22</f>
        <v>0.7424608628343049</v>
      </c>
    </row>
    <row r="24" spans="1:30" x14ac:dyDescent="0.2">
      <c r="M24" s="57"/>
    </row>
    <row r="25" spans="1:30" ht="30" customHeight="1" x14ac:dyDescent="0.2">
      <c r="M25" s="57"/>
      <c r="Q25" s="166" t="s">
        <v>116</v>
      </c>
      <c r="R25" s="157">
        <v>1.05</v>
      </c>
      <c r="S25" s="167" t="s">
        <v>117</v>
      </c>
    </row>
    <row r="26" spans="1:30" x14ac:dyDescent="0.2">
      <c r="M26" s="57"/>
      <c r="Q26" s="166" t="s">
        <v>118</v>
      </c>
      <c r="R26" s="157">
        <v>14.0997</v>
      </c>
      <c r="S26" s="167" t="s">
        <v>119</v>
      </c>
    </row>
    <row r="27" spans="1:30" ht="13.5" thickBot="1" x14ac:dyDescent="0.25">
      <c r="M27" s="57"/>
    </row>
    <row r="28" spans="1:30" ht="16.5" thickBot="1" x14ac:dyDescent="0.3">
      <c r="A28" s="111" t="s">
        <v>120</v>
      </c>
      <c r="B28" s="111"/>
      <c r="C28" s="111"/>
      <c r="D28" s="111"/>
      <c r="E28" s="111"/>
      <c r="F28" s="111"/>
      <c r="G28" s="111"/>
      <c r="H28" s="111"/>
      <c r="I28" s="111"/>
      <c r="J28" s="111"/>
      <c r="K28" s="111"/>
      <c r="L28" s="111" t="s">
        <v>121</v>
      </c>
      <c r="M28" s="111"/>
      <c r="N28" s="112">
        <v>0.91</v>
      </c>
    </row>
    <row r="29" spans="1:30" ht="16.5" thickBot="1" x14ac:dyDescent="0.3">
      <c r="A29" s="109" t="s">
        <v>122</v>
      </c>
      <c r="B29" s="111"/>
      <c r="C29" s="111"/>
      <c r="D29" s="111"/>
      <c r="E29" s="111"/>
      <c r="F29" s="111"/>
      <c r="G29" s="111"/>
      <c r="H29" s="111"/>
      <c r="I29" s="111"/>
      <c r="J29" s="111"/>
      <c r="K29" s="111"/>
      <c r="L29" s="113" t="s">
        <v>123</v>
      </c>
      <c r="M29" s="111"/>
      <c r="N29" s="114">
        <v>115.94</v>
      </c>
      <c r="Q29" t="s">
        <v>124</v>
      </c>
      <c r="AA29" t="s">
        <v>125</v>
      </c>
    </row>
    <row r="30" spans="1:30" ht="23.25" thickBot="1" x14ac:dyDescent="0.3">
      <c r="A30" s="285" t="s">
        <v>126</v>
      </c>
      <c r="B30" s="286"/>
      <c r="C30" s="286"/>
      <c r="D30" s="286"/>
      <c r="E30" s="286"/>
      <c r="F30" s="286"/>
      <c r="G30" s="287"/>
      <c r="H30" s="115"/>
      <c r="I30" s="115"/>
      <c r="J30" s="115"/>
      <c r="K30" s="115"/>
      <c r="L30" s="116"/>
      <c r="M30" s="116"/>
      <c r="N30" s="116"/>
      <c r="Q30" s="158" t="s">
        <v>127</v>
      </c>
      <c r="R30" s="159" t="s">
        <v>128</v>
      </c>
      <c r="S30" s="158"/>
      <c r="T30" s="159" t="s">
        <v>128</v>
      </c>
    </row>
    <row r="31" spans="1:30" ht="23.25" thickBot="1" x14ac:dyDescent="0.25">
      <c r="A31" s="288" t="s">
        <v>129</v>
      </c>
      <c r="B31" s="289"/>
      <c r="C31" s="290" t="s">
        <v>130</v>
      </c>
      <c r="D31" s="291"/>
      <c r="E31" s="291"/>
      <c r="F31" s="291"/>
      <c r="G31" s="291"/>
      <c r="H31" s="291"/>
      <c r="I31" s="291"/>
      <c r="J31" s="291"/>
      <c r="K31" s="291"/>
      <c r="L31" s="291"/>
      <c r="M31" s="291"/>
      <c r="N31" s="292"/>
      <c r="Q31" s="160" t="s">
        <v>131</v>
      </c>
      <c r="R31" s="161" t="s">
        <v>132</v>
      </c>
      <c r="S31" s="160" t="s">
        <v>133</v>
      </c>
      <c r="T31" s="165">
        <v>25</v>
      </c>
    </row>
    <row r="32" spans="1:30" ht="16.5" thickBot="1" x14ac:dyDescent="0.25">
      <c r="A32" s="288" t="s">
        <v>134</v>
      </c>
      <c r="B32" s="289"/>
      <c r="C32" s="293">
        <v>170500107</v>
      </c>
      <c r="D32" s="294"/>
      <c r="E32" s="294"/>
      <c r="F32" s="294"/>
      <c r="G32" s="294"/>
      <c r="H32" s="294"/>
      <c r="I32" s="294"/>
      <c r="J32" s="294"/>
      <c r="K32" s="294"/>
      <c r="L32" s="294"/>
      <c r="M32" s="294"/>
      <c r="N32" s="295"/>
      <c r="Q32" s="160" t="s">
        <v>135</v>
      </c>
      <c r="R32" s="162">
        <v>546600000</v>
      </c>
      <c r="S32" s="160" t="s">
        <v>136</v>
      </c>
      <c r="T32" s="165">
        <v>3</v>
      </c>
    </row>
    <row r="33" spans="1:20" ht="34.5" thickBot="1" x14ac:dyDescent="0.25">
      <c r="A33" s="288" t="s">
        <v>137</v>
      </c>
      <c r="B33" s="289"/>
      <c r="C33" s="293" t="s">
        <v>138</v>
      </c>
      <c r="D33" s="294"/>
      <c r="E33" s="294"/>
      <c r="F33" s="294"/>
      <c r="G33" s="294"/>
      <c r="H33" s="294"/>
      <c r="I33" s="294"/>
      <c r="J33" s="294"/>
      <c r="K33" s="294"/>
      <c r="L33" s="294"/>
      <c r="M33" s="294"/>
      <c r="N33" s="295"/>
      <c r="Q33" s="160" t="s">
        <v>139</v>
      </c>
      <c r="R33" s="162">
        <v>109320000</v>
      </c>
      <c r="S33" s="160" t="s">
        <v>140</v>
      </c>
      <c r="T33" s="165" t="s">
        <v>141</v>
      </c>
    </row>
    <row r="34" spans="1:20" ht="16.5" thickBot="1" x14ac:dyDescent="0.25">
      <c r="A34" s="288" t="s">
        <v>142</v>
      </c>
      <c r="B34" s="289"/>
      <c r="C34" s="290" t="s">
        <v>143</v>
      </c>
      <c r="D34" s="291"/>
      <c r="E34" s="291"/>
      <c r="F34" s="291"/>
      <c r="G34" s="291"/>
      <c r="H34" s="291"/>
      <c r="I34" s="291"/>
      <c r="J34" s="291"/>
      <c r="K34" s="291"/>
      <c r="L34" s="291"/>
      <c r="M34" s="291"/>
      <c r="N34" s="292"/>
      <c r="Q34" s="163" t="s">
        <v>144</v>
      </c>
      <c r="R34" s="164">
        <v>655920000</v>
      </c>
      <c r="S34" s="160" t="s">
        <v>145</v>
      </c>
      <c r="T34" s="165">
        <v>2.85</v>
      </c>
    </row>
    <row r="35" spans="1:20" ht="31.5" customHeight="1" thickBot="1" x14ac:dyDescent="0.25">
      <c r="A35" s="288" t="s">
        <v>146</v>
      </c>
      <c r="B35" s="296"/>
      <c r="C35" s="296"/>
      <c r="D35" s="296"/>
      <c r="E35" s="296"/>
      <c r="F35" s="296"/>
      <c r="G35" s="296"/>
      <c r="H35" s="296"/>
      <c r="I35" s="296"/>
      <c r="J35" s="296"/>
      <c r="K35" s="296"/>
      <c r="L35" s="296"/>
      <c r="M35" s="296"/>
      <c r="N35" s="289"/>
      <c r="Q35" s="160" t="s">
        <v>147</v>
      </c>
      <c r="R35" s="162">
        <v>3279600</v>
      </c>
      <c r="S35" s="160" t="s">
        <v>148</v>
      </c>
      <c r="T35" s="169">
        <f>8760*T34</f>
        <v>24966</v>
      </c>
    </row>
    <row r="36" spans="1:20" ht="34.5" thickBot="1" x14ac:dyDescent="0.25">
      <c r="A36" s="297" t="s">
        <v>149</v>
      </c>
      <c r="B36" s="297" t="s">
        <v>150</v>
      </c>
      <c r="C36" s="300" t="s">
        <v>151</v>
      </c>
      <c r="D36" s="301"/>
      <c r="E36" s="302"/>
      <c r="F36" s="300" t="s">
        <v>152</v>
      </c>
      <c r="G36" s="301"/>
      <c r="H36" s="301"/>
      <c r="I36" s="301"/>
      <c r="J36" s="301"/>
      <c r="K36" s="301"/>
      <c r="L36" s="301"/>
      <c r="M36" s="301"/>
      <c r="N36" s="302"/>
      <c r="Q36" s="160" t="s">
        <v>153</v>
      </c>
      <c r="R36" s="165"/>
      <c r="S36" s="160" t="s">
        <v>154</v>
      </c>
      <c r="T36" s="170">
        <f>22471/T35</f>
        <v>0.90006408715853559</v>
      </c>
    </row>
    <row r="37" spans="1:20" ht="13.5" thickBot="1" x14ac:dyDescent="0.25">
      <c r="A37" s="298"/>
      <c r="B37" s="298"/>
      <c r="C37" s="297" t="s">
        <v>155</v>
      </c>
      <c r="D37" s="297" t="s">
        <v>156</v>
      </c>
      <c r="E37" s="297" t="s">
        <v>157</v>
      </c>
      <c r="F37" s="300" t="s">
        <v>158</v>
      </c>
      <c r="G37" s="301"/>
      <c r="H37" s="302"/>
      <c r="I37" s="300" t="s">
        <v>159</v>
      </c>
      <c r="J37" s="301"/>
      <c r="K37" s="302"/>
      <c r="L37" s="300" t="s">
        <v>160</v>
      </c>
      <c r="M37" s="301"/>
      <c r="N37" s="302"/>
      <c r="P37" s="173"/>
      <c r="Q37" s="160" t="s">
        <v>161</v>
      </c>
      <c r="R37" s="162">
        <v>13118400</v>
      </c>
      <c r="S37" s="160" t="s">
        <v>162</v>
      </c>
      <c r="T37" s="171">
        <f>T35*AB4</f>
        <v>469360.80000000005</v>
      </c>
    </row>
    <row r="38" spans="1:20" ht="13.5" thickBot="1" x14ac:dyDescent="0.25">
      <c r="A38" s="299"/>
      <c r="B38" s="299"/>
      <c r="C38" s="299"/>
      <c r="D38" s="299"/>
      <c r="E38" s="299"/>
      <c r="F38" s="117" t="s">
        <v>163</v>
      </c>
      <c r="G38" s="117" t="s">
        <v>164</v>
      </c>
      <c r="H38" s="117" t="s">
        <v>165</v>
      </c>
      <c r="I38" s="117" t="s">
        <v>163</v>
      </c>
      <c r="J38" s="117" t="s">
        <v>164</v>
      </c>
      <c r="K38" s="117" t="s">
        <v>165</v>
      </c>
      <c r="L38" s="117" t="s">
        <v>163</v>
      </c>
      <c r="M38" s="117" t="s">
        <v>164</v>
      </c>
      <c r="N38" s="110" t="s">
        <v>165</v>
      </c>
      <c r="P38" s="173"/>
      <c r="Q38" s="160" t="s">
        <v>166</v>
      </c>
      <c r="R38" s="162">
        <v>1725457</v>
      </c>
      <c r="S38" s="160" t="s">
        <v>167</v>
      </c>
      <c r="T38" s="172">
        <f>T37*0.000001</f>
        <v>0.46936080000000002</v>
      </c>
    </row>
    <row r="39" spans="1:20" ht="13.5" thickBot="1" x14ac:dyDescent="0.25">
      <c r="A39" s="118" t="s">
        <v>168</v>
      </c>
      <c r="B39" s="119" t="s">
        <v>169</v>
      </c>
      <c r="C39" s="119" t="s">
        <v>170</v>
      </c>
      <c r="D39" s="120">
        <v>14977374</v>
      </c>
      <c r="E39" s="119" t="s">
        <v>171</v>
      </c>
      <c r="F39" s="120">
        <v>25429246</v>
      </c>
      <c r="G39" s="121">
        <v>3</v>
      </c>
      <c r="H39" s="119" t="s">
        <v>172</v>
      </c>
      <c r="I39" s="122">
        <v>300</v>
      </c>
      <c r="J39" s="121">
        <v>1</v>
      </c>
      <c r="K39" s="119" t="s">
        <v>172</v>
      </c>
      <c r="L39" s="122">
        <v>449</v>
      </c>
      <c r="M39" s="121">
        <v>1</v>
      </c>
      <c r="N39" s="119" t="s">
        <v>172</v>
      </c>
      <c r="Q39" s="160" t="s">
        <v>173</v>
      </c>
      <c r="R39" s="162">
        <v>2566044</v>
      </c>
      <c r="S39" s="160" t="s">
        <v>174</v>
      </c>
      <c r="T39" s="171">
        <f>S47/T37</f>
        <v>29079.606217344292</v>
      </c>
    </row>
    <row r="40" spans="1:20" ht="23.25" thickBot="1" x14ac:dyDescent="0.25">
      <c r="A40" s="118" t="s">
        <v>168</v>
      </c>
      <c r="B40" s="119" t="s">
        <v>169</v>
      </c>
      <c r="C40" s="119" t="s">
        <v>175</v>
      </c>
      <c r="D40" s="120">
        <v>750271</v>
      </c>
      <c r="E40" s="123" t="s">
        <v>176</v>
      </c>
      <c r="F40" s="120">
        <v>1420641</v>
      </c>
      <c r="G40" s="121">
        <v>3</v>
      </c>
      <c r="H40" s="119" t="s">
        <v>172</v>
      </c>
      <c r="I40" s="122">
        <v>25.3</v>
      </c>
      <c r="J40" s="121">
        <v>1</v>
      </c>
      <c r="K40" s="119" t="s">
        <v>172</v>
      </c>
      <c r="L40" s="122">
        <v>2.5299999999999998</v>
      </c>
      <c r="M40" s="121">
        <v>1</v>
      </c>
      <c r="N40" s="119" t="s">
        <v>172</v>
      </c>
      <c r="P40" s="173"/>
      <c r="Q40" s="160" t="s">
        <v>177</v>
      </c>
      <c r="R40" s="162">
        <v>591940</v>
      </c>
      <c r="S40" s="160" t="s">
        <v>178</v>
      </c>
      <c r="T40" s="171">
        <f>S48*0.000001</f>
        <v>545.95308951430775</v>
      </c>
    </row>
    <row r="41" spans="1:20" ht="13.5" thickBot="1" x14ac:dyDescent="0.25">
      <c r="A41" s="118" t="s">
        <v>168</v>
      </c>
      <c r="B41" s="119" t="s">
        <v>169</v>
      </c>
      <c r="C41" s="119" t="s">
        <v>179</v>
      </c>
      <c r="D41" s="120">
        <v>28640347</v>
      </c>
      <c r="E41" s="119" t="s">
        <v>180</v>
      </c>
      <c r="F41" s="120">
        <v>1194110</v>
      </c>
      <c r="G41" s="121">
        <v>3</v>
      </c>
      <c r="H41" s="119" t="s">
        <v>172</v>
      </c>
      <c r="I41" s="122">
        <v>21.3</v>
      </c>
      <c r="J41" s="121">
        <v>1</v>
      </c>
      <c r="K41" s="119" t="s">
        <v>172</v>
      </c>
      <c r="L41" s="122">
        <v>2.13</v>
      </c>
      <c r="M41" s="121">
        <v>1</v>
      </c>
      <c r="N41" s="119" t="s">
        <v>172</v>
      </c>
      <c r="Q41" s="160" t="s">
        <v>181</v>
      </c>
      <c r="R41" s="162">
        <v>45914400</v>
      </c>
      <c r="S41" s="160" t="s">
        <v>182</v>
      </c>
      <c r="T41" s="171">
        <f>S49/T37</f>
        <v>248.13768258271952</v>
      </c>
    </row>
    <row r="42" spans="1:20" ht="23.25" thickBot="1" x14ac:dyDescent="0.25">
      <c r="A42" s="118" t="s">
        <v>168</v>
      </c>
      <c r="B42" s="119" t="s">
        <v>169</v>
      </c>
      <c r="C42" s="119" t="s">
        <v>183</v>
      </c>
      <c r="D42" s="120">
        <v>1100948</v>
      </c>
      <c r="E42" s="119" t="s">
        <v>180</v>
      </c>
      <c r="F42" s="120">
        <v>118860</v>
      </c>
      <c r="G42" s="121">
        <v>3</v>
      </c>
      <c r="H42" s="119" t="s">
        <v>172</v>
      </c>
      <c r="I42" s="122">
        <v>4.5999999999999996</v>
      </c>
      <c r="J42" s="121">
        <v>1</v>
      </c>
      <c r="K42" s="119" t="s">
        <v>172</v>
      </c>
      <c r="L42" s="122">
        <v>0.92</v>
      </c>
      <c r="M42" s="121">
        <v>1</v>
      </c>
      <c r="N42" s="119" t="s">
        <v>172</v>
      </c>
      <c r="Q42" s="160" t="s">
        <v>184</v>
      </c>
      <c r="R42" s="162">
        <v>125912501</v>
      </c>
    </row>
    <row r="43" spans="1:20" ht="16.5" thickBot="1" x14ac:dyDescent="0.25">
      <c r="A43" s="118" t="s">
        <v>168</v>
      </c>
      <c r="B43" s="119" t="s">
        <v>169</v>
      </c>
      <c r="C43" s="119" t="s">
        <v>185</v>
      </c>
      <c r="D43" s="120">
        <v>1199845</v>
      </c>
      <c r="E43" s="123" t="s">
        <v>176</v>
      </c>
      <c r="F43" s="120">
        <v>188429</v>
      </c>
      <c r="G43" s="121">
        <v>3</v>
      </c>
      <c r="H43" s="119" t="s">
        <v>172</v>
      </c>
      <c r="I43" s="122">
        <v>7.3</v>
      </c>
      <c r="J43" s="121">
        <v>1</v>
      </c>
      <c r="K43" s="119" t="s">
        <v>172</v>
      </c>
      <c r="L43" s="122">
        <v>1.46</v>
      </c>
      <c r="M43" s="121">
        <v>1</v>
      </c>
      <c r="N43" s="119" t="s">
        <v>172</v>
      </c>
      <c r="Q43" s="160" t="s">
        <v>186</v>
      </c>
      <c r="R43" s="162">
        <v>109589</v>
      </c>
    </row>
    <row r="44" spans="1:20" ht="16.5" thickBot="1" x14ac:dyDescent="0.25">
      <c r="A44" s="118" t="s">
        <v>168</v>
      </c>
      <c r="B44" s="119" t="s">
        <v>169</v>
      </c>
      <c r="C44" s="119" t="s">
        <v>187</v>
      </c>
      <c r="D44" s="120">
        <v>177871</v>
      </c>
      <c r="E44" s="123" t="s">
        <v>176</v>
      </c>
      <c r="F44" s="120">
        <v>68055</v>
      </c>
      <c r="G44" s="121">
        <v>3</v>
      </c>
      <c r="H44" s="119" t="s">
        <v>172</v>
      </c>
      <c r="I44" s="122">
        <v>1.2</v>
      </c>
      <c r="J44" s="121">
        <v>1</v>
      </c>
      <c r="K44" s="119" t="s">
        <v>172</v>
      </c>
      <c r="L44" s="122">
        <v>0.12</v>
      </c>
      <c r="M44" s="121">
        <v>1</v>
      </c>
      <c r="N44" s="119" t="s">
        <v>172</v>
      </c>
      <c r="Q44" s="163" t="s">
        <v>144</v>
      </c>
      <c r="R44" s="164">
        <v>193217931</v>
      </c>
    </row>
    <row r="45" spans="1:20" ht="23.25" thickBot="1" x14ac:dyDescent="0.25">
      <c r="A45" s="118" t="s">
        <v>188</v>
      </c>
      <c r="B45" s="119" t="s">
        <v>169</v>
      </c>
      <c r="C45" s="119" t="s">
        <v>189</v>
      </c>
      <c r="D45" s="120">
        <v>910988</v>
      </c>
      <c r="E45" s="119" t="s">
        <v>190</v>
      </c>
      <c r="F45" s="120">
        <v>39454</v>
      </c>
      <c r="G45" s="121">
        <v>3</v>
      </c>
      <c r="H45" s="119" t="s">
        <v>172</v>
      </c>
      <c r="I45" s="122">
        <v>0.7</v>
      </c>
      <c r="J45" s="121">
        <v>1</v>
      </c>
      <c r="K45" s="119" t="s">
        <v>172</v>
      </c>
      <c r="L45" s="122">
        <v>7.0000000000000007E-2</v>
      </c>
      <c r="M45" s="121">
        <v>1</v>
      </c>
      <c r="N45" s="119" t="s">
        <v>172</v>
      </c>
      <c r="Q45" s="163" t="s">
        <v>191</v>
      </c>
      <c r="R45" s="164">
        <v>849137931</v>
      </c>
    </row>
    <row r="46" spans="1:20" ht="16.5" thickBot="1" x14ac:dyDescent="0.25">
      <c r="A46" s="124" t="s">
        <v>192</v>
      </c>
      <c r="B46" s="125" t="s">
        <v>193</v>
      </c>
      <c r="C46" s="125" t="s">
        <v>194</v>
      </c>
      <c r="D46" s="126">
        <v>30042216</v>
      </c>
      <c r="E46" s="127" t="s">
        <v>195</v>
      </c>
      <c r="F46" s="126">
        <v>23227198</v>
      </c>
      <c r="G46" s="128">
        <v>3</v>
      </c>
      <c r="H46" s="125" t="s">
        <v>172</v>
      </c>
      <c r="I46" s="125" t="s">
        <v>196</v>
      </c>
      <c r="J46" s="128">
        <v>3</v>
      </c>
      <c r="K46" s="125" t="s">
        <v>172</v>
      </c>
      <c r="L46" s="127">
        <v>0</v>
      </c>
      <c r="M46" s="129"/>
      <c r="N46" s="129"/>
      <c r="Q46" s="173"/>
      <c r="R46" s="173" t="s">
        <v>197</v>
      </c>
      <c r="S46" s="173" t="s">
        <v>558</v>
      </c>
    </row>
    <row r="47" spans="1:20" ht="13.5" thickBot="1" x14ac:dyDescent="0.25">
      <c r="A47" s="130" t="s">
        <v>192</v>
      </c>
      <c r="B47" s="131" t="s">
        <v>193</v>
      </c>
      <c r="C47" s="132" t="s">
        <v>199</v>
      </c>
      <c r="D47" s="132" t="s">
        <v>200</v>
      </c>
      <c r="E47" s="131" t="s">
        <v>201</v>
      </c>
      <c r="F47" s="133">
        <v>2027278</v>
      </c>
      <c r="G47" s="134">
        <v>3</v>
      </c>
      <c r="H47" s="131" t="s">
        <v>172</v>
      </c>
      <c r="I47" s="131" t="s">
        <v>202</v>
      </c>
      <c r="J47" s="131" t="s">
        <v>202</v>
      </c>
      <c r="K47" s="131" t="s">
        <v>202</v>
      </c>
      <c r="L47" s="131" t="s">
        <v>202</v>
      </c>
      <c r="M47" s="131" t="s">
        <v>202</v>
      </c>
      <c r="N47" s="131" t="s">
        <v>202</v>
      </c>
      <c r="Q47" s="173" t="s">
        <v>203</v>
      </c>
      <c r="R47" s="175">
        <f>R34</f>
        <v>655920000</v>
      </c>
      <c r="S47" s="175">
        <f>R47*$R$26*$R$25*$R$51</f>
        <v>13648827237.857693</v>
      </c>
    </row>
    <row r="48" spans="1:20" ht="16.5" thickBot="1" x14ac:dyDescent="0.25">
      <c r="A48" s="135" t="s">
        <v>192</v>
      </c>
      <c r="B48" s="132" t="s">
        <v>193</v>
      </c>
      <c r="C48" s="132" t="s">
        <v>204</v>
      </c>
      <c r="D48" s="136">
        <v>177871</v>
      </c>
      <c r="E48" s="137" t="s">
        <v>176</v>
      </c>
      <c r="F48" s="136">
        <v>309044</v>
      </c>
      <c r="G48" s="138">
        <v>3</v>
      </c>
      <c r="H48" s="132" t="s">
        <v>172</v>
      </c>
      <c r="I48" s="132" t="s">
        <v>202</v>
      </c>
      <c r="J48" s="132" t="s">
        <v>202</v>
      </c>
      <c r="K48" s="132" t="s">
        <v>202</v>
      </c>
      <c r="L48" s="132" t="s">
        <v>202</v>
      </c>
      <c r="M48" s="132" t="s">
        <v>202</v>
      </c>
      <c r="N48" s="132" t="s">
        <v>202</v>
      </c>
      <c r="Q48" s="173" t="s">
        <v>205</v>
      </c>
      <c r="R48" s="175">
        <f>T48*R47</f>
        <v>26236800</v>
      </c>
      <c r="S48" s="175">
        <f t="shared" ref="S48:S49" si="0">R48*$R$26*$R$25*$R$51</f>
        <v>545953089.51430774</v>
      </c>
      <c r="T48" s="174">
        <v>0.04</v>
      </c>
    </row>
    <row r="49" spans="1:31" ht="13.5" thickBot="1" x14ac:dyDescent="0.25">
      <c r="A49" s="135" t="s">
        <v>192</v>
      </c>
      <c r="B49" s="132" t="s">
        <v>193</v>
      </c>
      <c r="C49" s="132" t="s">
        <v>206</v>
      </c>
      <c r="D49" s="136">
        <v>182658</v>
      </c>
      <c r="E49" s="132" t="s">
        <v>207</v>
      </c>
      <c r="F49" s="136">
        <v>15323</v>
      </c>
      <c r="G49" s="138">
        <v>3</v>
      </c>
      <c r="H49" s="132" t="s">
        <v>172</v>
      </c>
      <c r="I49" s="132" t="s">
        <v>202</v>
      </c>
      <c r="J49" s="132" t="s">
        <v>202</v>
      </c>
      <c r="K49" s="132" t="s">
        <v>202</v>
      </c>
      <c r="L49" s="132" t="s">
        <v>202</v>
      </c>
      <c r="M49" s="132" t="s">
        <v>202</v>
      </c>
      <c r="N49" s="132" t="s">
        <v>202</v>
      </c>
      <c r="Q49" s="173" t="s">
        <v>208</v>
      </c>
      <c r="R49" s="175">
        <f>R38+R40+R35</f>
        <v>5596997</v>
      </c>
      <c r="S49" s="175">
        <f t="shared" si="0"/>
        <v>116466101.20717131</v>
      </c>
      <c r="AA49" t="s">
        <v>209</v>
      </c>
    </row>
    <row r="50" spans="1:31" ht="16.5" thickBot="1" x14ac:dyDescent="0.25">
      <c r="A50" s="139" t="s">
        <v>210</v>
      </c>
      <c r="B50" s="140" t="s">
        <v>211</v>
      </c>
      <c r="C50" s="140" t="s">
        <v>212</v>
      </c>
      <c r="D50" s="141">
        <v>23360</v>
      </c>
      <c r="E50" s="140" t="s">
        <v>213</v>
      </c>
      <c r="F50" s="141">
        <v>7065</v>
      </c>
      <c r="G50" s="142">
        <v>3</v>
      </c>
      <c r="H50" s="140" t="s">
        <v>172</v>
      </c>
      <c r="I50" s="143">
        <v>3853</v>
      </c>
      <c r="J50" s="142">
        <v>3</v>
      </c>
      <c r="K50" s="140" t="s">
        <v>172</v>
      </c>
      <c r="L50" s="144">
        <v>0</v>
      </c>
      <c r="M50" s="145"/>
      <c r="N50" s="145"/>
      <c r="AA50" t="s">
        <v>214</v>
      </c>
    </row>
    <row r="51" spans="1:31" ht="13.5" thickBot="1" x14ac:dyDescent="0.25">
      <c r="A51" s="146" t="s">
        <v>210</v>
      </c>
      <c r="B51" s="147" t="s">
        <v>211</v>
      </c>
      <c r="C51" s="140" t="s">
        <v>215</v>
      </c>
      <c r="D51" s="148">
        <v>119401</v>
      </c>
      <c r="E51" s="140" t="s">
        <v>216</v>
      </c>
      <c r="F51" s="148">
        <v>180962</v>
      </c>
      <c r="G51" s="149">
        <v>3</v>
      </c>
      <c r="H51" s="147" t="s">
        <v>172</v>
      </c>
      <c r="I51" s="147" t="s">
        <v>202</v>
      </c>
      <c r="J51" s="147" t="s">
        <v>202</v>
      </c>
      <c r="K51" s="147" t="s">
        <v>202</v>
      </c>
      <c r="L51" s="147" t="s">
        <v>202</v>
      </c>
      <c r="M51" s="147" t="s">
        <v>202</v>
      </c>
      <c r="N51" s="147" t="s">
        <v>202</v>
      </c>
      <c r="Q51" s="281" t="s">
        <v>557</v>
      </c>
      <c r="R51" s="282">
        <v>1.4055467391304348</v>
      </c>
      <c r="AA51" t="s">
        <v>217</v>
      </c>
    </row>
    <row r="52" spans="1:31" ht="13.5" thickBot="1" x14ac:dyDescent="0.25">
      <c r="A52" s="150" t="s">
        <v>218</v>
      </c>
      <c r="B52" s="151" t="s">
        <v>219</v>
      </c>
      <c r="C52" s="151" t="s">
        <v>220</v>
      </c>
      <c r="D52" s="152">
        <v>643962</v>
      </c>
      <c r="E52" s="151" t="s">
        <v>221</v>
      </c>
      <c r="F52" s="153" t="s">
        <v>202</v>
      </c>
      <c r="G52" s="151" t="s">
        <v>202</v>
      </c>
      <c r="H52" s="151" t="s">
        <v>202</v>
      </c>
      <c r="I52" s="151" t="s">
        <v>202</v>
      </c>
      <c r="J52" s="151" t="s">
        <v>202</v>
      </c>
      <c r="K52" s="151" t="s">
        <v>202</v>
      </c>
      <c r="L52" s="154">
        <v>692</v>
      </c>
      <c r="M52" s="155">
        <v>3</v>
      </c>
      <c r="N52" s="151" t="s">
        <v>172</v>
      </c>
    </row>
    <row r="53" spans="1:31" ht="13.5" thickBot="1" x14ac:dyDescent="0.25">
      <c r="A53" s="150" t="s">
        <v>218</v>
      </c>
      <c r="B53" s="151" t="s">
        <v>222</v>
      </c>
      <c r="C53" s="151" t="s">
        <v>223</v>
      </c>
      <c r="D53" s="152">
        <v>313043</v>
      </c>
      <c r="E53" s="151" t="s">
        <v>224</v>
      </c>
      <c r="F53" s="152">
        <v>241415</v>
      </c>
      <c r="G53" s="155">
        <v>3</v>
      </c>
      <c r="H53" s="151" t="s">
        <v>172</v>
      </c>
      <c r="I53" s="154">
        <v>7962</v>
      </c>
      <c r="J53" s="155">
        <v>3</v>
      </c>
      <c r="K53" s="151" t="s">
        <v>172</v>
      </c>
      <c r="L53" s="151" t="s">
        <v>202</v>
      </c>
      <c r="M53" s="151" t="s">
        <v>202</v>
      </c>
      <c r="N53" s="151" t="s">
        <v>202</v>
      </c>
    </row>
    <row r="54" spans="1:31" ht="13.5" thickBot="1" x14ac:dyDescent="0.25">
      <c r="A54" s="135" t="s">
        <v>192</v>
      </c>
      <c r="B54" s="132" t="s">
        <v>225</v>
      </c>
      <c r="C54" s="132" t="s">
        <v>226</v>
      </c>
      <c r="D54" s="136">
        <v>40020782</v>
      </c>
      <c r="E54" s="132" t="s">
        <v>227</v>
      </c>
      <c r="F54" s="138" t="s">
        <v>228</v>
      </c>
      <c r="G54" s="132" t="s">
        <v>202</v>
      </c>
      <c r="H54" s="132" t="s">
        <v>202</v>
      </c>
      <c r="I54" s="156">
        <v>3229</v>
      </c>
      <c r="J54" s="138">
        <v>2</v>
      </c>
      <c r="K54" s="132" t="s">
        <v>172</v>
      </c>
      <c r="L54" s="132" t="s">
        <v>202</v>
      </c>
      <c r="M54" s="132" t="s">
        <v>202</v>
      </c>
      <c r="N54" s="132" t="s">
        <v>202</v>
      </c>
      <c r="AC54" s="57" t="s">
        <v>16</v>
      </c>
      <c r="AD54">
        <v>8339</v>
      </c>
      <c r="AE54" s="57" t="s">
        <v>229</v>
      </c>
    </row>
    <row r="55" spans="1:31" ht="16.5" thickBot="1" x14ac:dyDescent="0.25">
      <c r="A55" s="135" t="s">
        <v>230</v>
      </c>
      <c r="B55" s="132" t="s">
        <v>231</v>
      </c>
      <c r="C55" s="132" t="s">
        <v>232</v>
      </c>
      <c r="D55" s="136">
        <v>4555664</v>
      </c>
      <c r="E55" s="137" t="s">
        <v>233</v>
      </c>
      <c r="F55" s="138" t="s">
        <v>228</v>
      </c>
      <c r="G55" s="132" t="s">
        <v>202</v>
      </c>
      <c r="H55" s="132" t="s">
        <v>202</v>
      </c>
      <c r="I55" s="156">
        <v>243</v>
      </c>
      <c r="J55" s="138">
        <v>2</v>
      </c>
      <c r="K55" s="132" t="s">
        <v>172</v>
      </c>
      <c r="L55" s="132" t="s">
        <v>202</v>
      </c>
      <c r="M55" s="132" t="s">
        <v>202</v>
      </c>
      <c r="N55" s="132" t="s">
        <v>202</v>
      </c>
      <c r="AC55" s="57" t="s">
        <v>234</v>
      </c>
      <c r="AD55">
        <v>1520</v>
      </c>
      <c r="AE55" s="57" t="s">
        <v>229</v>
      </c>
    </row>
    <row r="56" spans="1:31" ht="13.5" thickBot="1" x14ac:dyDescent="0.25">
      <c r="A56" s="139" t="s">
        <v>235</v>
      </c>
      <c r="B56" s="140" t="s">
        <v>236</v>
      </c>
      <c r="C56" s="140" t="s">
        <v>237</v>
      </c>
      <c r="D56" s="140" t="s">
        <v>238</v>
      </c>
      <c r="E56" s="140" t="s">
        <v>202</v>
      </c>
      <c r="F56" s="140" t="s">
        <v>202</v>
      </c>
      <c r="G56" s="140" t="s">
        <v>202</v>
      </c>
      <c r="H56" s="140" t="s">
        <v>202</v>
      </c>
      <c r="I56" s="140" t="s">
        <v>202</v>
      </c>
      <c r="J56" s="140" t="s">
        <v>202</v>
      </c>
      <c r="K56" s="140" t="s">
        <v>202</v>
      </c>
      <c r="L56" s="140" t="s">
        <v>202</v>
      </c>
      <c r="M56" s="140" t="s">
        <v>202</v>
      </c>
      <c r="N56" s="140" t="s">
        <v>202</v>
      </c>
      <c r="AC56" s="57" t="s">
        <v>239</v>
      </c>
      <c r="AD56">
        <v>7100</v>
      </c>
      <c r="AE56" s="57" t="s">
        <v>229</v>
      </c>
    </row>
    <row r="57" spans="1:31" ht="13.5" thickBot="1" x14ac:dyDescent="0.25">
      <c r="A57" s="118" t="s">
        <v>240</v>
      </c>
      <c r="B57" s="119" t="s">
        <v>241</v>
      </c>
      <c r="C57" s="119" t="s">
        <v>242</v>
      </c>
      <c r="D57" s="120">
        <v>245406</v>
      </c>
      <c r="E57" s="119" t="s">
        <v>243</v>
      </c>
      <c r="F57" s="120">
        <v>19410</v>
      </c>
      <c r="G57" s="121">
        <v>1</v>
      </c>
      <c r="H57" s="119" t="s">
        <v>244</v>
      </c>
      <c r="I57" s="119" t="s">
        <v>202</v>
      </c>
      <c r="J57" s="119" t="s">
        <v>202</v>
      </c>
      <c r="K57" s="119" t="s">
        <v>202</v>
      </c>
      <c r="L57" s="119" t="s">
        <v>202</v>
      </c>
      <c r="M57" s="119" t="s">
        <v>202</v>
      </c>
      <c r="N57" s="119" t="s">
        <v>202</v>
      </c>
    </row>
    <row r="58" spans="1:31" x14ac:dyDescent="0.2">
      <c r="AC58" s="57" t="s">
        <v>245</v>
      </c>
      <c r="AD58">
        <f>AD55/AD54</f>
        <v>0.18227605228444657</v>
      </c>
      <c r="AE58" s="57" t="s">
        <v>246</v>
      </c>
    </row>
    <row r="59" spans="1:31" x14ac:dyDescent="0.2">
      <c r="AC59" s="57" t="s">
        <v>245</v>
      </c>
      <c r="AD59">
        <f>(AD55*AB8)/(AD54*AB4)</f>
        <v>1.1634641635177441</v>
      </c>
      <c r="AE59" s="57" t="s">
        <v>247</v>
      </c>
    </row>
    <row r="61" spans="1:31" x14ac:dyDescent="0.2">
      <c r="AC61" s="57" t="s">
        <v>234</v>
      </c>
      <c r="AD61">
        <f>AB4</f>
        <v>18.8</v>
      </c>
      <c r="AE61" s="57" t="s">
        <v>248</v>
      </c>
    </row>
    <row r="62" spans="1:31" x14ac:dyDescent="0.2">
      <c r="AC62" s="57" t="s">
        <v>16</v>
      </c>
      <c r="AD62">
        <f>AB8</f>
        <v>120</v>
      </c>
      <c r="AE62" s="57" t="s">
        <v>248</v>
      </c>
    </row>
  </sheetData>
  <mergeCells count="20">
    <mergeCell ref="A36:A38"/>
    <mergeCell ref="B36:B38"/>
    <mergeCell ref="C36:E36"/>
    <mergeCell ref="F36:N36"/>
    <mergeCell ref="C37:C38"/>
    <mergeCell ref="D37:D38"/>
    <mergeCell ref="E37:E38"/>
    <mergeCell ref="F37:H37"/>
    <mergeCell ref="I37:K37"/>
    <mergeCell ref="L37:N37"/>
    <mergeCell ref="A33:B33"/>
    <mergeCell ref="C33:N33"/>
    <mergeCell ref="A34:B34"/>
    <mergeCell ref="C34:N34"/>
    <mergeCell ref="A35:N35"/>
    <mergeCell ref="A30:G30"/>
    <mergeCell ref="A31:B31"/>
    <mergeCell ref="C31:N31"/>
    <mergeCell ref="A32:B32"/>
    <mergeCell ref="C32:N32"/>
  </mergeCells>
  <phoneticPr fontId="7" type="noConversion"/>
  <hyperlinks>
    <hyperlink ref="S25" r:id="rId1" xr:uid="{E7133682-BFDD-4AF0-B515-8A3EC0F9C42B}"/>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D13"/>
  <sheetViews>
    <sheetView workbookViewId="0"/>
  </sheetViews>
  <sheetFormatPr defaultColWidth="9.140625" defaultRowHeight="11.25" x14ac:dyDescent="0.2"/>
  <cols>
    <col min="1" max="1" width="14.5703125" style="12" customWidth="1"/>
    <col min="2" max="2" width="42.5703125" style="12" customWidth="1"/>
    <col min="3" max="3" width="28.5703125" style="12" customWidth="1"/>
    <col min="4" max="4" width="21.7109375" style="12" customWidth="1"/>
    <col min="5" max="16384" width="9.140625" style="12"/>
  </cols>
  <sheetData>
    <row r="1" spans="1:4" x14ac:dyDescent="0.2">
      <c r="A1" s="11" t="s">
        <v>249</v>
      </c>
      <c r="B1" s="12" t="s">
        <v>250</v>
      </c>
    </row>
    <row r="3" spans="1:4" ht="18" customHeight="1" x14ac:dyDescent="0.2"/>
    <row r="7" spans="1:4" x14ac:dyDescent="0.2">
      <c r="A7" s="11" t="s">
        <v>251</v>
      </c>
      <c r="B7" s="11" t="s">
        <v>4</v>
      </c>
      <c r="C7" s="11" t="s">
        <v>252</v>
      </c>
      <c r="D7" s="11" t="s">
        <v>253</v>
      </c>
    </row>
    <row r="8" spans="1:4" x14ac:dyDescent="0.2">
      <c r="A8" s="14" t="s">
        <v>254</v>
      </c>
      <c r="B8" s="14" t="s">
        <v>255</v>
      </c>
      <c r="C8" s="14" t="s">
        <v>256</v>
      </c>
    </row>
    <row r="9" spans="1:4" x14ac:dyDescent="0.2">
      <c r="A9" s="11" t="s">
        <v>257</v>
      </c>
    </row>
    <row r="10" spans="1:4" x14ac:dyDescent="0.2">
      <c r="A10" s="12" t="s">
        <v>258</v>
      </c>
      <c r="B10" s="12" t="s">
        <v>258</v>
      </c>
      <c r="C10" s="14" t="s">
        <v>259</v>
      </c>
    </row>
    <row r="11" spans="1:4" x14ac:dyDescent="0.2">
      <c r="A11" s="12" t="s">
        <v>260</v>
      </c>
      <c r="B11" s="12" t="s">
        <v>260</v>
      </c>
      <c r="C11" s="14" t="s">
        <v>259</v>
      </c>
    </row>
    <row r="13" spans="1:4" x14ac:dyDescent="0.2">
      <c r="A13" s="11" t="s">
        <v>261</v>
      </c>
    </row>
  </sheetData>
  <phoneticPr fontId="9" type="noConversion"/>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63489" r:id="rId4" name="cmdCheckRegionsSheet">
          <controlPr defaultSize="0" autoLine="0" r:id="rId5">
            <anchor moveWithCells="1">
              <from>
                <xdr:col>0</xdr:col>
                <xdr:colOff>9525</xdr:colOff>
                <xdr:row>2</xdr:row>
                <xdr:rowOff>0</xdr:rowOff>
              </from>
              <to>
                <xdr:col>0</xdr:col>
                <xdr:colOff>828675</xdr:colOff>
                <xdr:row>3</xdr:row>
                <xdr:rowOff>9525</xdr:rowOff>
              </to>
            </anchor>
          </controlPr>
        </control>
      </mc:Choice>
      <mc:Fallback>
        <control shapeId="63489" r:id="rId4" name="cmdCheckRegionsSheet"/>
      </mc:Fallback>
    </mc:AlternateContent>
    <mc:AlternateContent xmlns:mc="http://schemas.openxmlformats.org/markup-compatibility/2006">
      <mc:Choice Requires="x14">
        <control shapeId="63490" r:id="rId6" name="cmdSpecifySets">
          <controlPr defaultSize="0" autoLine="0" r:id="rId7">
            <anchor moveWithCells="1">
              <from>
                <xdr:col>2</xdr:col>
                <xdr:colOff>9525</xdr:colOff>
                <xdr:row>3</xdr:row>
                <xdr:rowOff>19050</xdr:rowOff>
              </from>
              <to>
                <xdr:col>3</xdr:col>
                <xdr:colOff>9525</xdr:colOff>
                <xdr:row>4</xdr:row>
                <xdr:rowOff>114300</xdr:rowOff>
              </to>
            </anchor>
          </controlPr>
        </control>
      </mc:Choice>
      <mc:Fallback>
        <control shapeId="63490" r:id="rId6" name="cmdSpecifySets"/>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7"/>
  <sheetViews>
    <sheetView workbookViewId="0"/>
  </sheetViews>
  <sheetFormatPr defaultColWidth="9.140625" defaultRowHeight="11.25" x14ac:dyDescent="0.2"/>
  <cols>
    <col min="1" max="1" width="12.85546875" style="18" customWidth="1"/>
    <col min="2" max="2" width="12.28515625" style="18" customWidth="1"/>
    <col min="3" max="3" width="21" style="18" customWidth="1"/>
    <col min="4" max="4" width="10.28515625" style="18" customWidth="1"/>
    <col min="5" max="5" width="29.7109375" style="18" customWidth="1"/>
    <col min="6" max="6" width="10.28515625" style="18" customWidth="1"/>
    <col min="7" max="16384" width="9.140625" style="18"/>
  </cols>
  <sheetData>
    <row r="1" spans="1:6" x14ac:dyDescent="0.2">
      <c r="A1" s="20" t="s">
        <v>262</v>
      </c>
    </row>
    <row r="4" spans="1:6" ht="17.25" customHeight="1" x14ac:dyDescent="0.2"/>
    <row r="5" spans="1:6" ht="17.25" customHeight="1" x14ac:dyDescent="0.2">
      <c r="C5" s="19"/>
    </row>
    <row r="6" spans="1:6" ht="15.75" customHeight="1" x14ac:dyDescent="0.2"/>
    <row r="7" spans="1:6" x14ac:dyDescent="0.2">
      <c r="B7" s="24" t="s">
        <v>263</v>
      </c>
      <c r="C7" s="20" t="s">
        <v>264</v>
      </c>
      <c r="D7" s="20" t="s">
        <v>265</v>
      </c>
      <c r="E7" s="20" t="s">
        <v>252</v>
      </c>
      <c r="F7" s="20" t="s">
        <v>253</v>
      </c>
    </row>
  </sheetData>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71681" r:id="rId4" name="cmdSpecifySets">
          <controlPr defaultSize="0" autoLine="0" r:id="rId5">
            <anchor moveWithCells="1">
              <from>
                <xdr:col>4</xdr:col>
                <xdr:colOff>19050</xdr:colOff>
                <xdr:row>3</xdr:row>
                <xdr:rowOff>133350</xdr:rowOff>
              </from>
              <to>
                <xdr:col>4</xdr:col>
                <xdr:colOff>1924050</xdr:colOff>
                <xdr:row>4</xdr:row>
                <xdr:rowOff>152400</xdr:rowOff>
              </to>
            </anchor>
          </controlPr>
        </control>
      </mc:Choice>
      <mc:Fallback>
        <control shapeId="71681" r:id="rId4" name="cmdSpecifySets"/>
      </mc:Fallback>
    </mc:AlternateContent>
    <mc:AlternateContent xmlns:mc="http://schemas.openxmlformats.org/markup-compatibility/2006">
      <mc:Choice Requires="x14">
        <control shapeId="71682"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71682" r:id="rId6" name="cmdCheckCommoditiesSheet"/>
      </mc:Fallback>
    </mc:AlternateContent>
    <mc:AlternateContent xmlns:mc="http://schemas.openxmlformats.org/markup-compatibility/2006">
      <mc:Choice Requires="x14">
        <control shapeId="71683" r:id="rId8" name="cmdCommUnit">
          <controlPr defaultSize="0" autoLine="0" r:id="rId9">
            <anchor moveWithCells="1">
              <from>
                <xdr:col>3</xdr:col>
                <xdr:colOff>9525</xdr:colOff>
                <xdr:row>3</xdr:row>
                <xdr:rowOff>133350</xdr:rowOff>
              </from>
              <to>
                <xdr:col>3</xdr:col>
                <xdr:colOff>676275</xdr:colOff>
                <xdr:row>4</xdr:row>
                <xdr:rowOff>152400</xdr:rowOff>
              </to>
            </anchor>
          </controlPr>
        </control>
      </mc:Choice>
      <mc:Fallback>
        <control shapeId="71683" r:id="rId8" name="cmdCommUnit"/>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AA534-0237-40D1-848D-FC20FC9A1386}">
  <sheetPr codeName="Sheet19">
    <tabColor theme="9"/>
  </sheetPr>
  <dimension ref="A1:AE62"/>
  <sheetViews>
    <sheetView workbookViewId="0"/>
  </sheetViews>
  <sheetFormatPr defaultColWidth="8.85546875" defaultRowHeight="12.75" x14ac:dyDescent="0.2"/>
  <cols>
    <col min="1" max="1" width="18.7109375" customWidth="1"/>
    <col min="2" max="2" width="22" customWidth="1"/>
    <col min="3" max="3" width="45" bestFit="1" customWidth="1"/>
    <col min="4" max="4" width="26.42578125" customWidth="1"/>
    <col min="5" max="5" width="4.7109375" customWidth="1"/>
    <col min="6" max="6" width="9.140625" customWidth="1"/>
    <col min="7" max="7" width="12" customWidth="1"/>
    <col min="8" max="8" width="33.85546875" style="59" bestFit="1" customWidth="1"/>
    <col min="9" max="9" width="27.42578125" bestFit="1" customWidth="1"/>
    <col min="10" max="10" width="5.42578125" customWidth="1"/>
    <col min="11" max="15" width="9.140625" customWidth="1"/>
    <col min="17" max="17" width="14.7109375" customWidth="1"/>
    <col min="18" max="18" width="14.5703125" customWidth="1"/>
    <col min="19" max="19" width="17.85546875" customWidth="1"/>
    <col min="20" max="20" width="14.85546875" customWidth="1"/>
    <col min="21" max="21" width="21.5703125" customWidth="1"/>
    <col min="22" max="22" width="18" customWidth="1"/>
    <col min="23" max="24" width="18.5703125" customWidth="1"/>
    <col min="27" max="27" width="11.140625" customWidth="1"/>
    <col min="28" max="28" width="25.28515625" customWidth="1"/>
    <col min="29" max="29" width="15.42578125" customWidth="1"/>
  </cols>
  <sheetData>
    <row r="1" spans="1:30" ht="18" thickBot="1" x14ac:dyDescent="0.35">
      <c r="A1" s="66" t="s">
        <v>61</v>
      </c>
      <c r="B1" s="66"/>
    </row>
    <row r="2" spans="1:30" ht="15.75" thickBot="1" x14ac:dyDescent="0.3">
      <c r="A2" s="67"/>
      <c r="B2" s="61"/>
      <c r="C2" s="95" t="s">
        <v>62</v>
      </c>
      <c r="E2" s="61"/>
      <c r="F2" s="61"/>
      <c r="G2" s="62"/>
      <c r="H2" s="95" t="s">
        <v>63</v>
      </c>
      <c r="J2" s="61"/>
      <c r="K2" s="61"/>
      <c r="L2" s="62"/>
      <c r="AA2" s="158" t="s">
        <v>64</v>
      </c>
    </row>
    <row r="3" spans="1:30" ht="13.5" thickBot="1" x14ac:dyDescent="0.25">
      <c r="A3" s="68" t="s">
        <v>65</v>
      </c>
      <c r="B3" s="69" t="s">
        <v>66</v>
      </c>
      <c r="C3" s="68" t="s">
        <v>67</v>
      </c>
      <c r="D3" s="69" t="s">
        <v>68</v>
      </c>
      <c r="E3" s="69" t="s">
        <v>69</v>
      </c>
      <c r="F3" s="69" t="s">
        <v>70</v>
      </c>
      <c r="G3" s="70" t="s">
        <v>71</v>
      </c>
      <c r="H3" s="68" t="s">
        <v>67</v>
      </c>
      <c r="I3" s="69" t="s">
        <v>68</v>
      </c>
      <c r="J3" s="69" t="s">
        <v>69</v>
      </c>
      <c r="K3" s="69" t="s">
        <v>70</v>
      </c>
      <c r="L3" s="70" t="s">
        <v>71</v>
      </c>
      <c r="M3" t="s">
        <v>72</v>
      </c>
      <c r="S3" s="57" t="s">
        <v>73</v>
      </c>
    </row>
    <row r="4" spans="1:30" ht="13.5" thickBot="1" x14ac:dyDescent="0.25">
      <c r="A4" s="67" t="str">
        <f>RES!O2</f>
        <v>NH3</v>
      </c>
      <c r="B4" s="61" t="str">
        <f>RES!O3</f>
        <v>Ammonia</v>
      </c>
      <c r="C4" s="67" t="str">
        <f>RES!M9</f>
        <v>ICPGASNH3-E</v>
      </c>
      <c r="D4" s="61" t="str">
        <f>RES!M5</f>
        <v>Existing Ammonia Plant - Gas</v>
      </c>
      <c r="E4" s="73" t="s">
        <v>74</v>
      </c>
      <c r="F4" s="97">
        <v>0.33</v>
      </c>
      <c r="G4" s="99" t="s">
        <v>75</v>
      </c>
      <c r="H4" s="67" t="str">
        <f>RES!T9</f>
        <v>ICPNH3DEM</v>
      </c>
      <c r="I4" s="61" t="str">
        <f>RES!T8</f>
        <v>Ammonia to Local Market</v>
      </c>
      <c r="J4" s="73" t="s">
        <v>74</v>
      </c>
      <c r="K4" s="72">
        <f>F4</f>
        <v>0.33</v>
      </c>
      <c r="L4" s="62"/>
      <c r="Q4" s="101" t="s">
        <v>76</v>
      </c>
      <c r="R4" s="102" t="s">
        <v>77</v>
      </c>
      <c r="S4" s="102" t="s">
        <v>78</v>
      </c>
      <c r="U4" s="101"/>
      <c r="V4" s="102" t="s">
        <v>79</v>
      </c>
      <c r="W4" s="102" t="s">
        <v>80</v>
      </c>
      <c r="X4" s="102" t="s">
        <v>81</v>
      </c>
      <c r="Z4" t="s">
        <v>82</v>
      </c>
      <c r="AA4" s="57" t="s">
        <v>83</v>
      </c>
      <c r="AB4" s="177">
        <v>18.8</v>
      </c>
    </row>
    <row r="5" spans="1:30" ht="13.5" thickBot="1" x14ac:dyDescent="0.25">
      <c r="A5" s="59"/>
      <c r="C5" s="59"/>
      <c r="E5" s="57" t="s">
        <v>84</v>
      </c>
      <c r="F5" s="60">
        <f>F4*G5</f>
        <v>6.1380000000000008</v>
      </c>
      <c r="G5" s="96">
        <v>18.600000000000001</v>
      </c>
      <c r="J5" s="57" t="s">
        <v>84</v>
      </c>
      <c r="K5" s="60">
        <f>F5</f>
        <v>6.1380000000000008</v>
      </c>
      <c r="Q5" s="103" t="s">
        <v>85</v>
      </c>
      <c r="R5" s="104" t="s">
        <v>86</v>
      </c>
      <c r="S5" s="104">
        <v>28</v>
      </c>
      <c r="U5" s="103" t="s">
        <v>87</v>
      </c>
      <c r="V5" s="104" t="s">
        <v>88</v>
      </c>
      <c r="W5" s="104">
        <v>390</v>
      </c>
      <c r="X5" s="104">
        <v>390</v>
      </c>
      <c r="AA5" s="57" t="s">
        <v>89</v>
      </c>
      <c r="AB5">
        <f>AB4/3.6*1000</f>
        <v>5222.2222222222226</v>
      </c>
    </row>
    <row r="6" spans="1:30" ht="13.5" thickBot="1" x14ac:dyDescent="0.25">
      <c r="A6" s="59"/>
      <c r="C6" s="59" t="str">
        <f>RES!M22</f>
        <v>UCTLNH3-E</v>
      </c>
      <c r="E6" s="57" t="s">
        <v>74</v>
      </c>
      <c r="F6" s="60">
        <f>0.6-F4</f>
        <v>0.26999999999999996</v>
      </c>
      <c r="G6" s="96"/>
      <c r="J6" s="57"/>
      <c r="K6" s="60"/>
      <c r="Q6" s="103"/>
      <c r="R6" s="104"/>
      <c r="S6" s="104"/>
      <c r="U6" s="103"/>
      <c r="V6" s="104"/>
      <c r="W6" s="104"/>
      <c r="X6" s="104"/>
      <c r="AA6" s="57"/>
    </row>
    <row r="7" spans="1:30" ht="13.5" thickBot="1" x14ac:dyDescent="0.25">
      <c r="A7" s="59"/>
      <c r="C7" s="59">
        <v>251.20079999999999</v>
      </c>
      <c r="E7" s="57" t="s">
        <v>84</v>
      </c>
      <c r="F7" s="60">
        <f>F6*G7</f>
        <v>5.0219999999999994</v>
      </c>
      <c r="G7" s="96">
        <f>G5</f>
        <v>18.600000000000001</v>
      </c>
      <c r="J7" s="57"/>
      <c r="K7" s="60"/>
      <c r="Q7" s="103"/>
      <c r="R7" s="104"/>
      <c r="S7" s="104"/>
      <c r="U7" s="103"/>
      <c r="V7" s="104"/>
      <c r="W7" s="104"/>
      <c r="X7" s="104"/>
      <c r="AA7" s="57"/>
    </row>
    <row r="8" spans="1:30" ht="15.75" thickBot="1" x14ac:dyDescent="0.3">
      <c r="A8" s="107" t="str">
        <f>RES!E2</f>
        <v>ICPGMU</v>
      </c>
      <c r="B8" s="75" t="str">
        <f>RES!E3</f>
        <v>Industry-CP-Material use Gas</v>
      </c>
      <c r="C8" s="74"/>
      <c r="D8" s="75"/>
      <c r="E8" s="76"/>
      <c r="F8" s="98"/>
      <c r="G8" s="77"/>
      <c r="H8" s="74" t="str">
        <f>C4</f>
        <v>ICPGASNH3-E</v>
      </c>
      <c r="I8" s="74" t="str">
        <f>D4</f>
        <v>Existing Ammonia Plant - Gas</v>
      </c>
      <c r="J8" s="76" t="s">
        <v>84</v>
      </c>
      <c r="K8" s="108">
        <f>S5*$K$4</f>
        <v>9.24</v>
      </c>
      <c r="L8" s="77"/>
      <c r="M8" s="57"/>
      <c r="Q8" s="103" t="s">
        <v>90</v>
      </c>
      <c r="R8" s="104" t="s">
        <v>91</v>
      </c>
      <c r="S8" s="104">
        <v>38</v>
      </c>
      <c r="U8" s="103" t="s">
        <v>92</v>
      </c>
      <c r="V8" s="104" t="s">
        <v>93</v>
      </c>
      <c r="W8" s="104">
        <v>35</v>
      </c>
      <c r="X8" s="104">
        <v>100</v>
      </c>
      <c r="Z8" s="57" t="s">
        <v>94</v>
      </c>
      <c r="AA8" s="57" t="s">
        <v>83</v>
      </c>
      <c r="AB8" s="177">
        <v>120</v>
      </c>
    </row>
    <row r="9" spans="1:30" ht="15.75" thickBot="1" x14ac:dyDescent="0.3">
      <c r="A9" s="107" t="str">
        <f>RES!F2</f>
        <v>ICPELC</v>
      </c>
      <c r="B9" s="75" t="str">
        <f>RES!F3</f>
        <v>Industry Chemical Electricity</v>
      </c>
      <c r="C9" s="67"/>
      <c r="D9" s="61"/>
      <c r="E9" s="73"/>
      <c r="F9" s="100"/>
      <c r="G9" s="62"/>
      <c r="H9" s="67" t="str">
        <f>RES!M9</f>
        <v>ICPGASNH3-E</v>
      </c>
      <c r="I9" s="61" t="str">
        <f>RES!M5</f>
        <v>Existing Ammonia Plant - Gas</v>
      </c>
      <c r="J9" s="73" t="s">
        <v>84</v>
      </c>
      <c r="K9" s="108">
        <f>K8/100</f>
        <v>9.2399999999999996E-2</v>
      </c>
      <c r="L9" s="84"/>
      <c r="Q9" s="103" t="s">
        <v>95</v>
      </c>
      <c r="R9" s="104" t="s">
        <v>91</v>
      </c>
      <c r="S9" s="104">
        <v>45</v>
      </c>
      <c r="U9" s="103" t="s">
        <v>96</v>
      </c>
      <c r="V9" s="168" t="s">
        <v>97</v>
      </c>
      <c r="W9" s="104">
        <v>33.44</v>
      </c>
      <c r="X9" s="168">
        <v>11.7</v>
      </c>
      <c r="AB9" s="57" t="s">
        <v>98</v>
      </c>
    </row>
    <row r="10" spans="1:30" ht="15.75" thickBot="1" x14ac:dyDescent="0.3">
      <c r="A10" s="107" t="str">
        <f>RES!H2</f>
        <v>INDCLE</v>
      </c>
      <c r="B10" s="75" t="str">
        <f>RES!H3</f>
        <v>Industry Coal low grade</v>
      </c>
      <c r="C10" s="63"/>
      <c r="D10" s="64"/>
      <c r="E10" s="64"/>
      <c r="F10" s="64"/>
      <c r="G10" s="65"/>
      <c r="H10" s="63" t="str">
        <f>H8</f>
        <v>ICPGASNH3-E</v>
      </c>
      <c r="I10" s="64" t="str">
        <f>I8</f>
        <v>Existing Ammonia Plant - Gas</v>
      </c>
      <c r="J10" s="71" t="s">
        <v>84</v>
      </c>
      <c r="K10" s="108">
        <f>K8/100</f>
        <v>9.2399999999999996E-2</v>
      </c>
      <c r="L10" s="65"/>
      <c r="M10" s="57"/>
      <c r="Q10" s="105" t="s">
        <v>99</v>
      </c>
      <c r="U10" s="103" t="s">
        <v>100</v>
      </c>
      <c r="V10" s="104" t="s">
        <v>101</v>
      </c>
      <c r="W10" s="104">
        <v>211.01</v>
      </c>
      <c r="X10" s="168">
        <v>189.27</v>
      </c>
      <c r="AB10" t="s">
        <v>102</v>
      </c>
      <c r="AC10" t="s">
        <v>103</v>
      </c>
      <c r="AD10">
        <f>X10/1000</f>
        <v>0.18927000000000002</v>
      </c>
    </row>
    <row r="11" spans="1:30" ht="13.5" thickBot="1" x14ac:dyDescent="0.25">
      <c r="A11" s="74" t="str">
        <f>RES!W2</f>
        <v>ICPNH3</v>
      </c>
      <c r="B11" s="75" t="str">
        <f>RES!W3</f>
        <v>Ammonia Demand Domestic Market</v>
      </c>
      <c r="G11" s="77"/>
      <c r="H11" s="74" t="str">
        <f>RES!T9</f>
        <v>ICPNH3DEM</v>
      </c>
      <c r="I11" s="75" t="str">
        <f>RES!T8</f>
        <v>Ammonia to Local Market</v>
      </c>
      <c r="J11" s="76" t="s">
        <v>84</v>
      </c>
      <c r="K11" s="78">
        <f>F5+F7-K12</f>
        <v>8.4021746293245467</v>
      </c>
      <c r="L11" s="77"/>
      <c r="M11" s="57"/>
      <c r="U11" s="103" t="s">
        <v>104</v>
      </c>
      <c r="V11" s="104" t="s">
        <v>93</v>
      </c>
      <c r="W11" s="104">
        <v>84.2</v>
      </c>
      <c r="X11" s="104">
        <v>93.8</v>
      </c>
      <c r="AC11" t="s">
        <v>105</v>
      </c>
      <c r="AD11">
        <f>AD10*AB8</f>
        <v>22.712400000000002</v>
      </c>
    </row>
    <row r="12" spans="1:30" ht="13.5" thickBot="1" x14ac:dyDescent="0.25">
      <c r="G12" s="77"/>
      <c r="H12" s="74" t="str">
        <f>RES!T12</f>
        <v>PEXNH3</v>
      </c>
      <c r="I12" s="75" t="str">
        <f>RES!T11</f>
        <v>Ammonia to Export Market</v>
      </c>
      <c r="J12" s="76" t="s">
        <v>84</v>
      </c>
      <c r="K12" s="78">
        <f>[1]Scenarios!$W$37</f>
        <v>2.7578253706754534</v>
      </c>
      <c r="L12" s="77"/>
      <c r="M12" s="57"/>
      <c r="U12" s="103" t="s">
        <v>104</v>
      </c>
      <c r="V12" s="104" t="s">
        <v>93</v>
      </c>
      <c r="W12" s="104">
        <v>84.2</v>
      </c>
      <c r="X12" s="104">
        <v>93.8</v>
      </c>
      <c r="AC12" t="s">
        <v>105</v>
      </c>
      <c r="AD12" t="e">
        <f>AD11*AB9</f>
        <v>#VALUE!</v>
      </c>
    </row>
    <row r="13" spans="1:30" ht="13.5" thickBot="1" x14ac:dyDescent="0.25">
      <c r="A13" t="s">
        <v>106</v>
      </c>
      <c r="B13" t="str">
        <f>Commodities_BASE!C22</f>
        <v>Process Emissions South Africa</v>
      </c>
      <c r="C13" s="61"/>
      <c r="D13" s="61"/>
      <c r="E13" s="61"/>
      <c r="F13" s="61"/>
      <c r="G13" s="62"/>
      <c r="H13" s="67"/>
      <c r="I13" s="61"/>
      <c r="J13" s="61" t="s">
        <v>107</v>
      </c>
      <c r="K13" s="61">
        <f>F53/1000</f>
        <v>241.41499999999999</v>
      </c>
      <c r="L13" s="61"/>
      <c r="M13" s="57"/>
      <c r="U13" s="103" t="s">
        <v>108</v>
      </c>
      <c r="V13" s="104" t="s">
        <v>93</v>
      </c>
      <c r="W13" s="104">
        <v>73.400000000000006</v>
      </c>
      <c r="X13" s="104">
        <v>81.8</v>
      </c>
      <c r="AC13" t="s">
        <v>109</v>
      </c>
      <c r="AD13">
        <f>AD11/AB4</f>
        <v>1.2081063829787235</v>
      </c>
    </row>
    <row r="14" spans="1:30" x14ac:dyDescent="0.2">
      <c r="A14" t="s">
        <v>110</v>
      </c>
      <c r="B14" t="str">
        <f>Commodities_BASE!C23</f>
        <v>CH4S South Africa</v>
      </c>
      <c r="J14" t="s">
        <v>107</v>
      </c>
      <c r="K14">
        <f>I53/1000</f>
        <v>7.9619999999999997</v>
      </c>
      <c r="M14" s="57"/>
      <c r="U14" s="106" t="s">
        <v>111</v>
      </c>
      <c r="AC14" s="57" t="s">
        <v>112</v>
      </c>
      <c r="AD14">
        <f>1/AD13</f>
        <v>0.82774167415156474</v>
      </c>
    </row>
    <row r="15" spans="1:30" x14ac:dyDescent="0.2">
      <c r="AC15" s="57" t="s">
        <v>113</v>
      </c>
      <c r="AD15">
        <f>X5/3600</f>
        <v>0.10833333333333334</v>
      </c>
    </row>
    <row r="16" spans="1:30" x14ac:dyDescent="0.2">
      <c r="M16" s="57"/>
      <c r="AC16" s="57" t="s">
        <v>114</v>
      </c>
      <c r="AD16">
        <f>AD15/AB4</f>
        <v>5.7624113475177301E-3</v>
      </c>
    </row>
    <row r="19" spans="1:30" x14ac:dyDescent="0.2">
      <c r="AB19" s="57" t="s">
        <v>115</v>
      </c>
    </row>
    <row r="20" spans="1:30" x14ac:dyDescent="0.2">
      <c r="M20" s="57"/>
      <c r="O20" s="79"/>
      <c r="AB20" t="s">
        <v>102</v>
      </c>
      <c r="AC20" t="s">
        <v>103</v>
      </c>
      <c r="AD20">
        <f>W10/1000</f>
        <v>0.21101</v>
      </c>
    </row>
    <row r="21" spans="1:30" x14ac:dyDescent="0.2">
      <c r="AC21" t="s">
        <v>105</v>
      </c>
      <c r="AD21">
        <f>AD20*AB8</f>
        <v>25.321200000000001</v>
      </c>
    </row>
    <row r="22" spans="1:30" x14ac:dyDescent="0.2">
      <c r="M22" s="57"/>
      <c r="AC22" t="s">
        <v>109</v>
      </c>
      <c r="AD22">
        <f>AD21/AB4</f>
        <v>1.3468723404255318</v>
      </c>
    </row>
    <row r="23" spans="1:30" x14ac:dyDescent="0.2">
      <c r="AC23" s="57" t="s">
        <v>112</v>
      </c>
      <c r="AD23">
        <f>1/AD22</f>
        <v>0.7424608628343049</v>
      </c>
    </row>
    <row r="24" spans="1:30" x14ac:dyDescent="0.2">
      <c r="M24" s="57"/>
    </row>
    <row r="25" spans="1:30" ht="30" customHeight="1" x14ac:dyDescent="0.2">
      <c r="M25" s="57"/>
      <c r="Q25" s="166" t="s">
        <v>116</v>
      </c>
      <c r="R25" s="157">
        <v>1.05</v>
      </c>
      <c r="S25" s="167" t="s">
        <v>117</v>
      </c>
    </row>
    <row r="26" spans="1:30" x14ac:dyDescent="0.2">
      <c r="M26" s="57"/>
      <c r="Q26" s="166" t="s">
        <v>118</v>
      </c>
      <c r="R26" s="157">
        <v>14.0997</v>
      </c>
      <c r="S26" s="167" t="s">
        <v>119</v>
      </c>
    </row>
    <row r="27" spans="1:30" ht="13.5" thickBot="1" x14ac:dyDescent="0.25">
      <c r="M27" s="57"/>
    </row>
    <row r="28" spans="1:30" ht="16.5" thickBot="1" x14ac:dyDescent="0.3">
      <c r="A28" s="111" t="s">
        <v>120</v>
      </c>
      <c r="B28" s="111"/>
      <c r="C28" s="111"/>
      <c r="D28" s="111"/>
      <c r="E28" s="111"/>
      <c r="F28" s="111"/>
      <c r="G28" s="111"/>
      <c r="H28" s="111"/>
      <c r="I28" s="111"/>
      <c r="J28" s="111"/>
      <c r="K28" s="111"/>
      <c r="L28" s="111" t="s">
        <v>121</v>
      </c>
      <c r="M28" s="111"/>
      <c r="N28" s="112">
        <v>0.91</v>
      </c>
    </row>
    <row r="29" spans="1:30" ht="16.5" thickBot="1" x14ac:dyDescent="0.3">
      <c r="A29" s="109" t="s">
        <v>122</v>
      </c>
      <c r="B29" s="111"/>
      <c r="C29" s="111"/>
      <c r="D29" s="111"/>
      <c r="E29" s="111"/>
      <c r="F29" s="111"/>
      <c r="G29" s="111"/>
      <c r="H29" s="111"/>
      <c r="I29" s="111"/>
      <c r="J29" s="111"/>
      <c r="K29" s="111"/>
      <c r="L29" s="113" t="s">
        <v>123</v>
      </c>
      <c r="M29" s="111"/>
      <c r="N29" s="114">
        <v>115.94</v>
      </c>
      <c r="Q29" t="s">
        <v>124</v>
      </c>
      <c r="AA29" t="s">
        <v>125</v>
      </c>
    </row>
    <row r="30" spans="1:30" ht="23.25" thickBot="1" x14ac:dyDescent="0.3">
      <c r="A30" s="285" t="s">
        <v>126</v>
      </c>
      <c r="B30" s="286"/>
      <c r="C30" s="286"/>
      <c r="D30" s="286"/>
      <c r="E30" s="286"/>
      <c r="F30" s="286"/>
      <c r="G30" s="287"/>
      <c r="H30" s="115"/>
      <c r="I30" s="115"/>
      <c r="J30" s="115"/>
      <c r="K30" s="115"/>
      <c r="L30" s="116"/>
      <c r="M30" s="116"/>
      <c r="N30" s="116"/>
      <c r="Q30" s="158" t="s">
        <v>127</v>
      </c>
      <c r="R30" s="159" t="s">
        <v>128</v>
      </c>
      <c r="S30" s="158"/>
      <c r="T30" s="159" t="s">
        <v>128</v>
      </c>
    </row>
    <row r="31" spans="1:30" ht="23.25" thickBot="1" x14ac:dyDescent="0.25">
      <c r="A31" s="288" t="s">
        <v>129</v>
      </c>
      <c r="B31" s="289"/>
      <c r="C31" s="290" t="s">
        <v>130</v>
      </c>
      <c r="D31" s="291"/>
      <c r="E31" s="291"/>
      <c r="F31" s="291"/>
      <c r="G31" s="291"/>
      <c r="H31" s="291"/>
      <c r="I31" s="291"/>
      <c r="J31" s="291"/>
      <c r="K31" s="291"/>
      <c r="L31" s="291"/>
      <c r="M31" s="291"/>
      <c r="N31" s="292"/>
      <c r="Q31" s="160" t="s">
        <v>131</v>
      </c>
      <c r="R31" s="161" t="s">
        <v>132</v>
      </c>
      <c r="S31" s="160" t="s">
        <v>133</v>
      </c>
      <c r="T31" s="165">
        <v>25</v>
      </c>
    </row>
    <row r="32" spans="1:30" ht="16.5" thickBot="1" x14ac:dyDescent="0.25">
      <c r="A32" s="288" t="s">
        <v>134</v>
      </c>
      <c r="B32" s="289"/>
      <c r="C32" s="293">
        <v>170500107</v>
      </c>
      <c r="D32" s="294"/>
      <c r="E32" s="294"/>
      <c r="F32" s="294"/>
      <c r="G32" s="294"/>
      <c r="H32" s="294"/>
      <c r="I32" s="294"/>
      <c r="J32" s="294"/>
      <c r="K32" s="294"/>
      <c r="L32" s="294"/>
      <c r="M32" s="294"/>
      <c r="N32" s="295"/>
      <c r="Q32" s="160" t="s">
        <v>135</v>
      </c>
      <c r="R32" s="162">
        <v>546600000</v>
      </c>
      <c r="S32" s="160" t="s">
        <v>136</v>
      </c>
      <c r="T32" s="165">
        <v>3</v>
      </c>
    </row>
    <row r="33" spans="1:20" ht="34.5" thickBot="1" x14ac:dyDescent="0.25">
      <c r="A33" s="288" t="s">
        <v>137</v>
      </c>
      <c r="B33" s="289"/>
      <c r="C33" s="293" t="s">
        <v>138</v>
      </c>
      <c r="D33" s="294"/>
      <c r="E33" s="294"/>
      <c r="F33" s="294"/>
      <c r="G33" s="294"/>
      <c r="H33" s="294"/>
      <c r="I33" s="294"/>
      <c r="J33" s="294"/>
      <c r="K33" s="294"/>
      <c r="L33" s="294"/>
      <c r="M33" s="294"/>
      <c r="N33" s="295"/>
      <c r="Q33" s="160" t="s">
        <v>139</v>
      </c>
      <c r="R33" s="162">
        <v>109320000</v>
      </c>
      <c r="S33" s="160" t="s">
        <v>140</v>
      </c>
      <c r="T33" s="165" t="s">
        <v>141</v>
      </c>
    </row>
    <row r="34" spans="1:20" ht="23.25" thickBot="1" x14ac:dyDescent="0.25">
      <c r="A34" s="288" t="s">
        <v>142</v>
      </c>
      <c r="B34" s="289"/>
      <c r="C34" s="290" t="s">
        <v>143</v>
      </c>
      <c r="D34" s="291"/>
      <c r="E34" s="291"/>
      <c r="F34" s="291"/>
      <c r="G34" s="291"/>
      <c r="H34" s="291"/>
      <c r="I34" s="291"/>
      <c r="J34" s="291"/>
      <c r="K34" s="291"/>
      <c r="L34" s="291"/>
      <c r="M34" s="291"/>
      <c r="N34" s="292"/>
      <c r="Q34" s="163" t="s">
        <v>144</v>
      </c>
      <c r="R34" s="164">
        <v>655920000</v>
      </c>
      <c r="S34" s="160" t="s">
        <v>145</v>
      </c>
      <c r="T34" s="165">
        <v>2.85</v>
      </c>
    </row>
    <row r="35" spans="1:20" ht="31.5" customHeight="1" thickBot="1" x14ac:dyDescent="0.25">
      <c r="A35" s="288" t="s">
        <v>146</v>
      </c>
      <c r="B35" s="296"/>
      <c r="C35" s="296"/>
      <c r="D35" s="296"/>
      <c r="E35" s="296"/>
      <c r="F35" s="296"/>
      <c r="G35" s="296"/>
      <c r="H35" s="296"/>
      <c r="I35" s="296"/>
      <c r="J35" s="296"/>
      <c r="K35" s="296"/>
      <c r="L35" s="296"/>
      <c r="M35" s="296"/>
      <c r="N35" s="289"/>
      <c r="Q35" s="160" t="s">
        <v>147</v>
      </c>
      <c r="R35" s="162">
        <v>3279600</v>
      </c>
      <c r="S35" s="160" t="s">
        <v>148</v>
      </c>
      <c r="T35" s="169">
        <f>8760*T34</f>
        <v>24966</v>
      </c>
    </row>
    <row r="36" spans="1:20" ht="34.5" thickBot="1" x14ac:dyDescent="0.25">
      <c r="A36" s="297" t="s">
        <v>149</v>
      </c>
      <c r="B36" s="297" t="s">
        <v>150</v>
      </c>
      <c r="C36" s="300" t="s">
        <v>151</v>
      </c>
      <c r="D36" s="301"/>
      <c r="E36" s="302"/>
      <c r="F36" s="300" t="s">
        <v>152</v>
      </c>
      <c r="G36" s="301"/>
      <c r="H36" s="301"/>
      <c r="I36" s="301"/>
      <c r="J36" s="301"/>
      <c r="K36" s="301"/>
      <c r="L36" s="301"/>
      <c r="M36" s="301"/>
      <c r="N36" s="302"/>
      <c r="Q36" s="160" t="s">
        <v>153</v>
      </c>
      <c r="R36" s="165"/>
      <c r="S36" s="160" t="s">
        <v>154</v>
      </c>
      <c r="T36" s="170">
        <f>22471/T35</f>
        <v>0.90006408715853559</v>
      </c>
    </row>
    <row r="37" spans="1:20" ht="13.5" thickBot="1" x14ac:dyDescent="0.25">
      <c r="A37" s="298"/>
      <c r="B37" s="298"/>
      <c r="C37" s="297" t="s">
        <v>155</v>
      </c>
      <c r="D37" s="297" t="s">
        <v>156</v>
      </c>
      <c r="E37" s="297" t="s">
        <v>157</v>
      </c>
      <c r="F37" s="300" t="s">
        <v>158</v>
      </c>
      <c r="G37" s="301"/>
      <c r="H37" s="302"/>
      <c r="I37" s="300" t="s">
        <v>159</v>
      </c>
      <c r="J37" s="301"/>
      <c r="K37" s="302"/>
      <c r="L37" s="300" t="s">
        <v>160</v>
      </c>
      <c r="M37" s="301"/>
      <c r="N37" s="302"/>
      <c r="P37" s="173"/>
      <c r="Q37" s="160" t="s">
        <v>161</v>
      </c>
      <c r="R37" s="162">
        <v>13118400</v>
      </c>
      <c r="S37" s="160" t="s">
        <v>162</v>
      </c>
      <c r="T37" s="171">
        <f>T35*AB4</f>
        <v>469360.80000000005</v>
      </c>
    </row>
    <row r="38" spans="1:20" ht="13.5" thickBot="1" x14ac:dyDescent="0.25">
      <c r="A38" s="299"/>
      <c r="B38" s="299"/>
      <c r="C38" s="299"/>
      <c r="D38" s="299"/>
      <c r="E38" s="299"/>
      <c r="F38" s="117" t="s">
        <v>163</v>
      </c>
      <c r="G38" s="117" t="s">
        <v>164</v>
      </c>
      <c r="H38" s="117" t="s">
        <v>165</v>
      </c>
      <c r="I38" s="117" t="s">
        <v>163</v>
      </c>
      <c r="J38" s="117" t="s">
        <v>164</v>
      </c>
      <c r="K38" s="117" t="s">
        <v>165</v>
      </c>
      <c r="L38" s="117" t="s">
        <v>163</v>
      </c>
      <c r="M38" s="117" t="s">
        <v>164</v>
      </c>
      <c r="N38" s="110" t="s">
        <v>165</v>
      </c>
      <c r="P38" s="173"/>
      <c r="Q38" s="160" t="s">
        <v>166</v>
      </c>
      <c r="R38" s="162">
        <v>1725457</v>
      </c>
      <c r="S38" s="160" t="s">
        <v>167</v>
      </c>
      <c r="T38" s="172">
        <f>T37*0.000001</f>
        <v>0.46936080000000002</v>
      </c>
    </row>
    <row r="39" spans="1:20" ht="13.5" thickBot="1" x14ac:dyDescent="0.25">
      <c r="A39" s="118" t="s">
        <v>168</v>
      </c>
      <c r="B39" s="119" t="s">
        <v>169</v>
      </c>
      <c r="C39" s="119" t="s">
        <v>170</v>
      </c>
      <c r="D39" s="120">
        <v>14977374</v>
      </c>
      <c r="E39" s="119" t="s">
        <v>171</v>
      </c>
      <c r="F39" s="120">
        <v>25429246</v>
      </c>
      <c r="G39" s="121">
        <v>3</v>
      </c>
      <c r="H39" s="119" t="s">
        <v>172</v>
      </c>
      <c r="I39" s="122">
        <v>300</v>
      </c>
      <c r="J39" s="121">
        <v>1</v>
      </c>
      <c r="K39" s="119" t="s">
        <v>172</v>
      </c>
      <c r="L39" s="122">
        <v>449</v>
      </c>
      <c r="M39" s="121">
        <v>1</v>
      </c>
      <c r="N39" s="119" t="s">
        <v>172</v>
      </c>
      <c r="Q39" s="160" t="s">
        <v>173</v>
      </c>
      <c r="R39" s="162">
        <v>2566044</v>
      </c>
      <c r="S39" s="160" t="s">
        <v>174</v>
      </c>
      <c r="T39" s="171">
        <f>S47/T37</f>
        <v>20689.17767568148</v>
      </c>
    </row>
    <row r="40" spans="1:20" ht="23.25" thickBot="1" x14ac:dyDescent="0.25">
      <c r="A40" s="118" t="s">
        <v>168</v>
      </c>
      <c r="B40" s="119" t="s">
        <v>169</v>
      </c>
      <c r="C40" s="119" t="s">
        <v>175</v>
      </c>
      <c r="D40" s="120">
        <v>750271</v>
      </c>
      <c r="E40" s="123" t="s">
        <v>176</v>
      </c>
      <c r="F40" s="120">
        <v>1420641</v>
      </c>
      <c r="G40" s="121">
        <v>3</v>
      </c>
      <c r="H40" s="119" t="s">
        <v>172</v>
      </c>
      <c r="I40" s="122">
        <v>25.3</v>
      </c>
      <c r="J40" s="121">
        <v>1</v>
      </c>
      <c r="K40" s="119" t="s">
        <v>172</v>
      </c>
      <c r="L40" s="122">
        <v>2.5299999999999998</v>
      </c>
      <c r="M40" s="121">
        <v>1</v>
      </c>
      <c r="N40" s="119" t="s">
        <v>172</v>
      </c>
      <c r="P40" s="173"/>
      <c r="Q40" s="160" t="s">
        <v>177</v>
      </c>
      <c r="R40" s="162">
        <v>591940</v>
      </c>
      <c r="S40" s="160" t="s">
        <v>178</v>
      </c>
      <c r="T40" s="171">
        <f>S48*0.000001</f>
        <v>388.42755940800004</v>
      </c>
    </row>
    <row r="41" spans="1:20" ht="13.5" thickBot="1" x14ac:dyDescent="0.25">
      <c r="A41" s="118" t="s">
        <v>168</v>
      </c>
      <c r="B41" s="119" t="s">
        <v>169</v>
      </c>
      <c r="C41" s="119" t="s">
        <v>179</v>
      </c>
      <c r="D41" s="120">
        <v>28640347</v>
      </c>
      <c r="E41" s="119" t="s">
        <v>180</v>
      </c>
      <c r="F41" s="120">
        <v>1194110</v>
      </c>
      <c r="G41" s="121">
        <v>3</v>
      </c>
      <c r="H41" s="119" t="s">
        <v>172</v>
      </c>
      <c r="I41" s="122">
        <v>21.3</v>
      </c>
      <c r="J41" s="121">
        <v>1</v>
      </c>
      <c r="K41" s="119" t="s">
        <v>172</v>
      </c>
      <c r="L41" s="122">
        <v>2.13</v>
      </c>
      <c r="M41" s="121">
        <v>1</v>
      </c>
      <c r="N41" s="119" t="s">
        <v>172</v>
      </c>
      <c r="Q41" s="160" t="s">
        <v>181</v>
      </c>
      <c r="R41" s="162">
        <v>45914400</v>
      </c>
      <c r="S41" s="160" t="s">
        <v>182</v>
      </c>
      <c r="T41" s="171">
        <f>S49/T37</f>
        <v>176.54175110265922</v>
      </c>
    </row>
    <row r="42" spans="1:20" ht="23.25" thickBot="1" x14ac:dyDescent="0.25">
      <c r="A42" s="118" t="s">
        <v>168</v>
      </c>
      <c r="B42" s="119" t="s">
        <v>169</v>
      </c>
      <c r="C42" s="119" t="s">
        <v>183</v>
      </c>
      <c r="D42" s="120">
        <v>1100948</v>
      </c>
      <c r="E42" s="119" t="s">
        <v>180</v>
      </c>
      <c r="F42" s="120">
        <v>118860</v>
      </c>
      <c r="G42" s="121">
        <v>3</v>
      </c>
      <c r="H42" s="119" t="s">
        <v>172</v>
      </c>
      <c r="I42" s="122">
        <v>4.5999999999999996</v>
      </c>
      <c r="J42" s="121">
        <v>1</v>
      </c>
      <c r="K42" s="119" t="s">
        <v>172</v>
      </c>
      <c r="L42" s="122">
        <v>0.92</v>
      </c>
      <c r="M42" s="121">
        <v>1</v>
      </c>
      <c r="N42" s="119" t="s">
        <v>172</v>
      </c>
      <c r="Q42" s="160" t="s">
        <v>184</v>
      </c>
      <c r="R42" s="162">
        <v>125912501</v>
      </c>
    </row>
    <row r="43" spans="1:20" ht="16.5" thickBot="1" x14ac:dyDescent="0.25">
      <c r="A43" s="118" t="s">
        <v>168</v>
      </c>
      <c r="B43" s="119" t="s">
        <v>169</v>
      </c>
      <c r="C43" s="119" t="s">
        <v>185</v>
      </c>
      <c r="D43" s="120">
        <v>1199845</v>
      </c>
      <c r="E43" s="123" t="s">
        <v>176</v>
      </c>
      <c r="F43" s="120">
        <v>188429</v>
      </c>
      <c r="G43" s="121">
        <v>3</v>
      </c>
      <c r="H43" s="119" t="s">
        <v>172</v>
      </c>
      <c r="I43" s="122">
        <v>7.3</v>
      </c>
      <c r="J43" s="121">
        <v>1</v>
      </c>
      <c r="K43" s="119" t="s">
        <v>172</v>
      </c>
      <c r="L43" s="122">
        <v>1.46</v>
      </c>
      <c r="M43" s="121">
        <v>1</v>
      </c>
      <c r="N43" s="119" t="s">
        <v>172</v>
      </c>
      <c r="Q43" s="160" t="s">
        <v>186</v>
      </c>
      <c r="R43" s="162">
        <v>109589</v>
      </c>
    </row>
    <row r="44" spans="1:20" ht="16.5" thickBot="1" x14ac:dyDescent="0.25">
      <c r="A44" s="118" t="s">
        <v>168</v>
      </c>
      <c r="B44" s="119" t="s">
        <v>169</v>
      </c>
      <c r="C44" s="119" t="s">
        <v>187</v>
      </c>
      <c r="D44" s="120">
        <v>177871</v>
      </c>
      <c r="E44" s="123" t="s">
        <v>176</v>
      </c>
      <c r="F44" s="120">
        <v>68055</v>
      </c>
      <c r="G44" s="121">
        <v>3</v>
      </c>
      <c r="H44" s="119" t="s">
        <v>172</v>
      </c>
      <c r="I44" s="122">
        <v>1.2</v>
      </c>
      <c r="J44" s="121">
        <v>1</v>
      </c>
      <c r="K44" s="119" t="s">
        <v>172</v>
      </c>
      <c r="L44" s="122">
        <v>0.12</v>
      </c>
      <c r="M44" s="121">
        <v>1</v>
      </c>
      <c r="N44" s="119" t="s">
        <v>172</v>
      </c>
      <c r="Q44" s="163" t="s">
        <v>144</v>
      </c>
      <c r="R44" s="164">
        <v>193217931</v>
      </c>
    </row>
    <row r="45" spans="1:20" ht="23.25" thickBot="1" x14ac:dyDescent="0.25">
      <c r="A45" s="118" t="s">
        <v>188</v>
      </c>
      <c r="B45" s="119" t="s">
        <v>169</v>
      </c>
      <c r="C45" s="119" t="s">
        <v>189</v>
      </c>
      <c r="D45" s="120">
        <v>910988</v>
      </c>
      <c r="E45" s="119" t="s">
        <v>190</v>
      </c>
      <c r="F45" s="120">
        <v>39454</v>
      </c>
      <c r="G45" s="121">
        <v>3</v>
      </c>
      <c r="H45" s="119" t="s">
        <v>172</v>
      </c>
      <c r="I45" s="122">
        <v>0.7</v>
      </c>
      <c r="J45" s="121">
        <v>1</v>
      </c>
      <c r="K45" s="119" t="s">
        <v>172</v>
      </c>
      <c r="L45" s="122">
        <v>7.0000000000000007E-2</v>
      </c>
      <c r="M45" s="121">
        <v>1</v>
      </c>
      <c r="N45" s="119" t="s">
        <v>172</v>
      </c>
      <c r="Q45" s="163" t="s">
        <v>191</v>
      </c>
      <c r="R45" s="164">
        <v>849137931</v>
      </c>
    </row>
    <row r="46" spans="1:20" ht="16.5" thickBot="1" x14ac:dyDescent="0.25">
      <c r="A46" s="124" t="s">
        <v>192</v>
      </c>
      <c r="B46" s="125" t="s">
        <v>193</v>
      </c>
      <c r="C46" s="125" t="s">
        <v>194</v>
      </c>
      <c r="D46" s="126">
        <v>30042216</v>
      </c>
      <c r="E46" s="127" t="s">
        <v>195</v>
      </c>
      <c r="F46" s="126">
        <v>23227198</v>
      </c>
      <c r="G46" s="128">
        <v>3</v>
      </c>
      <c r="H46" s="125" t="s">
        <v>172</v>
      </c>
      <c r="I46" s="125" t="s">
        <v>196</v>
      </c>
      <c r="J46" s="128">
        <v>3</v>
      </c>
      <c r="K46" s="125" t="s">
        <v>172</v>
      </c>
      <c r="L46" s="127">
        <v>0</v>
      </c>
      <c r="M46" s="129"/>
      <c r="N46" s="129"/>
      <c r="Q46" s="173"/>
      <c r="R46" s="173" t="s">
        <v>197</v>
      </c>
      <c r="S46" s="173" t="s">
        <v>198</v>
      </c>
    </row>
    <row r="47" spans="1:20" ht="13.5" thickBot="1" x14ac:dyDescent="0.25">
      <c r="A47" s="130" t="s">
        <v>192</v>
      </c>
      <c r="B47" s="131" t="s">
        <v>193</v>
      </c>
      <c r="C47" s="132" t="s">
        <v>199</v>
      </c>
      <c r="D47" s="132" t="s">
        <v>200</v>
      </c>
      <c r="E47" s="131" t="s">
        <v>201</v>
      </c>
      <c r="F47" s="133">
        <v>2027278</v>
      </c>
      <c r="G47" s="134">
        <v>3</v>
      </c>
      <c r="H47" s="131" t="s">
        <v>172</v>
      </c>
      <c r="I47" s="131" t="s">
        <v>202</v>
      </c>
      <c r="J47" s="131" t="s">
        <v>202</v>
      </c>
      <c r="K47" s="131" t="s">
        <v>202</v>
      </c>
      <c r="L47" s="131" t="s">
        <v>202</v>
      </c>
      <c r="M47" s="131" t="s">
        <v>202</v>
      </c>
      <c r="N47" s="131" t="s">
        <v>202</v>
      </c>
      <c r="Q47" s="173" t="s">
        <v>203</v>
      </c>
      <c r="R47" s="175">
        <f>R34</f>
        <v>655920000</v>
      </c>
      <c r="S47" s="175">
        <f>R47*$R$26*$R$25</f>
        <v>9710688985.2000008</v>
      </c>
    </row>
    <row r="48" spans="1:20" ht="16.5" thickBot="1" x14ac:dyDescent="0.25">
      <c r="A48" s="135" t="s">
        <v>192</v>
      </c>
      <c r="B48" s="132" t="s">
        <v>193</v>
      </c>
      <c r="C48" s="132" t="s">
        <v>204</v>
      </c>
      <c r="D48" s="136">
        <v>177871</v>
      </c>
      <c r="E48" s="137" t="s">
        <v>176</v>
      </c>
      <c r="F48" s="136">
        <v>309044</v>
      </c>
      <c r="G48" s="138">
        <v>3</v>
      </c>
      <c r="H48" s="132" t="s">
        <v>172</v>
      </c>
      <c r="I48" s="132" t="s">
        <v>202</v>
      </c>
      <c r="J48" s="132" t="s">
        <v>202</v>
      </c>
      <c r="K48" s="132" t="s">
        <v>202</v>
      </c>
      <c r="L48" s="132" t="s">
        <v>202</v>
      </c>
      <c r="M48" s="132" t="s">
        <v>202</v>
      </c>
      <c r="N48" s="132" t="s">
        <v>202</v>
      </c>
      <c r="Q48" s="173" t="s">
        <v>205</v>
      </c>
      <c r="R48" s="175">
        <f>T48*R47</f>
        <v>26236800</v>
      </c>
      <c r="S48" s="175">
        <f>R48*$R$26*$R$25</f>
        <v>388427559.40800005</v>
      </c>
      <c r="T48" s="174">
        <v>0.04</v>
      </c>
    </row>
    <row r="49" spans="1:31" ht="13.5" thickBot="1" x14ac:dyDescent="0.25">
      <c r="A49" s="135" t="s">
        <v>192</v>
      </c>
      <c r="B49" s="132" t="s">
        <v>193</v>
      </c>
      <c r="C49" s="132" t="s">
        <v>206</v>
      </c>
      <c r="D49" s="136">
        <v>182658</v>
      </c>
      <c r="E49" s="132" t="s">
        <v>207</v>
      </c>
      <c r="F49" s="136">
        <v>15323</v>
      </c>
      <c r="G49" s="138">
        <v>3</v>
      </c>
      <c r="H49" s="132" t="s">
        <v>172</v>
      </c>
      <c r="I49" s="132" t="s">
        <v>202</v>
      </c>
      <c r="J49" s="132" t="s">
        <v>202</v>
      </c>
      <c r="K49" s="132" t="s">
        <v>202</v>
      </c>
      <c r="L49" s="132" t="s">
        <v>202</v>
      </c>
      <c r="M49" s="132" t="s">
        <v>202</v>
      </c>
      <c r="N49" s="132" t="s">
        <v>202</v>
      </c>
      <c r="Q49" s="173" t="s">
        <v>208</v>
      </c>
      <c r="R49" s="175">
        <f>R38+R40+R35</f>
        <v>5596997</v>
      </c>
      <c r="S49" s="175">
        <f>R49*$R$26*$R$25</f>
        <v>82861777.530945018</v>
      </c>
      <c r="AA49" t="s">
        <v>209</v>
      </c>
    </row>
    <row r="50" spans="1:31" ht="16.5" thickBot="1" x14ac:dyDescent="0.25">
      <c r="A50" s="139" t="s">
        <v>210</v>
      </c>
      <c r="B50" s="140" t="s">
        <v>211</v>
      </c>
      <c r="C50" s="140" t="s">
        <v>212</v>
      </c>
      <c r="D50" s="141">
        <v>23360</v>
      </c>
      <c r="E50" s="140" t="s">
        <v>213</v>
      </c>
      <c r="F50" s="141">
        <v>7065</v>
      </c>
      <c r="G50" s="142">
        <v>3</v>
      </c>
      <c r="H50" s="140" t="s">
        <v>172</v>
      </c>
      <c r="I50" s="143">
        <v>3853</v>
      </c>
      <c r="J50" s="142">
        <v>3</v>
      </c>
      <c r="K50" s="140" t="s">
        <v>172</v>
      </c>
      <c r="L50" s="144">
        <v>0</v>
      </c>
      <c r="M50" s="145"/>
      <c r="N50" s="145"/>
      <c r="AA50" t="s">
        <v>214</v>
      </c>
    </row>
    <row r="51" spans="1:31" ht="13.5" thickBot="1" x14ac:dyDescent="0.25">
      <c r="A51" s="146" t="s">
        <v>210</v>
      </c>
      <c r="B51" s="147" t="s">
        <v>211</v>
      </c>
      <c r="C51" s="140" t="s">
        <v>215</v>
      </c>
      <c r="D51" s="148">
        <v>119401</v>
      </c>
      <c r="E51" s="140" t="s">
        <v>216</v>
      </c>
      <c r="F51" s="148">
        <v>180962</v>
      </c>
      <c r="G51" s="149">
        <v>3</v>
      </c>
      <c r="H51" s="147" t="s">
        <v>172</v>
      </c>
      <c r="I51" s="147" t="s">
        <v>202</v>
      </c>
      <c r="J51" s="147" t="s">
        <v>202</v>
      </c>
      <c r="K51" s="147" t="s">
        <v>202</v>
      </c>
      <c r="L51" s="147" t="s">
        <v>202</v>
      </c>
      <c r="M51" s="147" t="s">
        <v>202</v>
      </c>
      <c r="N51" s="147" t="s">
        <v>202</v>
      </c>
      <c r="AA51" t="s">
        <v>217</v>
      </c>
    </row>
    <row r="52" spans="1:31" ht="13.5" thickBot="1" x14ac:dyDescent="0.25">
      <c r="A52" s="150" t="s">
        <v>218</v>
      </c>
      <c r="B52" s="151" t="s">
        <v>219</v>
      </c>
      <c r="C52" s="151" t="s">
        <v>220</v>
      </c>
      <c r="D52" s="152">
        <v>643962</v>
      </c>
      <c r="E52" s="151" t="s">
        <v>221</v>
      </c>
      <c r="F52" s="153" t="s">
        <v>202</v>
      </c>
      <c r="G52" s="151" t="s">
        <v>202</v>
      </c>
      <c r="H52" s="151" t="s">
        <v>202</v>
      </c>
      <c r="I52" s="151" t="s">
        <v>202</v>
      </c>
      <c r="J52" s="151" t="s">
        <v>202</v>
      </c>
      <c r="K52" s="151" t="s">
        <v>202</v>
      </c>
      <c r="L52" s="154">
        <v>692</v>
      </c>
      <c r="M52" s="155">
        <v>3</v>
      </c>
      <c r="N52" s="151" t="s">
        <v>172</v>
      </c>
    </row>
    <row r="53" spans="1:31" ht="13.5" thickBot="1" x14ac:dyDescent="0.25">
      <c r="A53" s="150" t="s">
        <v>218</v>
      </c>
      <c r="B53" s="151" t="s">
        <v>222</v>
      </c>
      <c r="C53" s="151" t="s">
        <v>223</v>
      </c>
      <c r="D53" s="152">
        <v>313043</v>
      </c>
      <c r="E53" s="151" t="s">
        <v>224</v>
      </c>
      <c r="F53" s="152">
        <v>241415</v>
      </c>
      <c r="G53" s="155">
        <v>3</v>
      </c>
      <c r="H53" s="151" t="s">
        <v>172</v>
      </c>
      <c r="I53" s="154">
        <v>7962</v>
      </c>
      <c r="J53" s="155">
        <v>3</v>
      </c>
      <c r="K53" s="151" t="s">
        <v>172</v>
      </c>
      <c r="L53" s="151" t="s">
        <v>202</v>
      </c>
      <c r="M53" s="151" t="s">
        <v>202</v>
      </c>
      <c r="N53" s="151" t="s">
        <v>202</v>
      </c>
    </row>
    <row r="54" spans="1:31" ht="13.5" thickBot="1" x14ac:dyDescent="0.25">
      <c r="A54" s="135" t="s">
        <v>192</v>
      </c>
      <c r="B54" s="132" t="s">
        <v>225</v>
      </c>
      <c r="C54" s="132" t="s">
        <v>226</v>
      </c>
      <c r="D54" s="136">
        <v>40020782</v>
      </c>
      <c r="E54" s="132" t="s">
        <v>227</v>
      </c>
      <c r="F54" s="138" t="s">
        <v>228</v>
      </c>
      <c r="G54" s="132" t="s">
        <v>202</v>
      </c>
      <c r="H54" s="132" t="s">
        <v>202</v>
      </c>
      <c r="I54" s="156">
        <v>3229</v>
      </c>
      <c r="J54" s="138">
        <v>2</v>
      </c>
      <c r="K54" s="132" t="s">
        <v>172</v>
      </c>
      <c r="L54" s="132" t="s">
        <v>202</v>
      </c>
      <c r="M54" s="132" t="s">
        <v>202</v>
      </c>
      <c r="N54" s="132" t="s">
        <v>202</v>
      </c>
      <c r="AC54" s="57" t="s">
        <v>16</v>
      </c>
      <c r="AD54">
        <v>8339</v>
      </c>
      <c r="AE54" s="57" t="s">
        <v>229</v>
      </c>
    </row>
    <row r="55" spans="1:31" ht="16.5" thickBot="1" x14ac:dyDescent="0.25">
      <c r="A55" s="135" t="s">
        <v>230</v>
      </c>
      <c r="B55" s="132" t="s">
        <v>231</v>
      </c>
      <c r="C55" s="132" t="s">
        <v>232</v>
      </c>
      <c r="D55" s="136">
        <v>4555664</v>
      </c>
      <c r="E55" s="137" t="s">
        <v>233</v>
      </c>
      <c r="F55" s="138" t="s">
        <v>228</v>
      </c>
      <c r="G55" s="132" t="s">
        <v>202</v>
      </c>
      <c r="H55" s="132" t="s">
        <v>202</v>
      </c>
      <c r="I55" s="156">
        <v>243</v>
      </c>
      <c r="J55" s="138">
        <v>2</v>
      </c>
      <c r="K55" s="132" t="s">
        <v>172</v>
      </c>
      <c r="L55" s="132" t="s">
        <v>202</v>
      </c>
      <c r="M55" s="132" t="s">
        <v>202</v>
      </c>
      <c r="N55" s="132" t="s">
        <v>202</v>
      </c>
      <c r="AC55" s="57" t="s">
        <v>234</v>
      </c>
      <c r="AD55">
        <v>1520</v>
      </c>
      <c r="AE55" s="57" t="s">
        <v>229</v>
      </c>
    </row>
    <row r="56" spans="1:31" ht="13.5" thickBot="1" x14ac:dyDescent="0.25">
      <c r="A56" s="139" t="s">
        <v>235</v>
      </c>
      <c r="B56" s="140" t="s">
        <v>236</v>
      </c>
      <c r="C56" s="140" t="s">
        <v>237</v>
      </c>
      <c r="D56" s="140" t="s">
        <v>238</v>
      </c>
      <c r="E56" s="140" t="s">
        <v>202</v>
      </c>
      <c r="F56" s="140" t="s">
        <v>202</v>
      </c>
      <c r="G56" s="140" t="s">
        <v>202</v>
      </c>
      <c r="H56" s="140" t="s">
        <v>202</v>
      </c>
      <c r="I56" s="140" t="s">
        <v>202</v>
      </c>
      <c r="J56" s="140" t="s">
        <v>202</v>
      </c>
      <c r="K56" s="140" t="s">
        <v>202</v>
      </c>
      <c r="L56" s="140" t="s">
        <v>202</v>
      </c>
      <c r="M56" s="140" t="s">
        <v>202</v>
      </c>
      <c r="N56" s="140" t="s">
        <v>202</v>
      </c>
      <c r="AC56" s="57" t="s">
        <v>239</v>
      </c>
      <c r="AD56">
        <v>7100</v>
      </c>
      <c r="AE56" s="57" t="s">
        <v>229</v>
      </c>
    </row>
    <row r="57" spans="1:31" ht="13.5" thickBot="1" x14ac:dyDescent="0.25">
      <c r="A57" s="118" t="s">
        <v>240</v>
      </c>
      <c r="B57" s="119" t="s">
        <v>241</v>
      </c>
      <c r="C57" s="119" t="s">
        <v>242</v>
      </c>
      <c r="D57" s="120">
        <v>245406</v>
      </c>
      <c r="E57" s="119" t="s">
        <v>243</v>
      </c>
      <c r="F57" s="120">
        <v>19410</v>
      </c>
      <c r="G57" s="121">
        <v>1</v>
      </c>
      <c r="H57" s="119" t="s">
        <v>244</v>
      </c>
      <c r="I57" s="119" t="s">
        <v>202</v>
      </c>
      <c r="J57" s="119" t="s">
        <v>202</v>
      </c>
      <c r="K57" s="119" t="s">
        <v>202</v>
      </c>
      <c r="L57" s="119" t="s">
        <v>202</v>
      </c>
      <c r="M57" s="119" t="s">
        <v>202</v>
      </c>
      <c r="N57" s="119" t="s">
        <v>202</v>
      </c>
    </row>
    <row r="58" spans="1:31" x14ac:dyDescent="0.2">
      <c r="AC58" s="57" t="s">
        <v>245</v>
      </c>
      <c r="AD58">
        <f>AD55/AD54</f>
        <v>0.18227605228444657</v>
      </c>
      <c r="AE58" s="57" t="s">
        <v>246</v>
      </c>
    </row>
    <row r="59" spans="1:31" x14ac:dyDescent="0.2">
      <c r="AC59" s="57" t="s">
        <v>245</v>
      </c>
      <c r="AD59">
        <f>(AD55*AB8)/(AD54*AB4)</f>
        <v>1.1634641635177441</v>
      </c>
      <c r="AE59" s="57" t="s">
        <v>247</v>
      </c>
    </row>
    <row r="61" spans="1:31" x14ac:dyDescent="0.2">
      <c r="AC61" s="57" t="s">
        <v>234</v>
      </c>
      <c r="AD61">
        <f>AB4</f>
        <v>18.8</v>
      </c>
      <c r="AE61" s="57" t="s">
        <v>248</v>
      </c>
    </row>
    <row r="62" spans="1:31" x14ac:dyDescent="0.2">
      <c r="AC62" s="57" t="s">
        <v>16</v>
      </c>
      <c r="AD62">
        <f>AB8</f>
        <v>120</v>
      </c>
      <c r="AE62" s="57" t="s">
        <v>248</v>
      </c>
    </row>
  </sheetData>
  <mergeCells count="20">
    <mergeCell ref="A33:B33"/>
    <mergeCell ref="C33:N33"/>
    <mergeCell ref="A30:G30"/>
    <mergeCell ref="A31:B31"/>
    <mergeCell ref="C31:N31"/>
    <mergeCell ref="A32:B32"/>
    <mergeCell ref="C32:N32"/>
    <mergeCell ref="F37:H37"/>
    <mergeCell ref="I37:K37"/>
    <mergeCell ref="L37:N37"/>
    <mergeCell ref="A34:B34"/>
    <mergeCell ref="C34:N34"/>
    <mergeCell ref="A35:N35"/>
    <mergeCell ref="A36:A38"/>
    <mergeCell ref="B36:B38"/>
    <mergeCell ref="C36:E36"/>
    <mergeCell ref="F36:N36"/>
    <mergeCell ref="C37:C38"/>
    <mergeCell ref="D37:D38"/>
    <mergeCell ref="E37:E38"/>
  </mergeCells>
  <hyperlinks>
    <hyperlink ref="S25" r:id="rId1" xr:uid="{5034367F-ED7A-409C-B261-0A522DC2D239}"/>
  </hyperlinks>
  <pageMargins left="0.7" right="0.7" top="0.75" bottom="0.75" header="0.3" footer="0.3"/>
  <pageSetup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4148C-A09B-44FD-AA06-8719FB577686}">
  <sheetPr codeName="Sheet21"/>
  <dimension ref="A1:AB67"/>
  <sheetViews>
    <sheetView topLeftCell="H1" zoomScaleNormal="100" workbookViewId="0">
      <selection activeCell="Q53" sqref="Q53"/>
    </sheetView>
  </sheetViews>
  <sheetFormatPr defaultRowHeight="12.75" x14ac:dyDescent="0.2"/>
  <cols>
    <col min="1" max="1" width="16.7109375" bestFit="1" customWidth="1"/>
    <col min="2" max="2" width="32" bestFit="1" customWidth="1"/>
    <col min="3" max="3" width="24.85546875" customWidth="1"/>
    <col min="4" max="4" width="26.5703125" bestFit="1" customWidth="1"/>
    <col min="5" max="5" width="27.42578125" bestFit="1" customWidth="1"/>
    <col min="6" max="6" width="10.5703125" bestFit="1" customWidth="1"/>
    <col min="7" max="7" width="143.85546875" bestFit="1" customWidth="1"/>
    <col min="8" max="8" width="12.85546875" bestFit="1" customWidth="1"/>
    <col min="9" max="9" width="26.5703125" customWidth="1"/>
    <col min="10" max="10" width="22.7109375" bestFit="1" customWidth="1"/>
    <col min="11" max="11" width="12.28515625" bestFit="1" customWidth="1"/>
    <col min="12" max="12" width="10.5703125" bestFit="1" customWidth="1"/>
    <col min="16" max="16" width="26.7109375" bestFit="1" customWidth="1"/>
    <col min="17" max="17" width="15.85546875" bestFit="1" customWidth="1"/>
    <col min="18" max="18" width="14.28515625" bestFit="1" customWidth="1"/>
    <col min="22" max="22" width="26" bestFit="1" customWidth="1"/>
  </cols>
  <sheetData>
    <row r="1" spans="1:28" x14ac:dyDescent="0.2">
      <c r="B1" s="185"/>
      <c r="C1" s="214" t="s">
        <v>62</v>
      </c>
      <c r="G1" s="185"/>
      <c r="H1" s="225" t="s">
        <v>63</v>
      </c>
      <c r="I1" s="61"/>
      <c r="J1" s="61"/>
      <c r="K1" s="61"/>
      <c r="L1" s="62"/>
      <c r="O1" s="307" t="s">
        <v>266</v>
      </c>
      <c r="P1" s="308"/>
      <c r="Q1" s="308"/>
      <c r="R1" s="308"/>
      <c r="S1" s="309"/>
      <c r="U1" s="310" t="s">
        <v>267</v>
      </c>
      <c r="V1" s="311"/>
      <c r="W1" s="311"/>
      <c r="X1" s="311"/>
      <c r="Y1" s="311"/>
      <c r="Z1" s="311"/>
      <c r="AA1" s="312"/>
    </row>
    <row r="2" spans="1:28" x14ac:dyDescent="0.2">
      <c r="A2" s="68" t="s">
        <v>65</v>
      </c>
      <c r="B2" s="70" t="s">
        <v>66</v>
      </c>
      <c r="C2" s="69" t="s">
        <v>67</v>
      </c>
      <c r="D2" s="69" t="s">
        <v>68</v>
      </c>
      <c r="E2" s="69" t="s">
        <v>69</v>
      </c>
      <c r="F2" s="69" t="s">
        <v>70</v>
      </c>
      <c r="G2" s="70" t="s">
        <v>71</v>
      </c>
      <c r="H2" s="69" t="s">
        <v>67</v>
      </c>
      <c r="I2" s="69" t="s">
        <v>68</v>
      </c>
      <c r="J2" s="69" t="s">
        <v>69</v>
      </c>
      <c r="K2" s="69" t="s">
        <v>70</v>
      </c>
      <c r="L2" s="70" t="s">
        <v>71</v>
      </c>
      <c r="M2" s="1" t="s">
        <v>514</v>
      </c>
      <c r="O2" s="59"/>
      <c r="P2" s="57"/>
      <c r="Q2" s="57"/>
      <c r="S2" s="185"/>
      <c r="U2" s="182"/>
      <c r="V2" s="73"/>
      <c r="W2" s="73"/>
      <c r="X2" s="99"/>
      <c r="Y2" s="308" t="s">
        <v>268</v>
      </c>
      <c r="Z2" s="308"/>
      <c r="AA2" s="309"/>
    </row>
    <row r="3" spans="1:28" x14ac:dyDescent="0.2">
      <c r="A3" s="67" t="str">
        <f>RES!P2</f>
        <v>MTH</v>
      </c>
      <c r="B3" s="62" t="str">
        <f>RES!P3</f>
        <v>Methanol</v>
      </c>
      <c r="C3" s="61" t="str">
        <f>RES!M30</f>
        <v>ICPGASMTH</v>
      </c>
      <c r="D3" s="61" t="str">
        <f>RES!M26</f>
        <v>Existing Methanol Plant - Gas</v>
      </c>
      <c r="E3" s="73" t="s">
        <v>74</v>
      </c>
      <c r="F3" s="97">
        <v>0.14000000000000001</v>
      </c>
      <c r="G3" s="99" t="s">
        <v>75</v>
      </c>
      <c r="H3" t="str">
        <f>RES!T29</f>
        <v>ICPMTHDEM</v>
      </c>
      <c r="I3" t="str">
        <f>RES!T28</f>
        <v>Methanol to Local Market</v>
      </c>
      <c r="J3" s="57" t="s">
        <v>74</v>
      </c>
      <c r="K3" s="223">
        <f>F3</f>
        <v>0.14000000000000001</v>
      </c>
      <c r="L3" s="185"/>
      <c r="O3" s="59"/>
      <c r="P3" s="313" t="s">
        <v>269</v>
      </c>
      <c r="Q3" s="313"/>
      <c r="R3" s="313"/>
      <c r="S3" s="185"/>
      <c r="U3" s="183"/>
      <c r="V3" s="57"/>
      <c r="W3" s="57"/>
      <c r="X3" s="184"/>
      <c r="Y3" s="57" t="s">
        <v>17</v>
      </c>
      <c r="Z3" s="57">
        <v>32.04</v>
      </c>
      <c r="AA3" s="184" t="s">
        <v>270</v>
      </c>
    </row>
    <row r="4" spans="1:28" x14ac:dyDescent="0.2">
      <c r="A4" s="59"/>
      <c r="B4" s="185"/>
      <c r="E4" s="57" t="s">
        <v>84</v>
      </c>
      <c r="F4" s="60">
        <f>F3*G4</f>
        <v>2.786</v>
      </c>
      <c r="G4" s="96">
        <f>AA9</f>
        <v>19.899999999999999</v>
      </c>
      <c r="J4" s="57" t="s">
        <v>84</v>
      </c>
      <c r="K4" s="60">
        <f>F4</f>
        <v>2.786</v>
      </c>
      <c r="L4" s="185"/>
      <c r="O4" s="59"/>
      <c r="P4" s="303" t="s">
        <v>271</v>
      </c>
      <c r="Q4" s="304"/>
      <c r="R4" s="305"/>
      <c r="S4" s="193"/>
      <c r="U4" s="183"/>
      <c r="V4" s="57" t="s">
        <v>272</v>
      </c>
      <c r="W4" s="57"/>
      <c r="X4" s="184"/>
      <c r="Y4" s="57" t="s">
        <v>234</v>
      </c>
      <c r="Z4" s="57">
        <v>2.016</v>
      </c>
      <c r="AA4" s="184" t="s">
        <v>270</v>
      </c>
    </row>
    <row r="5" spans="1:28" x14ac:dyDescent="0.2">
      <c r="A5" s="216" t="str">
        <f>RES!E2</f>
        <v>ICPGMU</v>
      </c>
      <c r="B5" s="216" t="str">
        <f>RES!E3</f>
        <v>Industry-CP-Material use Gas</v>
      </c>
      <c r="C5" s="215"/>
      <c r="D5" s="215"/>
      <c r="E5" s="216"/>
      <c r="F5" s="218"/>
      <c r="G5" s="226"/>
      <c r="H5" s="215" t="str">
        <f>RES!M30</f>
        <v>ICPGASMTH</v>
      </c>
      <c r="I5" s="215" t="str">
        <f>RES!M26</f>
        <v>Existing Methanol Plant - Gas</v>
      </c>
      <c r="J5" s="216" t="s">
        <v>84</v>
      </c>
      <c r="K5" s="217">
        <f>M40*K3</f>
        <v>2.9484000000000008</v>
      </c>
      <c r="L5" s="215"/>
      <c r="M5" s="271">
        <f>K4/(K5+K6+K7)</f>
        <v>0.64717785647177839</v>
      </c>
      <c r="O5" s="59"/>
      <c r="P5" s="183" t="s">
        <v>273</v>
      </c>
      <c r="Q5" s="57" t="s">
        <v>274</v>
      </c>
      <c r="R5" s="185">
        <f>W9/W8</f>
        <v>0.18899999999999997</v>
      </c>
      <c r="S5" s="185"/>
      <c r="U5" s="183"/>
      <c r="V5" s="57" t="s">
        <v>275</v>
      </c>
      <c r="W5" s="57"/>
      <c r="X5" s="184"/>
      <c r="Y5" s="57" t="s">
        <v>158</v>
      </c>
      <c r="Z5" s="57">
        <v>44.01</v>
      </c>
      <c r="AA5" s="184" t="s">
        <v>270</v>
      </c>
    </row>
    <row r="6" spans="1:28" x14ac:dyDescent="0.2">
      <c r="A6" s="107" t="str">
        <f>RES!F2</f>
        <v>ICPELC</v>
      </c>
      <c r="B6" s="215" t="str">
        <f>RES!F3</f>
        <v>Industry Chemical Electricity</v>
      </c>
      <c r="C6" s="215"/>
      <c r="D6" s="215"/>
      <c r="E6" s="216"/>
      <c r="F6" s="217"/>
      <c r="G6" s="215"/>
      <c r="H6" t="str">
        <f>A6</f>
        <v>ICPELC</v>
      </c>
      <c r="J6" s="57" t="s">
        <v>84</v>
      </c>
      <c r="K6" s="60">
        <f>M38*K3</f>
        <v>0.11200000000000002</v>
      </c>
      <c r="L6" s="215"/>
      <c r="O6" s="59"/>
      <c r="P6" s="59"/>
      <c r="Q6" s="57" t="s">
        <v>276</v>
      </c>
      <c r="R6" s="185">
        <f>R5*AA8</f>
        <v>22.679999999999996</v>
      </c>
      <c r="S6" s="185"/>
      <c r="U6" s="183"/>
      <c r="V6" s="57" t="s">
        <v>277</v>
      </c>
      <c r="W6" s="57"/>
      <c r="X6" s="184"/>
      <c r="Y6" s="57"/>
      <c r="Z6" s="57"/>
      <c r="AA6" s="184"/>
    </row>
    <row r="7" spans="1:28" x14ac:dyDescent="0.2">
      <c r="A7" s="107" t="str">
        <f>RES!H2</f>
        <v>INDCLE</v>
      </c>
      <c r="B7" s="215" t="str">
        <f>RES!H3</f>
        <v>Industry Coal low grade</v>
      </c>
      <c r="C7" s="215"/>
      <c r="D7" s="215"/>
      <c r="E7" s="216"/>
      <c r="F7" s="217"/>
      <c r="G7" s="215"/>
      <c r="H7" t="s">
        <v>528</v>
      </c>
      <c r="J7" s="57" t="s">
        <v>84</v>
      </c>
      <c r="K7" s="60">
        <f>(31-21)/0.72*0.64*K3</f>
        <v>1.2444444444444447</v>
      </c>
      <c r="L7" s="215"/>
      <c r="O7" s="59"/>
      <c r="P7" s="59"/>
      <c r="Q7" s="57" t="s">
        <v>278</v>
      </c>
      <c r="R7" s="185">
        <f>R6/AA9</f>
        <v>1.1396984924623115</v>
      </c>
      <c r="S7" s="185"/>
      <c r="U7" s="183"/>
      <c r="V7" s="57" t="s">
        <v>279</v>
      </c>
      <c r="W7" s="57"/>
      <c r="X7" s="184"/>
      <c r="Y7" s="314" t="s">
        <v>75</v>
      </c>
      <c r="Z7" s="314"/>
      <c r="AA7" s="315"/>
    </row>
    <row r="8" spans="1:28" x14ac:dyDescent="0.2">
      <c r="A8" s="74" t="str">
        <f>RES!Y2</f>
        <v>ICPMTH</v>
      </c>
      <c r="B8" s="215" t="str">
        <f>RES!Y3</f>
        <v>Methanol Demand Domestic Market</v>
      </c>
      <c r="C8" s="215"/>
      <c r="D8" s="215"/>
      <c r="E8" s="216"/>
      <c r="F8" s="215"/>
      <c r="G8" s="215"/>
      <c r="H8" s="215" t="str">
        <f>RES!T29</f>
        <v>ICPMTHDEM</v>
      </c>
      <c r="I8" s="215" t="str">
        <f>RES!T28</f>
        <v>Methanol to Local Market</v>
      </c>
      <c r="J8" s="216" t="s">
        <v>84</v>
      </c>
      <c r="K8" s="218">
        <f>K4</f>
        <v>2.786</v>
      </c>
      <c r="L8" s="215"/>
      <c r="O8" s="59"/>
      <c r="P8" s="63"/>
      <c r="Q8" s="71" t="s">
        <v>112</v>
      </c>
      <c r="R8" s="65">
        <f>1/R7</f>
        <v>0.87742504409171085</v>
      </c>
      <c r="S8" s="185"/>
      <c r="U8" s="183"/>
      <c r="V8" s="57" t="s">
        <v>280</v>
      </c>
      <c r="W8" s="57">
        <f>100*32</f>
        <v>3200</v>
      </c>
      <c r="X8" s="184" t="s">
        <v>229</v>
      </c>
      <c r="Y8" s="57" t="s">
        <v>234</v>
      </c>
      <c r="Z8" s="57" t="s">
        <v>248</v>
      </c>
      <c r="AA8" s="185">
        <v>120</v>
      </c>
    </row>
    <row r="9" spans="1:28" x14ac:dyDescent="0.2">
      <c r="E9" s="57"/>
      <c r="O9" s="59"/>
      <c r="Q9" s="57"/>
      <c r="S9" s="185"/>
      <c r="U9" s="183"/>
      <c r="V9" s="57" t="s">
        <v>281</v>
      </c>
      <c r="W9" s="57">
        <f>300*Z4</f>
        <v>604.79999999999995</v>
      </c>
      <c r="X9" s="184" t="s">
        <v>229</v>
      </c>
      <c r="Y9" s="57" t="s">
        <v>17</v>
      </c>
      <c r="Z9" s="57" t="s">
        <v>248</v>
      </c>
      <c r="AA9" s="185">
        <v>19.899999999999999</v>
      </c>
      <c r="AB9" s="57" t="s">
        <v>282</v>
      </c>
    </row>
    <row r="10" spans="1:28" x14ac:dyDescent="0.2">
      <c r="L10" t="s">
        <v>524</v>
      </c>
      <c r="O10" s="59"/>
      <c r="Q10" s="57"/>
      <c r="S10" s="185"/>
      <c r="U10" s="183"/>
      <c r="V10" s="57" t="s">
        <v>283</v>
      </c>
      <c r="W10" s="57">
        <f>W9/W8</f>
        <v>0.18899999999999997</v>
      </c>
      <c r="X10" s="184"/>
      <c r="Y10" s="57"/>
      <c r="Z10" s="57"/>
      <c r="AA10" s="184"/>
    </row>
    <row r="11" spans="1:28" x14ac:dyDescent="0.2">
      <c r="K11" s="60">
        <f>(31-21)/0.72*0.64</f>
        <v>8.8888888888888893</v>
      </c>
      <c r="O11" s="59"/>
      <c r="P11" s="306" t="s">
        <v>284</v>
      </c>
      <c r="Q11" s="306"/>
      <c r="R11" s="306"/>
      <c r="S11" s="185"/>
      <c r="U11" s="183"/>
      <c r="V11" s="57" t="s">
        <v>285</v>
      </c>
      <c r="W11" s="57">
        <f>100*Z5</f>
        <v>4401</v>
      </c>
      <c r="X11" s="184" t="s">
        <v>229</v>
      </c>
      <c r="Y11" s="57"/>
      <c r="Z11" s="57"/>
      <c r="AA11" s="184"/>
    </row>
    <row r="12" spans="1:28" x14ac:dyDescent="0.2">
      <c r="A12" s="57" t="s">
        <v>286</v>
      </c>
      <c r="O12" s="59"/>
      <c r="P12" s="303" t="s">
        <v>287</v>
      </c>
      <c r="Q12" s="304"/>
      <c r="R12" s="305"/>
      <c r="S12" s="193"/>
      <c r="U12" s="186"/>
      <c r="V12" s="71" t="s">
        <v>288</v>
      </c>
      <c r="W12" s="71">
        <f>W11/W8</f>
        <v>1.3753124999999999</v>
      </c>
      <c r="X12" s="187"/>
      <c r="Y12" s="64"/>
      <c r="Z12" s="64"/>
      <c r="AA12" s="65"/>
    </row>
    <row r="13" spans="1:28" ht="25.5" x14ac:dyDescent="0.2">
      <c r="G13" s="270" t="s">
        <v>497</v>
      </c>
      <c r="O13" s="59"/>
      <c r="P13" s="188"/>
      <c r="Q13" s="189"/>
      <c r="R13" s="190"/>
      <c r="S13" s="193"/>
    </row>
    <row r="14" spans="1:28" x14ac:dyDescent="0.2">
      <c r="O14" s="59"/>
      <c r="P14" s="186" t="s">
        <v>289</v>
      </c>
      <c r="Q14" s="71" t="s">
        <v>290</v>
      </c>
      <c r="R14" s="65">
        <f>W11/W8</f>
        <v>1.3753124999999999</v>
      </c>
      <c r="S14" s="185"/>
      <c r="U14" s="57" t="s">
        <v>291</v>
      </c>
    </row>
    <row r="15" spans="1:28" x14ac:dyDescent="0.2">
      <c r="G15" s="57" t="s">
        <v>498</v>
      </c>
      <c r="O15" s="59"/>
      <c r="P15" s="57"/>
      <c r="Q15" s="57"/>
      <c r="S15" s="185"/>
    </row>
    <row r="16" spans="1:28" x14ac:dyDescent="0.2">
      <c r="O16" s="59"/>
      <c r="Q16" s="57"/>
      <c r="R16" s="57"/>
      <c r="S16" s="185"/>
    </row>
    <row r="17" spans="7:26" ht="15.75" x14ac:dyDescent="0.3">
      <c r="G17" s="57" t="s">
        <v>499</v>
      </c>
      <c r="H17">
        <v>22.8</v>
      </c>
      <c r="I17" t="s">
        <v>504</v>
      </c>
      <c r="O17" s="59"/>
      <c r="S17" s="185"/>
    </row>
    <row r="18" spans="7:26" x14ac:dyDescent="0.2">
      <c r="G18" s="57"/>
      <c r="H18">
        <f>H17*60*60*H22*H21</f>
        <v>13132800000</v>
      </c>
      <c r="I18" s="57" t="s">
        <v>510</v>
      </c>
      <c r="O18" s="316" t="s">
        <v>292</v>
      </c>
      <c r="P18" s="317"/>
      <c r="Q18" s="317"/>
      <c r="R18" s="317"/>
      <c r="S18" s="318"/>
    </row>
    <row r="19" spans="7:26" x14ac:dyDescent="0.2">
      <c r="G19" s="57" t="s">
        <v>500</v>
      </c>
      <c r="H19">
        <v>126.1</v>
      </c>
      <c r="I19" t="s">
        <v>505</v>
      </c>
      <c r="O19" s="59"/>
      <c r="P19" s="219" t="s">
        <v>293</v>
      </c>
      <c r="Q19" s="219" t="s">
        <v>294</v>
      </c>
      <c r="R19" s="220">
        <v>300</v>
      </c>
      <c r="S19" s="185"/>
      <c r="U19" s="198" t="s">
        <v>295</v>
      </c>
      <c r="Z19" t="s">
        <v>296</v>
      </c>
    </row>
    <row r="20" spans="7:26" ht="15.75" x14ac:dyDescent="0.3">
      <c r="G20" s="57" t="s">
        <v>501</v>
      </c>
      <c r="H20">
        <v>6.24</v>
      </c>
      <c r="I20" t="s">
        <v>506</v>
      </c>
      <c r="J20">
        <f>H20*3.6</f>
        <v>22.464000000000002</v>
      </c>
      <c r="O20" s="59"/>
      <c r="P20" s="219" t="s">
        <v>297</v>
      </c>
      <c r="Q20" s="219" t="s">
        <v>298</v>
      </c>
      <c r="R20" s="220">
        <v>20</v>
      </c>
      <c r="S20" s="185"/>
      <c r="U20" s="192"/>
      <c r="Z20" t="s">
        <v>299</v>
      </c>
    </row>
    <row r="21" spans="7:26" ht="15" x14ac:dyDescent="0.2">
      <c r="G21" s="57" t="s">
        <v>502</v>
      </c>
      <c r="H21" s="57">
        <v>20</v>
      </c>
      <c r="I21" t="s">
        <v>298</v>
      </c>
      <c r="O21" s="59"/>
      <c r="P21" s="219" t="s">
        <v>300</v>
      </c>
      <c r="Q21" s="219" t="s">
        <v>301</v>
      </c>
      <c r="R21" s="220">
        <v>8000</v>
      </c>
      <c r="S21" s="191"/>
      <c r="U21" s="192"/>
    </row>
    <row r="22" spans="7:26" ht="15" x14ac:dyDescent="0.2">
      <c r="G22" s="57"/>
      <c r="H22" s="57">
        <v>8000</v>
      </c>
      <c r="I22" t="s">
        <v>507</v>
      </c>
      <c r="O22" s="59"/>
      <c r="P22" t="s">
        <v>302</v>
      </c>
      <c r="Q22" s="57" t="s">
        <v>303</v>
      </c>
      <c r="R22" s="57">
        <f>434*1000</f>
        <v>434000</v>
      </c>
      <c r="S22" s="191"/>
      <c r="U22" s="192"/>
    </row>
    <row r="23" spans="7:26" x14ac:dyDescent="0.2">
      <c r="G23" s="57" t="s">
        <v>511</v>
      </c>
      <c r="H23" s="57">
        <v>2452</v>
      </c>
      <c r="I23" s="57" t="s">
        <v>508</v>
      </c>
      <c r="O23" s="59"/>
      <c r="Q23" s="57" t="s">
        <v>304</v>
      </c>
      <c r="R23">
        <f>R19*R21*3600/1000000000</f>
        <v>8.64</v>
      </c>
      <c r="S23" s="185"/>
      <c r="U23" s="192"/>
    </row>
    <row r="24" spans="7:26" ht="15.75" x14ac:dyDescent="0.3">
      <c r="G24" s="57" t="s">
        <v>503</v>
      </c>
      <c r="H24">
        <f>(H20*H23)/24*H22*H21</f>
        <v>102003200.00000001</v>
      </c>
      <c r="I24" s="57" t="s">
        <v>509</v>
      </c>
      <c r="O24" s="59"/>
      <c r="P24" s="57" t="s">
        <v>305</v>
      </c>
      <c r="Q24" s="57" t="s">
        <v>306</v>
      </c>
      <c r="R24" s="60">
        <f>R23*1000000/R22</f>
        <v>19.907834101382488</v>
      </c>
      <c r="S24" s="185"/>
      <c r="U24" s="192"/>
    </row>
    <row r="25" spans="7:26" ht="15.75" x14ac:dyDescent="0.3">
      <c r="G25" s="57" t="s">
        <v>512</v>
      </c>
      <c r="H25">
        <f>(H24*H19)-H18</f>
        <v>-270196479.99999809</v>
      </c>
      <c r="I25" s="57" t="s">
        <v>510</v>
      </c>
      <c r="O25" s="59"/>
      <c r="P25" s="57"/>
      <c r="Q25" s="57"/>
      <c r="S25" s="185"/>
    </row>
    <row r="26" spans="7:26" x14ac:dyDescent="0.2">
      <c r="G26" s="57"/>
      <c r="O26" s="59"/>
      <c r="P26" s="319" t="s">
        <v>307</v>
      </c>
      <c r="Q26" s="320"/>
      <c r="R26" s="321"/>
      <c r="S26" s="185"/>
    </row>
    <row r="27" spans="7:26" x14ac:dyDescent="0.2">
      <c r="J27" t="s">
        <v>525</v>
      </c>
      <c r="O27" s="59"/>
      <c r="P27" s="59"/>
      <c r="Q27" t="s">
        <v>309</v>
      </c>
      <c r="R27" s="185">
        <v>0.55600000000000005</v>
      </c>
      <c r="S27" s="185"/>
    </row>
    <row r="28" spans="7:26" x14ac:dyDescent="0.2">
      <c r="I28" t="s">
        <v>159</v>
      </c>
      <c r="J28">
        <v>16</v>
      </c>
      <c r="O28" s="59"/>
      <c r="P28" s="59"/>
      <c r="Q28" t="s">
        <v>310</v>
      </c>
      <c r="R28" s="185">
        <f>R27/3600</f>
        <v>1.5444444444444446E-4</v>
      </c>
      <c r="S28" s="185"/>
    </row>
    <row r="29" spans="7:26" x14ac:dyDescent="0.2">
      <c r="I29" t="s">
        <v>526</v>
      </c>
      <c r="J29">
        <v>32</v>
      </c>
      <c r="O29" s="59"/>
      <c r="P29" s="59"/>
      <c r="Q29" t="s">
        <v>312</v>
      </c>
      <c r="R29" s="185">
        <f>R28*1000</f>
        <v>0.15444444444444447</v>
      </c>
      <c r="S29" s="185"/>
    </row>
    <row r="30" spans="7:26" x14ac:dyDescent="0.2">
      <c r="I30" t="s">
        <v>527</v>
      </c>
      <c r="J30">
        <f>J28/J29</f>
        <v>0.5</v>
      </c>
      <c r="O30" s="59"/>
      <c r="P30" s="59"/>
      <c r="Q30" s="57" t="s">
        <v>314</v>
      </c>
      <c r="R30" s="185">
        <f>R27*1000</f>
        <v>556</v>
      </c>
      <c r="S30" s="194" t="s">
        <v>315</v>
      </c>
    </row>
    <row r="31" spans="7:26" x14ac:dyDescent="0.2">
      <c r="I31" t="s">
        <v>73</v>
      </c>
      <c r="J31">
        <f>J30*39</f>
        <v>19.5</v>
      </c>
      <c r="O31" s="59"/>
      <c r="P31" s="63"/>
      <c r="Q31" s="71" t="s">
        <v>317</v>
      </c>
      <c r="R31" s="65">
        <f>(R30/1000)/AA9</f>
        <v>2.7939698492462316E-2</v>
      </c>
      <c r="S31" s="185"/>
    </row>
    <row r="32" spans="7:26" x14ac:dyDescent="0.2">
      <c r="K32" s="57"/>
      <c r="O32" s="59"/>
      <c r="S32" s="193"/>
    </row>
    <row r="33" spans="5:27" x14ac:dyDescent="0.2">
      <c r="O33" s="59"/>
      <c r="P33" s="303" t="s">
        <v>564</v>
      </c>
      <c r="Q33" s="304"/>
      <c r="R33" s="305"/>
      <c r="S33" s="184"/>
      <c r="U33" s="12"/>
      <c r="V33" s="198" t="s">
        <v>295</v>
      </c>
    </row>
    <row r="34" spans="5:27" x14ac:dyDescent="0.2">
      <c r="O34" s="59"/>
      <c r="P34" s="183" t="s">
        <v>318</v>
      </c>
      <c r="Q34" s="221" t="s">
        <v>319</v>
      </c>
      <c r="R34" s="185">
        <v>235</v>
      </c>
      <c r="S34" s="185"/>
      <c r="V34" s="303" t="s">
        <v>320</v>
      </c>
      <c r="W34" s="304"/>
      <c r="X34" s="305"/>
    </row>
    <row r="35" spans="5:27" ht="15.75" x14ac:dyDescent="0.3">
      <c r="O35" s="59"/>
      <c r="P35" s="183" t="s">
        <v>321</v>
      </c>
      <c r="Q35" t="s">
        <v>322</v>
      </c>
      <c r="R35" s="185">
        <v>300</v>
      </c>
      <c r="S35" s="185"/>
      <c r="U35" s="57"/>
      <c r="V35" s="107" t="s">
        <v>323</v>
      </c>
      <c r="W35" s="76" t="s">
        <v>69</v>
      </c>
      <c r="X35" s="199" t="s">
        <v>324</v>
      </c>
      <c r="Z35" s="203">
        <f>1000/35.9</f>
        <v>27.855153203342621</v>
      </c>
    </row>
    <row r="36" spans="5:27" ht="15.75" x14ac:dyDescent="0.3">
      <c r="I36" t="s">
        <v>515</v>
      </c>
      <c r="O36" s="59"/>
      <c r="P36" s="195" t="s">
        <v>325</v>
      </c>
      <c r="Q36" s="221" t="s">
        <v>565</v>
      </c>
      <c r="R36" s="200">
        <f>R34*1000*R35*$Q$53</f>
        <v>1222178258.4274998</v>
      </c>
      <c r="S36" s="184" t="s">
        <v>326</v>
      </c>
      <c r="U36" s="57"/>
      <c r="V36" s="183" t="s">
        <v>327</v>
      </c>
      <c r="W36" s="57" t="s">
        <v>328</v>
      </c>
      <c r="X36" s="185">
        <v>1.87</v>
      </c>
      <c r="Y36" s="57" t="s">
        <v>329</v>
      </c>
      <c r="Z36" s="203">
        <f>X36*Z$35</f>
        <v>52.089136490250702</v>
      </c>
    </row>
    <row r="37" spans="5:27" ht="15.75" x14ac:dyDescent="0.3">
      <c r="O37" s="59"/>
      <c r="P37" s="195" t="s">
        <v>330</v>
      </c>
      <c r="Q37" s="221" t="s">
        <v>566</v>
      </c>
      <c r="R37" s="201">
        <f>R36/R22</f>
        <v>2816.0789364688935</v>
      </c>
      <c r="S37" s="184" t="s">
        <v>332</v>
      </c>
      <c r="U37" s="57"/>
      <c r="V37" s="183" t="s">
        <v>333</v>
      </c>
      <c r="W37" s="57" t="s">
        <v>328</v>
      </c>
      <c r="X37" s="185">
        <f>X36*9%</f>
        <v>0.16830000000000001</v>
      </c>
      <c r="Y37" s="57" t="s">
        <v>329</v>
      </c>
      <c r="Z37" s="203">
        <f>X37*Z$35</f>
        <v>4.6880222841225629</v>
      </c>
    </row>
    <row r="38" spans="5:27" ht="15.75" x14ac:dyDescent="0.3">
      <c r="K38" t="s">
        <v>516</v>
      </c>
      <c r="L38" t="s">
        <v>517</v>
      </c>
      <c r="M38">
        <v>0.8</v>
      </c>
      <c r="O38" s="59"/>
      <c r="P38" s="195" t="s">
        <v>330</v>
      </c>
      <c r="Q38" s="221" t="s">
        <v>567</v>
      </c>
      <c r="R38" s="204">
        <f>R37/R24</f>
        <v>141.45581694762728</v>
      </c>
      <c r="S38" s="185">
        <f>R34/31.536/(8000/8760)</f>
        <v>8.1597222222222232</v>
      </c>
      <c r="U38" s="57"/>
      <c r="V38" s="183" t="s">
        <v>335</v>
      </c>
      <c r="W38" s="57" t="s">
        <v>328</v>
      </c>
      <c r="X38" s="185">
        <f>X36*84%</f>
        <v>1.5708</v>
      </c>
      <c r="Y38" s="57" t="s">
        <v>329</v>
      </c>
      <c r="Z38" s="203">
        <f>X38*Z$35</f>
        <v>43.754874651810589</v>
      </c>
    </row>
    <row r="39" spans="5:27" ht="15.75" x14ac:dyDescent="0.3">
      <c r="K39" t="s">
        <v>518</v>
      </c>
      <c r="L39" t="s">
        <v>519</v>
      </c>
      <c r="M39">
        <v>0.54</v>
      </c>
      <c r="O39" s="59"/>
      <c r="P39" s="196" t="s">
        <v>330</v>
      </c>
      <c r="Q39" s="197" t="s">
        <v>336</v>
      </c>
      <c r="R39" s="202">
        <f>R37*1.06</f>
        <v>2985.0436726570274</v>
      </c>
      <c r="S39" s="185"/>
      <c r="U39" s="57"/>
      <c r="V39" s="186" t="s">
        <v>337</v>
      </c>
      <c r="W39" s="71" t="s">
        <v>328</v>
      </c>
      <c r="X39" s="65">
        <f>X36*1%</f>
        <v>1.8700000000000001E-2</v>
      </c>
      <c r="Y39" s="57" t="s">
        <v>329</v>
      </c>
      <c r="Z39" s="203">
        <f t="shared" ref="Z39:Z40" si="0">X39*Z$35</f>
        <v>0.52089136490250709</v>
      </c>
    </row>
    <row r="40" spans="5:27" ht="15.75" x14ac:dyDescent="0.3">
      <c r="L40" t="s">
        <v>73</v>
      </c>
      <c r="M40">
        <f>M39*39</f>
        <v>21.060000000000002</v>
      </c>
      <c r="O40" s="59"/>
      <c r="P40" s="219" t="s">
        <v>338</v>
      </c>
      <c r="Q40" s="221" t="s">
        <v>298</v>
      </c>
      <c r="R40" s="222">
        <v>20</v>
      </c>
      <c r="S40" s="185"/>
      <c r="U40" s="57"/>
      <c r="V40" s="183" t="s">
        <v>339</v>
      </c>
      <c r="W40" s="71" t="s">
        <v>328</v>
      </c>
      <c r="X40">
        <f>(2%+2%)*X36</f>
        <v>7.4800000000000005E-2</v>
      </c>
      <c r="Y40" s="57" t="s">
        <v>329</v>
      </c>
      <c r="Z40" s="60">
        <f t="shared" si="0"/>
        <v>2.0835654596100284</v>
      </c>
    </row>
    <row r="41" spans="5:27" ht="15.75" x14ac:dyDescent="0.3">
      <c r="K41" t="s">
        <v>520</v>
      </c>
      <c r="L41" t="s">
        <v>73</v>
      </c>
      <c r="M41">
        <v>19.600000000000001</v>
      </c>
      <c r="O41" s="59"/>
      <c r="P41" s="219" t="s">
        <v>340</v>
      </c>
      <c r="R41" s="222">
        <v>0.08</v>
      </c>
      <c r="S41" s="185"/>
      <c r="U41" s="57"/>
      <c r="V41" s="183" t="s">
        <v>341</v>
      </c>
      <c r="W41" s="71" t="s">
        <v>328</v>
      </c>
      <c r="X41">
        <f>2%*X36</f>
        <v>3.7400000000000003E-2</v>
      </c>
      <c r="Y41" s="57" t="s">
        <v>329</v>
      </c>
      <c r="Z41" s="60">
        <f>X41*Z$35</f>
        <v>1.0417827298050142</v>
      </c>
      <c r="AA41" s="79">
        <f>R44/Z36</f>
        <v>0.27659485984559773</v>
      </c>
    </row>
    <row r="42" spans="5:27" x14ac:dyDescent="0.2">
      <c r="O42" s="59"/>
      <c r="P42" s="219" t="s">
        <v>342</v>
      </c>
      <c r="R42" s="223">
        <f>-PMT(R41,R40,1)</f>
        <v>0.10185220882315063</v>
      </c>
      <c r="S42" s="185"/>
      <c r="U42" s="57"/>
    </row>
    <row r="43" spans="5:27" x14ac:dyDescent="0.2">
      <c r="O43" s="59"/>
      <c r="P43" s="219" t="s">
        <v>343</v>
      </c>
      <c r="Q43" s="221" t="s">
        <v>331</v>
      </c>
      <c r="R43" s="60">
        <f>R37*R42</f>
        <v>286.82385989970567</v>
      </c>
      <c r="S43" s="185"/>
      <c r="U43" s="57"/>
    </row>
    <row r="44" spans="5:27" x14ac:dyDescent="0.2">
      <c r="O44" s="59"/>
      <c r="P44" s="219" t="s">
        <v>343</v>
      </c>
      <c r="Q44" s="221" t="s">
        <v>334</v>
      </c>
      <c r="R44" s="60">
        <f>R43/R24</f>
        <v>14.407587406999104</v>
      </c>
      <c r="S44" s="185"/>
    </row>
    <row r="45" spans="5:27" x14ac:dyDescent="0.2">
      <c r="O45" s="59"/>
      <c r="P45" s="303" t="s">
        <v>568</v>
      </c>
      <c r="Q45" s="304"/>
      <c r="R45" s="305"/>
      <c r="S45" s="185"/>
    </row>
    <row r="46" spans="5:27" ht="15.75" x14ac:dyDescent="0.3">
      <c r="E46" s="90" t="s">
        <v>84</v>
      </c>
      <c r="O46" s="59"/>
      <c r="P46" s="195" t="s">
        <v>344</v>
      </c>
      <c r="Q46" s="57" t="s">
        <v>569</v>
      </c>
      <c r="R46" s="201">
        <f>X40*$Q$53</f>
        <v>1.2967224642606667</v>
      </c>
      <c r="S46" s="185"/>
    </row>
    <row r="47" spans="5:27" x14ac:dyDescent="0.2">
      <c r="E47">
        <f>961*0.004184</f>
        <v>4.0208240000000002</v>
      </c>
      <c r="O47" s="59"/>
      <c r="P47" s="195"/>
      <c r="Q47" s="57" t="s">
        <v>570</v>
      </c>
      <c r="R47" s="205">
        <f>R46/35.9</f>
        <v>3.6120402904196845E-2</v>
      </c>
      <c r="S47" s="193"/>
    </row>
    <row r="48" spans="5:27" x14ac:dyDescent="0.2">
      <c r="F48" s="265"/>
      <c r="O48" s="183"/>
      <c r="P48" s="196"/>
      <c r="Q48" s="71" t="s">
        <v>571</v>
      </c>
      <c r="R48" s="202">
        <f>R47*1000000000/1000000</f>
        <v>36.120402904196844</v>
      </c>
      <c r="S48" s="185"/>
    </row>
    <row r="49" spans="6:19" x14ac:dyDescent="0.2">
      <c r="F49" s="265"/>
      <c r="G49" s="266" t="s">
        <v>496</v>
      </c>
      <c r="H49" s="265"/>
      <c r="I49" s="265"/>
      <c r="J49" s="265"/>
      <c r="O49" s="63"/>
      <c r="P49" s="71"/>
      <c r="Q49" s="71"/>
      <c r="R49" s="71"/>
      <c r="S49" s="187"/>
    </row>
    <row r="50" spans="6:19" x14ac:dyDescent="0.2">
      <c r="F50" s="265"/>
      <c r="G50" s="265"/>
      <c r="H50" s="265"/>
      <c r="I50" s="265"/>
      <c r="J50" s="265"/>
      <c r="P50" s="1"/>
      <c r="Q50" s="1"/>
      <c r="R50" s="1"/>
    </row>
    <row r="51" spans="6:19" x14ac:dyDescent="0.2">
      <c r="F51" s="265"/>
      <c r="G51" s="265"/>
      <c r="H51" s="265"/>
      <c r="I51" s="265"/>
      <c r="J51" s="265"/>
      <c r="P51" s="57" t="s">
        <v>559</v>
      </c>
      <c r="Q51" s="57">
        <v>1.0538000000000001</v>
      </c>
      <c r="R51" s="57" t="s">
        <v>560</v>
      </c>
      <c r="S51" s="192"/>
    </row>
    <row r="52" spans="6:19" x14ac:dyDescent="0.2">
      <c r="F52" s="265"/>
      <c r="G52" s="265"/>
      <c r="H52" s="265"/>
      <c r="I52" s="265"/>
      <c r="J52" s="265"/>
      <c r="P52" s="57" t="s">
        <v>561</v>
      </c>
      <c r="Q52" s="57">
        <v>16.450808333333331</v>
      </c>
      <c r="R52" s="57" t="s">
        <v>562</v>
      </c>
    </row>
    <row r="53" spans="6:19" x14ac:dyDescent="0.2">
      <c r="F53" s="265"/>
      <c r="G53" s="265"/>
      <c r="H53" s="265"/>
      <c r="I53" s="265"/>
      <c r="J53" s="265"/>
      <c r="K53" t="s">
        <v>521</v>
      </c>
      <c r="P53" s="328" t="s">
        <v>563</v>
      </c>
      <c r="Q53" s="328">
        <f>Q51*Q52</f>
        <v>17.335861821666665</v>
      </c>
      <c r="R53" s="57"/>
    </row>
    <row r="54" spans="6:19" x14ac:dyDescent="0.2">
      <c r="F54" s="265"/>
      <c r="G54" s="265"/>
      <c r="H54" s="265"/>
      <c r="I54" s="265"/>
      <c r="J54" s="265"/>
    </row>
    <row r="55" spans="6:19" x14ac:dyDescent="0.2">
      <c r="F55" s="265"/>
      <c r="G55" s="265"/>
      <c r="H55" s="265"/>
      <c r="I55" s="265"/>
      <c r="J55" s="265"/>
    </row>
    <row r="56" spans="6:19" x14ac:dyDescent="0.2">
      <c r="F56" s="265"/>
      <c r="G56" s="265"/>
      <c r="H56" s="265"/>
      <c r="I56" s="265"/>
      <c r="J56" s="265"/>
    </row>
    <row r="57" spans="6:19" x14ac:dyDescent="0.2">
      <c r="F57" s="265"/>
      <c r="G57" s="265"/>
      <c r="H57" s="265"/>
      <c r="I57" s="265"/>
      <c r="J57" s="265"/>
    </row>
    <row r="58" spans="6:19" x14ac:dyDescent="0.2">
      <c r="F58" s="265"/>
      <c r="G58" s="265"/>
      <c r="H58" s="265"/>
      <c r="I58" s="265"/>
      <c r="J58" s="265"/>
    </row>
    <row r="59" spans="6:19" x14ac:dyDescent="0.2">
      <c r="F59" s="265"/>
      <c r="G59" s="265"/>
      <c r="H59" s="265"/>
      <c r="I59" s="265"/>
      <c r="J59" s="265"/>
    </row>
    <row r="60" spans="6:19" x14ac:dyDescent="0.2">
      <c r="F60" s="265"/>
      <c r="G60" s="265"/>
      <c r="H60" s="265"/>
      <c r="I60" s="265"/>
      <c r="J60" s="265"/>
    </row>
    <row r="61" spans="6:19" x14ac:dyDescent="0.2">
      <c r="F61" s="265"/>
      <c r="G61" s="265"/>
      <c r="H61" s="265"/>
      <c r="I61" s="265"/>
      <c r="J61" s="265"/>
    </row>
    <row r="62" spans="6:19" x14ac:dyDescent="0.2">
      <c r="F62" s="265"/>
      <c r="G62" s="265"/>
      <c r="H62" s="265"/>
      <c r="I62" s="265"/>
      <c r="J62" s="265"/>
      <c r="K62" t="s">
        <v>522</v>
      </c>
      <c r="L62" t="s">
        <v>523</v>
      </c>
      <c r="M62">
        <v>28</v>
      </c>
      <c r="N62">
        <v>31</v>
      </c>
    </row>
    <row r="63" spans="6:19" x14ac:dyDescent="0.2">
      <c r="F63" s="265"/>
      <c r="G63" s="265"/>
      <c r="H63" s="267" t="s">
        <v>76</v>
      </c>
      <c r="I63" s="267" t="s">
        <v>308</v>
      </c>
      <c r="J63" s="267" t="s">
        <v>79</v>
      </c>
      <c r="L63" s="272" t="s">
        <v>73</v>
      </c>
      <c r="M63">
        <f>M62*1.055</f>
        <v>29.54</v>
      </c>
      <c r="N63">
        <f>N62*1.055</f>
        <v>32.704999999999998</v>
      </c>
      <c r="O63">
        <f>AVERAGE(M63:N63)</f>
        <v>31.122499999999999</v>
      </c>
    </row>
    <row r="64" spans="6:19" x14ac:dyDescent="0.2">
      <c r="F64" s="265"/>
      <c r="G64" s="265"/>
      <c r="H64" s="268" t="s">
        <v>85</v>
      </c>
      <c r="I64" s="269">
        <v>30</v>
      </c>
      <c r="J64" s="268" t="s">
        <v>513</v>
      </c>
    </row>
    <row r="65" spans="6:10" x14ac:dyDescent="0.2">
      <c r="F65" s="265"/>
      <c r="G65" s="265"/>
      <c r="H65" s="265"/>
      <c r="I65" s="265">
        <f>I64/3600</f>
        <v>8.3333333333333332E-3</v>
      </c>
      <c r="J65" s="266" t="s">
        <v>311</v>
      </c>
    </row>
    <row r="66" spans="6:10" x14ac:dyDescent="0.2">
      <c r="F66" s="265"/>
      <c r="G66" s="265"/>
      <c r="H66" s="265"/>
      <c r="I66" s="265">
        <f>I65</f>
        <v>8.3333333333333332E-3</v>
      </c>
      <c r="J66" s="266" t="s">
        <v>313</v>
      </c>
    </row>
    <row r="67" spans="6:10" x14ac:dyDescent="0.2">
      <c r="G67" s="265"/>
      <c r="H67" s="265"/>
      <c r="I67" s="265">
        <f>I66*0.001</f>
        <v>8.3333333333333337E-6</v>
      </c>
      <c r="J67" s="266" t="s">
        <v>316</v>
      </c>
    </row>
  </sheetData>
  <mergeCells count="13">
    <mergeCell ref="P45:R45"/>
    <mergeCell ref="P33:R33"/>
    <mergeCell ref="P11:R11"/>
    <mergeCell ref="O1:S1"/>
    <mergeCell ref="V34:X34"/>
    <mergeCell ref="U1:AA1"/>
    <mergeCell ref="Y2:AA2"/>
    <mergeCell ref="P3:R3"/>
    <mergeCell ref="P4:R4"/>
    <mergeCell ref="Y7:AA7"/>
    <mergeCell ref="P12:R12"/>
    <mergeCell ref="O18:S18"/>
    <mergeCell ref="P26:R26"/>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theme="4"/>
  </sheetPr>
  <dimension ref="A1:K23"/>
  <sheetViews>
    <sheetView workbookViewId="0">
      <selection activeCell="B12" sqref="B12"/>
    </sheetView>
  </sheetViews>
  <sheetFormatPr defaultColWidth="9.140625" defaultRowHeight="11.25" x14ac:dyDescent="0.2"/>
  <cols>
    <col min="1" max="1" width="12.85546875" style="18" customWidth="1"/>
    <col min="2" max="2" width="12.28515625" style="18" customWidth="1"/>
    <col min="3" max="3" width="21" style="18" customWidth="1"/>
    <col min="4" max="4" width="10.28515625" style="18" customWidth="1"/>
    <col min="5" max="5" width="29.7109375" style="18" customWidth="1"/>
    <col min="6" max="6" width="10.28515625" style="18" customWidth="1"/>
    <col min="7" max="16384" width="9.140625" style="18"/>
  </cols>
  <sheetData>
    <row r="1" spans="1:11" x14ac:dyDescent="0.2">
      <c r="A1" s="11" t="str">
        <f ca="1">IF(INDEX(Index!$E$6:$E$37,MATCH(A2,Index!$D$6:$D$37,0))=1,LEFT(A2,SEARCH("_",A2)-1),"")</f>
        <v>Commodities</v>
      </c>
      <c r="B1" s="18" t="s">
        <v>345</v>
      </c>
    </row>
    <row r="2" spans="1:11" ht="12.75" x14ac:dyDescent="0.2">
      <c r="A2" t="str">
        <f ca="1">MID(CELL("filename",A2),FIND("]",CELL("filename",A2))+1,255)</f>
        <v>Commodities_BASE</v>
      </c>
    </row>
    <row r="4" spans="1:11" ht="17.25" customHeight="1" x14ac:dyDescent="0.2"/>
    <row r="5" spans="1:11" ht="17.25" customHeight="1" x14ac:dyDescent="0.2">
      <c r="C5" s="19"/>
    </row>
    <row r="6" spans="1:11" ht="15.75" customHeight="1" thickBot="1" x14ac:dyDescent="0.3">
      <c r="B6" s="273" t="s">
        <v>529</v>
      </c>
      <c r="C6" s="273"/>
      <c r="D6" s="273"/>
      <c r="E6" s="273"/>
      <c r="F6" s="273"/>
      <c r="G6" s="273"/>
      <c r="H6" s="273"/>
      <c r="J6" s="274"/>
      <c r="K6" s="274"/>
    </row>
    <row r="7" spans="1:11" ht="15" x14ac:dyDescent="0.25">
      <c r="B7" s="274" t="s">
        <v>263</v>
      </c>
      <c r="C7" s="274" t="s">
        <v>264</v>
      </c>
      <c r="D7" s="274" t="s">
        <v>265</v>
      </c>
      <c r="E7" s="274" t="s">
        <v>530</v>
      </c>
      <c r="F7" s="274" t="s">
        <v>531</v>
      </c>
      <c r="G7" s="274" t="s">
        <v>533</v>
      </c>
      <c r="H7" s="274" t="s">
        <v>534</v>
      </c>
      <c r="J7" s="275"/>
      <c r="K7" s="275"/>
    </row>
    <row r="8" spans="1:11" s="17" customFormat="1" ht="15" x14ac:dyDescent="0.25">
      <c r="A8" s="275" t="s">
        <v>346</v>
      </c>
      <c r="B8" s="275"/>
      <c r="C8" s="275"/>
      <c r="D8" s="275"/>
      <c r="G8" s="275"/>
      <c r="J8" s="26"/>
    </row>
    <row r="9" spans="1:11" s="17" customFormat="1" ht="12.75" x14ac:dyDescent="0.2">
      <c r="A9" s="37"/>
      <c r="B9" s="37" t="str">
        <f>RES!E2</f>
        <v>ICPGMU</v>
      </c>
      <c r="C9" s="37" t="str">
        <f>RES!E3</f>
        <v>Industry-CP-Material use Gas</v>
      </c>
      <c r="D9" s="26" t="s">
        <v>84</v>
      </c>
      <c r="E9" s="26" t="s">
        <v>475</v>
      </c>
      <c r="F9" s="26" t="s">
        <v>382</v>
      </c>
      <c r="G9" s="26"/>
      <c r="H9" s="26"/>
      <c r="J9" s="26"/>
    </row>
    <row r="10" spans="1:11" s="17" customFormat="1" ht="12.75" x14ac:dyDescent="0.2">
      <c r="A10" s="37"/>
      <c r="B10" s="37" t="str">
        <f>RES!F2</f>
        <v>ICPELC</v>
      </c>
      <c r="C10" s="37" t="str">
        <f>RES!F3</f>
        <v>Industry Chemical Electricity</v>
      </c>
      <c r="D10" s="26" t="s">
        <v>84</v>
      </c>
      <c r="E10" s="26" t="s">
        <v>475</v>
      </c>
      <c r="F10" s="26" t="s">
        <v>532</v>
      </c>
      <c r="G10" s="26" t="s">
        <v>382</v>
      </c>
      <c r="H10" s="26" t="s">
        <v>516</v>
      </c>
      <c r="J10" s="26"/>
    </row>
    <row r="11" spans="1:11" s="17" customFormat="1" ht="12.75" x14ac:dyDescent="0.2">
      <c r="A11" s="37" t="s">
        <v>376</v>
      </c>
      <c r="B11" s="37" t="str">
        <f>RES!G2</f>
        <v>INDHGN</v>
      </c>
      <c r="C11" s="37" t="str">
        <f>RES!G3</f>
        <v>Industry Hydrogen</v>
      </c>
      <c r="D11" s="26" t="s">
        <v>84</v>
      </c>
      <c r="E11" s="26" t="s">
        <v>475</v>
      </c>
      <c r="F11" s="26" t="s">
        <v>532</v>
      </c>
      <c r="G11" s="26" t="s">
        <v>382</v>
      </c>
      <c r="H11" s="26"/>
      <c r="J11" s="26"/>
    </row>
    <row r="12" spans="1:11" s="17" customFormat="1" ht="12.75" x14ac:dyDescent="0.2">
      <c r="A12" s="37"/>
      <c r="B12" s="37" t="str">
        <f>RES!H2</f>
        <v>INDCLE</v>
      </c>
      <c r="C12" s="37" t="str">
        <f>RES!H3</f>
        <v>Industry Coal low grade</v>
      </c>
      <c r="D12" s="26" t="s">
        <v>84</v>
      </c>
      <c r="E12" s="26" t="s">
        <v>475</v>
      </c>
      <c r="F12" s="26" t="s">
        <v>382</v>
      </c>
      <c r="G12" s="26"/>
      <c r="H12" s="26"/>
      <c r="J12" s="26"/>
    </row>
    <row r="13" spans="1:11" s="17" customFormat="1" ht="12.75" x14ac:dyDescent="0.2">
      <c r="A13" s="37"/>
      <c r="B13" s="37" t="s">
        <v>347</v>
      </c>
      <c r="C13" s="37" t="s">
        <v>348</v>
      </c>
      <c r="D13" s="26" t="s">
        <v>84</v>
      </c>
      <c r="E13" s="26" t="s">
        <v>475</v>
      </c>
      <c r="F13" s="26" t="s">
        <v>532</v>
      </c>
      <c r="G13" s="26"/>
      <c r="H13" s="26"/>
      <c r="J13" s="26"/>
    </row>
    <row r="14" spans="1:11" s="17" customFormat="1" ht="12.75" x14ac:dyDescent="0.2">
      <c r="A14" s="37"/>
      <c r="B14" s="37" t="str">
        <f>RES!O2</f>
        <v>NH3</v>
      </c>
      <c r="C14" s="37" t="str">
        <f>RES!O3</f>
        <v>Ammonia</v>
      </c>
      <c r="D14" s="26" t="s">
        <v>84</v>
      </c>
      <c r="E14" s="26" t="s">
        <v>475</v>
      </c>
      <c r="F14" s="26" t="s">
        <v>382</v>
      </c>
      <c r="G14" s="26"/>
      <c r="H14" s="26"/>
      <c r="J14" s="26"/>
    </row>
    <row r="15" spans="1:11" s="17" customFormat="1" ht="12.75" x14ac:dyDescent="0.2">
      <c r="A15" s="37"/>
      <c r="B15" s="37" t="str">
        <f>RES!P2</f>
        <v>MTH</v>
      </c>
      <c r="C15" s="37" t="str">
        <f>RES!P3</f>
        <v>Methanol</v>
      </c>
      <c r="D15" s="26" t="s">
        <v>84</v>
      </c>
      <c r="E15" s="26" t="s">
        <v>475</v>
      </c>
      <c r="F15" s="26" t="s">
        <v>382</v>
      </c>
      <c r="G15" s="26"/>
      <c r="H15" s="26"/>
      <c r="J15" s="26"/>
    </row>
    <row r="16" spans="1:11" s="17" customFormat="1" ht="12.75" x14ac:dyDescent="0.2">
      <c r="B16" s="37" t="str">
        <f>RES!V2</f>
        <v>TRANH3</v>
      </c>
      <c r="C16" s="37" t="str">
        <f>RES!V3</f>
        <v>Transport Ammonia</v>
      </c>
      <c r="D16" s="26" t="s">
        <v>84</v>
      </c>
      <c r="E16" s="26" t="s">
        <v>475</v>
      </c>
      <c r="F16" s="26" t="s">
        <v>382</v>
      </c>
      <c r="G16" s="26"/>
      <c r="H16" s="26"/>
      <c r="J16" s="26"/>
    </row>
    <row r="17" spans="1:11" s="17" customFormat="1" ht="12.75" x14ac:dyDescent="0.2">
      <c r="B17" s="37" t="str">
        <f>RES!X2</f>
        <v>TRAMTH</v>
      </c>
      <c r="C17" s="37" t="str">
        <f>RES!X3</f>
        <v>Transport Methanol</v>
      </c>
      <c r="D17" s="26" t="s">
        <v>84</v>
      </c>
      <c r="E17" s="26" t="s">
        <v>475</v>
      </c>
      <c r="F17" s="26" t="s">
        <v>382</v>
      </c>
      <c r="G17" s="26"/>
      <c r="H17" s="26"/>
      <c r="J17" s="26"/>
    </row>
    <row r="18" spans="1:11" s="17" customFormat="1" ht="12.75" x14ac:dyDescent="0.2">
      <c r="B18" s="37" t="str">
        <f>RES!W2</f>
        <v>ICPNH3</v>
      </c>
      <c r="C18" s="37" t="str">
        <f>RES!W3</f>
        <v>Ammonia Demand Domestic Market</v>
      </c>
      <c r="D18" s="26" t="s">
        <v>84</v>
      </c>
      <c r="E18" s="26" t="s">
        <v>467</v>
      </c>
      <c r="F18" s="26" t="s">
        <v>382</v>
      </c>
      <c r="G18" s="26"/>
      <c r="H18" s="26"/>
      <c r="J18" s="26"/>
    </row>
    <row r="19" spans="1:11" s="17" customFormat="1" ht="12.75" x14ac:dyDescent="0.2">
      <c r="B19" s="37" t="str">
        <f>RES!Y2</f>
        <v>ICPMTH</v>
      </c>
      <c r="C19" s="37" t="str">
        <f>RES!Y3</f>
        <v>Methanol Demand Domestic Market</v>
      </c>
      <c r="D19" s="26" t="s">
        <v>84</v>
      </c>
      <c r="E19" s="26" t="s">
        <v>467</v>
      </c>
      <c r="F19" s="26" t="s">
        <v>382</v>
      </c>
      <c r="G19" s="26"/>
      <c r="H19" s="26"/>
      <c r="J19" s="26"/>
      <c r="K19" s="18"/>
    </row>
    <row r="20" spans="1:11" ht="15" x14ac:dyDescent="0.25">
      <c r="B20" s="18" t="s">
        <v>349</v>
      </c>
      <c r="C20" s="18" t="s">
        <v>350</v>
      </c>
      <c r="D20" s="26" t="s">
        <v>84</v>
      </c>
      <c r="E20" s="26" t="s">
        <v>475</v>
      </c>
      <c r="F20" s="26" t="s">
        <v>382</v>
      </c>
      <c r="G20" s="26"/>
      <c r="H20" s="26"/>
      <c r="J20" s="275"/>
      <c r="K20" s="275"/>
    </row>
    <row r="21" spans="1:11" ht="15" x14ac:dyDescent="0.25">
      <c r="A21" s="275" t="s">
        <v>351</v>
      </c>
      <c r="B21" s="275"/>
      <c r="C21" s="275"/>
      <c r="D21" s="26"/>
      <c r="E21" s="26"/>
      <c r="F21" s="26"/>
      <c r="G21" s="26"/>
      <c r="H21" s="26"/>
      <c r="J21" s="26"/>
    </row>
    <row r="22" spans="1:11" x14ac:dyDescent="0.2">
      <c r="A22" s="37"/>
      <c r="B22" s="37" t="s">
        <v>106</v>
      </c>
      <c r="C22" s="37" t="s">
        <v>352</v>
      </c>
      <c r="D22" s="26" t="s">
        <v>353</v>
      </c>
      <c r="E22" s="26" t="s">
        <v>469</v>
      </c>
      <c r="F22" s="26" t="s">
        <v>382</v>
      </c>
      <c r="G22" s="26"/>
      <c r="H22" s="26"/>
      <c r="J22" s="26"/>
    </row>
    <row r="23" spans="1:11" x14ac:dyDescent="0.2">
      <c r="A23" s="37"/>
      <c r="B23" s="37" t="s">
        <v>110</v>
      </c>
      <c r="C23" s="37" t="s">
        <v>354</v>
      </c>
      <c r="D23" s="26" t="s">
        <v>353</v>
      </c>
      <c r="E23" s="26" t="s">
        <v>469</v>
      </c>
      <c r="F23" s="26" t="s">
        <v>382</v>
      </c>
      <c r="G23" s="26"/>
      <c r="H23" s="26"/>
    </row>
  </sheetData>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125953" r:id="rId4" name="cmdSpecifySets">
          <controlPr defaultSize="0" autoLine="0" r:id="rId5">
            <anchor moveWithCells="1">
              <from>
                <xdr:col>4</xdr:col>
                <xdr:colOff>19050</xdr:colOff>
                <xdr:row>3</xdr:row>
                <xdr:rowOff>133350</xdr:rowOff>
              </from>
              <to>
                <xdr:col>4</xdr:col>
                <xdr:colOff>1924050</xdr:colOff>
                <xdr:row>4</xdr:row>
                <xdr:rowOff>152400</xdr:rowOff>
              </to>
            </anchor>
          </controlPr>
        </control>
      </mc:Choice>
      <mc:Fallback>
        <control shapeId="125953" r:id="rId4" name="cmdSpecifySets"/>
      </mc:Fallback>
    </mc:AlternateContent>
    <mc:AlternateContent xmlns:mc="http://schemas.openxmlformats.org/markup-compatibility/2006">
      <mc:Choice Requires="x14">
        <control shapeId="125954"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5954" r:id="rId6" name="cmdCheckCommoditiesSheet"/>
      </mc:Fallback>
    </mc:AlternateContent>
    <mc:AlternateContent xmlns:mc="http://schemas.openxmlformats.org/markup-compatibility/2006">
      <mc:Choice Requires="x14">
        <control shapeId="125955" r:id="rId8" name="cmdCommUnit">
          <controlPr defaultSize="0" autoLine="0" r:id="rId9">
            <anchor moveWithCells="1">
              <from>
                <xdr:col>3</xdr:col>
                <xdr:colOff>9525</xdr:colOff>
                <xdr:row>3</xdr:row>
                <xdr:rowOff>133350</xdr:rowOff>
              </from>
              <to>
                <xdr:col>3</xdr:col>
                <xdr:colOff>676275</xdr:colOff>
                <xdr:row>4</xdr:row>
                <xdr:rowOff>152400</xdr:rowOff>
              </to>
            </anchor>
          </controlPr>
        </control>
      </mc:Choice>
      <mc:Fallback>
        <control shapeId="125955" r:id="rId8" name="cmdCommUnit"/>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ANSv2-692-Home</vt:lpstr>
      <vt:lpstr>Index</vt:lpstr>
      <vt:lpstr>RES</vt:lpstr>
      <vt:lpstr>EBNH3_Exist</vt:lpstr>
      <vt:lpstr>Duplicate EB NH3</vt:lpstr>
      <vt:lpstr>EBMTH and intensities</vt:lpstr>
      <vt:lpstr>Commodities_BASE</vt:lpstr>
      <vt:lpstr>CommData_BASE</vt:lpstr>
      <vt:lpstr>Processes_BASE</vt:lpstr>
      <vt:lpstr>TechData_Demands</vt:lpstr>
      <vt:lpstr>ProcData_NH3</vt:lpstr>
      <vt:lpstr>ProcData_MTH</vt:lpstr>
      <vt:lpstr>'Duplicate EB NH3'!_ftn1</vt:lpstr>
      <vt:lpstr>EBNH3_Exist!_ftn1</vt:lpstr>
      <vt:lpstr>'Duplicate EB NH3'!_ftnref1</vt:lpstr>
      <vt:lpstr>EBNH3_Exist!_ftnref1</vt:lpstr>
    </vt:vector>
  </TitlesOfParts>
  <Manager/>
  <Company>Noble-Soft Systems Pty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Ken Noble</dc:creator>
  <cp:keywords/>
  <dc:description/>
  <cp:lastModifiedBy>Guy Cunliffe</cp:lastModifiedBy>
  <cp:revision/>
  <dcterms:created xsi:type="dcterms:W3CDTF">2005-05-01T12:39:10Z</dcterms:created>
  <dcterms:modified xsi:type="dcterms:W3CDTF">2023-09-27T10:57:29Z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713de5e5-8630-4467-b717-77e01c35d4d4</vt:lpwstr>
  </property>
  <property fmtid="{D5CDD505-2E9C-101B-9397-08002B2CF9AE}" pid="3" name="SaveCode">
    <vt:r8>568371057510375</vt:r8>
  </property>
</Properties>
</file>