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1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2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3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4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5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6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8CCFC089-8101-4C46-8A1B-830DB06ABDD0}" xr6:coauthVersionLast="47" xr6:coauthVersionMax="47" xr10:uidLastSave="{00000000-0000-0000-0000-000000000000}"/>
  <bookViews>
    <workbookView xWindow="-3195" yWindow="-18570" windowWidth="28770" windowHeight="15600" tabRatio="796" firstSheet="8" activeTab="8" xr2:uid="{E4E4DEB2-CFB1-442C-9FC5-D51D154627BD}"/>
  </bookViews>
  <sheets>
    <sheet name="ANSv2-692-Home" sheetId="9" r:id="rId1"/>
    <sheet name="Log" sheetId="72" r:id="rId2"/>
    <sheet name="ANSv2-692-REGIONS" sheetId="18" state="veryHidden" r:id="rId3"/>
    <sheet name="ANSv2-692-Commodities" sheetId="19" state="veryHidden" r:id="rId4"/>
    <sheet name="ANSv2-692-Processes" sheetId="20" state="veryHidden" r:id="rId5"/>
    <sheet name="ANSv2-692-Constraints" sheetId="23" state="veryHidden" r:id="rId6"/>
    <sheet name="ANSv2-692-CommData" sheetId="21" state="veryHidden" r:id="rId7"/>
    <sheet name="ANSv2-692-ProcData" sheetId="25" state="veryHidden" r:id="rId8"/>
    <sheet name="GreenExports" sheetId="77" r:id="rId9"/>
    <sheet name="ANSv2-692-ConstrData" sheetId="24" state="veryHidden" r:id="rId10"/>
    <sheet name="ANSv2-692-ITEMS" sheetId="10" state="veryHidden" r:id="rId11"/>
    <sheet name="ANSv2-692-TS DATA" sheetId="12" state="veryHidden" r:id="rId12"/>
    <sheet name="ANSv2-692-TID DATA" sheetId="13" state="veryHidden" r:id="rId13"/>
    <sheet name="ANSv2-692-TS&amp;TID DATA" sheetId="14" state="veryHidden" r:id="rId14"/>
    <sheet name="ANSv2-692-TS TRADE" sheetId="15" state="veryHidden" r:id="rId15"/>
    <sheet name="ANSv2-692-TID TRADE" sheetId="16" state="veryHidden" r:id="rId16"/>
    <sheet name="ANSv2-692-TS&amp;TID TRADE" sheetId="17" state="veryHidden" r:id="rId17"/>
  </sheets>
  <externalReferences>
    <externalReference r:id="rId18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77" l="1"/>
  <c r="X41" i="77"/>
  <c r="M36" i="77" s="1"/>
  <c r="AS30" i="77" l="1"/>
  <c r="R50" i="77" l="1"/>
  <c r="R51" i="77" s="1"/>
  <c r="V47" i="77"/>
  <c r="V51" i="77" s="1"/>
  <c r="V50" i="77" s="1"/>
  <c r="AE42" i="77" l="1"/>
  <c r="AG42" i="77"/>
  <c r="AR23" i="77" l="1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AM24" i="77" l="1"/>
  <c r="AN26" i="77"/>
  <c r="AU24" i="77"/>
  <c r="AO25" i="77"/>
  <c r="AF16" i="77"/>
  <c r="AF15" i="77"/>
  <c r="AF19" i="77" s="1"/>
  <c r="AO26" i="77" l="1"/>
  <c r="AM26" i="77" s="1"/>
  <c r="AM25" i="77"/>
  <c r="AU26" i="77" l="1"/>
  <c r="AU25" i="77"/>
  <c r="W45" i="77" l="1"/>
  <c r="Y27" i="77"/>
  <c r="W41" i="77"/>
  <c r="W34" i="77" l="1"/>
  <c r="W33" i="77"/>
  <c r="W42" i="77" l="1"/>
  <c r="X42" i="77"/>
  <c r="W35" i="77"/>
  <c r="W37" i="77"/>
  <c r="Y41" i="77" s="1"/>
  <c r="W38" i="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AS23" authorId="0" shapeId="0" xr:uid="{F606AC00-1855-47D5-9773-DC15AD04AD40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Pt share of demand for autocatalysts removed.
Note other PGMS such as Rh and Pd are not  factored. Needs a revisit.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<sst xmlns="http://schemas.openxmlformats.org/spreadsheetml/2006/main" count="330" uniqueCount="210">
  <si>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</si>
  <si>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</si>
  <si>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</si>
  <si>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</si>
  <si>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</si>
  <si>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</si>
  <si>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</si>
  <si>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</si>
  <si>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</si>
  <si>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</si>
  <si>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</si>
  <si>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</si>
  <si>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</si>
  <si>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</si>
  <si>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</si>
  <si>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</si>
  <si>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</si>
  <si>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</si>
  <si>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</si>
  <si>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</si>
  <si>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</si>
  <si>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</si>
  <si>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</si>
  <si>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</si>
  <si>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</si>
  <si>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</si>
  <si>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</si>
  <si>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</si>
  <si>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</si>
  <si>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</si>
  <si>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</si>
  <si>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</si>
  <si>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</si>
  <si>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</si>
  <si>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</si>
  <si>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</si>
  <si>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</si>
  <si>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</si>
  <si>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</si>
  <si>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</si>
  <si>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</si>
  <si>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</si>
  <si>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</si>
  <si>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</si>
  <si>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</si>
  <si>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</si>
  <si>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</si>
  <si>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</si>
  <si>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</si>
  <si>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</si>
  <si>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</si>
  <si>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</si>
  <si>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</si>
  <si>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</si>
  <si>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</si>
  <si>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</si>
  <si>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</si>
  <si>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</si>
  <si>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</si>
  <si>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</si>
  <si>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</si>
  <si>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</si>
  <si>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</si>
  <si>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</si>
  <si>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</si>
  <si>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</si>
  <si>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</si>
  <si>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</si>
  <si>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</si>
  <si>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</si>
  <si>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</si>
  <si>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</si>
  <si>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</si>
  <si>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</si>
  <si>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</si>
  <si>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</si>
  <si>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</si>
  <si>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</si>
  <si>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</si>
  <si>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</si>
  <si>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</si>
  <si>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</si>
  <si>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</si>
  <si>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</si>
  <si>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</si>
  <si>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</si>
  <si>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</si>
  <si>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</si>
  <si>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</si>
  <si>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</si>
  <si>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</si>
  <si>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</si>
  <si>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</si>
  <si>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</si>
  <si>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</si>
  <si>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</si>
  <si>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</si>
  <si>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</si>
  <si>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</si>
  <si>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</si>
  <si>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</si>
  <si>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</si>
  <si>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</si>
  <si>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</si>
  <si>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</si>
  <si>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</si>
  <si>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</si>
  <si>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</si>
  <si>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</si>
  <si>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</si>
  <si>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</si>
  <si>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</si>
  <si>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</si>
  <si>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</si>
  <si>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</si>
  <si>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PJ</t>
  </si>
  <si>
    <t>Commodity</t>
  </si>
  <si>
    <t>Date</t>
  </si>
  <si>
    <t>Author</t>
  </si>
  <si>
    <t>BMc</t>
  </si>
  <si>
    <t xml:space="preserve">Completed sheet for PGMs sector. Have imported and works. Created 'outstanding issues' sheet to log next steps and issues. </t>
  </si>
  <si>
    <t>Green Iron</t>
  </si>
  <si>
    <t>Ammonia</t>
  </si>
  <si>
    <t>NH3</t>
  </si>
  <si>
    <t>PEXGDRI</t>
  </si>
  <si>
    <t>High export</t>
  </si>
  <si>
    <t>Scenario</t>
  </si>
  <si>
    <t>same as 2017 levels</t>
  </si>
  <si>
    <t>assumption. Testing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</si>
  <si>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</si>
  <si>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</si>
  <si>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</si>
  <si>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</si>
  <si>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</si>
  <si>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</si>
  <si>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</si>
  <si>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</si>
  <si>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</si>
  <si>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</si>
  <si>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</si>
  <si>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</si>
  <si>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</si>
  <si>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</si>
  <si>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</si>
  <si>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</si>
  <si>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</si>
  <si>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</si>
  <si>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</si>
  <si>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</si>
  <si>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</si>
  <si>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</si>
  <si>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</si>
  <si>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</si>
  <si>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</si>
  <si>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</si>
  <si>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</si>
  <si>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</si>
  <si>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</si>
  <si>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</si>
  <si>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</si>
  <si>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</si>
  <si>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</si>
  <si>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</si>
  <si>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</si>
  <si>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</si>
  <si>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</si>
  <si>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</si>
  <si>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</si>
  <si>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</si>
  <si>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</si>
  <si>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</si>
  <si>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</si>
  <si>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</si>
  <si>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</si>
  <si>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</si>
  <si>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</si>
  <si>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</si>
  <si>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</si>
  <si>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</si>
  <si>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</si>
  <si>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</si>
  <si>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</si>
  <si>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</si>
  <si>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</si>
  <si>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</si>
  <si>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</si>
  <si>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</si>
  <si>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</si>
  <si>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</si>
  <si>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</si>
  <si>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</si>
  <si>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</si>
  <si>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</si>
  <si>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</si>
  <si>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</si>
  <si>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</si>
  <si>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Net platinum demand (tonnes) for the transtion</t>
  </si>
  <si>
    <t>Bmc</t>
  </si>
  <si>
    <t>converted to VEDA format</t>
  </si>
  <si>
    <t>LimType</t>
  </si>
  <si>
    <t>Attribute</t>
  </si>
  <si>
    <t>ACT_BND</t>
  </si>
  <si>
    <t>FX</t>
  </si>
  <si>
    <t>Green Ammonia</t>
  </si>
  <si>
    <t>PEXNH3G</t>
  </si>
  <si>
    <t>~TFM_INS-TS</t>
  </si>
  <si>
    <t>PSET_PN</t>
  </si>
  <si>
    <t xml:space="preserve">Green Iron </t>
  </si>
  <si>
    <t>Green JetFuel</t>
  </si>
  <si>
    <t>Target market share: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</si>
</sst>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0" fillId="4" borderId="10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29" fillId="0" borderId="0" applyNumberFormat="0" applyFill="0" applyBorder="0" applyAlignment="0" applyProtection="0"/>
    <xf numFmtId="0" fontId="3" fillId="0" borderId="0"/>
    <xf numFmtId="0" fontId="17" fillId="0" borderId="0"/>
    <xf numFmtId="0" fontId="35" fillId="6" borderId="0" applyNumberFormat="0" applyBorder="0" applyAlignment="0" applyProtection="0"/>
    <xf numFmtId="43" fontId="2" fillId="0" borderId="0" applyFont="0" applyFill="0" applyBorder="0" applyAlignment="0" applyProtection="0"/>
    <xf numFmtId="0" fontId="37" fillId="5" borderId="0" applyNumberFormat="0" applyBorder="0" applyAlignment="0" applyProtection="0"/>
    <xf numFmtId="0" fontId="17" fillId="0" borderId="0"/>
    <xf numFmtId="0" fontId="17" fillId="0" borderId="0"/>
    <xf numFmtId="0" fontId="2" fillId="0" borderId="0"/>
    <xf numFmtId="0" fontId="17" fillId="0" borderId="0"/>
    <xf numFmtId="0" fontId="36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/>
    <xf numFmtId="0" fontId="13" fillId="0" borderId="0" xfId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5" fillId="0" borderId="0" xfId="1" applyFont="1"/>
    <xf numFmtId="0" fontId="22" fillId="0" borderId="0" xfId="1" applyFont="1"/>
    <xf numFmtId="0" fontId="23" fillId="0" borderId="0" xfId="1" applyFont="1"/>
    <xf numFmtId="49" fontId="22" fillId="0" borderId="0" xfId="0" applyNumberFormat="1" applyFont="1" applyAlignment="1">
      <alignment horizontal="left"/>
    </xf>
    <xf numFmtId="0" fontId="24" fillId="0" borderId="0" xfId="1" applyFont="1"/>
    <xf numFmtId="0" fontId="18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center" wrapText="1"/>
    </xf>
    <xf numFmtId="0" fontId="20" fillId="0" borderId="0" xfId="0" applyFont="1"/>
    <xf numFmtId="0" fontId="23" fillId="3" borderId="0" xfId="0" applyFont="1" applyFill="1"/>
    <xf numFmtId="0" fontId="23" fillId="3" borderId="0" xfId="1" applyFont="1" applyFill="1"/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9" fillId="0" borderId="0" xfId="12"/>
    <xf numFmtId="0" fontId="17" fillId="0" borderId="0" xfId="0" applyFont="1"/>
    <xf numFmtId="2" fontId="0" fillId="0" borderId="0" xfId="0" applyNumberFormat="1"/>
    <xf numFmtId="0" fontId="11" fillId="0" borderId="7" xfId="0" applyFont="1" applyBorder="1"/>
    <xf numFmtId="165" fontId="0" fillId="0" borderId="0" xfId="18" applyNumberFormat="1" applyFont="1"/>
    <xf numFmtId="0" fontId="13" fillId="0" borderId="0" xfId="0" applyFont="1" applyAlignment="1">
      <alignment horizontal="left"/>
    </xf>
    <xf numFmtId="15" fontId="0" fillId="0" borderId="0" xfId="0" applyNumberFormat="1"/>
    <xf numFmtId="0" fontId="17" fillId="0" borderId="0" xfId="0" applyFont="1" applyAlignment="1">
      <alignment wrapText="1"/>
    </xf>
    <xf numFmtId="1" fontId="0" fillId="0" borderId="0" xfId="0" applyNumberFormat="1"/>
    <xf numFmtId="0" fontId="0" fillId="0" borderId="9" xfId="0" applyBorder="1"/>
    <xf numFmtId="0" fontId="17" fillId="0" borderId="9" xfId="0" applyFont="1" applyBorder="1"/>
    <xf numFmtId="0" fontId="5" fillId="0" borderId="9" xfId="20" applyFont="1" applyBorder="1"/>
    <xf numFmtId="0" fontId="11" fillId="0" borderId="9" xfId="0" applyFont="1" applyBorder="1"/>
    <xf numFmtId="166" fontId="0" fillId="0" borderId="0" xfId="0" applyNumberFormat="1"/>
    <xf numFmtId="0" fontId="33" fillId="0" borderId="12" xfId="12" applyFont="1" applyBorder="1" applyAlignment="1">
      <alignment horizontal="center" vertical="center" wrapText="1"/>
    </xf>
    <xf numFmtId="0" fontId="33" fillId="0" borderId="15" xfId="12" applyFont="1" applyBorder="1" applyAlignment="1">
      <alignment horizontal="center" vertical="center" wrapText="1"/>
    </xf>
    <xf numFmtId="0" fontId="33" fillId="0" borderId="14" xfId="12" applyFont="1" applyBorder="1" applyAlignment="1">
      <alignment horizontal="center" vertical="center" wrapText="1"/>
    </xf>
    <xf numFmtId="166" fontId="33" fillId="0" borderId="15" xfId="0" applyNumberFormat="1" applyFont="1" applyBorder="1" applyAlignment="1">
      <alignment horizontal="center" vertical="center" wrapText="1"/>
    </xf>
    <xf numFmtId="2" fontId="33" fillId="0" borderId="15" xfId="0" applyNumberFormat="1" applyFont="1" applyBorder="1" applyAlignment="1">
      <alignment horizontal="center" vertical="center" wrapText="1"/>
    </xf>
    <xf numFmtId="0" fontId="33" fillId="3" borderId="14" xfId="12" applyFont="1" applyFill="1" applyBorder="1" applyAlignment="1">
      <alignment horizontal="center" vertical="center" wrapText="1"/>
    </xf>
    <xf numFmtId="1" fontId="33" fillId="0" borderId="15" xfId="0" applyNumberFormat="1" applyFont="1" applyBorder="1" applyAlignment="1">
      <alignment horizontal="center" vertical="center" wrapText="1"/>
    </xf>
    <xf numFmtId="0" fontId="4" fillId="0" borderId="0" xfId="12" applyFont="1"/>
    <xf numFmtId="43" fontId="0" fillId="0" borderId="0" xfId="7" applyFont="1"/>
    <xf numFmtId="43" fontId="0" fillId="0" borderId="0" xfId="0" applyNumberFormat="1"/>
    <xf numFmtId="0" fontId="11" fillId="3" borderId="0" xfId="0" applyFont="1" applyFill="1"/>
    <xf numFmtId="0" fontId="0" fillId="0" borderId="7" xfId="0" applyBorder="1"/>
    <xf numFmtId="0" fontId="33" fillId="0" borderId="17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10" fontId="0" fillId="0" borderId="0" xfId="18" applyNumberFormat="1" applyFont="1"/>
    <xf numFmtId="0" fontId="17" fillId="3" borderId="0" xfId="0" applyFont="1" applyFill="1"/>
    <xf numFmtId="0" fontId="33" fillId="0" borderId="0" xfId="0" applyFont="1"/>
    <xf numFmtId="0" fontId="13" fillId="0" borderId="7" xfId="0" applyFont="1" applyBorder="1"/>
    <xf numFmtId="0" fontId="38" fillId="0" borderId="0" xfId="26" applyFont="1" applyAlignment="1">
      <alignment horizontal="left"/>
    </xf>
    <xf numFmtId="165" fontId="30" fillId="4" borderId="10" xfId="19" applyNumberFormat="1"/>
    <xf numFmtId="0" fontId="30" fillId="4" borderId="10" xfId="19"/>
    <xf numFmtId="0" fontId="33" fillId="0" borderId="13" xfId="12" applyFont="1" applyBorder="1" applyAlignment="1">
      <alignment horizontal="center" vertical="center" wrapText="1"/>
    </xf>
    <xf numFmtId="0" fontId="33" fillId="0" borderId="12" xfId="12" applyFont="1" applyBorder="1" applyAlignment="1">
      <alignment horizontal="center" vertical="center" wrapText="1"/>
    </xf>
    <xf numFmtId="0" fontId="26" fillId="0" borderId="13" xfId="11" applyBorder="1" applyAlignment="1" applyProtection="1">
      <alignment vertical="center" wrapText="1"/>
    </xf>
    <xf numFmtId="0" fontId="26" fillId="0" borderId="16" xfId="11" applyBorder="1" applyAlignment="1" applyProtection="1">
      <alignment vertical="center" wrapText="1"/>
    </xf>
    <xf numFmtId="0" fontId="26" fillId="0" borderId="12" xfId="11" applyBorder="1" applyAlignment="1" applyProtection="1">
      <alignment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33" fillId="0" borderId="11" xfId="12" applyFont="1" applyBorder="1" applyAlignment="1">
      <alignment horizontal="center" vertical="center" wrapText="1"/>
    </xf>
    <xf numFmtId="0" fontId="33" fillId="0" borderId="14" xfId="12" applyFont="1" applyBorder="1" applyAlignment="1">
      <alignment horizontal="center" vertical="center" wrapText="1"/>
    </xf>
  </cellXfs>
  <cellStyles count="42">
    <cellStyle name="60% - Accent2 2" xfId="29" xr:uid="{52DCAC21-A7DF-48DC-8BD6-92C79C380BFD}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2 4" xfId="30" xr:uid="{063EF746-1B47-4AB8-9FB4-1B0D4EDD6514}"/>
    <cellStyle name="Comma 2 5" xfId="40" xr:uid="{F7353E6C-19EB-49C1-8FCC-D9ED13A5EB94}"/>
    <cellStyle name="Comma 3" xfId="16" xr:uid="{C170A3C1-B68E-4AAE-92F6-CE979AB71698}"/>
    <cellStyle name="Comma 4" xfId="21" xr:uid="{DB9154F2-28B5-44A6-974B-C1F9E9C5B216}"/>
    <cellStyle name="Heading 4" xfId="26" builtinId="19"/>
    <cellStyle name="Hyperlink 2" xfId="11" xr:uid="{00000000-0005-0000-0000-000003000000}"/>
    <cellStyle name="Input" xfId="19" builtinId="20"/>
    <cellStyle name="Neutral 2" xfId="31" xr:uid="{5D86356E-C878-49BF-A5FD-CB02DF9A0FAA}"/>
    <cellStyle name="Normal" xfId="0" builtinId="0"/>
    <cellStyle name="Normal 10" xfId="28" xr:uid="{67E85101-DCD6-470A-A7F7-77057BE0431E}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4 2" xfId="33" xr:uid="{598DC571-5639-4FFB-B98B-50400D821AA7}"/>
    <cellStyle name="Normal 4 3" xfId="32" xr:uid="{92495C86-08B9-477E-A645-B1B6A7FA5338}"/>
    <cellStyle name="Normal 5" xfId="20" xr:uid="{48F6F01B-E031-4092-96E3-BB2C0508DCA9}"/>
    <cellStyle name="Normal 6" xfId="23" xr:uid="{6A6574B2-62F5-40BC-8362-3AEC07F19B06}"/>
    <cellStyle name="Normal 7" xfId="27" xr:uid="{DBF45ED1-279D-45B0-936F-129E8CC7EEFA}"/>
    <cellStyle name="Normal 8" xfId="25" xr:uid="{B39FEACC-200F-4F79-9DF5-BE8F017EC6F1}"/>
    <cellStyle name="Normal 8 2" xfId="34" xr:uid="{6FA086BA-7BE5-40BB-8496-16AB85E44E5D}"/>
    <cellStyle name="Normal 8 3" xfId="41" xr:uid="{ACC57635-4635-4619-92DA-C2360452EFEA}"/>
    <cellStyle name="Normal 9 2" xfId="35" xr:uid="{E4AA1195-0C32-45D9-857C-AFF51DBAE040}"/>
    <cellStyle name="Normale_B2020" xfId="36" xr:uid="{C6191CD7-1803-440D-8A37-67B0BD5A9CB4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37" xr:uid="{3314422F-AA97-4D53-A8E9-2975DDDF8940}"/>
    <cellStyle name="Percent 3" xfId="8" xr:uid="{00000000-0005-0000-0000-000010000000}"/>
    <cellStyle name="Percent 4" xfId="22" xr:uid="{7E26E6EB-8324-43B8-A605-B399F50E7E49}"/>
    <cellStyle name="Percent 4 2" xfId="38" xr:uid="{7B17BE97-A705-4B30-9CCF-02FD25AC5012}"/>
    <cellStyle name="Percent 5" xfId="24" xr:uid="{ED4F8449-5DC3-4A88-B075-58560894CAF1}"/>
    <cellStyle name="Standard_Sce_D_Extraction" xfId="39" xr:uid="{7EF22BE9-C14F-41A4-BCBB-D6DDE98A49F6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1.emf"/><Relationship Id="rId2" Type="http://schemas.openxmlformats.org/officeDocument/2006/relationships/image" Target="../media/image40.emf"/><Relationship Id="rId1" Type="http://schemas.openxmlformats.org/officeDocument/2006/relationships/image" Target="../media/image39.emf"/><Relationship Id="rId4" Type="http://schemas.openxmlformats.org/officeDocument/2006/relationships/image" Target="../media/image42.emf"/></Relationships>
</file>

<file path=xl/drawings/_rels/vmlDrawing11.vml.rels><?xml version="1.0" encoding="UTF-8" standalone="yes"?>
<Relationships xmlns="http://schemas.openxmlformats.org/package/2006/relationships"><Relationship Id="rId8" Type="http://schemas.openxmlformats.org/officeDocument/2006/relationships/image" Target="../media/image51.emf"/><Relationship Id="rId3" Type="http://schemas.openxmlformats.org/officeDocument/2006/relationships/image" Target="../media/image46.emf"/><Relationship Id="rId7" Type="http://schemas.openxmlformats.org/officeDocument/2006/relationships/image" Target="../media/image50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6" Type="http://schemas.openxmlformats.org/officeDocument/2006/relationships/image" Target="../media/image49.emf"/><Relationship Id="rId5" Type="http://schemas.openxmlformats.org/officeDocument/2006/relationships/image" Target="../media/image48.emf"/><Relationship Id="rId10" Type="http://schemas.openxmlformats.org/officeDocument/2006/relationships/image" Target="../media/image43.emf"/><Relationship Id="rId4" Type="http://schemas.openxmlformats.org/officeDocument/2006/relationships/image" Target="../media/image47.emf"/><Relationship Id="rId9" Type="http://schemas.openxmlformats.org/officeDocument/2006/relationships/image" Target="../media/image52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0.emf"/><Relationship Id="rId3" Type="http://schemas.openxmlformats.org/officeDocument/2006/relationships/image" Target="../media/image55.emf"/><Relationship Id="rId7" Type="http://schemas.openxmlformats.org/officeDocument/2006/relationships/image" Target="../media/image59.emf"/><Relationship Id="rId2" Type="http://schemas.openxmlformats.org/officeDocument/2006/relationships/image" Target="../media/image54.emf"/><Relationship Id="rId1" Type="http://schemas.openxmlformats.org/officeDocument/2006/relationships/image" Target="../media/image53.emf"/><Relationship Id="rId6" Type="http://schemas.openxmlformats.org/officeDocument/2006/relationships/image" Target="../media/image58.emf"/><Relationship Id="rId5" Type="http://schemas.openxmlformats.org/officeDocument/2006/relationships/image" Target="../media/image57.emf"/><Relationship Id="rId4" Type="http://schemas.openxmlformats.org/officeDocument/2006/relationships/image" Target="../media/image56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9.emf"/><Relationship Id="rId3" Type="http://schemas.openxmlformats.org/officeDocument/2006/relationships/image" Target="../media/image64.emf"/><Relationship Id="rId7" Type="http://schemas.openxmlformats.org/officeDocument/2006/relationships/image" Target="../media/image68.emf"/><Relationship Id="rId2" Type="http://schemas.openxmlformats.org/officeDocument/2006/relationships/image" Target="../media/image63.emf"/><Relationship Id="rId1" Type="http://schemas.openxmlformats.org/officeDocument/2006/relationships/image" Target="../media/image62.emf"/><Relationship Id="rId6" Type="http://schemas.openxmlformats.org/officeDocument/2006/relationships/image" Target="../media/image67.emf"/><Relationship Id="rId5" Type="http://schemas.openxmlformats.org/officeDocument/2006/relationships/image" Target="../media/image66.emf"/><Relationship Id="rId10" Type="http://schemas.openxmlformats.org/officeDocument/2006/relationships/image" Target="../media/image61.emf"/><Relationship Id="rId4" Type="http://schemas.openxmlformats.org/officeDocument/2006/relationships/image" Target="../media/image65.emf"/><Relationship Id="rId9" Type="http://schemas.openxmlformats.org/officeDocument/2006/relationships/image" Target="../media/image70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10" Type="http://schemas.openxmlformats.org/officeDocument/2006/relationships/image" Target="../media/image71.emf"/><Relationship Id="rId4" Type="http://schemas.openxmlformats.org/officeDocument/2006/relationships/image" Target="../media/image75.emf"/><Relationship Id="rId9" Type="http://schemas.openxmlformats.org/officeDocument/2006/relationships/image" Target="../media/image80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83.emf"/><Relationship Id="rId7" Type="http://schemas.openxmlformats.org/officeDocument/2006/relationships/image" Target="../media/image87.emf"/><Relationship Id="rId2" Type="http://schemas.openxmlformats.org/officeDocument/2006/relationships/image" Target="../media/image82.emf"/><Relationship Id="rId1" Type="http://schemas.openxmlformats.org/officeDocument/2006/relationships/image" Target="../media/image81.emf"/><Relationship Id="rId6" Type="http://schemas.openxmlformats.org/officeDocument/2006/relationships/image" Target="../media/image86.emf"/><Relationship Id="rId5" Type="http://schemas.openxmlformats.org/officeDocument/2006/relationships/image" Target="../media/image85.emf"/><Relationship Id="rId4" Type="http://schemas.openxmlformats.org/officeDocument/2006/relationships/image" Target="../media/image84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97.emf"/><Relationship Id="rId3" Type="http://schemas.openxmlformats.org/officeDocument/2006/relationships/image" Target="../media/image92.emf"/><Relationship Id="rId7" Type="http://schemas.openxmlformats.org/officeDocument/2006/relationships/image" Target="../media/image96.emf"/><Relationship Id="rId2" Type="http://schemas.openxmlformats.org/officeDocument/2006/relationships/image" Target="../media/image91.emf"/><Relationship Id="rId1" Type="http://schemas.openxmlformats.org/officeDocument/2006/relationships/image" Target="../media/image90.emf"/><Relationship Id="rId6" Type="http://schemas.openxmlformats.org/officeDocument/2006/relationships/image" Target="../media/image95.emf"/><Relationship Id="rId5" Type="http://schemas.openxmlformats.org/officeDocument/2006/relationships/image" Target="../media/image94.emf"/><Relationship Id="rId10" Type="http://schemas.openxmlformats.org/officeDocument/2006/relationships/image" Target="../media/image89.emf"/><Relationship Id="rId4" Type="http://schemas.openxmlformats.org/officeDocument/2006/relationships/image" Target="../media/image93.emf"/><Relationship Id="rId9" Type="http://schemas.openxmlformats.org/officeDocument/2006/relationships/image" Target="../media/image98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9.emf"/><Relationship Id="rId1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8.emf"/><Relationship Id="rId3" Type="http://schemas.openxmlformats.org/officeDocument/2006/relationships/image" Target="../media/image33.emf"/><Relationship Id="rId7" Type="http://schemas.openxmlformats.org/officeDocument/2006/relationships/image" Target="../media/image37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Relationship Id="rId6" Type="http://schemas.openxmlformats.org/officeDocument/2006/relationships/image" Target="../media/image36.emf"/><Relationship Id="rId5" Type="http://schemas.openxmlformats.org/officeDocument/2006/relationships/image" Target="../media/image35.emf"/><Relationship Id="rId4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A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A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A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A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0B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0B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0B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B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B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B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B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B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0B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0B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C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C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0C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C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C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C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C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C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D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D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0D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D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D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D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D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D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D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0D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E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0E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E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E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E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E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E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0E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0E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0E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0F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0F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F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F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F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F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F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0F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0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0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0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0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0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0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0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0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0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0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2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2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3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3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3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4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4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4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5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5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5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6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6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6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6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6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7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7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7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7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7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7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7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765</xdr:colOff>
      <xdr:row>27</xdr:row>
      <xdr:rowOff>3394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9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9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9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9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9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9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9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9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5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2.emf"/><Relationship Id="rId12" Type="http://schemas.openxmlformats.org/officeDocument/2006/relationships/control" Target="../activeX/activeX33.xml"/><Relationship Id="rId17" Type="http://schemas.openxmlformats.org/officeDocument/2006/relationships/image" Target="../media/image37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5.xml"/><Relationship Id="rId20" Type="http://schemas.openxmlformats.org/officeDocument/2006/relationships/comments" Target="../comments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0.xml"/><Relationship Id="rId11" Type="http://schemas.openxmlformats.org/officeDocument/2006/relationships/image" Target="../media/image34.emf"/><Relationship Id="rId5" Type="http://schemas.openxmlformats.org/officeDocument/2006/relationships/image" Target="../media/image31.emf"/><Relationship Id="rId15" Type="http://schemas.openxmlformats.org/officeDocument/2006/relationships/image" Target="../media/image36.emf"/><Relationship Id="rId10" Type="http://schemas.openxmlformats.org/officeDocument/2006/relationships/control" Target="../activeX/activeX32.xml"/><Relationship Id="rId19" Type="http://schemas.openxmlformats.org/officeDocument/2006/relationships/image" Target="../media/image38.emf"/><Relationship Id="rId4" Type="http://schemas.openxmlformats.org/officeDocument/2006/relationships/control" Target="../activeX/activeX29.xml"/><Relationship Id="rId9" Type="http://schemas.openxmlformats.org/officeDocument/2006/relationships/image" Target="../media/image33.emf"/><Relationship Id="rId14" Type="http://schemas.openxmlformats.org/officeDocument/2006/relationships/control" Target="../activeX/activeX3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0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38.xml"/><Relationship Id="rId11" Type="http://schemas.openxmlformats.org/officeDocument/2006/relationships/image" Target="../media/image42.emf"/><Relationship Id="rId5" Type="http://schemas.openxmlformats.org/officeDocument/2006/relationships/image" Target="../media/image39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1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47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1.vml"/><Relationship Id="rId21" Type="http://schemas.openxmlformats.org/officeDocument/2006/relationships/image" Target="../media/image51.emf"/><Relationship Id="rId7" Type="http://schemas.openxmlformats.org/officeDocument/2006/relationships/image" Target="../media/image44.emf"/><Relationship Id="rId12" Type="http://schemas.openxmlformats.org/officeDocument/2006/relationships/control" Target="../activeX/activeX45.xml"/><Relationship Id="rId17" Type="http://schemas.openxmlformats.org/officeDocument/2006/relationships/image" Target="../media/image49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2.xml"/><Relationship Id="rId11" Type="http://schemas.openxmlformats.org/officeDocument/2006/relationships/image" Target="../media/image46.emf"/><Relationship Id="rId5" Type="http://schemas.openxmlformats.org/officeDocument/2006/relationships/image" Target="../media/image43.emf"/><Relationship Id="rId15" Type="http://schemas.openxmlformats.org/officeDocument/2006/relationships/image" Target="../media/image48.emf"/><Relationship Id="rId23" Type="http://schemas.openxmlformats.org/officeDocument/2006/relationships/image" Target="../media/image52.emf"/><Relationship Id="rId10" Type="http://schemas.openxmlformats.org/officeDocument/2006/relationships/control" Target="../activeX/activeX44.xml"/><Relationship Id="rId19" Type="http://schemas.openxmlformats.org/officeDocument/2006/relationships/image" Target="../media/image50.emf"/><Relationship Id="rId4" Type="http://schemas.openxmlformats.org/officeDocument/2006/relationships/control" Target="../activeX/activeX41.xml"/><Relationship Id="rId9" Type="http://schemas.openxmlformats.org/officeDocument/2006/relationships/image" Target="../media/image45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57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54.emf"/><Relationship Id="rId12" Type="http://schemas.openxmlformats.org/officeDocument/2006/relationships/control" Target="../activeX/activeX55.xml"/><Relationship Id="rId17" Type="http://schemas.openxmlformats.org/officeDocument/2006/relationships/image" Target="../media/image59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2.xml"/><Relationship Id="rId11" Type="http://schemas.openxmlformats.org/officeDocument/2006/relationships/image" Target="../media/image56.emf"/><Relationship Id="rId5" Type="http://schemas.openxmlformats.org/officeDocument/2006/relationships/image" Target="../media/image53.emf"/><Relationship Id="rId15" Type="http://schemas.openxmlformats.org/officeDocument/2006/relationships/image" Target="../media/image58.emf"/><Relationship Id="rId10" Type="http://schemas.openxmlformats.org/officeDocument/2006/relationships/control" Target="../activeX/activeX54.xml"/><Relationship Id="rId19" Type="http://schemas.openxmlformats.org/officeDocument/2006/relationships/image" Target="../media/image60.emf"/><Relationship Id="rId4" Type="http://schemas.openxmlformats.org/officeDocument/2006/relationships/control" Target="../activeX/activeX51.xml"/><Relationship Id="rId9" Type="http://schemas.openxmlformats.org/officeDocument/2006/relationships/image" Target="../media/image55.emf"/><Relationship Id="rId14" Type="http://schemas.openxmlformats.org/officeDocument/2006/relationships/control" Target="../activeX/activeX5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emf"/><Relationship Id="rId13" Type="http://schemas.openxmlformats.org/officeDocument/2006/relationships/control" Target="../activeX/activeX64.xml"/><Relationship Id="rId18" Type="http://schemas.openxmlformats.org/officeDocument/2006/relationships/image" Target="../media/image68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65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3.vml"/><Relationship Id="rId16" Type="http://schemas.openxmlformats.org/officeDocument/2006/relationships/image" Target="../media/image67.emf"/><Relationship Id="rId20" Type="http://schemas.openxmlformats.org/officeDocument/2006/relationships/image" Target="../media/image69.emf"/><Relationship Id="rId1" Type="http://schemas.openxmlformats.org/officeDocument/2006/relationships/drawing" Target="../drawings/drawing13.xml"/><Relationship Id="rId6" Type="http://schemas.openxmlformats.org/officeDocument/2006/relationships/image" Target="../media/image62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4.emf"/><Relationship Id="rId19" Type="http://schemas.openxmlformats.org/officeDocument/2006/relationships/control" Target="../activeX/activeX67.xml"/><Relationship Id="rId4" Type="http://schemas.openxmlformats.org/officeDocument/2006/relationships/image" Target="../media/image61.emf"/><Relationship Id="rId9" Type="http://schemas.openxmlformats.org/officeDocument/2006/relationships/control" Target="../activeX/activeX62.xml"/><Relationship Id="rId14" Type="http://schemas.openxmlformats.org/officeDocument/2006/relationships/image" Target="../media/image66.emf"/><Relationship Id="rId22" Type="http://schemas.openxmlformats.org/officeDocument/2006/relationships/image" Target="../media/image70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emf"/><Relationship Id="rId13" Type="http://schemas.openxmlformats.org/officeDocument/2006/relationships/control" Target="../activeX/activeX74.xml"/><Relationship Id="rId18" Type="http://schemas.openxmlformats.org/officeDocument/2006/relationships/image" Target="../media/image78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75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77.emf"/><Relationship Id="rId20" Type="http://schemas.openxmlformats.org/officeDocument/2006/relationships/image" Target="../media/image79.emf"/><Relationship Id="rId1" Type="http://schemas.openxmlformats.org/officeDocument/2006/relationships/drawing" Target="../drawings/drawing14.xml"/><Relationship Id="rId6" Type="http://schemas.openxmlformats.org/officeDocument/2006/relationships/image" Target="../media/image72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4.emf"/><Relationship Id="rId19" Type="http://schemas.openxmlformats.org/officeDocument/2006/relationships/control" Target="../activeX/activeX77.xml"/><Relationship Id="rId4" Type="http://schemas.openxmlformats.org/officeDocument/2006/relationships/image" Target="../media/image71.emf"/><Relationship Id="rId9" Type="http://schemas.openxmlformats.org/officeDocument/2006/relationships/control" Target="../activeX/activeX72.xml"/><Relationship Id="rId14" Type="http://schemas.openxmlformats.org/officeDocument/2006/relationships/image" Target="../media/image76.emf"/><Relationship Id="rId22" Type="http://schemas.openxmlformats.org/officeDocument/2006/relationships/image" Target="../media/image80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85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82.emf"/><Relationship Id="rId12" Type="http://schemas.openxmlformats.org/officeDocument/2006/relationships/control" Target="../activeX/activeX83.xml"/><Relationship Id="rId17" Type="http://schemas.openxmlformats.org/officeDocument/2006/relationships/image" Target="../media/image8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80.xml"/><Relationship Id="rId11" Type="http://schemas.openxmlformats.org/officeDocument/2006/relationships/image" Target="../media/image84.emf"/><Relationship Id="rId5" Type="http://schemas.openxmlformats.org/officeDocument/2006/relationships/image" Target="../media/image81.emf"/><Relationship Id="rId15" Type="http://schemas.openxmlformats.org/officeDocument/2006/relationships/image" Target="../media/image86.emf"/><Relationship Id="rId10" Type="http://schemas.openxmlformats.org/officeDocument/2006/relationships/control" Target="../activeX/activeX82.xml"/><Relationship Id="rId19" Type="http://schemas.openxmlformats.org/officeDocument/2006/relationships/image" Target="../media/image88.emf"/><Relationship Id="rId4" Type="http://schemas.openxmlformats.org/officeDocument/2006/relationships/control" Target="../activeX/activeX79.xml"/><Relationship Id="rId9" Type="http://schemas.openxmlformats.org/officeDocument/2006/relationships/image" Target="../media/image83.emf"/><Relationship Id="rId14" Type="http://schemas.openxmlformats.org/officeDocument/2006/relationships/control" Target="../activeX/activeX8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3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97.emf"/><Relationship Id="rId7" Type="http://schemas.openxmlformats.org/officeDocument/2006/relationships/image" Target="../media/image90.emf"/><Relationship Id="rId12" Type="http://schemas.openxmlformats.org/officeDocument/2006/relationships/control" Target="../activeX/activeX91.xml"/><Relationship Id="rId17" Type="http://schemas.openxmlformats.org/officeDocument/2006/relationships/image" Target="../media/image95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88.xml"/><Relationship Id="rId11" Type="http://schemas.openxmlformats.org/officeDocument/2006/relationships/image" Target="../media/image92.emf"/><Relationship Id="rId5" Type="http://schemas.openxmlformats.org/officeDocument/2006/relationships/image" Target="../media/image89.emf"/><Relationship Id="rId15" Type="http://schemas.openxmlformats.org/officeDocument/2006/relationships/image" Target="../media/image94.emf"/><Relationship Id="rId23" Type="http://schemas.openxmlformats.org/officeDocument/2006/relationships/image" Target="../media/image98.emf"/><Relationship Id="rId10" Type="http://schemas.openxmlformats.org/officeDocument/2006/relationships/control" Target="../activeX/activeX90.xml"/><Relationship Id="rId19" Type="http://schemas.openxmlformats.org/officeDocument/2006/relationships/image" Target="../media/image96.emf"/><Relationship Id="rId4" Type="http://schemas.openxmlformats.org/officeDocument/2006/relationships/control" Target="../activeX/activeX87.xml"/><Relationship Id="rId9" Type="http://schemas.openxmlformats.org/officeDocument/2006/relationships/image" Target="../media/image91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4"/>
  <sheetViews>
    <sheetView workbookViewId="0">
      <selection activeCell="E22" sqref="E22"/>
    </sheetView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118</v>
      </c>
      <c r="E1" s="1" t="s">
        <v>117</v>
      </c>
    </row>
    <row r="2" spans="3:5" ht="96" customHeight="1" x14ac:dyDescent="0.2">
      <c r="C2" s="44" t="s">
        <v>120</v>
      </c>
      <c r="D2" s="38" t="s">
        <v>119</v>
      </c>
      <c r="E2" s="43">
        <v>44442</v>
      </c>
    </row>
    <row r="4" spans="3:5" x14ac:dyDescent="0.2">
      <c r="C4" s="38" t="s">
        <v>198</v>
      </c>
      <c r="D4" s="38" t="s">
        <v>197</v>
      </c>
      <c r="E4" s="43">
        <v>45203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A2:AW53"/>
  <sheetViews>
    <sheetView tabSelected="1" zoomScale="85" zoomScaleNormal="85" workbookViewId="0">
      <selection activeCell="O39" sqref="O39"/>
    </sheetView>
  </sheetViews>
  <sheetFormatPr defaultRowHeight="12.75" x14ac:dyDescent="0.2"/>
  <cols>
    <col min="1" max="1" width="14.28515625" customWidth="1"/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12:42" ht="22.5" customHeight="1" thickBot="1" x14ac:dyDescent="0.3">
      <c r="Q2" s="58" t="s">
        <v>148</v>
      </c>
      <c r="R2" s="37"/>
      <c r="S2" s="37"/>
      <c r="T2" s="37"/>
      <c r="U2" s="37"/>
      <c r="V2" s="37"/>
      <c r="W2" s="37"/>
      <c r="AA2" s="38" t="s">
        <v>149</v>
      </c>
      <c r="AL2" s="38" t="s">
        <v>196</v>
      </c>
    </row>
    <row r="3" spans="12:42" ht="57.75" thickBot="1" x14ac:dyDescent="0.25">
      <c r="Q3" s="87" t="s">
        <v>142</v>
      </c>
      <c r="R3" s="51"/>
      <c r="S3" s="73" t="s">
        <v>143</v>
      </c>
      <c r="T3" s="74"/>
      <c r="U3" s="51"/>
      <c r="V3" s="73" t="s">
        <v>144</v>
      </c>
      <c r="W3" s="74"/>
      <c r="AC3" s="63"/>
      <c r="AL3" s="63" t="s">
        <v>177</v>
      </c>
      <c r="AM3" s="64">
        <v>2030</v>
      </c>
      <c r="AN3" s="64">
        <v>2040</v>
      </c>
      <c r="AO3" s="64">
        <v>2050</v>
      </c>
    </row>
    <row r="4" spans="12:42" ht="15" thickBot="1" x14ac:dyDescent="0.25">
      <c r="Q4" s="88"/>
      <c r="R4" s="52">
        <v>2030</v>
      </c>
      <c r="S4" s="52">
        <v>2040</v>
      </c>
      <c r="T4" s="52">
        <v>2050</v>
      </c>
      <c r="U4" s="52">
        <v>2030</v>
      </c>
      <c r="V4" s="52">
        <v>2040</v>
      </c>
      <c r="W4" s="52">
        <v>2050</v>
      </c>
      <c r="AL4" s="65" t="s">
        <v>145</v>
      </c>
      <c r="AM4" s="57">
        <v>3.6574278692173281</v>
      </c>
      <c r="AN4" s="57">
        <v>1.200558863434656</v>
      </c>
      <c r="AO4" s="57">
        <v>1.140558863434656</v>
      </c>
    </row>
    <row r="5" spans="12:42" ht="15" thickBot="1" x14ac:dyDescent="0.25">
      <c r="Q5" s="53" t="s">
        <v>145</v>
      </c>
      <c r="R5" s="54">
        <v>0.2</v>
      </c>
      <c r="S5" s="54">
        <v>0.4</v>
      </c>
      <c r="T5" s="54">
        <v>1</v>
      </c>
      <c r="U5" s="55">
        <v>8.8000000000000005E-3</v>
      </c>
      <c r="V5" s="55">
        <v>1.7600000000000001E-2</v>
      </c>
      <c r="W5" s="55">
        <v>4.4000000000000011E-2</v>
      </c>
      <c r="AL5" s="65" t="s">
        <v>146</v>
      </c>
      <c r="AM5" s="57">
        <v>3.8273294341222126</v>
      </c>
      <c r="AN5" s="57">
        <v>33.343204132926743</v>
      </c>
      <c r="AO5" s="57">
        <v>436.24918547847443</v>
      </c>
    </row>
    <row r="6" spans="12:42" ht="15" customHeight="1" thickBot="1" x14ac:dyDescent="0.25">
      <c r="Q6" s="56" t="s">
        <v>146</v>
      </c>
      <c r="R6" s="54">
        <v>0.2</v>
      </c>
      <c r="S6" s="57">
        <v>2.3572743999999997</v>
      </c>
      <c r="T6" s="57">
        <v>21.333332000000002</v>
      </c>
      <c r="U6" s="55">
        <v>2.5600000000000001E-2</v>
      </c>
      <c r="V6" s="57">
        <v>7.7933579200000009</v>
      </c>
      <c r="W6" s="57">
        <v>309.96310400000004</v>
      </c>
      <c r="AL6" s="65" t="s">
        <v>147</v>
      </c>
      <c r="AM6" s="57">
        <v>59.56614453213281</v>
      </c>
      <c r="AN6" s="57">
        <v>542.43391869624998</v>
      </c>
      <c r="AO6" s="57">
        <v>1373.0363876062499</v>
      </c>
    </row>
    <row r="7" spans="12:42" ht="15" customHeight="1" thickBot="1" x14ac:dyDescent="0.25">
      <c r="Q7" s="53" t="s">
        <v>147</v>
      </c>
      <c r="R7" s="57">
        <v>1.1786371999999998</v>
      </c>
      <c r="S7" s="57">
        <v>8.5333328000000019</v>
      </c>
      <c r="T7" s="57">
        <v>55.985267999999998</v>
      </c>
      <c r="U7" s="57">
        <v>3.8966789600000005</v>
      </c>
      <c r="V7" s="57">
        <v>123.98524159999999</v>
      </c>
      <c r="W7" s="57">
        <v>818.30256000000008</v>
      </c>
      <c r="AL7" s="78" t="s">
        <v>180</v>
      </c>
      <c r="AM7" s="79"/>
      <c r="AN7" s="79"/>
      <c r="AO7" s="80"/>
    </row>
    <row r="8" spans="12:42" ht="13.5" customHeight="1" thickBot="1" x14ac:dyDescent="0.25">
      <c r="Q8" s="75" t="s">
        <v>181</v>
      </c>
      <c r="R8" s="76"/>
      <c r="S8" s="76"/>
      <c r="T8" s="76"/>
      <c r="U8" s="76"/>
      <c r="V8" s="76"/>
      <c r="W8" s="77"/>
      <c r="AL8" s="81" t="s">
        <v>178</v>
      </c>
      <c r="AM8" s="82"/>
      <c r="AN8" s="82"/>
      <c r="AO8" s="83"/>
    </row>
    <row r="9" spans="12:42" ht="21.75" customHeight="1" thickBot="1" x14ac:dyDescent="0.25">
      <c r="AL9" s="84" t="s">
        <v>179</v>
      </c>
      <c r="AM9" s="85"/>
      <c r="AN9" s="85"/>
      <c r="AO9" s="86"/>
    </row>
    <row r="12" spans="12:42" x14ac:dyDescent="0.2">
      <c r="Q12" s="1" t="s">
        <v>122</v>
      </c>
    </row>
    <row r="14" spans="12:42" x14ac:dyDescent="0.2">
      <c r="AA14" s="40" t="s">
        <v>150</v>
      </c>
      <c r="AB14" s="62"/>
      <c r="AC14" s="62"/>
      <c r="AD14" s="62">
        <v>2020</v>
      </c>
      <c r="AE14" s="62">
        <v>2030</v>
      </c>
      <c r="AF14" s="62">
        <v>2040</v>
      </c>
      <c r="AG14" s="62">
        <v>2050</v>
      </c>
    </row>
    <row r="15" spans="12:42" x14ac:dyDescent="0.2">
      <c r="AA15" s="59">
        <f>AE32/10^6</f>
        <v>0.23304279999999999</v>
      </c>
      <c r="AB15" t="s">
        <v>151</v>
      </c>
      <c r="AF15" s="60">
        <f>0.5*AA15</f>
        <v>0.1165214</v>
      </c>
      <c r="AG15" s="60">
        <f>AA15</f>
        <v>0.23304279999999999</v>
      </c>
      <c r="AL15" t="s">
        <v>182</v>
      </c>
      <c r="AN15" t="s">
        <v>183</v>
      </c>
    </row>
    <row r="16" spans="12:42" x14ac:dyDescent="0.2">
      <c r="L16" s="38" t="s">
        <v>127</v>
      </c>
      <c r="AA16" s="45">
        <f>AG32/1000</f>
        <v>10.086092383999999</v>
      </c>
      <c r="AB16" t="s">
        <v>115</v>
      </c>
      <c r="AC16" s="67" t="s">
        <v>153</v>
      </c>
      <c r="AF16" s="50">
        <f>0.5*AA16</f>
        <v>5.0430461919999994</v>
      </c>
      <c r="AG16" s="39">
        <f>AA16</f>
        <v>10.086092383999999</v>
      </c>
      <c r="AN16">
        <v>2018</v>
      </c>
      <c r="AO16">
        <v>2019</v>
      </c>
      <c r="AP16">
        <v>2020</v>
      </c>
    </row>
    <row r="17" spans="2:49" x14ac:dyDescent="0.2">
      <c r="L17" s="38" t="s">
        <v>127</v>
      </c>
      <c r="AC17" s="38" t="s">
        <v>152</v>
      </c>
      <c r="AG17" s="50"/>
      <c r="AN17">
        <v>4467</v>
      </c>
      <c r="AO17">
        <v>4398</v>
      </c>
      <c r="AP17">
        <v>3199</v>
      </c>
    </row>
    <row r="18" spans="2:49" x14ac:dyDescent="0.2">
      <c r="B18" s="38" t="s">
        <v>121</v>
      </c>
    </row>
    <row r="19" spans="2:49" x14ac:dyDescent="0.2">
      <c r="AA19" s="45" t="s">
        <v>154</v>
      </c>
      <c r="AC19" s="38" t="s">
        <v>153</v>
      </c>
      <c r="AE19">
        <v>0</v>
      </c>
      <c r="AF19" s="41">
        <f>AF15/10.54</f>
        <v>1.1055161290322581E-2</v>
      </c>
      <c r="AG19" s="41">
        <f>AG15/10.54</f>
        <v>2.2110322580645162E-2</v>
      </c>
      <c r="AN19" t="s">
        <v>184</v>
      </c>
    </row>
    <row r="20" spans="2:49" x14ac:dyDescent="0.2">
      <c r="AA20" s="45"/>
      <c r="AC20" s="38" t="s">
        <v>152</v>
      </c>
      <c r="AN20">
        <v>2018</v>
      </c>
      <c r="AO20">
        <v>2019</v>
      </c>
      <c r="AP20">
        <v>2020</v>
      </c>
    </row>
    <row r="21" spans="2:49" x14ac:dyDescent="0.2">
      <c r="L21" s="38" t="s">
        <v>128</v>
      </c>
      <c r="AN21">
        <v>138.9392308656</v>
      </c>
      <c r="AO21">
        <v>136.7930909664</v>
      </c>
      <c r="AP21">
        <v>99.500022283199996</v>
      </c>
    </row>
    <row r="22" spans="2:49" x14ac:dyDescent="0.2">
      <c r="B22" s="49" t="s">
        <v>126</v>
      </c>
      <c r="C22" s="49" t="s">
        <v>116</v>
      </c>
      <c r="D22" s="49">
        <v>2025</v>
      </c>
      <c r="E22" s="49">
        <v>2030</v>
      </c>
      <c r="F22" s="49">
        <v>2035</v>
      </c>
      <c r="G22" s="49">
        <v>2040</v>
      </c>
      <c r="H22" s="49">
        <v>2045</v>
      </c>
      <c r="I22" s="49">
        <v>2050</v>
      </c>
      <c r="L22" s="38" t="s">
        <v>128</v>
      </c>
      <c r="AA22" s="1" t="s">
        <v>155</v>
      </c>
      <c r="AJ22" s="38" t="s">
        <v>187</v>
      </c>
    </row>
    <row r="23" spans="2:49" ht="15" x14ac:dyDescent="0.25">
      <c r="B23" s="47" t="s">
        <v>125</v>
      </c>
      <c r="C23" s="48" t="s">
        <v>121</v>
      </c>
      <c r="D23" s="46"/>
      <c r="E23" s="46">
        <v>1</v>
      </c>
      <c r="F23" s="46"/>
      <c r="G23" s="46"/>
      <c r="H23" s="46"/>
      <c r="I23" s="72">
        <v>14</v>
      </c>
      <c r="J23" t="s">
        <v>129</v>
      </c>
      <c r="L23" s="38" t="s">
        <v>141</v>
      </c>
      <c r="AB23" t="s">
        <v>156</v>
      </c>
      <c r="AC23" t="s">
        <v>157</v>
      </c>
      <c r="AD23" t="s">
        <v>156</v>
      </c>
      <c r="AE23" t="s">
        <v>157</v>
      </c>
      <c r="AF23" t="s">
        <v>156</v>
      </c>
      <c r="AG23" t="s">
        <v>157</v>
      </c>
      <c r="AM23" t="s">
        <v>185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186</v>
      </c>
    </row>
    <row r="24" spans="2:49" x14ac:dyDescent="0.2">
      <c r="AB24" t="s">
        <v>158</v>
      </c>
      <c r="AD24" t="s">
        <v>159</v>
      </c>
      <c r="AF24" t="s">
        <v>160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45">
        <v>140.45051883561732</v>
      </c>
      <c r="AR24" s="45">
        <v>137.99364982983465</v>
      </c>
      <c r="AS24" s="45">
        <v>91.72151578941255</v>
      </c>
      <c r="AU24">
        <f>AS24/AM24</f>
        <v>0.67051278059022568</v>
      </c>
    </row>
    <row r="25" spans="2:49" x14ac:dyDescent="0.2">
      <c r="L25" s="38" t="s">
        <v>140</v>
      </c>
      <c r="AA25" t="s">
        <v>161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0">MEDIAN(AN25:AP25)</f>
        <v>136.7930909664</v>
      </c>
      <c r="AN25">
        <f>AN24</f>
        <v>138.9392308656</v>
      </c>
      <c r="AO25">
        <f t="shared" ref="AO25:AP26" si="1">AO24</f>
        <v>136.7930909664</v>
      </c>
      <c r="AP25">
        <f>AP24</f>
        <v>99.500022283199996</v>
      </c>
      <c r="AQ25" s="45">
        <v>140.62042040052222</v>
      </c>
      <c r="AR25" s="45">
        <v>170.13629509932673</v>
      </c>
      <c r="AS25" s="45">
        <v>526.83014240445232</v>
      </c>
      <c r="AU25">
        <f>AS25/AM25</f>
        <v>3.8512920402818862</v>
      </c>
      <c r="AW25" s="38"/>
    </row>
    <row r="26" spans="2:49" x14ac:dyDescent="0.2">
      <c r="AA26" t="s">
        <v>162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0"/>
        <v>136.7930909664</v>
      </c>
      <c r="AN26">
        <f>AN25</f>
        <v>138.9392308656</v>
      </c>
      <c r="AO26">
        <f t="shared" si="1"/>
        <v>136.7930909664</v>
      </c>
      <c r="AP26">
        <f t="shared" si="1"/>
        <v>99.500022283199996</v>
      </c>
      <c r="AQ26" s="45">
        <v>196.35923549853283</v>
      </c>
      <c r="AR26" s="45">
        <v>679.22700966264995</v>
      </c>
      <c r="AS26" s="45">
        <v>1463.6173445322279</v>
      </c>
      <c r="AU26">
        <f>AS26/AM26</f>
        <v>10.699497571055916</v>
      </c>
    </row>
    <row r="27" spans="2:49" x14ac:dyDescent="0.2">
      <c r="Y27">
        <f>5%*2000</f>
        <v>100</v>
      </c>
      <c r="AA27" t="s">
        <v>163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164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38"/>
      <c r="Q29" s="38" t="s">
        <v>122</v>
      </c>
      <c r="W29">
        <v>2017</v>
      </c>
      <c r="X29">
        <v>2050</v>
      </c>
      <c r="AA29" t="s">
        <v>165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38" t="s">
        <v>132</v>
      </c>
      <c r="V30" s="38" t="s">
        <v>135</v>
      </c>
      <c r="W30">
        <v>12.14</v>
      </c>
      <c r="AA30" t="s">
        <v>166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38" t="s">
        <v>136</v>
      </c>
      <c r="V31" s="38" t="s">
        <v>135</v>
      </c>
      <c r="W31">
        <v>3</v>
      </c>
      <c r="AA31" t="s">
        <v>167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61" t="s">
        <v>168</v>
      </c>
      <c r="AB32" s="61">
        <v>200600</v>
      </c>
      <c r="AC32" s="61">
        <v>292400</v>
      </c>
      <c r="AD32" s="61">
        <v>159878.20000000001</v>
      </c>
      <c r="AE32" s="61">
        <v>233042.8</v>
      </c>
      <c r="AF32" s="61">
        <v>6919.5284959999999</v>
      </c>
      <c r="AG32" s="61">
        <v>10086.092384</v>
      </c>
    </row>
    <row r="33" spans="1:33" x14ac:dyDescent="0.2">
      <c r="Q33" s="38" t="s">
        <v>130</v>
      </c>
      <c r="V33" s="38" t="s">
        <v>115</v>
      </c>
      <c r="W33" s="39">
        <f>[1]EB_Exist!$F$5</f>
        <v>6.1380000000000008</v>
      </c>
      <c r="AA33" t="s">
        <v>169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:33" x14ac:dyDescent="0.2">
      <c r="B34" s="70" t="s">
        <v>205</v>
      </c>
      <c r="C34" s="12"/>
      <c r="D34" s="12"/>
      <c r="E34" s="12"/>
      <c r="F34" s="12"/>
      <c r="G34" s="12"/>
      <c r="H34" s="12"/>
      <c r="I34" s="12"/>
      <c r="J34" s="12"/>
      <c r="K34" s="12"/>
      <c r="V34" s="38" t="s">
        <v>133</v>
      </c>
      <c r="W34">
        <f>[1]EB_Exist!$F$4</f>
        <v>0.33</v>
      </c>
      <c r="AA34" t="s">
        <v>170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">
      <c r="B35" s="12" t="s">
        <v>206</v>
      </c>
      <c r="C35" s="42" t="s">
        <v>200</v>
      </c>
      <c r="D35" s="12" t="s">
        <v>199</v>
      </c>
      <c r="E35" s="11">
        <v>0</v>
      </c>
      <c r="F35">
        <v>2027</v>
      </c>
      <c r="G35">
        <v>2028</v>
      </c>
      <c r="H35" s="69">
        <v>2030</v>
      </c>
      <c r="I35" s="69">
        <v>2035</v>
      </c>
      <c r="J35" s="69">
        <v>2039</v>
      </c>
      <c r="K35" s="69">
        <v>2040</v>
      </c>
      <c r="L35" s="69">
        <v>2045</v>
      </c>
      <c r="M35" s="69">
        <v>2050</v>
      </c>
      <c r="Q35" s="38" t="s">
        <v>138</v>
      </c>
      <c r="V35" s="38" t="s">
        <v>115</v>
      </c>
      <c r="W35">
        <f>W36/W34*W33</f>
        <v>11.160000000000002</v>
      </c>
      <c r="AA35" t="s">
        <v>171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:33" x14ac:dyDescent="0.2">
      <c r="A36" s="38" t="s">
        <v>203</v>
      </c>
      <c r="B36" s="12" t="s">
        <v>204</v>
      </c>
      <c r="C36" s="12" t="s">
        <v>201</v>
      </c>
      <c r="D36" s="12" t="s">
        <v>202</v>
      </c>
      <c r="E36" s="12">
        <v>3</v>
      </c>
      <c r="G36">
        <v>0</v>
      </c>
      <c r="H36" s="12"/>
      <c r="I36" s="12"/>
      <c r="J36" s="12"/>
      <c r="K36" s="12"/>
      <c r="L36" s="12"/>
      <c r="M36" s="12">
        <f>X41</f>
        <v>4.45</v>
      </c>
      <c r="V36" s="38" t="s">
        <v>133</v>
      </c>
      <c r="W36">
        <v>0.6</v>
      </c>
      <c r="AA36" t="s">
        <v>172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:33" x14ac:dyDescent="0.2">
      <c r="A37" s="38" t="s">
        <v>207</v>
      </c>
      <c r="B37" s="12" t="s">
        <v>124</v>
      </c>
      <c r="C37" s="12" t="s">
        <v>201</v>
      </c>
      <c r="D37" s="12" t="s">
        <v>202</v>
      </c>
      <c r="E37" s="12">
        <v>3</v>
      </c>
      <c r="F37">
        <v>0</v>
      </c>
      <c r="G37">
        <v>1</v>
      </c>
      <c r="H37" s="12"/>
      <c r="I37" s="12"/>
      <c r="J37" s="12"/>
      <c r="K37" s="12"/>
      <c r="L37" s="12"/>
      <c r="M37" s="12">
        <f>I23</f>
        <v>14</v>
      </c>
      <c r="Q37" s="38" t="s">
        <v>137</v>
      </c>
      <c r="V37" s="38" t="s">
        <v>115</v>
      </c>
      <c r="W37" s="50">
        <f>W31/W30*W35</f>
        <v>2.7578253706754534</v>
      </c>
      <c r="AA37" t="s">
        <v>173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:33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Q38" s="38" t="s">
        <v>139</v>
      </c>
      <c r="V38" s="38" t="s">
        <v>115</v>
      </c>
      <c r="W38" s="50">
        <f>W35-W37</f>
        <v>8.4021746293245485</v>
      </c>
      <c r="AA38" t="s">
        <v>174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:33" x14ac:dyDescent="0.2">
      <c r="Q39" s="38" t="s">
        <v>131</v>
      </c>
      <c r="V39" s="38" t="s">
        <v>133</v>
      </c>
      <c r="AA39" t="s">
        <v>175</v>
      </c>
      <c r="AB39">
        <v>0</v>
      </c>
      <c r="AC39">
        <v>6200</v>
      </c>
      <c r="AF39">
        <v>0</v>
      </c>
      <c r="AG39">
        <v>213.9</v>
      </c>
    </row>
    <row r="40" spans="1:33" x14ac:dyDescent="0.2">
      <c r="AA40" t="s">
        <v>176</v>
      </c>
      <c r="AB40">
        <v>0</v>
      </c>
      <c r="AC40">
        <v>214800</v>
      </c>
    </row>
    <row r="41" spans="1:33" x14ac:dyDescent="0.2">
      <c r="Q41" s="38" t="s">
        <v>134</v>
      </c>
      <c r="V41" s="38" t="s">
        <v>133</v>
      </c>
      <c r="W41">
        <f>10%*(20+56+13)</f>
        <v>8.9</v>
      </c>
      <c r="X41">
        <f>S43*(20+56+13)</f>
        <v>4.45</v>
      </c>
      <c r="Y41">
        <f>300/W31*W37</f>
        <v>275.78253706754532</v>
      </c>
    </row>
    <row r="42" spans="1:33" x14ac:dyDescent="0.2">
      <c r="A42" s="38" t="s">
        <v>208</v>
      </c>
      <c r="V42" s="38" t="s">
        <v>115</v>
      </c>
      <c r="W42">
        <f>W33/W34*W41</f>
        <v>165.54000000000002</v>
      </c>
      <c r="X42">
        <f>W33/W34*X41</f>
        <v>82.77000000000001</v>
      </c>
      <c r="AA42" s="38" t="s">
        <v>188</v>
      </c>
      <c r="AE42" s="66">
        <f t="shared" ref="AE42" si="2">AE32/SUM(AE25:AE39)</f>
        <v>4.6157376605006142E-2</v>
      </c>
      <c r="AF42" s="66"/>
      <c r="AG42" s="66">
        <f>AG32/SUM(AG25:AG39)</f>
        <v>4.5196011737906945E-2</v>
      </c>
    </row>
    <row r="43" spans="1:33" ht="15" x14ac:dyDescent="0.25">
      <c r="Q43" s="38" t="s">
        <v>209</v>
      </c>
      <c r="S43" s="71">
        <v>0.05</v>
      </c>
    </row>
    <row r="44" spans="1:33" x14ac:dyDescent="0.2">
      <c r="Q44" s="38"/>
      <c r="V44" s="38"/>
    </row>
    <row r="45" spans="1:33" x14ac:dyDescent="0.2">
      <c r="W45">
        <f>500/15</f>
        <v>33.333333333333336</v>
      </c>
    </row>
    <row r="46" spans="1:33" x14ac:dyDescent="0.2">
      <c r="Q46" t="s">
        <v>123</v>
      </c>
      <c r="R46" t="s">
        <v>189</v>
      </c>
    </row>
    <row r="47" spans="1:33" x14ac:dyDescent="0.2">
      <c r="Q47" t="s">
        <v>190</v>
      </c>
      <c r="V47">
        <f>500+13+170</f>
        <v>683</v>
      </c>
    </row>
    <row r="48" spans="1:33" x14ac:dyDescent="0.2">
      <c r="Q48" t="s">
        <v>191</v>
      </c>
      <c r="R48">
        <v>22.5</v>
      </c>
      <c r="S48" t="s">
        <v>192</v>
      </c>
    </row>
    <row r="49" spans="17:22" x14ac:dyDescent="0.2">
      <c r="Q49" t="s">
        <v>122</v>
      </c>
      <c r="R49">
        <v>3340</v>
      </c>
      <c r="S49" t="s">
        <v>193</v>
      </c>
    </row>
    <row r="50" spans="17:22" x14ac:dyDescent="0.2">
      <c r="Q50" t="s">
        <v>122</v>
      </c>
      <c r="R50">
        <f>R49*3.6</f>
        <v>12024</v>
      </c>
      <c r="S50" t="s">
        <v>115</v>
      </c>
      <c r="V50">
        <f>V51*R48</f>
        <v>768.375</v>
      </c>
    </row>
    <row r="51" spans="17:22" x14ac:dyDescent="0.2">
      <c r="Q51" t="s">
        <v>122</v>
      </c>
      <c r="R51">
        <f>R50/R48</f>
        <v>534.4</v>
      </c>
      <c r="S51" t="s">
        <v>194</v>
      </c>
      <c r="V51">
        <f>5%*V47</f>
        <v>34.15</v>
      </c>
    </row>
    <row r="53" spans="17:22" ht="15" x14ac:dyDescent="0.25">
      <c r="Q53" s="68" t="s">
        <v>195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ANSv2-692-Home</vt:lpstr>
      <vt:lpstr>Log</vt:lpstr>
      <vt:lpstr>GreenExports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 Merven</cp:lastModifiedBy>
  <cp:lastPrinted>2005-06-23T04:07:43Z</cp:lastPrinted>
  <dcterms:created xsi:type="dcterms:W3CDTF">2005-05-01T12:39:10Z</dcterms:created>
  <dcterms:modified xsi:type="dcterms:W3CDTF">2024-01-19T16:26:15Z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