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drawings/drawing7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drawings/drawing11.xml" ContentType="application/vnd.openxmlformats-officedocument.drawing+xml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drawings/drawing12.xml" ContentType="application/vnd.openxmlformats-officedocument.drawing+xml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drawings/drawing13.xml" ContentType="application/vnd.openxmlformats-officedocument.drawing+xml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drawings/drawing14.xml" ContentType="application/vnd.openxmlformats-officedocument.drawing+xml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drawings/drawing15.xml" ContentType="application/vnd.openxmlformats-officedocument.drawing+xml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drawings/drawing16.xml" ContentType="application/vnd.openxmlformats-officedocument.drawing+xml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64B50D01-5BD6-48E1-A185-636E121F1647}" xr6:coauthVersionLast="47" xr6:coauthVersionMax="47" xr10:uidLastSave="{00000000-0000-0000-0000-000000000000}"/>
  <bookViews>
    <workbookView xWindow="1350" yWindow="-19710" windowWidth="28800" windowHeight="15255" tabRatio="796" firstSheet="8" activeTab="8" xr2:uid="{E4E4DEB2-CFB1-442C-9FC5-D51D154627BD}"/>
  </bookViews>
  <sheets>
    <sheet name="ANSv2-692-Home" sheetId="9" r:id="rId1"/>
    <sheet name="Log" sheetId="72" r:id="rId2"/>
    <sheet name="ANSv2-692-REGIONS" sheetId="18" state="veryHidden" r:id="rId3"/>
    <sheet name="ANSv2-692-Commodities" sheetId="19" state="veryHidden" r:id="rId4"/>
    <sheet name="ANSv2-692-Processes" sheetId="20" state="veryHidden" r:id="rId5"/>
    <sheet name="ANSv2-692-Constraints" sheetId="23" state="veryHidden" r:id="rId6"/>
    <sheet name="ANSv2-692-CommData" sheetId="21" state="veryHidden" r:id="rId7"/>
    <sheet name="ANSv2-692-ProcData" sheetId="25" state="veryHidden" r:id="rId8"/>
    <sheet name="GreenExports" sheetId="77" r:id="rId9"/>
    <sheet name="ANSv2-692-ConstrData" sheetId="24" state="veryHidden" r:id="rId10"/>
    <sheet name="ANSv2-692-ITEMS" sheetId="10" state="veryHidden" r:id="rId11"/>
    <sheet name="ANSv2-692-TS DATA" sheetId="12" state="veryHidden" r:id="rId12"/>
    <sheet name="ANSv2-692-TID DATA" sheetId="13" state="veryHidden" r:id="rId13"/>
    <sheet name="ANSv2-692-TS&amp;TID DATA" sheetId="14" state="veryHidden" r:id="rId14"/>
    <sheet name="ANSv2-692-TS TRADE" sheetId="15" state="veryHidden" r:id="rId15"/>
    <sheet name="ANSv2-692-TID TRADE" sheetId="16" state="veryHidden" r:id="rId16"/>
    <sheet name="ANSv2-692-TS&amp;TID TRADE" sheetId="17" state="veryHidden" r:id="rId17"/>
  </sheets>
  <externalReferences>
    <externalReference r:id="rId18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1" i="77" l="1"/>
  <c r="N36" i="77" s="1"/>
  <c r="AS30" i="77" l="1"/>
  <c r="R50" i="77" l="1"/>
  <c r="R51" i="77" s="1"/>
  <c r="V47" i="77"/>
  <c r="V51" i="77" s="1"/>
  <c r="V50" i="77" s="1"/>
  <c r="AE42" i="77" l="1"/>
  <c r="AG42" i="77"/>
  <c r="AR23" i="77" l="1"/>
  <c r="AS23" i="77"/>
  <c r="AQ23" i="77"/>
  <c r="AL25" i="77"/>
  <c r="AL26" i="77"/>
  <c r="AL24" i="77"/>
  <c r="AP24" i="77"/>
  <c r="AP25" i="77" s="1"/>
  <c r="AP26" i="77" s="1"/>
  <c r="AO24" i="77"/>
  <c r="AN24" i="77"/>
  <c r="AN25" i="77" s="1"/>
  <c r="AA16" i="77"/>
  <c r="AG16" i="77" s="1"/>
  <c r="AA15" i="77"/>
  <c r="AG15" i="77" s="1"/>
  <c r="AG19" i="77" s="1"/>
  <c r="AM24" i="77" l="1"/>
  <c r="AN26" i="77"/>
  <c r="AU24" i="77"/>
  <c r="AO25" i="77"/>
  <c r="AF16" i="77"/>
  <c r="AF15" i="77"/>
  <c r="AF19" i="77" s="1"/>
  <c r="AO26" i="77" l="1"/>
  <c r="AM26" i="77" s="1"/>
  <c r="AM25" i="77"/>
  <c r="AU26" i="77" l="1"/>
  <c r="AU25" i="77"/>
  <c r="W45" i="77" l="1"/>
  <c r="Y27" i="77"/>
  <c r="W41" i="77"/>
  <c r="W34" i="77" l="1"/>
  <c r="W33" i="77"/>
  <c r="W42" i="77" l="1"/>
  <c r="X42" i="77"/>
  <c r="W35" i="77"/>
  <c r="W37" i="77"/>
  <c r="Y41" i="77" s="1"/>
  <c r="W38" i="7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AA2" authorId="0" shapeId="0" xr:uid="{D10A3D3B-CE01-4744-A933-F523A832D90D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EU prjected demand</t>
        </r>
      </text>
    </comment>
    <comment ref="Q6" authorId="0" shapeId="0" xr:uid="{90C5DB03-3BF9-4A7D-9BC6-F59797C12B52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 Currently confugred for "high" demand runs in SATIMGE</t>
        </r>
      </text>
    </comment>
    <comment ref="AS23" authorId="0" shapeId="0" xr:uid="{F606AC00-1855-47D5-9773-DC15AD04AD40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Pt share of demand for autocatalysts removed.
Note other PGMS such as Rh and Pd are not  factored. Needs a revisit.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<sst xmlns="http://schemas.openxmlformats.org/spreadsheetml/2006/main" count="330" uniqueCount="210">
  <si>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</si>
  <si>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</si>
  <si>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</si>
  <si>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</si>
  <si>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</si>
  <si>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</si>
  <si>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</si>
  <si>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</si>
  <si>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</si>
  <si>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</si>
  <si>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</si>
  <si>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</si>
  <si>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</si>
  <si>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</si>
  <si>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</si>
  <si>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</si>
  <si>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</si>
  <si>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</si>
  <si>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</si>
  <si>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</si>
  <si>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</si>
  <si>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</si>
  <si>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</si>
  <si>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</si>
  <si>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</si>
  <si>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</si>
  <si>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</si>
  <si>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</si>
  <si>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</si>
  <si>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</si>
  <si>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</si>
  <si>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</si>
  <si>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</si>
  <si>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</si>
  <si>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</si>
  <si>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</si>
  <si>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</si>
  <si>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</si>
  <si>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</si>
  <si>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</si>
  <si>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</si>
  <si>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</si>
  <si>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</si>
  <si>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</si>
  <si>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</si>
  <si>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</si>
  <si>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</si>
  <si>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</si>
  <si>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</si>
  <si>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</si>
  <si>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</si>
  <si>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</si>
  <si>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</si>
  <si>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</si>
  <si>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</si>
  <si>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</si>
  <si>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</si>
  <si>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</si>
  <si>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</si>
  <si>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</si>
  <si>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</si>
  <si>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</si>
  <si>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</si>
  <si>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</si>
  <si>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</si>
  <si>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</si>
  <si>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</si>
  <si>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</si>
  <si>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</si>
  <si>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</si>
  <si>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</si>
  <si>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</si>
  <si>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</si>
  <si>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</si>
  <si>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</si>
  <si>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</si>
  <si>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</si>
  <si>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</si>
  <si>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</si>
  <si>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</si>
  <si>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</si>
  <si>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</si>
  <si>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</si>
  <si>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</si>
  <si>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</si>
  <si>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</si>
  <si>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</si>
  <si>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</si>
  <si>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</si>
  <si>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</si>
  <si>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</si>
  <si>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</si>
  <si>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</si>
  <si>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</si>
  <si>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</si>
  <si>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</si>
  <si>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</si>
  <si>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</si>
  <si>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</si>
  <si>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</si>
  <si>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</si>
  <si>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</si>
  <si>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</si>
  <si>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</si>
  <si>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</si>
  <si>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</si>
  <si>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</si>
  <si>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</si>
  <si>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</si>
  <si>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</si>
  <si>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</si>
  <si>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</si>
  <si>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</si>
  <si>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</si>
  <si>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</si>
  <si>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PJ</t>
  </si>
  <si>
    <t>Commodity</t>
  </si>
  <si>
    <t>Date</t>
  </si>
  <si>
    <t>Author</t>
  </si>
  <si>
    <t>BMc</t>
  </si>
  <si>
    <t xml:space="preserve">Completed sheet for PGMs sector. Have imported and works. Created 'outstanding issues' sheet to log next steps and issues. </t>
  </si>
  <si>
    <t>Green Iron</t>
  </si>
  <si>
    <t>Ammonia</t>
  </si>
  <si>
    <t>NH3</t>
  </si>
  <si>
    <t>PEXGDRI</t>
  </si>
  <si>
    <t>High export</t>
  </si>
  <si>
    <t>Scenario</t>
  </si>
  <si>
    <t>same as 2017 levels</t>
  </si>
  <si>
    <t>assumption. Testing</t>
  </si>
  <si>
    <t>Mtons</t>
  </si>
  <si>
    <t>2017 Output (SATIM PJ) - only Sasolburg considered</t>
  </si>
  <si>
    <t>2017 Actual Output Mtons</t>
  </si>
  <si>
    <t>2017 Output (CGE) including Secunda</t>
  </si>
  <si>
    <t>mton</t>
  </si>
  <si>
    <t>Target Export</t>
  </si>
  <si>
    <t>bR</t>
  </si>
  <si>
    <t>2017 Exports (CGE)</t>
  </si>
  <si>
    <t>2017 Exports (SATIM)</t>
  </si>
  <si>
    <t>2017 Production (including Secunda)</t>
  </si>
  <si>
    <t>2017 Domestic Use</t>
  </si>
  <si>
    <t>We may be able to go up</t>
  </si>
  <si>
    <t>GW</t>
  </si>
  <si>
    <t>Electrolyser</t>
  </si>
  <si>
    <t>Fuel cell</t>
  </si>
  <si>
    <t>Low</t>
  </si>
  <si>
    <t>Medium</t>
  </si>
  <si>
    <t>High</t>
  </si>
  <si>
    <t>Fuelcell/ELT exports</t>
  </si>
  <si>
    <t>E-jetfuel</t>
  </si>
  <si>
    <t>Secunda</t>
  </si>
  <si>
    <t>Mtpa</t>
  </si>
  <si>
    <t>high</t>
  </si>
  <si>
    <t>mod</t>
  </si>
  <si>
    <t>Euro Market share</t>
  </si>
  <si>
    <t>TCH_SUP "CTL &amp;GTL"</t>
  </si>
  <si>
    <t>Mossgas</t>
  </si>
  <si>
    <t>Sasol</t>
  </si>
  <si>
    <t>Volflow (m3pa)</t>
  </si>
  <si>
    <t>Massflow (tpa)</t>
  </si>
  <si>
    <t>Energy flow (TJ/year)</t>
  </si>
  <si>
    <t>Avgas</t>
  </si>
  <si>
    <t>Bitumen/asphalt</t>
  </si>
  <si>
    <t>Chemical naphtha</t>
  </si>
  <si>
    <t>Diesel</t>
  </si>
  <si>
    <t xml:space="preserve">Fuel alcohols  </t>
  </si>
  <si>
    <t>Fuel oil sales</t>
  </si>
  <si>
    <t>Gas</t>
  </si>
  <si>
    <t>Kerosene/jet fuel</t>
  </si>
  <si>
    <t>LPG</t>
  </si>
  <si>
    <t>Lube oil feedstock</t>
  </si>
  <si>
    <t>Mogas 91</t>
  </si>
  <si>
    <t>Mogas 93</t>
  </si>
  <si>
    <t>Mogas 95</t>
  </si>
  <si>
    <t>Mogas 97</t>
  </si>
  <si>
    <t>Power paraffin</t>
  </si>
  <si>
    <t>Solvents</t>
  </si>
  <si>
    <t>Net platinum demand (tonnes)</t>
  </si>
  <si>
    <t>This denotes net demand exclusive of other sectors listed in Table 8;</t>
  </si>
  <si>
    <t>Values shown in brackets denote the tonnage that is beneficiated domestically for the component value chain.</t>
  </si>
  <si>
    <t xml:space="preserve">Note: Assumes South Africa supplies IEA[1] projected quantities at its current global market share of 65%[2]; Material use efficiency as described above is reached in 2050; Recycling of platinum stock is constant at 25% of gross demand; PEM technology maintains 80% share[3],[4]. Total demand inclusive of material for electrolysers and fuel cells; The IRENA project pipeline for the period 2020-2030 provides the basis for the low platinum export scenario63; </t>
  </si>
  <si>
    <t xml:space="preserve">Note: Assumes South Africa supplies IEA projected quantities at a global market share of 5% by 2050[1]; PEM technology maintains 80% share.  </t>
  </si>
  <si>
    <t>South Africa- Supply</t>
  </si>
  <si>
    <t xml:space="preserve"> ‘000 oz</t>
  </si>
  <si>
    <t>tons</t>
  </si>
  <si>
    <t>2018/20</t>
  </si>
  <si>
    <t>growth</t>
  </si>
  <si>
    <t>I want</t>
  </si>
  <si>
    <t>Kerosene%</t>
  </si>
  <si>
    <t>LUT 2020 RE PowerFuels</t>
  </si>
  <si>
    <t>https://h2tools.org/hyarc/calculator-tools/lower-and-higher-heating-values-fuels</t>
  </si>
  <si>
    <t>Conversion Factor (HHV):</t>
  </si>
  <si>
    <t>MJ</t>
  </si>
  <si>
    <t>TWh</t>
  </si>
  <si>
    <t>Mta</t>
  </si>
  <si>
    <r>
      <t>N2 +3 </t>
    </r>
    <r>
      <rPr>
        <b/>
        <sz val="11"/>
        <rFont val="Arial"/>
        <family val="2"/>
      </rPr>
      <t>H2</t>
    </r>
    <r>
      <rPr>
        <sz val="11"/>
        <rFont val="Arial"/>
        <family val="2"/>
      </rPr>
      <t> → 2 </t>
    </r>
    <r>
      <rPr>
        <b/>
        <sz val="11"/>
        <rFont val="Arial"/>
        <family val="2"/>
      </rPr>
      <t>NH3</t>
    </r>
    <r>
      <rPr>
        <sz val="11"/>
        <rFont val="Arial"/>
        <family val="2"/>
      </rPr>
      <t> </t>
    </r>
  </si>
  <si>
    <t>Net platinum demand (tonnes) for the transtion</t>
  </si>
  <si>
    <t>Bmc</t>
  </si>
  <si>
    <t>converted to VEDA format</t>
  </si>
  <si>
    <t>LimType</t>
  </si>
  <si>
    <t>Attribute</t>
  </si>
  <si>
    <t>ACT_BND</t>
  </si>
  <si>
    <t>FX</t>
  </si>
  <si>
    <t>Green Ammonia</t>
  </si>
  <si>
    <t>PEXNH3G</t>
  </si>
  <si>
    <t>~TFM_INS-TS</t>
  </si>
  <si>
    <t>PSET_PN</t>
  </si>
  <si>
    <t xml:space="preserve">Green Iron </t>
  </si>
  <si>
    <t>Green JetFuel</t>
  </si>
  <si>
    <t>Target market share:</t>
  </si>
  <si>
    <t>Start x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</si>
</sst>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0.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0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b/>
      <sz val="8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2">
    <xf numFmtId="0" fontId="0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0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9" fillId="0" borderId="0"/>
    <xf numFmtId="9" fontId="9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0" fillId="4" borderId="10" applyNumberFormat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6" fillId="0" borderId="0"/>
    <xf numFmtId="0" fontId="29" fillId="0" borderId="0" applyNumberFormat="0" applyFill="0" applyBorder="0" applyAlignment="0" applyProtection="0"/>
    <xf numFmtId="0" fontId="3" fillId="0" borderId="0"/>
    <xf numFmtId="0" fontId="17" fillId="0" borderId="0"/>
    <xf numFmtId="0" fontId="35" fillId="6" borderId="0" applyNumberFormat="0" applyBorder="0" applyAlignment="0" applyProtection="0"/>
    <xf numFmtId="43" fontId="2" fillId="0" borderId="0" applyFont="0" applyFill="0" applyBorder="0" applyAlignment="0" applyProtection="0"/>
    <xf numFmtId="0" fontId="37" fillId="5" borderId="0" applyNumberFormat="0" applyBorder="0" applyAlignment="0" applyProtection="0"/>
    <xf numFmtId="0" fontId="17" fillId="0" borderId="0"/>
    <xf numFmtId="0" fontId="17" fillId="0" borderId="0"/>
    <xf numFmtId="0" fontId="2" fillId="0" borderId="0"/>
    <xf numFmtId="0" fontId="17" fillId="0" borderId="0"/>
    <xf numFmtId="0" fontId="36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0" fontId="1" fillId="0" borderId="0"/>
  </cellStyleXfs>
  <cellXfs count="89">
    <xf numFmtId="0" fontId="0" fillId="0" borderId="0" xfId="0"/>
    <xf numFmtId="0" fontId="1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/>
    <xf numFmtId="0" fontId="13" fillId="0" borderId="0" xfId="0" applyFont="1" applyAlignment="1">
      <alignment horizontal="center" wrapText="1"/>
    </xf>
    <xf numFmtId="0" fontId="11" fillId="0" borderId="0" xfId="1" applyFont="1"/>
    <xf numFmtId="0" fontId="17" fillId="0" borderId="0" xfId="1"/>
    <xf numFmtId="0" fontId="14" fillId="0" borderId="0" xfId="1" applyFont="1"/>
    <xf numFmtId="0" fontId="20" fillId="0" borderId="0" xfId="1" applyFont="1"/>
    <xf numFmtId="0" fontId="13" fillId="0" borderId="0" xfId="1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5" fillId="0" borderId="0" xfId="1" applyFont="1"/>
    <xf numFmtId="0" fontId="22" fillId="0" borderId="0" xfId="1" applyFont="1"/>
    <xf numFmtId="0" fontId="23" fillId="0" borderId="0" xfId="1" applyFont="1"/>
    <xf numFmtId="49" fontId="22" fillId="0" borderId="0" xfId="0" applyNumberFormat="1" applyFont="1" applyAlignment="1">
      <alignment horizontal="left"/>
    </xf>
    <xf numFmtId="0" fontId="24" fillId="0" borderId="0" xfId="1" applyFont="1"/>
    <xf numFmtId="0" fontId="18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center" wrapText="1"/>
    </xf>
    <xf numFmtId="0" fontId="20" fillId="0" borderId="0" xfId="0" applyFont="1"/>
    <xf numFmtId="0" fontId="23" fillId="3" borderId="0" xfId="0" applyFont="1" applyFill="1"/>
    <xf numFmtId="0" fontId="23" fillId="3" borderId="0" xfId="1" applyFont="1" applyFill="1"/>
    <xf numFmtId="0" fontId="14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9" fillId="0" borderId="0" xfId="12"/>
    <xf numFmtId="0" fontId="17" fillId="0" borderId="0" xfId="0" applyFont="1"/>
    <xf numFmtId="2" fontId="0" fillId="0" borderId="0" xfId="0" applyNumberFormat="1"/>
    <xf numFmtId="0" fontId="11" fillId="0" borderId="7" xfId="0" applyFont="1" applyBorder="1"/>
    <xf numFmtId="165" fontId="0" fillId="0" borderId="0" xfId="18" applyNumberFormat="1" applyFont="1"/>
    <xf numFmtId="0" fontId="13" fillId="0" borderId="0" xfId="0" applyFont="1" applyAlignment="1">
      <alignment horizontal="left"/>
    </xf>
    <xf numFmtId="15" fontId="0" fillId="0" borderId="0" xfId="0" applyNumberFormat="1"/>
    <xf numFmtId="0" fontId="17" fillId="0" borderId="0" xfId="0" applyFont="1" applyAlignment="1">
      <alignment wrapText="1"/>
    </xf>
    <xf numFmtId="1" fontId="0" fillId="0" borderId="0" xfId="0" applyNumberFormat="1"/>
    <xf numFmtId="0" fontId="0" fillId="0" borderId="9" xfId="0" applyBorder="1"/>
    <xf numFmtId="0" fontId="17" fillId="0" borderId="9" xfId="0" applyFont="1" applyBorder="1"/>
    <xf numFmtId="0" fontId="5" fillId="0" borderId="9" xfId="20" applyFont="1" applyBorder="1"/>
    <xf numFmtId="0" fontId="11" fillId="0" borderId="9" xfId="0" applyFont="1" applyBorder="1"/>
    <xf numFmtId="166" fontId="0" fillId="0" borderId="0" xfId="0" applyNumberFormat="1"/>
    <xf numFmtId="0" fontId="33" fillId="0" borderId="12" xfId="12" applyFont="1" applyBorder="1" applyAlignment="1">
      <alignment horizontal="center" vertical="center" wrapText="1"/>
    </xf>
    <xf numFmtId="0" fontId="33" fillId="0" borderId="15" xfId="12" applyFont="1" applyBorder="1" applyAlignment="1">
      <alignment horizontal="center" vertical="center" wrapText="1"/>
    </xf>
    <xf numFmtId="0" fontId="33" fillId="0" borderId="14" xfId="12" applyFont="1" applyBorder="1" applyAlignment="1">
      <alignment horizontal="center" vertical="center" wrapText="1"/>
    </xf>
    <xf numFmtId="166" fontId="33" fillId="0" borderId="15" xfId="0" applyNumberFormat="1" applyFont="1" applyBorder="1" applyAlignment="1">
      <alignment horizontal="center" vertical="center" wrapText="1"/>
    </xf>
    <xf numFmtId="2" fontId="33" fillId="0" borderId="15" xfId="0" applyNumberFormat="1" applyFont="1" applyBorder="1" applyAlignment="1">
      <alignment horizontal="center" vertical="center" wrapText="1"/>
    </xf>
    <xf numFmtId="0" fontId="33" fillId="3" borderId="14" xfId="12" applyFont="1" applyFill="1" applyBorder="1" applyAlignment="1">
      <alignment horizontal="center" vertical="center" wrapText="1"/>
    </xf>
    <xf numFmtId="1" fontId="33" fillId="0" borderId="15" xfId="0" applyNumberFormat="1" applyFont="1" applyBorder="1" applyAlignment="1">
      <alignment horizontal="center" vertical="center" wrapText="1"/>
    </xf>
    <xf numFmtId="0" fontId="4" fillId="0" borderId="0" xfId="12" applyFont="1"/>
    <xf numFmtId="43" fontId="0" fillId="0" borderId="0" xfId="7" applyFont="1"/>
    <xf numFmtId="43" fontId="0" fillId="0" borderId="0" xfId="0" applyNumberFormat="1"/>
    <xf numFmtId="0" fontId="11" fillId="3" borderId="0" xfId="0" applyFont="1" applyFill="1"/>
    <xf numFmtId="0" fontId="0" fillId="0" borderId="7" xfId="0" applyBorder="1"/>
    <xf numFmtId="0" fontId="33" fillId="0" borderId="17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10" fontId="0" fillId="0" borderId="0" xfId="18" applyNumberFormat="1" applyFont="1"/>
    <xf numFmtId="0" fontId="17" fillId="3" borderId="0" xfId="0" applyFont="1" applyFill="1"/>
    <xf numFmtId="0" fontId="33" fillId="0" borderId="0" xfId="0" applyFont="1"/>
    <xf numFmtId="0" fontId="13" fillId="0" borderId="7" xfId="0" applyFont="1" applyBorder="1"/>
    <xf numFmtId="0" fontId="38" fillId="0" borderId="0" xfId="26" applyFont="1" applyAlignment="1">
      <alignment horizontal="left"/>
    </xf>
    <xf numFmtId="165" fontId="30" fillId="4" borderId="10" xfId="19" applyNumberFormat="1"/>
    <xf numFmtId="0" fontId="30" fillId="4" borderId="10" xfId="19"/>
    <xf numFmtId="0" fontId="33" fillId="0" borderId="13" xfId="12" applyFont="1" applyBorder="1" applyAlignment="1">
      <alignment horizontal="center" vertical="center" wrapText="1"/>
    </xf>
    <xf numFmtId="0" fontId="33" fillId="0" borderId="12" xfId="12" applyFont="1" applyBorder="1" applyAlignment="1">
      <alignment horizontal="center" vertical="center" wrapText="1"/>
    </xf>
    <xf numFmtId="0" fontId="26" fillId="0" borderId="13" xfId="11" applyBorder="1" applyAlignment="1" applyProtection="1">
      <alignment vertical="center" wrapText="1"/>
    </xf>
    <xf numFmtId="0" fontId="26" fillId="0" borderId="16" xfId="11" applyBorder="1" applyAlignment="1" applyProtection="1">
      <alignment vertical="center" wrapText="1"/>
    </xf>
    <xf numFmtId="0" fontId="26" fillId="0" borderId="12" xfId="11" applyBorder="1" applyAlignment="1" applyProtection="1">
      <alignment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33" fillId="0" borderId="11" xfId="12" applyFont="1" applyBorder="1" applyAlignment="1">
      <alignment horizontal="center" vertical="center" wrapText="1"/>
    </xf>
    <xf numFmtId="0" fontId="33" fillId="0" borderId="14" xfId="12" applyFont="1" applyBorder="1" applyAlignment="1">
      <alignment horizontal="center" vertical="center" wrapText="1"/>
    </xf>
  </cellXfs>
  <cellStyles count="42">
    <cellStyle name="60% - Accent2 2" xfId="29" xr:uid="{52DCAC21-A7DF-48DC-8BD6-92C79C380BFD}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2 4" xfId="30" xr:uid="{063EF746-1B47-4AB8-9FB4-1B0D4EDD6514}"/>
    <cellStyle name="Comma 2 5" xfId="40" xr:uid="{F7353E6C-19EB-49C1-8FCC-D9ED13A5EB94}"/>
    <cellStyle name="Comma 3" xfId="16" xr:uid="{C170A3C1-B68E-4AAE-92F6-CE979AB71698}"/>
    <cellStyle name="Comma 4" xfId="21" xr:uid="{DB9154F2-28B5-44A6-974B-C1F9E9C5B216}"/>
    <cellStyle name="Heading 4" xfId="26" builtinId="19"/>
    <cellStyle name="Hyperlink 2" xfId="11" xr:uid="{00000000-0005-0000-0000-000003000000}"/>
    <cellStyle name="Input" xfId="19" builtinId="20"/>
    <cellStyle name="Neutral 2" xfId="31" xr:uid="{5D86356E-C878-49BF-A5FD-CB02DF9A0FAA}"/>
    <cellStyle name="Normal" xfId="0" builtinId="0"/>
    <cellStyle name="Normal 10" xfId="28" xr:uid="{67E85101-DCD6-470A-A7F7-77057BE0431E}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4 2" xfId="33" xr:uid="{598DC571-5639-4FFB-B98B-50400D821AA7}"/>
    <cellStyle name="Normal 4 3" xfId="32" xr:uid="{92495C86-08B9-477E-A645-B1B6A7FA5338}"/>
    <cellStyle name="Normal 5" xfId="20" xr:uid="{48F6F01B-E031-4092-96E3-BB2C0508DCA9}"/>
    <cellStyle name="Normal 6" xfId="23" xr:uid="{6A6574B2-62F5-40BC-8362-3AEC07F19B06}"/>
    <cellStyle name="Normal 7" xfId="27" xr:uid="{DBF45ED1-279D-45B0-936F-129E8CC7EEFA}"/>
    <cellStyle name="Normal 8" xfId="25" xr:uid="{B39FEACC-200F-4F79-9DF5-BE8F017EC6F1}"/>
    <cellStyle name="Normal 8 2" xfId="34" xr:uid="{6FA086BA-7BE5-40BB-8496-16AB85E44E5D}"/>
    <cellStyle name="Normal 8 3" xfId="41" xr:uid="{ACC57635-4635-4619-92DA-C2360452EFEA}"/>
    <cellStyle name="Normal 9 2" xfId="35" xr:uid="{E4AA1195-0C32-45D9-857C-AFF51DBAE040}"/>
    <cellStyle name="Normale_B2020" xfId="36" xr:uid="{C6191CD7-1803-440D-8A37-67B0BD5A9CB4}"/>
    <cellStyle name="Percent" xfId="18" builtinId="5"/>
    <cellStyle name="Percent 2" xfId="13" xr:uid="{6FC4F8D8-ECD7-4A9E-B183-CAC9CE80278F}"/>
    <cellStyle name="Percent 2 2" xfId="17" xr:uid="{FFCF24A5-FA7A-4E91-8E3F-2BDE50B65C19}"/>
    <cellStyle name="Percent 2 3" xfId="37" xr:uid="{3314422F-AA97-4D53-A8E9-2975DDDF8940}"/>
    <cellStyle name="Percent 3" xfId="8" xr:uid="{00000000-0005-0000-0000-000010000000}"/>
    <cellStyle name="Percent 4" xfId="22" xr:uid="{7E26E6EB-8324-43B8-A605-B399F50E7E49}"/>
    <cellStyle name="Percent 4 2" xfId="38" xr:uid="{7B17BE97-A705-4B30-9CCF-02FD25AC5012}"/>
    <cellStyle name="Percent 5" xfId="24" xr:uid="{ED4F8449-5DC3-4A88-B075-58560894CAF1}"/>
    <cellStyle name="Standard_Sce_D_Extraction" xfId="39" xr:uid="{7EF22BE9-C14F-41A4-BCBB-D6DDE98A49F6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0.emf"/><Relationship Id="rId2" Type="http://schemas.openxmlformats.org/officeDocument/2006/relationships/image" Target="../media/image41.emf"/><Relationship Id="rId1" Type="http://schemas.openxmlformats.org/officeDocument/2006/relationships/image" Target="../media/image42.emf"/><Relationship Id="rId4" Type="http://schemas.openxmlformats.org/officeDocument/2006/relationships/image" Target="../media/image39.emf"/></Relationships>
</file>

<file path=xl/drawings/_rels/vmlDrawing11.vml.rels><?xml version="1.0" encoding="UTF-8" standalone="yes"?>
<Relationships xmlns="http://schemas.openxmlformats.org/package/2006/relationships"><Relationship Id="rId8" Type="http://schemas.openxmlformats.org/officeDocument/2006/relationships/image" Target="../media/image44.emf"/><Relationship Id="rId3" Type="http://schemas.openxmlformats.org/officeDocument/2006/relationships/image" Target="../media/image49.emf"/><Relationship Id="rId7" Type="http://schemas.openxmlformats.org/officeDocument/2006/relationships/image" Target="../media/image45.emf"/><Relationship Id="rId2" Type="http://schemas.openxmlformats.org/officeDocument/2006/relationships/image" Target="../media/image50.emf"/><Relationship Id="rId1" Type="http://schemas.openxmlformats.org/officeDocument/2006/relationships/image" Target="../media/image51.emf"/><Relationship Id="rId6" Type="http://schemas.openxmlformats.org/officeDocument/2006/relationships/image" Target="../media/image46.emf"/><Relationship Id="rId5" Type="http://schemas.openxmlformats.org/officeDocument/2006/relationships/image" Target="../media/image47.emf"/><Relationship Id="rId10" Type="http://schemas.openxmlformats.org/officeDocument/2006/relationships/image" Target="../media/image52.emf"/><Relationship Id="rId4" Type="http://schemas.openxmlformats.org/officeDocument/2006/relationships/image" Target="../media/image48.emf"/><Relationship Id="rId9" Type="http://schemas.openxmlformats.org/officeDocument/2006/relationships/image" Target="../media/image43.emf"/></Relationships>
</file>

<file path=xl/drawings/_rels/vmlDrawing12.vml.rels><?xml version="1.0" encoding="UTF-8" standalone="yes"?>
<Relationships xmlns="http://schemas.openxmlformats.org/package/2006/relationships"><Relationship Id="rId8" Type="http://schemas.openxmlformats.org/officeDocument/2006/relationships/image" Target="../media/image53.emf"/><Relationship Id="rId3" Type="http://schemas.openxmlformats.org/officeDocument/2006/relationships/image" Target="../media/image58.emf"/><Relationship Id="rId7" Type="http://schemas.openxmlformats.org/officeDocument/2006/relationships/image" Target="../media/image54.emf"/><Relationship Id="rId2" Type="http://schemas.openxmlformats.org/officeDocument/2006/relationships/image" Target="../media/image59.emf"/><Relationship Id="rId1" Type="http://schemas.openxmlformats.org/officeDocument/2006/relationships/image" Target="../media/image60.emf"/><Relationship Id="rId6" Type="http://schemas.openxmlformats.org/officeDocument/2006/relationships/image" Target="../media/image55.emf"/><Relationship Id="rId5" Type="http://schemas.openxmlformats.org/officeDocument/2006/relationships/image" Target="../media/image56.emf"/><Relationship Id="rId4" Type="http://schemas.openxmlformats.org/officeDocument/2006/relationships/image" Target="../media/image57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62.emf"/><Relationship Id="rId3" Type="http://schemas.openxmlformats.org/officeDocument/2006/relationships/image" Target="../media/image67.emf"/><Relationship Id="rId7" Type="http://schemas.openxmlformats.org/officeDocument/2006/relationships/image" Target="../media/image63.emf"/><Relationship Id="rId2" Type="http://schemas.openxmlformats.org/officeDocument/2006/relationships/image" Target="../media/image68.emf"/><Relationship Id="rId1" Type="http://schemas.openxmlformats.org/officeDocument/2006/relationships/image" Target="../media/image69.emf"/><Relationship Id="rId6" Type="http://schemas.openxmlformats.org/officeDocument/2006/relationships/image" Target="../media/image64.emf"/><Relationship Id="rId5" Type="http://schemas.openxmlformats.org/officeDocument/2006/relationships/image" Target="../media/image65.emf"/><Relationship Id="rId10" Type="http://schemas.openxmlformats.org/officeDocument/2006/relationships/image" Target="../media/image70.emf"/><Relationship Id="rId4" Type="http://schemas.openxmlformats.org/officeDocument/2006/relationships/image" Target="../media/image66.emf"/><Relationship Id="rId9" Type="http://schemas.openxmlformats.org/officeDocument/2006/relationships/image" Target="../media/image61.emf"/></Relationships>
</file>

<file path=xl/drawings/_rels/vmlDrawing14.vml.rels><?xml version="1.0" encoding="UTF-8" standalone="yes"?>
<Relationships xmlns="http://schemas.openxmlformats.org/package/2006/relationships"><Relationship Id="rId8" Type="http://schemas.openxmlformats.org/officeDocument/2006/relationships/image" Target="../media/image72.emf"/><Relationship Id="rId3" Type="http://schemas.openxmlformats.org/officeDocument/2006/relationships/image" Target="../media/image77.emf"/><Relationship Id="rId7" Type="http://schemas.openxmlformats.org/officeDocument/2006/relationships/image" Target="../media/image73.emf"/><Relationship Id="rId2" Type="http://schemas.openxmlformats.org/officeDocument/2006/relationships/image" Target="../media/image78.emf"/><Relationship Id="rId1" Type="http://schemas.openxmlformats.org/officeDocument/2006/relationships/image" Target="../media/image79.emf"/><Relationship Id="rId6" Type="http://schemas.openxmlformats.org/officeDocument/2006/relationships/image" Target="../media/image74.emf"/><Relationship Id="rId5" Type="http://schemas.openxmlformats.org/officeDocument/2006/relationships/image" Target="../media/image75.emf"/><Relationship Id="rId10" Type="http://schemas.openxmlformats.org/officeDocument/2006/relationships/image" Target="../media/image80.emf"/><Relationship Id="rId4" Type="http://schemas.openxmlformats.org/officeDocument/2006/relationships/image" Target="../media/image76.emf"/><Relationship Id="rId9" Type="http://schemas.openxmlformats.org/officeDocument/2006/relationships/image" Target="../media/image71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81.emf"/><Relationship Id="rId3" Type="http://schemas.openxmlformats.org/officeDocument/2006/relationships/image" Target="../media/image86.emf"/><Relationship Id="rId7" Type="http://schemas.openxmlformats.org/officeDocument/2006/relationships/image" Target="../media/image82.emf"/><Relationship Id="rId2" Type="http://schemas.openxmlformats.org/officeDocument/2006/relationships/image" Target="../media/image87.emf"/><Relationship Id="rId1" Type="http://schemas.openxmlformats.org/officeDocument/2006/relationships/image" Target="../media/image88.emf"/><Relationship Id="rId6" Type="http://schemas.openxmlformats.org/officeDocument/2006/relationships/image" Target="../media/image83.emf"/><Relationship Id="rId5" Type="http://schemas.openxmlformats.org/officeDocument/2006/relationships/image" Target="../media/image84.emf"/><Relationship Id="rId4" Type="http://schemas.openxmlformats.org/officeDocument/2006/relationships/image" Target="../media/image85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90.emf"/><Relationship Id="rId3" Type="http://schemas.openxmlformats.org/officeDocument/2006/relationships/image" Target="../media/image95.emf"/><Relationship Id="rId7" Type="http://schemas.openxmlformats.org/officeDocument/2006/relationships/image" Target="../media/image91.emf"/><Relationship Id="rId2" Type="http://schemas.openxmlformats.org/officeDocument/2006/relationships/image" Target="../media/image96.emf"/><Relationship Id="rId1" Type="http://schemas.openxmlformats.org/officeDocument/2006/relationships/image" Target="../media/image97.emf"/><Relationship Id="rId6" Type="http://schemas.openxmlformats.org/officeDocument/2006/relationships/image" Target="../media/image92.emf"/><Relationship Id="rId5" Type="http://schemas.openxmlformats.org/officeDocument/2006/relationships/image" Target="../media/image93.emf"/><Relationship Id="rId10" Type="http://schemas.openxmlformats.org/officeDocument/2006/relationships/image" Target="../media/image98.emf"/><Relationship Id="rId4" Type="http://schemas.openxmlformats.org/officeDocument/2006/relationships/image" Target="../media/image94.emf"/><Relationship Id="rId9" Type="http://schemas.openxmlformats.org/officeDocument/2006/relationships/image" Target="../media/image89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Relationship Id="rId5" Type="http://schemas.openxmlformats.org/officeDocument/2006/relationships/image" Target="../media/image17.emf"/><Relationship Id="rId4" Type="http://schemas.openxmlformats.org/officeDocument/2006/relationships/image" Target="../media/image21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7" Type="http://schemas.openxmlformats.org/officeDocument/2006/relationships/image" Target="../media/image22.emf"/><Relationship Id="rId2" Type="http://schemas.openxmlformats.org/officeDocument/2006/relationships/image" Target="../media/image27.emf"/><Relationship Id="rId1" Type="http://schemas.openxmlformats.org/officeDocument/2006/relationships/image" Target="../media/image28.emf"/><Relationship Id="rId6" Type="http://schemas.openxmlformats.org/officeDocument/2006/relationships/image" Target="../media/image23.emf"/><Relationship Id="rId5" Type="http://schemas.openxmlformats.org/officeDocument/2006/relationships/image" Target="../media/image24.emf"/><Relationship Id="rId4" Type="http://schemas.openxmlformats.org/officeDocument/2006/relationships/image" Target="../media/image25.e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31.emf"/><Relationship Id="rId3" Type="http://schemas.openxmlformats.org/officeDocument/2006/relationships/image" Target="../media/image36.emf"/><Relationship Id="rId7" Type="http://schemas.openxmlformats.org/officeDocument/2006/relationships/image" Target="../media/image32.emf"/><Relationship Id="rId2" Type="http://schemas.openxmlformats.org/officeDocument/2006/relationships/image" Target="../media/image37.emf"/><Relationship Id="rId1" Type="http://schemas.openxmlformats.org/officeDocument/2006/relationships/image" Target="../media/image38.emf"/><Relationship Id="rId6" Type="http://schemas.openxmlformats.org/officeDocument/2006/relationships/image" Target="../media/image33.emf"/><Relationship Id="rId5" Type="http://schemas.openxmlformats.org/officeDocument/2006/relationships/image" Target="../media/image34.emf"/><Relationship Id="rId4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0A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0A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0A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A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0B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0B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0B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0B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0B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0B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0B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0B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0B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0B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0C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0C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0C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0C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0C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0C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0C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0C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0D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0D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0D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D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D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D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D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D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0D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0D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0E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0E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0E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0E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0E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0E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0E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0E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0E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0E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0F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0F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0F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F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0F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0F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0F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0F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0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0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0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0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0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0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0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0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0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0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2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2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3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3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3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4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4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4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5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5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5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6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6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6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6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6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7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7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7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7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7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7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7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13</xdr:row>
      <xdr:rowOff>0</xdr:rowOff>
    </xdr:from>
    <xdr:to>
      <xdr:col>25</xdr:col>
      <xdr:colOff>765</xdr:colOff>
      <xdr:row>27</xdr:row>
      <xdr:rowOff>3394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2105025"/>
          <a:ext cx="5487166" cy="2243450"/>
        </a:xfrm>
        <a:prstGeom prst="rect">
          <a:avLst/>
        </a:prstGeom>
      </xdr:spPr>
    </xdr:pic>
    <xdr:clientData/>
  </xdr:twoCellAnchor>
  <xdr:twoCellAnchor editAs="oneCell">
    <xdr:from>
      <xdr:col>25</xdr:col>
      <xdr:colOff>590550</xdr:colOff>
      <xdr:row>2</xdr:row>
      <xdr:rowOff>76200</xdr:rowOff>
    </xdr:from>
    <xdr:to>
      <xdr:col>34</xdr:col>
      <xdr:colOff>95250</xdr:colOff>
      <xdr:row>11</xdr:row>
      <xdr:rowOff>152672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87700" y="523875"/>
          <a:ext cx="4991100" cy="234342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9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09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09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09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09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09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09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09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SATIM/DataSpreadsheets/TCH_NH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Sv2-692-Home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Demands"/>
      <sheetName val="ProcData_NH3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>
        <row r="4">
          <cell r="F4">
            <v>0.33</v>
          </cell>
        </row>
        <row r="5">
          <cell r="F5">
            <v>6.1380000000000008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8">
          <cell r="E8">
            <v>6.1380000000000008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image" Target="../media/image35.emf"/><Relationship Id="rId18" Type="http://schemas.openxmlformats.org/officeDocument/2006/relationships/control" Target="../activeX/activeX36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2.emf"/><Relationship Id="rId12" Type="http://schemas.openxmlformats.org/officeDocument/2006/relationships/control" Target="../activeX/activeX33.xml"/><Relationship Id="rId17" Type="http://schemas.openxmlformats.org/officeDocument/2006/relationships/image" Target="../media/image37.emf"/><Relationship Id="rId2" Type="http://schemas.openxmlformats.org/officeDocument/2006/relationships/drawing" Target="../drawings/drawing9.xml"/><Relationship Id="rId16" Type="http://schemas.openxmlformats.org/officeDocument/2006/relationships/control" Target="../activeX/activeX35.xml"/><Relationship Id="rId20" Type="http://schemas.openxmlformats.org/officeDocument/2006/relationships/comments" Target="../comments3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0.xml"/><Relationship Id="rId11" Type="http://schemas.openxmlformats.org/officeDocument/2006/relationships/image" Target="../media/image34.emf"/><Relationship Id="rId5" Type="http://schemas.openxmlformats.org/officeDocument/2006/relationships/image" Target="../media/image31.emf"/><Relationship Id="rId15" Type="http://schemas.openxmlformats.org/officeDocument/2006/relationships/image" Target="../media/image36.emf"/><Relationship Id="rId10" Type="http://schemas.openxmlformats.org/officeDocument/2006/relationships/control" Target="../activeX/activeX32.xml"/><Relationship Id="rId19" Type="http://schemas.openxmlformats.org/officeDocument/2006/relationships/image" Target="../media/image38.emf"/><Relationship Id="rId4" Type="http://schemas.openxmlformats.org/officeDocument/2006/relationships/control" Target="../activeX/activeX29.xml"/><Relationship Id="rId9" Type="http://schemas.openxmlformats.org/officeDocument/2006/relationships/image" Target="../media/image33.emf"/><Relationship Id="rId14" Type="http://schemas.openxmlformats.org/officeDocument/2006/relationships/control" Target="../activeX/activeX3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40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38.xml"/><Relationship Id="rId11" Type="http://schemas.openxmlformats.org/officeDocument/2006/relationships/image" Target="../media/image42.emf"/><Relationship Id="rId5" Type="http://schemas.openxmlformats.org/officeDocument/2006/relationships/image" Target="../media/image39.emf"/><Relationship Id="rId10" Type="http://schemas.openxmlformats.org/officeDocument/2006/relationships/control" Target="../activeX/activeX40.xml"/><Relationship Id="rId4" Type="http://schemas.openxmlformats.org/officeDocument/2006/relationships/control" Target="../activeX/activeX37.xml"/><Relationship Id="rId9" Type="http://schemas.openxmlformats.org/officeDocument/2006/relationships/image" Target="../media/image41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3.xml"/><Relationship Id="rId13" Type="http://schemas.openxmlformats.org/officeDocument/2006/relationships/image" Target="../media/image47.emf"/><Relationship Id="rId18" Type="http://schemas.openxmlformats.org/officeDocument/2006/relationships/control" Target="../activeX/activeX48.xml"/><Relationship Id="rId3" Type="http://schemas.openxmlformats.org/officeDocument/2006/relationships/vmlDrawing" Target="../drawings/vmlDrawing11.vml"/><Relationship Id="rId21" Type="http://schemas.openxmlformats.org/officeDocument/2006/relationships/image" Target="../media/image51.emf"/><Relationship Id="rId7" Type="http://schemas.openxmlformats.org/officeDocument/2006/relationships/image" Target="../media/image44.emf"/><Relationship Id="rId12" Type="http://schemas.openxmlformats.org/officeDocument/2006/relationships/control" Target="../activeX/activeX45.xml"/><Relationship Id="rId17" Type="http://schemas.openxmlformats.org/officeDocument/2006/relationships/image" Target="../media/image49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7.xml"/><Relationship Id="rId20" Type="http://schemas.openxmlformats.org/officeDocument/2006/relationships/control" Target="../activeX/activeX4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2.xml"/><Relationship Id="rId11" Type="http://schemas.openxmlformats.org/officeDocument/2006/relationships/image" Target="../media/image46.emf"/><Relationship Id="rId5" Type="http://schemas.openxmlformats.org/officeDocument/2006/relationships/image" Target="../media/image43.emf"/><Relationship Id="rId15" Type="http://schemas.openxmlformats.org/officeDocument/2006/relationships/image" Target="../media/image48.emf"/><Relationship Id="rId23" Type="http://schemas.openxmlformats.org/officeDocument/2006/relationships/image" Target="../media/image52.emf"/><Relationship Id="rId10" Type="http://schemas.openxmlformats.org/officeDocument/2006/relationships/control" Target="../activeX/activeX44.xml"/><Relationship Id="rId19" Type="http://schemas.openxmlformats.org/officeDocument/2006/relationships/image" Target="../media/image50.emf"/><Relationship Id="rId4" Type="http://schemas.openxmlformats.org/officeDocument/2006/relationships/control" Target="../activeX/activeX41.xml"/><Relationship Id="rId9" Type="http://schemas.openxmlformats.org/officeDocument/2006/relationships/image" Target="../media/image45.emf"/><Relationship Id="rId14" Type="http://schemas.openxmlformats.org/officeDocument/2006/relationships/control" Target="../activeX/activeX46.xml"/><Relationship Id="rId22" Type="http://schemas.openxmlformats.org/officeDocument/2006/relationships/control" Target="../activeX/activeX50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3.xml"/><Relationship Id="rId13" Type="http://schemas.openxmlformats.org/officeDocument/2006/relationships/image" Target="../media/image57.emf"/><Relationship Id="rId18" Type="http://schemas.openxmlformats.org/officeDocument/2006/relationships/control" Target="../activeX/activeX58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54.emf"/><Relationship Id="rId12" Type="http://schemas.openxmlformats.org/officeDocument/2006/relationships/control" Target="../activeX/activeX55.xml"/><Relationship Id="rId17" Type="http://schemas.openxmlformats.org/officeDocument/2006/relationships/image" Target="../media/image59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7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2.xml"/><Relationship Id="rId11" Type="http://schemas.openxmlformats.org/officeDocument/2006/relationships/image" Target="../media/image56.emf"/><Relationship Id="rId5" Type="http://schemas.openxmlformats.org/officeDocument/2006/relationships/image" Target="../media/image53.emf"/><Relationship Id="rId15" Type="http://schemas.openxmlformats.org/officeDocument/2006/relationships/image" Target="../media/image58.emf"/><Relationship Id="rId10" Type="http://schemas.openxmlformats.org/officeDocument/2006/relationships/control" Target="../activeX/activeX54.xml"/><Relationship Id="rId19" Type="http://schemas.openxmlformats.org/officeDocument/2006/relationships/image" Target="../media/image60.emf"/><Relationship Id="rId4" Type="http://schemas.openxmlformats.org/officeDocument/2006/relationships/control" Target="../activeX/activeX51.xml"/><Relationship Id="rId9" Type="http://schemas.openxmlformats.org/officeDocument/2006/relationships/image" Target="../media/image55.emf"/><Relationship Id="rId14" Type="http://schemas.openxmlformats.org/officeDocument/2006/relationships/control" Target="../activeX/activeX56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3.emf"/><Relationship Id="rId13" Type="http://schemas.openxmlformats.org/officeDocument/2006/relationships/control" Target="../activeX/activeX64.xml"/><Relationship Id="rId18" Type="http://schemas.openxmlformats.org/officeDocument/2006/relationships/image" Target="../media/image68.emf"/><Relationship Id="rId3" Type="http://schemas.openxmlformats.org/officeDocument/2006/relationships/control" Target="../activeX/activeX59.xml"/><Relationship Id="rId21" Type="http://schemas.openxmlformats.org/officeDocument/2006/relationships/control" Target="../activeX/activeX68.xml"/><Relationship Id="rId7" Type="http://schemas.openxmlformats.org/officeDocument/2006/relationships/control" Target="../activeX/activeX61.xml"/><Relationship Id="rId12" Type="http://schemas.openxmlformats.org/officeDocument/2006/relationships/image" Target="../media/image65.emf"/><Relationship Id="rId17" Type="http://schemas.openxmlformats.org/officeDocument/2006/relationships/control" Target="../activeX/activeX66.xml"/><Relationship Id="rId2" Type="http://schemas.openxmlformats.org/officeDocument/2006/relationships/vmlDrawing" Target="../drawings/vmlDrawing13.vml"/><Relationship Id="rId16" Type="http://schemas.openxmlformats.org/officeDocument/2006/relationships/image" Target="../media/image67.emf"/><Relationship Id="rId20" Type="http://schemas.openxmlformats.org/officeDocument/2006/relationships/image" Target="../media/image69.emf"/><Relationship Id="rId1" Type="http://schemas.openxmlformats.org/officeDocument/2006/relationships/drawing" Target="../drawings/drawing13.xml"/><Relationship Id="rId6" Type="http://schemas.openxmlformats.org/officeDocument/2006/relationships/image" Target="../media/image62.emf"/><Relationship Id="rId11" Type="http://schemas.openxmlformats.org/officeDocument/2006/relationships/control" Target="../activeX/activeX63.xml"/><Relationship Id="rId5" Type="http://schemas.openxmlformats.org/officeDocument/2006/relationships/control" Target="../activeX/activeX60.xml"/><Relationship Id="rId15" Type="http://schemas.openxmlformats.org/officeDocument/2006/relationships/control" Target="../activeX/activeX65.xml"/><Relationship Id="rId10" Type="http://schemas.openxmlformats.org/officeDocument/2006/relationships/image" Target="../media/image64.emf"/><Relationship Id="rId19" Type="http://schemas.openxmlformats.org/officeDocument/2006/relationships/control" Target="../activeX/activeX67.xml"/><Relationship Id="rId4" Type="http://schemas.openxmlformats.org/officeDocument/2006/relationships/image" Target="../media/image61.emf"/><Relationship Id="rId9" Type="http://schemas.openxmlformats.org/officeDocument/2006/relationships/control" Target="../activeX/activeX62.xml"/><Relationship Id="rId14" Type="http://schemas.openxmlformats.org/officeDocument/2006/relationships/image" Target="../media/image66.emf"/><Relationship Id="rId22" Type="http://schemas.openxmlformats.org/officeDocument/2006/relationships/image" Target="../media/image70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3.emf"/><Relationship Id="rId13" Type="http://schemas.openxmlformats.org/officeDocument/2006/relationships/control" Target="../activeX/activeX74.xml"/><Relationship Id="rId18" Type="http://schemas.openxmlformats.org/officeDocument/2006/relationships/image" Target="../media/image78.emf"/><Relationship Id="rId3" Type="http://schemas.openxmlformats.org/officeDocument/2006/relationships/control" Target="../activeX/activeX69.xml"/><Relationship Id="rId21" Type="http://schemas.openxmlformats.org/officeDocument/2006/relationships/control" Target="../activeX/activeX78.xml"/><Relationship Id="rId7" Type="http://schemas.openxmlformats.org/officeDocument/2006/relationships/control" Target="../activeX/activeX71.xml"/><Relationship Id="rId12" Type="http://schemas.openxmlformats.org/officeDocument/2006/relationships/image" Target="../media/image75.emf"/><Relationship Id="rId17" Type="http://schemas.openxmlformats.org/officeDocument/2006/relationships/control" Target="../activeX/activeX76.xml"/><Relationship Id="rId2" Type="http://schemas.openxmlformats.org/officeDocument/2006/relationships/vmlDrawing" Target="../drawings/vmlDrawing14.vml"/><Relationship Id="rId16" Type="http://schemas.openxmlformats.org/officeDocument/2006/relationships/image" Target="../media/image77.emf"/><Relationship Id="rId20" Type="http://schemas.openxmlformats.org/officeDocument/2006/relationships/image" Target="../media/image79.emf"/><Relationship Id="rId1" Type="http://schemas.openxmlformats.org/officeDocument/2006/relationships/drawing" Target="../drawings/drawing14.xml"/><Relationship Id="rId6" Type="http://schemas.openxmlformats.org/officeDocument/2006/relationships/image" Target="../media/image72.emf"/><Relationship Id="rId11" Type="http://schemas.openxmlformats.org/officeDocument/2006/relationships/control" Target="../activeX/activeX73.xml"/><Relationship Id="rId5" Type="http://schemas.openxmlformats.org/officeDocument/2006/relationships/control" Target="../activeX/activeX70.xml"/><Relationship Id="rId15" Type="http://schemas.openxmlformats.org/officeDocument/2006/relationships/control" Target="../activeX/activeX75.xml"/><Relationship Id="rId10" Type="http://schemas.openxmlformats.org/officeDocument/2006/relationships/image" Target="../media/image74.emf"/><Relationship Id="rId19" Type="http://schemas.openxmlformats.org/officeDocument/2006/relationships/control" Target="../activeX/activeX77.xml"/><Relationship Id="rId4" Type="http://schemas.openxmlformats.org/officeDocument/2006/relationships/image" Target="../media/image71.emf"/><Relationship Id="rId9" Type="http://schemas.openxmlformats.org/officeDocument/2006/relationships/control" Target="../activeX/activeX72.xml"/><Relationship Id="rId14" Type="http://schemas.openxmlformats.org/officeDocument/2006/relationships/image" Target="../media/image76.emf"/><Relationship Id="rId22" Type="http://schemas.openxmlformats.org/officeDocument/2006/relationships/image" Target="../media/image80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1.xml"/><Relationship Id="rId13" Type="http://schemas.openxmlformats.org/officeDocument/2006/relationships/image" Target="../media/image85.emf"/><Relationship Id="rId18" Type="http://schemas.openxmlformats.org/officeDocument/2006/relationships/control" Target="../activeX/activeX86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82.emf"/><Relationship Id="rId12" Type="http://schemas.openxmlformats.org/officeDocument/2006/relationships/control" Target="../activeX/activeX83.xml"/><Relationship Id="rId17" Type="http://schemas.openxmlformats.org/officeDocument/2006/relationships/image" Target="../media/image87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85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80.xml"/><Relationship Id="rId11" Type="http://schemas.openxmlformats.org/officeDocument/2006/relationships/image" Target="../media/image84.emf"/><Relationship Id="rId5" Type="http://schemas.openxmlformats.org/officeDocument/2006/relationships/image" Target="../media/image81.emf"/><Relationship Id="rId15" Type="http://schemas.openxmlformats.org/officeDocument/2006/relationships/image" Target="../media/image86.emf"/><Relationship Id="rId10" Type="http://schemas.openxmlformats.org/officeDocument/2006/relationships/control" Target="../activeX/activeX82.xml"/><Relationship Id="rId19" Type="http://schemas.openxmlformats.org/officeDocument/2006/relationships/image" Target="../media/image88.emf"/><Relationship Id="rId4" Type="http://schemas.openxmlformats.org/officeDocument/2006/relationships/control" Target="../activeX/activeX79.xml"/><Relationship Id="rId9" Type="http://schemas.openxmlformats.org/officeDocument/2006/relationships/image" Target="../media/image83.emf"/><Relationship Id="rId14" Type="http://schemas.openxmlformats.org/officeDocument/2006/relationships/control" Target="../activeX/activeX84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13" Type="http://schemas.openxmlformats.org/officeDocument/2006/relationships/image" Target="../media/image93.emf"/><Relationship Id="rId18" Type="http://schemas.openxmlformats.org/officeDocument/2006/relationships/control" Target="../activeX/activeX94.xml"/><Relationship Id="rId3" Type="http://schemas.openxmlformats.org/officeDocument/2006/relationships/vmlDrawing" Target="../drawings/vmlDrawing16.vml"/><Relationship Id="rId21" Type="http://schemas.openxmlformats.org/officeDocument/2006/relationships/image" Target="../media/image97.emf"/><Relationship Id="rId7" Type="http://schemas.openxmlformats.org/officeDocument/2006/relationships/image" Target="../media/image90.emf"/><Relationship Id="rId12" Type="http://schemas.openxmlformats.org/officeDocument/2006/relationships/control" Target="../activeX/activeX91.xml"/><Relationship Id="rId17" Type="http://schemas.openxmlformats.org/officeDocument/2006/relationships/image" Target="../media/image95.emf"/><Relationship Id="rId2" Type="http://schemas.openxmlformats.org/officeDocument/2006/relationships/drawing" Target="../drawings/drawing16.xml"/><Relationship Id="rId16" Type="http://schemas.openxmlformats.org/officeDocument/2006/relationships/control" Target="../activeX/activeX93.xml"/><Relationship Id="rId20" Type="http://schemas.openxmlformats.org/officeDocument/2006/relationships/control" Target="../activeX/activeX95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88.xml"/><Relationship Id="rId11" Type="http://schemas.openxmlformats.org/officeDocument/2006/relationships/image" Target="../media/image92.emf"/><Relationship Id="rId5" Type="http://schemas.openxmlformats.org/officeDocument/2006/relationships/image" Target="../media/image89.emf"/><Relationship Id="rId15" Type="http://schemas.openxmlformats.org/officeDocument/2006/relationships/image" Target="../media/image94.emf"/><Relationship Id="rId23" Type="http://schemas.openxmlformats.org/officeDocument/2006/relationships/image" Target="../media/image98.emf"/><Relationship Id="rId10" Type="http://schemas.openxmlformats.org/officeDocument/2006/relationships/control" Target="../activeX/activeX90.xml"/><Relationship Id="rId19" Type="http://schemas.openxmlformats.org/officeDocument/2006/relationships/image" Target="../media/image96.emf"/><Relationship Id="rId4" Type="http://schemas.openxmlformats.org/officeDocument/2006/relationships/control" Target="../activeX/activeX87.xml"/><Relationship Id="rId9" Type="http://schemas.openxmlformats.org/officeDocument/2006/relationships/image" Target="../media/image91.emf"/><Relationship Id="rId14" Type="http://schemas.openxmlformats.org/officeDocument/2006/relationships/control" Target="../activeX/activeX92.xml"/><Relationship Id="rId22" Type="http://schemas.openxmlformats.org/officeDocument/2006/relationships/control" Target="../activeX/activeX9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13" Type="http://schemas.openxmlformats.org/officeDocument/2006/relationships/image" Target="../media/image21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12" Type="http://schemas.openxmlformats.org/officeDocument/2006/relationships/control" Target="../activeX/activeX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8.xml"/><Relationship Id="rId11" Type="http://schemas.openxmlformats.org/officeDocument/2006/relationships/image" Target="../media/image20.emf"/><Relationship Id="rId5" Type="http://schemas.openxmlformats.org/officeDocument/2006/relationships/image" Target="../media/image17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4.xml"/><Relationship Id="rId13" Type="http://schemas.openxmlformats.org/officeDocument/2006/relationships/image" Target="../media/image26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23.emf"/><Relationship Id="rId12" Type="http://schemas.openxmlformats.org/officeDocument/2006/relationships/control" Target="../activeX/activeX26.xml"/><Relationship Id="rId17" Type="http://schemas.openxmlformats.org/officeDocument/2006/relationships/image" Target="../media/image28.emf"/><Relationship Id="rId2" Type="http://schemas.openxmlformats.org/officeDocument/2006/relationships/drawing" Target="../drawings/drawing7.xml"/><Relationship Id="rId16" Type="http://schemas.openxmlformats.org/officeDocument/2006/relationships/control" Target="../activeX/activeX28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23.xml"/><Relationship Id="rId11" Type="http://schemas.openxmlformats.org/officeDocument/2006/relationships/image" Target="../media/image25.emf"/><Relationship Id="rId5" Type="http://schemas.openxmlformats.org/officeDocument/2006/relationships/image" Target="../media/image22.emf"/><Relationship Id="rId15" Type="http://schemas.openxmlformats.org/officeDocument/2006/relationships/image" Target="../media/image27.emf"/><Relationship Id="rId10" Type="http://schemas.openxmlformats.org/officeDocument/2006/relationships/control" Target="../activeX/activeX25.xml"/><Relationship Id="rId4" Type="http://schemas.openxmlformats.org/officeDocument/2006/relationships/control" Target="../activeX/activeX22.xml"/><Relationship Id="rId9" Type="http://schemas.openxmlformats.org/officeDocument/2006/relationships/image" Target="../media/image24.emf"/><Relationship Id="rId14" Type="http://schemas.openxmlformats.org/officeDocument/2006/relationships/control" Target="../activeX/activeX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300" r:id="rId4" name="optMultiRegionCommon">
          <controlPr defaultSize="0" autoLine="0" r:id="rId5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4" name="optMultiRegionCommon"/>
      </mc:Fallback>
    </mc:AlternateContent>
    <mc:AlternateContent xmlns:mc="http://schemas.openxmlformats.org/markup-compatibility/2006">
      <mc:Choice Requires="x14">
        <control shapeId="12299" r:id="rId6" name="optMultiRegionNotCommon">
          <controlPr defaultSize="0" disabled="1" autoLine="0" r:id="rId7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6" name="optMultiRegionNotCommon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1" r:id="rId10" name="cmdAddNewAnswerSheet">
          <controlPr defaultSize="0" autoLine="0" r:id="rId11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10" name="cmdAddNewAnswerSheet"/>
      </mc:Fallback>
    </mc:AlternateContent>
    <mc:AlternateContent xmlns:mc="http://schemas.openxmlformats.org/markup-compatibility/2006">
      <mc:Choice Requires="x14">
        <control shapeId="12289" r:id="rId12" name="cmdUpdate">
          <controlPr defaultSize="0" disabled="1" autoLine="0" r:id="rId13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12" name="cmdUpdate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7" customWidth="1"/>
    <col min="3" max="3" width="20.5703125" style="17" customWidth="1"/>
    <col min="4" max="4" width="8.7109375" style="17" customWidth="1"/>
    <col min="5" max="5" width="12.28515625" style="17" customWidth="1"/>
    <col min="6" max="7" width="12.140625" style="17" customWidth="1"/>
    <col min="8" max="8" width="10.7109375" style="17" customWidth="1"/>
    <col min="9" max="9" width="10.140625" customWidth="1"/>
    <col min="10" max="10" width="11.28515625" style="17" customWidth="1"/>
    <col min="11" max="11" width="11.140625" style="17" customWidth="1"/>
    <col min="12" max="12" width="12.85546875" style="17" customWidth="1"/>
    <col min="13" max="13" width="14" style="17" customWidth="1"/>
    <col min="14" max="14" width="13.42578125" style="17" customWidth="1"/>
    <col min="15" max="16" width="12.140625" style="17" customWidth="1"/>
    <col min="17" max="17" width="14.140625" style="17" customWidth="1"/>
    <col min="18" max="18" width="14.42578125" style="17" customWidth="1"/>
    <col min="19" max="19" width="17.42578125" style="17" customWidth="1"/>
    <col min="20" max="20" width="19.42578125" style="17" customWidth="1"/>
    <col min="21" max="21" width="19" style="17" customWidth="1"/>
    <col min="22" max="22" width="13.85546875" style="17" customWidth="1"/>
    <col min="23" max="23" width="13.7109375" style="17" customWidth="1"/>
    <col min="24" max="24" width="12.28515625" style="17" customWidth="1"/>
    <col min="25" max="25" width="10.28515625" style="17" customWidth="1"/>
    <col min="26" max="16384" width="9.140625" style="17"/>
  </cols>
  <sheetData>
    <row r="1" spans="1:24" s="18" customFormat="1" ht="11.25" x14ac:dyDescent="0.2">
      <c r="A1" s="20" t="s">
        <v>106</v>
      </c>
    </row>
    <row r="2" spans="1:24" s="18" customFormat="1" ht="11.25" customHeight="1" x14ac:dyDescent="0.2"/>
    <row r="3" spans="1:24" s="18" customFormat="1" ht="21.75" customHeight="1" x14ac:dyDescent="0.2">
      <c r="H3" s="30" t="s">
        <v>67</v>
      </c>
      <c r="I3" s="30" t="s">
        <v>68</v>
      </c>
      <c r="J3" s="30" t="s">
        <v>65</v>
      </c>
      <c r="K3" s="30" t="s">
        <v>66</v>
      </c>
      <c r="L3" s="30" t="s">
        <v>69</v>
      </c>
      <c r="M3" s="30" t="s">
        <v>70</v>
      </c>
      <c r="N3" s="31" t="s">
        <v>71</v>
      </c>
      <c r="O3" s="31" t="s">
        <v>73</v>
      </c>
      <c r="P3" s="31" t="s">
        <v>83</v>
      </c>
      <c r="Q3" s="31" t="s">
        <v>84</v>
      </c>
      <c r="R3" s="31" t="s">
        <v>85</v>
      </c>
      <c r="S3" s="31" t="s">
        <v>86</v>
      </c>
      <c r="T3" s="31" t="s">
        <v>87</v>
      </c>
      <c r="U3" s="31" t="s">
        <v>91</v>
      </c>
      <c r="V3" s="30" t="s">
        <v>88</v>
      </c>
      <c r="W3" s="30" t="s">
        <v>89</v>
      </c>
      <c r="X3" s="31" t="s">
        <v>90</v>
      </c>
    </row>
    <row r="4" spans="1:24" s="18" customFormat="1" ht="17.25" customHeight="1" x14ac:dyDescent="0.2">
      <c r="E4" s="29"/>
      <c r="F4" s="29"/>
      <c r="G4" s="29"/>
      <c r="H4" s="22" t="s">
        <v>48</v>
      </c>
      <c r="I4" s="25" t="s">
        <v>64</v>
      </c>
      <c r="J4" s="22" t="s">
        <v>60</v>
      </c>
      <c r="K4" s="22" t="s">
        <v>61</v>
      </c>
      <c r="L4" s="22" t="s">
        <v>49</v>
      </c>
      <c r="M4" s="25" t="s">
        <v>58</v>
      </c>
      <c r="N4" s="22" t="s">
        <v>53</v>
      </c>
      <c r="O4" s="25" t="s">
        <v>62</v>
      </c>
      <c r="P4" s="25" t="s">
        <v>55</v>
      </c>
      <c r="Q4" s="25" t="s">
        <v>72</v>
      </c>
      <c r="R4" s="25" t="s">
        <v>74</v>
      </c>
      <c r="S4" s="25" t="s">
        <v>75</v>
      </c>
      <c r="T4" s="25" t="s">
        <v>76</v>
      </c>
      <c r="U4" s="25" t="s">
        <v>78</v>
      </c>
      <c r="V4" s="22" t="s">
        <v>50</v>
      </c>
      <c r="W4" s="22" t="s">
        <v>52</v>
      </c>
      <c r="X4" s="22" t="s">
        <v>54</v>
      </c>
    </row>
    <row r="5" spans="1:24" s="18" customFormat="1" ht="17.25" customHeight="1" x14ac:dyDescent="0.2">
      <c r="H5" s="28"/>
      <c r="I5" s="28"/>
      <c r="J5" s="23" t="s">
        <v>59</v>
      </c>
      <c r="K5" s="23" t="s">
        <v>59</v>
      </c>
      <c r="L5" s="28"/>
      <c r="M5" s="23" t="s">
        <v>59</v>
      </c>
      <c r="N5" s="23" t="s">
        <v>59</v>
      </c>
      <c r="O5" s="26" t="s">
        <v>63</v>
      </c>
      <c r="P5" s="26" t="s">
        <v>63</v>
      </c>
      <c r="Q5" s="26" t="s">
        <v>63</v>
      </c>
      <c r="R5" s="26" t="s">
        <v>63</v>
      </c>
      <c r="S5" s="26" t="s">
        <v>63</v>
      </c>
      <c r="T5" s="26" t="s">
        <v>63</v>
      </c>
      <c r="U5" s="26" t="s">
        <v>63</v>
      </c>
    </row>
    <row r="6" spans="1:24" s="18" customFormat="1" ht="17.25" customHeight="1" x14ac:dyDescent="0.2">
      <c r="H6" s="28"/>
      <c r="I6" s="28"/>
      <c r="J6" s="28"/>
      <c r="K6" s="28"/>
      <c r="L6" s="28"/>
      <c r="M6" s="28"/>
      <c r="N6" s="28"/>
      <c r="O6" s="28"/>
      <c r="P6" s="26" t="s">
        <v>79</v>
      </c>
      <c r="Q6" s="28"/>
      <c r="R6" s="28"/>
      <c r="S6" s="28"/>
      <c r="T6" s="26" t="s">
        <v>77</v>
      </c>
      <c r="U6" s="34" t="s">
        <v>82</v>
      </c>
    </row>
    <row r="7" spans="1:24" s="18" customFormat="1" ht="17.25" customHeight="1" x14ac:dyDescent="0.2">
      <c r="B7" s="20" t="s">
        <v>46</v>
      </c>
      <c r="C7" s="20" t="s">
        <v>47</v>
      </c>
      <c r="D7" s="20" t="s">
        <v>43</v>
      </c>
      <c r="E7" s="20" t="s">
        <v>56</v>
      </c>
      <c r="F7" s="20" t="s">
        <v>40</v>
      </c>
      <c r="G7" s="20" t="s">
        <v>45</v>
      </c>
      <c r="H7" s="27" t="s">
        <v>44</v>
      </c>
      <c r="J7" s="27" t="s">
        <v>44</v>
      </c>
      <c r="K7" s="30"/>
      <c r="L7" s="27" t="s">
        <v>44</v>
      </c>
      <c r="M7" s="20"/>
      <c r="N7" s="30"/>
      <c r="O7" s="20"/>
      <c r="P7" s="25" t="s">
        <v>44</v>
      </c>
      <c r="Q7" s="25"/>
      <c r="R7" s="25"/>
      <c r="S7" s="25"/>
      <c r="T7" s="25"/>
      <c r="U7" s="25" t="s">
        <v>44</v>
      </c>
      <c r="V7" s="33" t="s">
        <v>51</v>
      </c>
      <c r="W7" s="33" t="s">
        <v>51</v>
      </c>
      <c r="X7" s="33" t="s">
        <v>51</v>
      </c>
    </row>
    <row r="9" spans="1:24" x14ac:dyDescent="0.2">
      <c r="A9" s="16"/>
      <c r="B9" s="16"/>
      <c r="C9" s="16"/>
      <c r="D9" s="16"/>
      <c r="E9" s="16"/>
      <c r="F9" s="16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9" r:id="rId4" name="cmdAddParamQualifier2">
          <controlPr defaultSize="0" autoLine="0" r:id="rId5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4" name="cmdAddParamQualifier2"/>
      </mc:Fallback>
    </mc:AlternateContent>
    <mc:AlternateContent xmlns:mc="http://schemas.openxmlformats.org/markup-compatibility/2006">
      <mc:Choice Requires="x14">
        <control shapeId="102408" r:id="rId6" name="cmdTimeSlice">
          <controlPr defaultSize="0" autoLine="0" r:id="rId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6" name="cmdTimeSlice"/>
      </mc:Fallback>
    </mc:AlternateContent>
    <mc:AlternateContent xmlns:mc="http://schemas.openxmlformats.org/markup-compatibility/2006">
      <mc:Choice Requires="x14">
        <control shapeId="102407" r:id="rId8" name="cmdCommName">
          <controlPr defaultSize="0" autoLine="0" r:id="rId9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8" name="cmdCommName"/>
      </mc:Fallback>
    </mc:AlternateContent>
    <mc:AlternateContent xmlns:mc="http://schemas.openxmlformats.org/markup-compatibility/2006">
      <mc:Choice Requires="x14">
        <control shapeId="102405" r:id="rId10" name="cmdAddParamQualifier1">
          <controlPr defaultSize="0" autoLine="0" r:id="rId11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0" name="cmdAddParamQualifier1"/>
      </mc:Fallback>
    </mc:AlternateContent>
    <mc:AlternateContent xmlns:mc="http://schemas.openxmlformats.org/markup-compatibility/2006">
      <mc:Choice Requires="x14">
        <control shapeId="102404" r:id="rId12" name="cmdCheckConstrDataSheet">
          <controlPr defaultSize="0" autoLine="0" r:id="rId13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2" name="cmdCheckConstrDataSheet"/>
      </mc:Fallback>
    </mc:AlternateContent>
    <mc:AlternateContent xmlns:mc="http://schemas.openxmlformats.org/markup-compatibility/2006">
      <mc:Choice Requires="x14">
        <control shapeId="102403" r:id="rId14" name="cmdAddParameter">
          <controlPr defaultSize="0" autoLine="0" r:id="rId15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14" name="cmdAddParameter"/>
      </mc:Fallback>
    </mc:AlternateContent>
    <mc:AlternateContent xmlns:mc="http://schemas.openxmlformats.org/markup-compatibility/2006">
      <mc:Choice Requires="x14">
        <control shapeId="102402" r:id="rId16" name="cmdProcName">
          <controlPr defaultSize="0" autoLine="0" r:id="rId1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16" name="cmdProcName"/>
      </mc:Fallback>
    </mc:AlternateContent>
    <mc:AlternateContent xmlns:mc="http://schemas.openxmlformats.org/markup-compatibility/2006">
      <mc:Choice Requires="x14">
        <control shapeId="102401" r:id="rId18" name="cmdConstrNameAndDesc">
          <controlPr defaultSize="0" autoLine="0" autoPict="0" r:id="rId1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18" name="cmdConstrNameAndDesc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4" t="s">
        <v>26</v>
      </c>
      <c r="C10" s="12" t="s">
        <v>27</v>
      </c>
      <c r="D10" s="12" t="s">
        <v>28</v>
      </c>
      <c r="F10" s="14" t="s">
        <v>29</v>
      </c>
    </row>
    <row r="11" spans="1:7" x14ac:dyDescent="0.2">
      <c r="B11" s="14" t="s">
        <v>26</v>
      </c>
      <c r="C11" s="12" t="s">
        <v>30</v>
      </c>
      <c r="D11" s="12" t="s">
        <v>31</v>
      </c>
      <c r="F11" s="14" t="s">
        <v>29</v>
      </c>
    </row>
    <row r="12" spans="1:7" x14ac:dyDescent="0.2">
      <c r="B12" s="14" t="s">
        <v>26</v>
      </c>
      <c r="C12" s="12" t="s">
        <v>32</v>
      </c>
      <c r="D12" s="12" t="s">
        <v>33</v>
      </c>
      <c r="F12" s="14" t="s">
        <v>29</v>
      </c>
    </row>
    <row r="13" spans="1:7" x14ac:dyDescent="0.2">
      <c r="B13" s="14" t="s">
        <v>26</v>
      </c>
      <c r="C13" s="12" t="s">
        <v>34</v>
      </c>
      <c r="D13" s="12" t="s">
        <v>35</v>
      </c>
      <c r="F13" s="14" t="s">
        <v>29</v>
      </c>
    </row>
    <row r="14" spans="1:7" x14ac:dyDescent="0.2">
      <c r="B14" s="14" t="s">
        <v>26</v>
      </c>
      <c r="C14" s="12" t="s">
        <v>36</v>
      </c>
      <c r="D14" s="12" t="s">
        <v>37</v>
      </c>
      <c r="F14" s="14" t="s">
        <v>29</v>
      </c>
    </row>
    <row r="15" spans="1:7" x14ac:dyDescent="0.2">
      <c r="B15" s="14" t="s">
        <v>26</v>
      </c>
      <c r="C15" s="12" t="s">
        <v>38</v>
      </c>
      <c r="D15" s="12" t="s">
        <v>39</v>
      </c>
      <c r="F15" s="14" t="s">
        <v>29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300" r:id="rId4" name="cmdSpecifySets">
          <controlPr defaultSize="0" autoLine="0" r:id="rId5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4" name="cmdSpecifySets"/>
      </mc:Fallback>
    </mc:AlternateContent>
    <mc:AlternateContent xmlns:mc="http://schemas.openxmlformats.org/markup-compatibility/2006">
      <mc:Choice Requires="x14">
        <control shapeId="55299" r:id="rId6" name="cmdSpecifyUnits">
          <controlPr defaultSize="0" autoLine="0" r:id="rId7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6" name="cmdSpecifyUnits"/>
      </mc:Fallback>
    </mc:AlternateContent>
    <mc:AlternateContent xmlns:mc="http://schemas.openxmlformats.org/markup-compatibility/2006">
      <mc:Choice Requires="x14">
        <control shapeId="55298" r:id="rId8" name="cmdSpecifyComponent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8" name="cmdSpecifyComponent"/>
      </mc:Fallback>
    </mc:AlternateContent>
    <mc:AlternateContent xmlns:mc="http://schemas.openxmlformats.org/markup-compatibility/2006">
      <mc:Choice Requires="x14">
        <control shapeId="55297" r:id="rId10" name="cmdCheckItems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10" name="cmdCheckItemsSheet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6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3" r:id="rId4" name="cmdSpecifyIEOptcode">
          <controlPr defaultSize="0" autoLine="0" autoPict="0" r:id="rId5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4" name="cmdSpecifyIEOptcode"/>
      </mc:Fallback>
    </mc:AlternateContent>
    <mc:AlternateContent xmlns:mc="http://schemas.openxmlformats.org/markup-compatibility/2006">
      <mc:Choice Requires="x14">
        <control shapeId="57352" r:id="rId6" name="cmdSpecifyArg6">
          <controlPr defaultSize="0" autoLine="0" r:id="rId7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6" name="cmdSpecifyArg6"/>
      </mc:Fallback>
    </mc:AlternateContent>
    <mc:AlternateContent xmlns:mc="http://schemas.openxmlformats.org/markup-compatibility/2006">
      <mc:Choice Requires="x14">
        <control shapeId="57351" r:id="rId8" name="cmdSpecifyArg5">
          <controlPr defaultSize="0" autoLine="0" r:id="rId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8" name="cmdSpecifyArg5"/>
      </mc:Fallback>
    </mc:AlternateContent>
    <mc:AlternateContent xmlns:mc="http://schemas.openxmlformats.org/markup-compatibility/2006">
      <mc:Choice Requires="x14">
        <control shapeId="57350" r:id="rId10" name="cmdSpecifyArg4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0" name="cmdSpecifyArg4"/>
      </mc:Fallback>
    </mc:AlternateContent>
    <mc:AlternateContent xmlns:mc="http://schemas.openxmlformats.org/markup-compatibility/2006">
      <mc:Choice Requires="x14">
        <control shapeId="57349" r:id="rId12" name="cmdSpecifyArg3">
          <controlPr defaultSize="0" autoLine="0" r:id="rId13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2" name="cmdSpecifyArg3"/>
      </mc:Fallback>
    </mc:AlternateContent>
    <mc:AlternateContent xmlns:mc="http://schemas.openxmlformats.org/markup-compatibility/2006">
      <mc:Choice Requires="x14">
        <control shapeId="57348" r:id="rId14" name="cmdSpecifyArg2">
          <controlPr defaultSize="0" autoLine="0" r:id="rId15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4" name="cmdSpecifyArg2"/>
      </mc:Fallback>
    </mc:AlternateContent>
    <mc:AlternateContent xmlns:mc="http://schemas.openxmlformats.org/markup-compatibility/2006">
      <mc:Choice Requires="x14">
        <control shapeId="57347" r:id="rId16" name="cmdSpecifyArg1">
          <controlPr defaultSize="0" autoLine="0" r:id="rId17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6" name="cmdSpecifyArg1"/>
      </mc:Fallback>
    </mc:AlternateContent>
    <mc:AlternateContent xmlns:mc="http://schemas.openxmlformats.org/markup-compatibility/2006">
      <mc:Choice Requires="x14">
        <control shapeId="57346" r:id="rId18" name="cmdSpecifyParameter">
          <controlPr defaultSize="0" autoLine="0" r:id="rId1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18" name="cmdSpecifyParameter"/>
      </mc:Fallback>
    </mc:AlternateContent>
    <mc:AlternateContent xmlns:mc="http://schemas.openxmlformats.org/markup-compatibility/2006">
      <mc:Choice Requires="x14">
        <control shapeId="57345" r:id="rId20" name="cmdCheckTSData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20" name="cmdCheckTSDataSheet"/>
      </mc:Fallback>
    </mc:AlternateContent>
    <mc:AlternateContent xmlns:mc="http://schemas.openxmlformats.org/markup-compatibility/2006">
      <mc:Choice Requires="x14">
        <control shapeId="57354" r:id="rId22" name="cmdPopulateDataYears">
          <controlPr defaultSize="0" autoLine="0" r:id="rId23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22" name="cmdPopulateDataYears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76" r:id="rId4" name="cmdSpecifyArg6">
          <controlPr defaultSize="0" autoLine="0" r:id="rId5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4" name="cmdSpecifyArg6"/>
      </mc:Fallback>
    </mc:AlternateContent>
    <mc:AlternateContent xmlns:mc="http://schemas.openxmlformats.org/markup-compatibility/2006">
      <mc:Choice Requires="x14">
        <control shapeId="58375" r:id="rId6" name="cmdSpecifyArg5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6" name="cmdSpecifyArg5"/>
      </mc:Fallback>
    </mc:AlternateContent>
    <mc:AlternateContent xmlns:mc="http://schemas.openxmlformats.org/markup-compatibility/2006">
      <mc:Choice Requires="x14">
        <control shapeId="58374" r:id="rId8" name="cmdSpecifyArg4">
          <controlPr defaultSize="0" autoLine="0" r:id="rId9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8" name="cmdSpecifyArg4"/>
      </mc:Fallback>
    </mc:AlternateContent>
    <mc:AlternateContent xmlns:mc="http://schemas.openxmlformats.org/markup-compatibility/2006">
      <mc:Choice Requires="x14">
        <control shapeId="58373" r:id="rId10" name="cmdSpecifyArg3">
          <controlPr defaultSize="0" autoLine="0" r:id="rId11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0" name="cmdSpecifyArg3"/>
      </mc:Fallback>
    </mc:AlternateContent>
    <mc:AlternateContent xmlns:mc="http://schemas.openxmlformats.org/markup-compatibility/2006">
      <mc:Choice Requires="x14">
        <control shapeId="58372" r:id="rId12" name="cmdSpecifyArg2">
          <controlPr defaultSize="0" autoLine="0" r:id="rId13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2" name="cmdSpecifyArg2"/>
      </mc:Fallback>
    </mc:AlternateContent>
    <mc:AlternateContent xmlns:mc="http://schemas.openxmlformats.org/markup-compatibility/2006">
      <mc:Choice Requires="x14">
        <control shapeId="58371" r:id="rId14" name="cmdSpecifyArg1">
          <controlPr defaultSize="0" autoLine="0" r:id="rId15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14" name="cmdSpecifyArg1"/>
      </mc:Fallback>
    </mc:AlternateContent>
    <mc:AlternateContent xmlns:mc="http://schemas.openxmlformats.org/markup-compatibility/2006">
      <mc:Choice Requires="x14">
        <control shapeId="58370" r:id="rId16" name="cmdSpecifyParameter">
          <controlPr defaultSize="0" autoLine="0" r:id="rId1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16" name="cmdSpecifyParameter"/>
      </mc:Fallback>
    </mc:AlternateContent>
    <mc:AlternateContent xmlns:mc="http://schemas.openxmlformats.org/markup-compatibility/2006">
      <mc:Choice Requires="x14">
        <control shapeId="58369" r:id="rId18" name="cmdCheckTIDDataSheet">
          <controlPr defaultSize="0" autoLin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18" name="cmdCheckTIDDataSheet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6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1" r:id="rId3" name="cmdSpecifyIEOptcode">
          <controlPr defaultSize="0" autoLine="0" r:id="rId4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3" name="cmdSpecifyIEOptcode"/>
      </mc:Fallback>
    </mc:AlternateContent>
    <mc:AlternateContent xmlns:mc="http://schemas.openxmlformats.org/markup-compatibility/2006">
      <mc:Choice Requires="x14">
        <control shapeId="59400" r:id="rId5" name="cmdSpecifyArg6">
          <controlPr defaultSize="0" autoLine="0" r:id="rId6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5" name="cmdSpecifyArg6"/>
      </mc:Fallback>
    </mc:AlternateContent>
    <mc:AlternateContent xmlns:mc="http://schemas.openxmlformats.org/markup-compatibility/2006">
      <mc:Choice Requires="x14">
        <control shapeId="59399" r:id="rId7" name="cmdSpecifyArg5">
          <controlPr defaultSize="0" autoLine="0" r:id="rId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7" name="cmdSpecifyArg5"/>
      </mc:Fallback>
    </mc:AlternateContent>
    <mc:AlternateContent xmlns:mc="http://schemas.openxmlformats.org/markup-compatibility/2006">
      <mc:Choice Requires="x14">
        <control shapeId="59398" r:id="rId9" name="cmdSpecifyArg4">
          <controlPr defaultSize="0" autoLine="0" r:id="rId10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9" name="cmdSpecifyArg4"/>
      </mc:Fallback>
    </mc:AlternateContent>
    <mc:AlternateContent xmlns:mc="http://schemas.openxmlformats.org/markup-compatibility/2006">
      <mc:Choice Requires="x14">
        <control shapeId="59397" r:id="rId11" name="cmdSpecifyArg3">
          <controlPr defaultSize="0" autoLine="0" r:id="rId1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1" name="cmdSpecifyArg3"/>
      </mc:Fallback>
    </mc:AlternateContent>
    <mc:AlternateContent xmlns:mc="http://schemas.openxmlformats.org/markup-compatibility/2006">
      <mc:Choice Requires="x14">
        <control shapeId="59396" r:id="rId13" name="cmdSpecifyArg2">
          <controlPr defaultSize="0" autoLine="0" r:id="rId14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3" name="cmdSpecifyArg2"/>
      </mc:Fallback>
    </mc:AlternateContent>
    <mc:AlternateContent xmlns:mc="http://schemas.openxmlformats.org/markup-compatibility/2006">
      <mc:Choice Requires="x14">
        <control shapeId="59395" r:id="rId15" name="cmdSpecifyArg1">
          <controlPr defaultSize="0" autoLine="0" r:id="rId1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15" name="cmdSpecifyArg1"/>
      </mc:Fallback>
    </mc:AlternateContent>
    <mc:AlternateContent xmlns:mc="http://schemas.openxmlformats.org/markup-compatibility/2006">
      <mc:Choice Requires="x14">
        <control shapeId="59394" r:id="rId17" name="cmdSpecifyParameter">
          <controlPr defaultSize="0" autoLine="0" r:id="rId1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17" name="cmdSpecifyParameter"/>
      </mc:Fallback>
    </mc:AlternateContent>
    <mc:AlternateContent xmlns:mc="http://schemas.openxmlformats.org/markup-compatibility/2006">
      <mc:Choice Requires="x14">
        <control shapeId="59393" r:id="rId19" name="cmdCheckTSandTIDDataSheet">
          <controlPr defaultSize="0" autoLine="0" r:id="rId20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19" name="cmdCheckTSandTIDDataSheet"/>
      </mc:Fallback>
    </mc:AlternateContent>
    <mc:AlternateContent xmlns:mc="http://schemas.openxmlformats.org/markup-compatibility/2006">
      <mc:Choice Requires="x14">
        <control shapeId="59402" r:id="rId21" name="cmdPopulateDataYears">
          <controlPr defaultSize="0" autoLine="0" r:id="rId22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21" name="cmdPopulateDataYears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16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6" r:id="rId3" name="cmdCheckTSTradeSheet">
          <controlPr defaultSize="0" autoLine="0" r:id="rId4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3" name="cmdCheckTSTradeSheet"/>
      </mc:Fallback>
    </mc:AlternateContent>
    <mc:AlternateContent xmlns:mc="http://schemas.openxmlformats.org/markup-compatibility/2006">
      <mc:Choice Requires="x14">
        <control shapeId="60425" r:id="rId5" name="cmdSpecifyIEOptcode">
          <controlPr defaultSize="0" autoLine="0" autoPict="0" r:id="rId6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5" name="cmdSpecifyIEOptcode"/>
      </mc:Fallback>
    </mc:AlternateContent>
    <mc:AlternateContent xmlns:mc="http://schemas.openxmlformats.org/markup-compatibility/2006">
      <mc:Choice Requires="x14">
        <control shapeId="60424" r:id="rId7" name="cmdSpecifyArg6">
          <controlPr defaultSize="0" autoLine="0" r:id="rId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7" name="cmdSpecifyArg6"/>
      </mc:Fallback>
    </mc:AlternateContent>
    <mc:AlternateContent xmlns:mc="http://schemas.openxmlformats.org/markup-compatibility/2006">
      <mc:Choice Requires="x14">
        <control shapeId="60423" r:id="rId9" name="cmdSpecifyArg5">
          <controlPr defaultSize="0" autoLine="0" r:id="rId10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9" name="cmdSpecifyArg5"/>
      </mc:Fallback>
    </mc:AlternateContent>
    <mc:AlternateContent xmlns:mc="http://schemas.openxmlformats.org/markup-compatibility/2006">
      <mc:Choice Requires="x14">
        <control shapeId="60422" r:id="rId11" name="cmdSpecifyArg4">
          <controlPr defaultSize="0" autoLine="0" r:id="rId12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1" name="cmdSpecifyArg4"/>
      </mc:Fallback>
    </mc:AlternateContent>
    <mc:AlternateContent xmlns:mc="http://schemas.openxmlformats.org/markup-compatibility/2006">
      <mc:Choice Requires="x14">
        <control shapeId="60421" r:id="rId13" name="cmdSpecifyArg3">
          <controlPr defaultSize="0" autoLine="0" r:id="rId14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3" name="cmdSpecifyArg3"/>
      </mc:Fallback>
    </mc:AlternateContent>
    <mc:AlternateContent xmlns:mc="http://schemas.openxmlformats.org/markup-compatibility/2006">
      <mc:Choice Requires="x14">
        <control shapeId="60420" r:id="rId15" name="cmdSpecifyArg2">
          <controlPr defaultSize="0" autoLine="0" r:id="rId16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15" name="cmdSpecifyArg2"/>
      </mc:Fallback>
    </mc:AlternateContent>
    <mc:AlternateContent xmlns:mc="http://schemas.openxmlformats.org/markup-compatibility/2006">
      <mc:Choice Requires="x14">
        <control shapeId="60419" r:id="rId17" name="cmdSpecifyArg1">
          <controlPr defaultSize="0" autoLine="0" r:id="rId1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17" name="cmdSpecifyArg1"/>
      </mc:Fallback>
    </mc:AlternateContent>
    <mc:AlternateContent xmlns:mc="http://schemas.openxmlformats.org/markup-compatibility/2006">
      <mc:Choice Requires="x14">
        <control shapeId="60418" r:id="rId19" name="cmdSpecifyParameter">
          <controlPr defaultSize="0" autoLine="0" r:id="rId2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19" name="cmdSpecifyParameter"/>
      </mc:Fallback>
    </mc:AlternateContent>
    <mc:AlternateContent xmlns:mc="http://schemas.openxmlformats.org/markup-compatibility/2006">
      <mc:Choice Requires="x14">
        <control shapeId="60427" r:id="rId21" name="cmdPopulateDataYears">
          <controlPr defaultSize="0" autoLine="0" r:id="rId22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21" name="cmdPopulateDataYears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9" r:id="rId4" name="cmdSpecifyArg6">
          <controlPr defaultSize="0" autoLine="0" r:id="rId5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4" name="cmdSpecifyArg6"/>
      </mc:Fallback>
    </mc:AlternateContent>
    <mc:AlternateContent xmlns:mc="http://schemas.openxmlformats.org/markup-compatibility/2006">
      <mc:Choice Requires="x14">
        <control shapeId="61448" r:id="rId6" name="cmdSpecifyArg5">
          <controlPr defaultSize="0" autoLine="0" r:id="rId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6" name="cmdSpecifyArg5"/>
      </mc:Fallback>
    </mc:AlternateContent>
    <mc:AlternateContent xmlns:mc="http://schemas.openxmlformats.org/markup-compatibility/2006">
      <mc:Choice Requires="x14">
        <control shapeId="61447" r:id="rId8" name="cmdSpecifyArg4">
          <controlPr defaultSize="0" autoLine="0" r:id="rId9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8" name="cmdSpecifyArg4"/>
      </mc:Fallback>
    </mc:AlternateContent>
    <mc:AlternateContent xmlns:mc="http://schemas.openxmlformats.org/markup-compatibility/2006">
      <mc:Choice Requires="x14">
        <control shapeId="61446" r:id="rId10" name="cmdSpecifyArg3">
          <controlPr defaultSize="0" autoLine="0" r:id="rId11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0" name="cmdSpecifyArg3"/>
      </mc:Fallback>
    </mc:AlternateContent>
    <mc:AlternateContent xmlns:mc="http://schemas.openxmlformats.org/markup-compatibility/2006">
      <mc:Choice Requires="x14">
        <control shapeId="61445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2" name="cmdSpecifyArg2"/>
      </mc:Fallback>
    </mc:AlternateContent>
    <mc:AlternateContent xmlns:mc="http://schemas.openxmlformats.org/markup-compatibility/2006">
      <mc:Choice Requires="x14">
        <control shapeId="61444" r:id="rId14" name="cmdSpecifyArg1">
          <controlPr defaultSize="0" autoLine="0" r:id="rId15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14" name="cmdSpecifyArg1"/>
      </mc:Fallback>
    </mc:AlternateContent>
    <mc:AlternateContent xmlns:mc="http://schemas.openxmlformats.org/markup-compatibility/2006">
      <mc:Choice Requires="x14">
        <control shapeId="61443" r:id="rId16" name="cmdSpecifyParameter">
          <controlPr defaultSize="0" autoLine="0" r:id="rId1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16" name="cmdSpecifyParameter"/>
      </mc:Fallback>
    </mc:AlternateContent>
    <mc:AlternateContent xmlns:mc="http://schemas.openxmlformats.org/markup-compatibility/2006">
      <mc:Choice Requires="x14">
        <control shapeId="61442" r:id="rId18" name="cmdCheckTIDTradeSheet">
          <controlPr defaultSize="0" autoLine="0" r:id="rId19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18" name="cmdCheckTIDTradeSheet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4" r:id="rId4" name="cmdSpecifyIEOptcode">
          <controlPr defaultSize="0" autoLine="0" r:id="rId5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4" name="cmdSpecifyIEOptcode"/>
      </mc:Fallback>
    </mc:AlternateContent>
    <mc:AlternateContent xmlns:mc="http://schemas.openxmlformats.org/markup-compatibility/2006">
      <mc:Choice Requires="x14">
        <control shapeId="62473" r:id="rId6" name="cmdSpecifyArg6">
          <controlPr defaultSize="0" autoLine="0" r:id="rId7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6" name="cmdSpecifyArg6"/>
      </mc:Fallback>
    </mc:AlternateContent>
    <mc:AlternateContent xmlns:mc="http://schemas.openxmlformats.org/markup-compatibility/2006">
      <mc:Choice Requires="x14">
        <control shapeId="62472" r:id="rId8" name="cmdSpecifyArg5">
          <controlPr defaultSize="0" autoLine="0" r:id="rId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8" name="cmdSpecifyArg5"/>
      </mc:Fallback>
    </mc:AlternateContent>
    <mc:AlternateContent xmlns:mc="http://schemas.openxmlformats.org/markup-compatibility/2006">
      <mc:Choice Requires="x14">
        <control shapeId="62471" r:id="rId10" name="cmdSpecifyArg4">
          <controlPr defaultSize="0" autoLine="0" r:id="rId11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0" name="cmdSpecifyArg4"/>
      </mc:Fallback>
    </mc:AlternateContent>
    <mc:AlternateContent xmlns:mc="http://schemas.openxmlformats.org/markup-compatibility/2006">
      <mc:Choice Requires="x14">
        <control shapeId="62470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2" name="cmdSpecifyArg3"/>
      </mc:Fallback>
    </mc:AlternateContent>
    <mc:AlternateContent xmlns:mc="http://schemas.openxmlformats.org/markup-compatibility/2006">
      <mc:Choice Requires="x14">
        <control shapeId="62469" r:id="rId14" name="cmdSpecifyArg2">
          <controlPr defaultSize="0" autoLine="0" r:id="rId15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4" name="cmdSpecifyArg2"/>
      </mc:Fallback>
    </mc:AlternateContent>
    <mc:AlternateContent xmlns:mc="http://schemas.openxmlformats.org/markup-compatibility/2006">
      <mc:Choice Requires="x14">
        <control shapeId="62468" r:id="rId16" name="cmdSpecifyArg1">
          <controlPr defaultSize="0" autoLine="0" r:id="rId17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6" name="cmdSpecifyArg1"/>
      </mc:Fallback>
    </mc:AlternateContent>
    <mc:AlternateContent xmlns:mc="http://schemas.openxmlformats.org/markup-compatibility/2006">
      <mc:Choice Requires="x14">
        <control shapeId="62467" r:id="rId18" name="cmdSpecifyParameter">
          <controlPr defaultSize="0" autoLine="0" r:id="rId1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18" name="cmdSpecifyParameter"/>
      </mc:Fallback>
    </mc:AlternateContent>
    <mc:AlternateContent xmlns:mc="http://schemas.openxmlformats.org/markup-compatibility/2006">
      <mc:Choice Requires="x14">
        <control shapeId="62466" r:id="rId20" name="cmdCheckTSandTIDTrade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20" name="cmdCheckTSandTIDTradeSheet"/>
      </mc:Fallback>
    </mc:AlternateContent>
    <mc:AlternateContent xmlns:mc="http://schemas.openxmlformats.org/markup-compatibility/2006">
      <mc:Choice Requires="x14">
        <control shapeId="62475" r:id="rId22" name="cmdPopulateDataYears">
          <controlPr defaultSize="0" autoLine="0" r:id="rId23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22" name="cmdPopulateDataYears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sheetPr codeName="Sheet1"/>
  <dimension ref="C1:E4"/>
  <sheetViews>
    <sheetView workbookViewId="0">
      <selection activeCell="E22" sqref="E22"/>
    </sheetView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118</v>
      </c>
      <c r="E1" s="1" t="s">
        <v>117</v>
      </c>
    </row>
    <row r="2" spans="3:5" ht="96" customHeight="1" x14ac:dyDescent="0.2">
      <c r="C2" s="44" t="s">
        <v>120</v>
      </c>
      <c r="D2" s="38" t="s">
        <v>119</v>
      </c>
      <c r="E2" s="43">
        <v>44442</v>
      </c>
    </row>
    <row r="4" spans="3:5" x14ac:dyDescent="0.2">
      <c r="C4" s="38" t="s">
        <v>197</v>
      </c>
      <c r="D4" s="38" t="s">
        <v>196</v>
      </c>
      <c r="E4" s="43">
        <v>45203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4" t="s">
        <v>17</v>
      </c>
      <c r="B8" s="14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12" t="s">
        <v>95</v>
      </c>
      <c r="B10" s="12" t="s">
        <v>95</v>
      </c>
      <c r="C10" s="14" t="s">
        <v>97</v>
      </c>
    </row>
    <row r="11" spans="1:4" x14ac:dyDescent="0.2">
      <c r="A11" s="12" t="s">
        <v>98</v>
      </c>
      <c r="B11" s="12" t="s">
        <v>98</v>
      </c>
      <c r="C11" s="14" t="s">
        <v>97</v>
      </c>
    </row>
    <row r="13" spans="1:4" x14ac:dyDescent="0.2">
      <c r="A13" s="11" t="s">
        <v>102</v>
      </c>
    </row>
  </sheetData>
  <phoneticPr fontId="16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90" r:id="rId4" name="cmdSpecifySets">
          <controlPr defaultSize="0" autoLine="0" r:id="rId5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4" name="cmdSpecifySets"/>
      </mc:Fallback>
    </mc:AlternateContent>
    <mc:AlternateContent xmlns:mc="http://schemas.openxmlformats.org/markup-compatibility/2006">
      <mc:Choice Requires="x14">
        <control shapeId="63489" r:id="rId6" name="cmdCheckRegion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6" name="cmdCheckRegionsSheet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21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6" x14ac:dyDescent="0.2">
      <c r="A1" s="20" t="s">
        <v>99</v>
      </c>
    </row>
    <row r="4" spans="1:6" ht="17.25" customHeight="1" x14ac:dyDescent="0.2"/>
    <row r="5" spans="1:6" ht="17.25" customHeight="1" x14ac:dyDescent="0.2">
      <c r="C5" s="19"/>
    </row>
    <row r="6" spans="1:6" ht="15.75" customHeight="1" x14ac:dyDescent="0.2"/>
    <row r="7" spans="1:6" x14ac:dyDescent="0.2">
      <c r="B7" s="24" t="s">
        <v>40</v>
      </c>
      <c r="C7" s="20" t="s">
        <v>41</v>
      </c>
      <c r="D7" s="20" t="s">
        <v>42</v>
      </c>
      <c r="E7" s="20" t="s">
        <v>1</v>
      </c>
      <c r="F7" s="20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3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4" name="cmdCommUnit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8" name="cmdSpecifySets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32"/>
      <c r="C9" s="32"/>
      <c r="E9" s="32"/>
    </row>
    <row r="10" spans="1:6" x14ac:dyDescent="0.2">
      <c r="B10" s="13"/>
      <c r="C10" s="32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7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4" name="cmdSpecifySe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9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8" name="cmdProcUnits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7" customWidth="1"/>
    <col min="2" max="2" width="12.140625" style="17" customWidth="1"/>
    <col min="3" max="3" width="28.42578125" style="17" customWidth="1"/>
    <col min="4" max="4" width="10" style="17" customWidth="1"/>
    <col min="5" max="5" width="28.42578125" style="17" customWidth="1"/>
    <col min="6" max="6" width="10.28515625" style="17" customWidth="1"/>
    <col min="7" max="16384" width="9.140625" style="17"/>
  </cols>
  <sheetData>
    <row r="1" spans="1:6" s="18" customFormat="1" ht="11.25" x14ac:dyDescent="0.2">
      <c r="A1" s="20" t="s">
        <v>103</v>
      </c>
    </row>
    <row r="2" spans="1:6" s="18" customFormat="1" ht="11.25" x14ac:dyDescent="0.2"/>
    <row r="3" spans="1:6" s="18" customFormat="1" ht="11.25" x14ac:dyDescent="0.2"/>
    <row r="4" spans="1:6" s="18" customFormat="1" ht="18.75" customHeight="1" x14ac:dyDescent="0.2"/>
    <row r="5" spans="1:6" s="18" customFormat="1" ht="17.25" customHeight="1" x14ac:dyDescent="0.2">
      <c r="C5" s="19"/>
    </row>
    <row r="6" spans="1:6" s="18" customFormat="1" ht="15.75" customHeight="1" x14ac:dyDescent="0.2"/>
    <row r="7" spans="1:6" s="18" customFormat="1" ht="11.25" x14ac:dyDescent="0.2">
      <c r="B7" s="24" t="s">
        <v>46</v>
      </c>
      <c r="C7" s="20" t="s">
        <v>47</v>
      </c>
      <c r="D7" s="20" t="s">
        <v>43</v>
      </c>
      <c r="E7" s="20" t="s">
        <v>1</v>
      </c>
      <c r="F7" s="20" t="s">
        <v>0</v>
      </c>
    </row>
    <row r="8" spans="1:6" s="18" customFormat="1" ht="11.25" x14ac:dyDescent="0.2">
      <c r="B8" s="19"/>
      <c r="C8" s="19"/>
    </row>
    <row r="9" spans="1:6" s="18" customFormat="1" ht="11.25" x14ac:dyDescent="0.2">
      <c r="B9" s="19"/>
      <c r="C9" s="19"/>
      <c r="E9" s="19"/>
    </row>
    <row r="10" spans="1:6" s="18" customFormat="1" ht="11.25" x14ac:dyDescent="0.2">
      <c r="D10" s="19"/>
      <c r="E10" s="1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9" r:id="rId4" name="cmdConstraintUnit">
          <controlPr defaultSize="0" autoLine="0" r:id="rId5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4" name="cmdConstraintUnit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7" r:id="rId8" name="cmdConstraintSets">
          <controlPr defaultSize="0" autoLine="0" autoPict="0" r:id="rId9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8" name="cmdConstraintSets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1"/>
      <c r="C9" s="21"/>
      <c r="D9" s="21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8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4" name="cmdAddParamQualifier2"/>
      </mc:Fallback>
    </mc:AlternateContent>
    <mc:AlternateContent xmlns:mc="http://schemas.openxmlformats.org/markup-compatibility/2006">
      <mc:Choice Requires="x14">
        <control shapeId="90113" r:id="rId6" name="cmdAddParameter">
          <controlPr defaultSize="0" autoLine="0" r:id="rId7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6" name="cmdAddParameter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5" r:id="rId10" name="cmdAddParamQualifier1">
          <controlPr defaultSize="0" autoLine="0" r:id="rId11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10" name="cmdAddParamQualifier1"/>
      </mc:Fallback>
    </mc:AlternateContent>
    <mc:AlternateContent xmlns:mc="http://schemas.openxmlformats.org/markup-compatibility/2006">
      <mc:Choice Requires="x14">
        <control shapeId="90116" r:id="rId12" name="cmdCheckCommDataSheet">
          <controlPr defaultSize="0" autoLine="0" r:id="rId13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12" name="cmdCheckCommDataSheet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35" customWidth="1"/>
    <col min="8" max="16384" width="9.140625" style="12"/>
  </cols>
  <sheetData>
    <row r="1" spans="1:7" ht="11.25" customHeight="1" x14ac:dyDescent="0.2">
      <c r="A1" s="11" t="s">
        <v>110</v>
      </c>
    </row>
    <row r="3" spans="1:7" ht="21.75" customHeight="1" x14ac:dyDescent="0.2"/>
    <row r="4" spans="1:7" ht="17.25" customHeight="1" x14ac:dyDescent="0.2">
      <c r="E4" s="36" t="s">
        <v>92</v>
      </c>
      <c r="F4" s="36"/>
      <c r="G4" s="36"/>
    </row>
    <row r="5" spans="1:7" ht="16.5" customHeight="1" x14ac:dyDescent="0.2"/>
    <row r="6" spans="1:7" ht="17.25" customHeight="1" x14ac:dyDescent="0.2"/>
    <row r="7" spans="1:7" ht="21.75" customHeight="1" x14ac:dyDescent="0.2"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72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4" name="cmdAddParamQualifier2"/>
      </mc:Fallback>
    </mc:AlternateContent>
    <mc:AlternateContent xmlns:mc="http://schemas.openxmlformats.org/markup-compatibility/2006">
      <mc:Choice Requires="x14">
        <control shapeId="113670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6" name="cmdCheckTechDataSheet"/>
      </mc:Fallback>
    </mc:AlternateContent>
    <mc:AlternateContent xmlns:mc="http://schemas.openxmlformats.org/markup-compatibility/2006">
      <mc:Choice Requires="x14">
        <control shapeId="113669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8" name="cmdAddParamQualifier1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7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12" name="cmdCommOUT"/>
      </mc:Fallback>
    </mc:AlternateContent>
    <mc:AlternateContent xmlns:mc="http://schemas.openxmlformats.org/markup-compatibility/2006">
      <mc:Choice Requires="x14">
        <control shapeId="113666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14" name="cmdCommIN"/>
      </mc:Fallback>
    </mc:AlternateContent>
    <mc:AlternateContent xmlns:mc="http://schemas.openxmlformats.org/markup-compatibility/2006">
      <mc:Choice Requires="x14">
        <control shapeId="113665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16" name="cmdTechNameAndDesc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19A2-DFB0-47DC-87F4-813C2ECB339B}">
  <sheetPr codeName="Sheet21">
    <tabColor rgb="FF00B050"/>
  </sheetPr>
  <dimension ref="A2:AW53"/>
  <sheetViews>
    <sheetView tabSelected="1" topLeftCell="A2" zoomScale="85" zoomScaleNormal="85" workbookViewId="0">
      <selection activeCell="H37" sqref="H37"/>
    </sheetView>
  </sheetViews>
  <sheetFormatPr defaultRowHeight="12.75" x14ac:dyDescent="0.2"/>
  <cols>
    <col min="1" max="1" width="14.28515625" customWidth="1"/>
    <col min="2" max="2" width="10.42578125" bestFit="1" customWidth="1"/>
    <col min="3" max="3" width="19.85546875" bestFit="1" customWidth="1"/>
    <col min="4" max="9" width="7.28515625" customWidth="1"/>
    <col min="40" max="40" width="9.42578125" customWidth="1"/>
  </cols>
  <sheetData>
    <row r="2" spans="12:42" ht="22.5" customHeight="1" thickBot="1" x14ac:dyDescent="0.3">
      <c r="Q2" s="58" t="s">
        <v>147</v>
      </c>
      <c r="R2" s="37"/>
      <c r="S2" s="37"/>
      <c r="T2" s="37"/>
      <c r="U2" s="37"/>
      <c r="V2" s="37"/>
      <c r="W2" s="37"/>
      <c r="AA2" s="38" t="s">
        <v>148</v>
      </c>
      <c r="AL2" s="38" t="s">
        <v>195</v>
      </c>
    </row>
    <row r="3" spans="12:42" ht="57.75" thickBot="1" x14ac:dyDescent="0.25">
      <c r="Q3" s="87" t="s">
        <v>141</v>
      </c>
      <c r="R3" s="51"/>
      <c r="S3" s="73" t="s">
        <v>142</v>
      </c>
      <c r="T3" s="74"/>
      <c r="U3" s="51"/>
      <c r="V3" s="73" t="s">
        <v>143</v>
      </c>
      <c r="W3" s="74"/>
      <c r="AC3" s="63"/>
      <c r="AL3" s="63" t="s">
        <v>176</v>
      </c>
      <c r="AM3" s="64">
        <v>2030</v>
      </c>
      <c r="AN3" s="64">
        <v>2040</v>
      </c>
      <c r="AO3" s="64">
        <v>2050</v>
      </c>
    </row>
    <row r="4" spans="12:42" ht="15" thickBot="1" x14ac:dyDescent="0.25">
      <c r="Q4" s="88"/>
      <c r="R4" s="52">
        <v>2030</v>
      </c>
      <c r="S4" s="52">
        <v>2040</v>
      </c>
      <c r="T4" s="52">
        <v>2050</v>
      </c>
      <c r="U4" s="52">
        <v>2030</v>
      </c>
      <c r="V4" s="52">
        <v>2040</v>
      </c>
      <c r="W4" s="52">
        <v>2050</v>
      </c>
      <c r="AL4" s="65" t="s">
        <v>144</v>
      </c>
      <c r="AM4" s="57">
        <v>3.6574278692173281</v>
      </c>
      <c r="AN4" s="57">
        <v>1.200558863434656</v>
      </c>
      <c r="AO4" s="57">
        <v>1.140558863434656</v>
      </c>
    </row>
    <row r="5" spans="12:42" ht="15" thickBot="1" x14ac:dyDescent="0.25">
      <c r="Q5" s="53" t="s">
        <v>144</v>
      </c>
      <c r="R5" s="54">
        <v>0.2</v>
      </c>
      <c r="S5" s="54">
        <v>0.4</v>
      </c>
      <c r="T5" s="54">
        <v>1</v>
      </c>
      <c r="U5" s="55">
        <v>8.8000000000000005E-3</v>
      </c>
      <c r="V5" s="55">
        <v>1.7600000000000001E-2</v>
      </c>
      <c r="W5" s="55">
        <v>4.4000000000000011E-2</v>
      </c>
      <c r="AL5" s="65" t="s">
        <v>145</v>
      </c>
      <c r="AM5" s="57">
        <v>3.8273294341222126</v>
      </c>
      <c r="AN5" s="57">
        <v>33.343204132926743</v>
      </c>
      <c r="AO5" s="57">
        <v>436.24918547847443</v>
      </c>
    </row>
    <row r="6" spans="12:42" ht="15" customHeight="1" thickBot="1" x14ac:dyDescent="0.25">
      <c r="Q6" s="56" t="s">
        <v>145</v>
      </c>
      <c r="R6" s="54">
        <v>0.2</v>
      </c>
      <c r="S6" s="57">
        <v>2.3572743999999997</v>
      </c>
      <c r="T6" s="57">
        <v>21.333332000000002</v>
      </c>
      <c r="U6" s="55">
        <v>2.5600000000000001E-2</v>
      </c>
      <c r="V6" s="57">
        <v>7.7933579200000009</v>
      </c>
      <c r="W6" s="57">
        <v>309.96310400000004</v>
      </c>
      <c r="AL6" s="65" t="s">
        <v>146</v>
      </c>
      <c r="AM6" s="57">
        <v>59.56614453213281</v>
      </c>
      <c r="AN6" s="57">
        <v>542.43391869624998</v>
      </c>
      <c r="AO6" s="57">
        <v>1373.0363876062499</v>
      </c>
    </row>
    <row r="7" spans="12:42" ht="15" customHeight="1" thickBot="1" x14ac:dyDescent="0.25">
      <c r="Q7" s="53" t="s">
        <v>146</v>
      </c>
      <c r="R7" s="57">
        <v>1.1786371999999998</v>
      </c>
      <c r="S7" s="57">
        <v>8.5333328000000019</v>
      </c>
      <c r="T7" s="57">
        <v>55.985267999999998</v>
      </c>
      <c r="U7" s="57">
        <v>3.8966789600000005</v>
      </c>
      <c r="V7" s="57">
        <v>123.98524159999999</v>
      </c>
      <c r="W7" s="57">
        <v>818.30256000000008</v>
      </c>
      <c r="AL7" s="78" t="s">
        <v>179</v>
      </c>
      <c r="AM7" s="79"/>
      <c r="AN7" s="79"/>
      <c r="AO7" s="80"/>
    </row>
    <row r="8" spans="12:42" ht="13.5" customHeight="1" thickBot="1" x14ac:dyDescent="0.25">
      <c r="Q8" s="75" t="s">
        <v>180</v>
      </c>
      <c r="R8" s="76"/>
      <c r="S8" s="76"/>
      <c r="T8" s="76"/>
      <c r="U8" s="76"/>
      <c r="V8" s="76"/>
      <c r="W8" s="77"/>
      <c r="AL8" s="81" t="s">
        <v>177</v>
      </c>
      <c r="AM8" s="82"/>
      <c r="AN8" s="82"/>
      <c r="AO8" s="83"/>
    </row>
    <row r="9" spans="12:42" ht="21.75" customHeight="1" thickBot="1" x14ac:dyDescent="0.25">
      <c r="AL9" s="84" t="s">
        <v>178</v>
      </c>
      <c r="AM9" s="85"/>
      <c r="AN9" s="85"/>
      <c r="AO9" s="86"/>
    </row>
    <row r="12" spans="12:42" x14ac:dyDescent="0.2">
      <c r="Q12" s="1" t="s">
        <v>122</v>
      </c>
    </row>
    <row r="14" spans="12:42" x14ac:dyDescent="0.2">
      <c r="AA14" s="40" t="s">
        <v>149</v>
      </c>
      <c r="AB14" s="62"/>
      <c r="AC14" s="62"/>
      <c r="AD14" s="62">
        <v>2020</v>
      </c>
      <c r="AE14" s="62">
        <v>2030</v>
      </c>
      <c r="AF14" s="62">
        <v>2040</v>
      </c>
      <c r="AG14" s="62">
        <v>2050</v>
      </c>
    </row>
    <row r="15" spans="12:42" x14ac:dyDescent="0.2">
      <c r="AA15" s="59">
        <f>AE32/10^6</f>
        <v>0.23304279999999999</v>
      </c>
      <c r="AB15" t="s">
        <v>150</v>
      </c>
      <c r="AF15" s="60">
        <f>0.5*AA15</f>
        <v>0.1165214</v>
      </c>
      <c r="AG15" s="60">
        <f>AA15</f>
        <v>0.23304279999999999</v>
      </c>
      <c r="AL15" t="s">
        <v>181</v>
      </c>
      <c r="AN15" t="s">
        <v>182</v>
      </c>
    </row>
    <row r="16" spans="12:42" x14ac:dyDescent="0.2">
      <c r="L16" s="38" t="s">
        <v>127</v>
      </c>
      <c r="AA16" s="45">
        <f>AG32/1000</f>
        <v>10.086092383999999</v>
      </c>
      <c r="AB16" t="s">
        <v>115</v>
      </c>
      <c r="AC16" s="67" t="s">
        <v>152</v>
      </c>
      <c r="AF16" s="50">
        <f>0.5*AA16</f>
        <v>5.0430461919999994</v>
      </c>
      <c r="AG16" s="39">
        <f>AA16</f>
        <v>10.086092383999999</v>
      </c>
      <c r="AN16">
        <v>2018</v>
      </c>
      <c r="AO16">
        <v>2019</v>
      </c>
      <c r="AP16">
        <v>2020</v>
      </c>
    </row>
    <row r="17" spans="2:49" x14ac:dyDescent="0.2">
      <c r="L17" s="38" t="s">
        <v>127</v>
      </c>
      <c r="AC17" s="38" t="s">
        <v>151</v>
      </c>
      <c r="AG17" s="50"/>
      <c r="AN17">
        <v>4467</v>
      </c>
      <c r="AO17">
        <v>4398</v>
      </c>
      <c r="AP17">
        <v>3199</v>
      </c>
    </row>
    <row r="18" spans="2:49" x14ac:dyDescent="0.2">
      <c r="B18" s="38" t="s">
        <v>121</v>
      </c>
    </row>
    <row r="19" spans="2:49" x14ac:dyDescent="0.2">
      <c r="AA19" s="45" t="s">
        <v>153</v>
      </c>
      <c r="AC19" s="38" t="s">
        <v>152</v>
      </c>
      <c r="AE19">
        <v>0</v>
      </c>
      <c r="AF19" s="41">
        <f>AF15/10.54</f>
        <v>1.1055161290322581E-2</v>
      </c>
      <c r="AG19" s="41">
        <f>AG15/10.54</f>
        <v>2.2110322580645162E-2</v>
      </c>
      <c r="AN19" t="s">
        <v>183</v>
      </c>
    </row>
    <row r="20" spans="2:49" x14ac:dyDescent="0.2">
      <c r="AA20" s="45"/>
      <c r="AC20" s="38" t="s">
        <v>151</v>
      </c>
      <c r="AN20">
        <v>2018</v>
      </c>
      <c r="AO20">
        <v>2019</v>
      </c>
      <c r="AP20">
        <v>2020</v>
      </c>
    </row>
    <row r="21" spans="2:49" x14ac:dyDescent="0.2">
      <c r="L21" s="38" t="s">
        <v>128</v>
      </c>
      <c r="AN21">
        <v>138.9392308656</v>
      </c>
      <c r="AO21">
        <v>136.7930909664</v>
      </c>
      <c r="AP21">
        <v>99.500022283199996</v>
      </c>
    </row>
    <row r="22" spans="2:49" x14ac:dyDescent="0.2">
      <c r="B22" s="49" t="s">
        <v>126</v>
      </c>
      <c r="C22" s="49" t="s">
        <v>116</v>
      </c>
      <c r="D22" s="49">
        <v>2025</v>
      </c>
      <c r="E22" s="49">
        <v>2030</v>
      </c>
      <c r="F22" s="49">
        <v>2035</v>
      </c>
      <c r="G22" s="49">
        <v>2040</v>
      </c>
      <c r="H22" s="49">
        <v>2045</v>
      </c>
      <c r="I22" s="49">
        <v>2050</v>
      </c>
      <c r="L22" s="38" t="s">
        <v>128</v>
      </c>
      <c r="AA22" s="1" t="s">
        <v>154</v>
      </c>
      <c r="AJ22" s="38" t="s">
        <v>186</v>
      </c>
    </row>
    <row r="23" spans="2:49" ht="15" x14ac:dyDescent="0.25">
      <c r="B23" s="47" t="s">
        <v>125</v>
      </c>
      <c r="C23" s="48" t="s">
        <v>121</v>
      </c>
      <c r="D23" s="46"/>
      <c r="E23" s="46">
        <v>1</v>
      </c>
      <c r="F23" s="46"/>
      <c r="G23" s="46"/>
      <c r="H23" s="46"/>
      <c r="I23" s="72">
        <v>14</v>
      </c>
      <c r="J23" t="s">
        <v>129</v>
      </c>
      <c r="L23" s="38" t="s">
        <v>209</v>
      </c>
      <c r="AB23" t="s">
        <v>155</v>
      </c>
      <c r="AC23" t="s">
        <v>156</v>
      </c>
      <c r="AD23" t="s">
        <v>155</v>
      </c>
      <c r="AE23" t="s">
        <v>156</v>
      </c>
      <c r="AF23" t="s">
        <v>155</v>
      </c>
      <c r="AG23" t="s">
        <v>156</v>
      </c>
      <c r="AM23" t="s">
        <v>184</v>
      </c>
      <c r="AN23">
        <v>2018</v>
      </c>
      <c r="AO23">
        <v>2019</v>
      </c>
      <c r="AP23">
        <v>2020</v>
      </c>
      <c r="AQ23">
        <f>AM3</f>
        <v>2030</v>
      </c>
      <c r="AR23">
        <f>AN3</f>
        <v>2040</v>
      </c>
      <c r="AS23">
        <f>AO3</f>
        <v>2050</v>
      </c>
      <c r="AU23" t="s">
        <v>185</v>
      </c>
    </row>
    <row r="24" spans="2:49" x14ac:dyDescent="0.2">
      <c r="AB24" t="s">
        <v>157</v>
      </c>
      <c r="AD24" t="s">
        <v>158</v>
      </c>
      <c r="AF24" t="s">
        <v>159</v>
      </c>
      <c r="AL24" t="str">
        <f>AL4</f>
        <v>Low</v>
      </c>
      <c r="AM24">
        <f>MEDIAN(AN24:AP24)</f>
        <v>136.7930909664</v>
      </c>
      <c r="AN24">
        <f>AN21</f>
        <v>138.9392308656</v>
      </c>
      <c r="AO24">
        <f>AO21</f>
        <v>136.7930909664</v>
      </c>
      <c r="AP24">
        <f>AP21</f>
        <v>99.500022283199996</v>
      </c>
      <c r="AQ24" s="45">
        <v>140.45051883561732</v>
      </c>
      <c r="AR24" s="45">
        <v>137.99364982983465</v>
      </c>
      <c r="AS24" s="45">
        <v>91.72151578941255</v>
      </c>
      <c r="AU24">
        <f>AS24/AM24</f>
        <v>0.67051278059022568</v>
      </c>
    </row>
    <row r="25" spans="2:49" x14ac:dyDescent="0.2">
      <c r="L25" s="38" t="s">
        <v>140</v>
      </c>
      <c r="AA25" t="s">
        <v>160</v>
      </c>
      <c r="AB25">
        <v>0</v>
      </c>
      <c r="AC25">
        <v>30900</v>
      </c>
      <c r="AD25">
        <v>0</v>
      </c>
      <c r="AE25">
        <v>22161.479999999996</v>
      </c>
      <c r="AF25">
        <v>0</v>
      </c>
      <c r="AG25">
        <v>968.6782907999999</v>
      </c>
      <c r="AL25" t="str">
        <f>AL5</f>
        <v>Medium</v>
      </c>
      <c r="AM25">
        <f t="shared" ref="AM25:AM26" si="0">MEDIAN(AN25:AP25)</f>
        <v>136.7930909664</v>
      </c>
      <c r="AN25">
        <f>AN24</f>
        <v>138.9392308656</v>
      </c>
      <c r="AO25">
        <f t="shared" ref="AO25:AP26" si="1">AO24</f>
        <v>136.7930909664</v>
      </c>
      <c r="AP25">
        <f>AP24</f>
        <v>99.500022283199996</v>
      </c>
      <c r="AQ25" s="45">
        <v>140.62042040052222</v>
      </c>
      <c r="AR25" s="45">
        <v>170.13629509932673</v>
      </c>
      <c r="AS25" s="45">
        <v>526.83014240445232</v>
      </c>
      <c r="AU25">
        <f>AS25/AM25</f>
        <v>3.8512920402818862</v>
      </c>
      <c r="AW25" s="38"/>
    </row>
    <row r="26" spans="2:49" x14ac:dyDescent="0.2">
      <c r="AA26" t="s">
        <v>161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L26" t="str">
        <f>AL6</f>
        <v>High</v>
      </c>
      <c r="AM26">
        <f t="shared" si="0"/>
        <v>136.7930909664</v>
      </c>
      <c r="AN26">
        <f>AN25</f>
        <v>138.9392308656</v>
      </c>
      <c r="AO26">
        <f t="shared" si="1"/>
        <v>136.7930909664</v>
      </c>
      <c r="AP26">
        <f t="shared" si="1"/>
        <v>99.500022283199996</v>
      </c>
      <c r="AQ26" s="45">
        <v>196.35923549853283</v>
      </c>
      <c r="AR26" s="45">
        <v>679.22700966264995</v>
      </c>
      <c r="AS26" s="45">
        <v>1463.6173445322279</v>
      </c>
      <c r="AU26">
        <f>AS26/AM26</f>
        <v>10.699497571055916</v>
      </c>
    </row>
    <row r="27" spans="2:49" x14ac:dyDescent="0.2">
      <c r="Y27">
        <f>5%*2000</f>
        <v>100</v>
      </c>
      <c r="AA27" t="s">
        <v>162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2:49" x14ac:dyDescent="0.2">
      <c r="AA28" t="s">
        <v>163</v>
      </c>
      <c r="AB28">
        <v>394700</v>
      </c>
      <c r="AC28">
        <v>1374800</v>
      </c>
      <c r="AD28">
        <v>352993.16452161322</v>
      </c>
      <c r="AE28">
        <v>1229528.7625647679</v>
      </c>
      <c r="AF28">
        <v>16237.685567994209</v>
      </c>
      <c r="AG28">
        <v>56558.323077979323</v>
      </c>
    </row>
    <row r="29" spans="2:49" x14ac:dyDescent="0.2">
      <c r="B29" s="38"/>
      <c r="Q29" s="38" t="s">
        <v>122</v>
      </c>
      <c r="W29">
        <v>2017</v>
      </c>
      <c r="X29">
        <v>2050</v>
      </c>
      <c r="AA29" t="s">
        <v>164</v>
      </c>
      <c r="AB29">
        <v>123400</v>
      </c>
      <c r="AC29">
        <v>816800</v>
      </c>
      <c r="AD29">
        <v>97979.6</v>
      </c>
      <c r="AE29">
        <v>648539.19999999995</v>
      </c>
      <c r="AF29">
        <v>2616.0553199999999</v>
      </c>
      <c r="AG29">
        <v>17315.996640000001</v>
      </c>
    </row>
    <row r="30" spans="2:49" x14ac:dyDescent="0.2">
      <c r="Q30" s="38" t="s">
        <v>132</v>
      </c>
      <c r="V30" s="38" t="s">
        <v>135</v>
      </c>
      <c r="W30">
        <v>12.14</v>
      </c>
      <c r="AA30" t="s">
        <v>165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S30">
        <f>573+96</f>
        <v>669</v>
      </c>
    </row>
    <row r="31" spans="2:49" x14ac:dyDescent="0.2">
      <c r="Q31" s="38" t="s">
        <v>136</v>
      </c>
      <c r="V31" s="38" t="s">
        <v>135</v>
      </c>
      <c r="W31">
        <v>3</v>
      </c>
      <c r="AA31" t="s">
        <v>166</v>
      </c>
      <c r="AB31">
        <v>14500</v>
      </c>
      <c r="AC31">
        <v>189400</v>
      </c>
      <c r="AD31">
        <v>10074.6</v>
      </c>
      <c r="AE31">
        <v>131595.12</v>
      </c>
      <c r="AF31">
        <v>485.07184080000002</v>
      </c>
      <c r="AG31">
        <v>6336.0418377599999</v>
      </c>
    </row>
    <row r="32" spans="2:49" x14ac:dyDescent="0.2">
      <c r="AA32" s="61" t="s">
        <v>167</v>
      </c>
      <c r="AB32" s="61">
        <v>200600</v>
      </c>
      <c r="AC32" s="61">
        <v>292400</v>
      </c>
      <c r="AD32" s="61">
        <v>159878.20000000001</v>
      </c>
      <c r="AE32" s="61">
        <v>233042.8</v>
      </c>
      <c r="AF32" s="61">
        <v>6919.5284959999999</v>
      </c>
      <c r="AG32" s="61">
        <v>10086.092384</v>
      </c>
    </row>
    <row r="33" spans="1:33" x14ac:dyDescent="0.2">
      <c r="Q33" s="38" t="s">
        <v>130</v>
      </c>
      <c r="V33" s="38" t="s">
        <v>115</v>
      </c>
      <c r="W33" s="39">
        <f>[1]EB_Exist!$F$5</f>
        <v>6.1380000000000008</v>
      </c>
      <c r="AA33" t="s">
        <v>168</v>
      </c>
      <c r="AB33">
        <v>77900</v>
      </c>
      <c r="AC33">
        <v>122900</v>
      </c>
      <c r="AD33">
        <v>43779.8</v>
      </c>
      <c r="AE33">
        <v>69069.8</v>
      </c>
      <c r="AF33">
        <v>2071.2661177999998</v>
      </c>
      <c r="AG33">
        <v>3267.7613077999999</v>
      </c>
    </row>
    <row r="34" spans="1:33" x14ac:dyDescent="0.2">
      <c r="B34" s="70" t="s">
        <v>204</v>
      </c>
      <c r="C34" s="12"/>
      <c r="D34" s="12"/>
      <c r="E34" s="12"/>
      <c r="F34" s="12"/>
      <c r="G34" s="12"/>
      <c r="H34" s="12"/>
      <c r="I34" s="12"/>
      <c r="J34" s="12"/>
      <c r="K34" s="12"/>
      <c r="V34" s="38" t="s">
        <v>133</v>
      </c>
      <c r="W34">
        <f>[1]EB_Exist!$F$4</f>
        <v>0.33</v>
      </c>
      <c r="AA34" t="s">
        <v>169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">
      <c r="B35" s="12" t="s">
        <v>205</v>
      </c>
      <c r="C35" s="42" t="s">
        <v>199</v>
      </c>
      <c r="D35" s="12" t="s">
        <v>198</v>
      </c>
      <c r="E35" s="11">
        <v>0</v>
      </c>
      <c r="F35">
        <v>2027</v>
      </c>
      <c r="G35">
        <v>2028</v>
      </c>
      <c r="H35">
        <v>2029</v>
      </c>
      <c r="I35" s="69">
        <v>2030</v>
      </c>
      <c r="J35" s="69">
        <v>2035</v>
      </c>
      <c r="K35" s="69">
        <v>2039</v>
      </c>
      <c r="L35" s="69">
        <v>2040</v>
      </c>
      <c r="M35" s="69">
        <v>2045</v>
      </c>
      <c r="N35" s="69">
        <v>2050</v>
      </c>
      <c r="Q35" s="38" t="s">
        <v>138</v>
      </c>
      <c r="V35" s="38" t="s">
        <v>115</v>
      </c>
      <c r="W35">
        <f>W36/W34*W33</f>
        <v>11.160000000000002</v>
      </c>
      <c r="AA35" t="s">
        <v>170</v>
      </c>
      <c r="AB35">
        <v>0</v>
      </c>
      <c r="AC35">
        <v>11700</v>
      </c>
      <c r="AD35">
        <v>0</v>
      </c>
      <c r="AE35">
        <v>8459.1</v>
      </c>
      <c r="AF35">
        <v>0</v>
      </c>
      <c r="AG35">
        <v>400.11543</v>
      </c>
    </row>
    <row r="36" spans="1:33" x14ac:dyDescent="0.2">
      <c r="A36" s="38" t="s">
        <v>202</v>
      </c>
      <c r="B36" s="12" t="s">
        <v>203</v>
      </c>
      <c r="C36" s="12" t="s">
        <v>200</v>
      </c>
      <c r="D36" s="12" t="s">
        <v>201</v>
      </c>
      <c r="E36" s="12">
        <v>3</v>
      </c>
      <c r="G36">
        <v>0</v>
      </c>
      <c r="H36">
        <v>0</v>
      </c>
      <c r="I36" s="12"/>
      <c r="J36" s="12"/>
      <c r="K36" s="12"/>
      <c r="L36" s="12"/>
      <c r="M36" s="12"/>
      <c r="N36" s="12">
        <f>X41</f>
        <v>1.78</v>
      </c>
      <c r="V36" s="38" t="s">
        <v>133</v>
      </c>
      <c r="W36">
        <v>0.6</v>
      </c>
      <c r="AA36" t="s">
        <v>171</v>
      </c>
      <c r="AB36">
        <v>0</v>
      </c>
      <c r="AC36">
        <v>3428400</v>
      </c>
      <c r="AD36">
        <v>0</v>
      </c>
      <c r="AE36">
        <v>2478733.2000000002</v>
      </c>
      <c r="AF36">
        <v>0</v>
      </c>
      <c r="AG36">
        <v>117244.08036000001</v>
      </c>
    </row>
    <row r="37" spans="1:33" x14ac:dyDescent="0.2">
      <c r="A37" s="38" t="s">
        <v>206</v>
      </c>
      <c r="B37" s="12" t="s">
        <v>124</v>
      </c>
      <c r="C37" s="12" t="s">
        <v>200</v>
      </c>
      <c r="D37" s="12" t="s">
        <v>201</v>
      </c>
      <c r="E37" s="12">
        <v>3</v>
      </c>
      <c r="F37">
        <v>0</v>
      </c>
      <c r="G37">
        <v>1</v>
      </c>
      <c r="I37" s="12"/>
      <c r="J37" s="12"/>
      <c r="K37" s="12"/>
      <c r="L37" s="12"/>
      <c r="M37" s="12"/>
      <c r="N37" s="12">
        <v>4</v>
      </c>
      <c r="Q37" s="38" t="s">
        <v>137</v>
      </c>
      <c r="V37" s="38" t="s">
        <v>115</v>
      </c>
      <c r="W37" s="50">
        <f>W31/W30*W35</f>
        <v>2.7578253706754534</v>
      </c>
      <c r="AA37" t="s">
        <v>172</v>
      </c>
      <c r="AB37">
        <v>27100</v>
      </c>
      <c r="AC37">
        <v>19200</v>
      </c>
      <c r="AD37">
        <v>19593.3</v>
      </c>
      <c r="AE37">
        <v>13881.6</v>
      </c>
      <c r="AF37">
        <v>926.76309000000003</v>
      </c>
      <c r="AG37">
        <v>656.59968000000003</v>
      </c>
    </row>
    <row r="38" spans="1:33" x14ac:dyDescent="0.2">
      <c r="B38" s="12"/>
      <c r="C38" s="12"/>
      <c r="D38" s="12"/>
      <c r="E38" s="12"/>
      <c r="F38" s="12"/>
      <c r="G38" s="12"/>
      <c r="H38" s="12"/>
      <c r="I38" s="12"/>
      <c r="J38" s="12"/>
      <c r="K38" s="12"/>
      <c r="Q38" s="38" t="s">
        <v>139</v>
      </c>
      <c r="V38" s="38" t="s">
        <v>115</v>
      </c>
      <c r="W38" s="50">
        <f>W35-W37</f>
        <v>8.4021746293245485</v>
      </c>
      <c r="AA38" t="s">
        <v>173</v>
      </c>
      <c r="AB38">
        <v>795000</v>
      </c>
      <c r="AC38">
        <v>295800</v>
      </c>
      <c r="AD38">
        <v>574785</v>
      </c>
      <c r="AE38">
        <v>213863.4</v>
      </c>
      <c r="AF38">
        <v>27187.3305</v>
      </c>
      <c r="AG38">
        <v>10115.73882</v>
      </c>
    </row>
    <row r="39" spans="1:33" x14ac:dyDescent="0.2">
      <c r="Q39" s="38" t="s">
        <v>131</v>
      </c>
      <c r="V39" s="38" t="s">
        <v>133</v>
      </c>
      <c r="AA39" t="s">
        <v>174</v>
      </c>
      <c r="AB39">
        <v>0</v>
      </c>
      <c r="AC39">
        <v>6200</v>
      </c>
      <c r="AF39">
        <v>0</v>
      </c>
      <c r="AG39">
        <v>213.9</v>
      </c>
    </row>
    <row r="40" spans="1:33" x14ac:dyDescent="0.2">
      <c r="AA40" t="s">
        <v>175</v>
      </c>
      <c r="AB40">
        <v>0</v>
      </c>
      <c r="AC40">
        <v>214800</v>
      </c>
    </row>
    <row r="41" spans="1:33" x14ac:dyDescent="0.2">
      <c r="Q41" s="38" t="s">
        <v>134</v>
      </c>
      <c r="V41" s="38" t="s">
        <v>133</v>
      </c>
      <c r="W41">
        <f>10%*(20+56+13)</f>
        <v>8.9</v>
      </c>
      <c r="X41">
        <f>S43*(20+56+13)</f>
        <v>1.78</v>
      </c>
      <c r="Y41">
        <f>300/W31*W37</f>
        <v>275.78253706754532</v>
      </c>
    </row>
    <row r="42" spans="1:33" x14ac:dyDescent="0.2">
      <c r="A42" s="38" t="s">
        <v>207</v>
      </c>
      <c r="V42" s="38" t="s">
        <v>115</v>
      </c>
      <c r="W42">
        <f>W33/W34*W41</f>
        <v>165.54000000000002</v>
      </c>
      <c r="X42">
        <f>W33/W34*X41</f>
        <v>33.108000000000004</v>
      </c>
      <c r="AA42" s="38" t="s">
        <v>187</v>
      </c>
      <c r="AE42" s="66">
        <f t="shared" ref="AE42" si="2">AE32/SUM(AE25:AE39)</f>
        <v>4.6157376605006142E-2</v>
      </c>
      <c r="AF42" s="66"/>
      <c r="AG42" s="66">
        <f>AG32/SUM(AG25:AG39)</f>
        <v>4.5196011737906945E-2</v>
      </c>
    </row>
    <row r="43" spans="1:33" ht="15" x14ac:dyDescent="0.25">
      <c r="Q43" s="38" t="s">
        <v>208</v>
      </c>
      <c r="S43" s="71">
        <v>0.02</v>
      </c>
    </row>
    <row r="44" spans="1:33" x14ac:dyDescent="0.2">
      <c r="Q44" s="38"/>
      <c r="V44" s="38"/>
    </row>
    <row r="45" spans="1:33" x14ac:dyDescent="0.2">
      <c r="W45">
        <f>500/15</f>
        <v>33.333333333333336</v>
      </c>
    </row>
    <row r="46" spans="1:33" x14ac:dyDescent="0.2">
      <c r="Q46" t="s">
        <v>123</v>
      </c>
      <c r="R46" t="s">
        <v>188</v>
      </c>
    </row>
    <row r="47" spans="1:33" x14ac:dyDescent="0.2">
      <c r="Q47" t="s">
        <v>189</v>
      </c>
      <c r="V47">
        <f>500+13+170</f>
        <v>683</v>
      </c>
    </row>
    <row r="48" spans="1:33" x14ac:dyDescent="0.2">
      <c r="Q48" t="s">
        <v>190</v>
      </c>
      <c r="R48">
        <v>22.5</v>
      </c>
      <c r="S48" t="s">
        <v>191</v>
      </c>
    </row>
    <row r="49" spans="17:22" x14ac:dyDescent="0.2">
      <c r="Q49" t="s">
        <v>122</v>
      </c>
      <c r="R49">
        <v>3340</v>
      </c>
      <c r="S49" t="s">
        <v>192</v>
      </c>
    </row>
    <row r="50" spans="17:22" x14ac:dyDescent="0.2">
      <c r="Q50" t="s">
        <v>122</v>
      </c>
      <c r="R50">
        <f>R49*3.6</f>
        <v>12024</v>
      </c>
      <c r="S50" t="s">
        <v>115</v>
      </c>
      <c r="V50">
        <f>V51*R48</f>
        <v>768.375</v>
      </c>
    </row>
    <row r="51" spans="17:22" x14ac:dyDescent="0.2">
      <c r="Q51" t="s">
        <v>122</v>
      </c>
      <c r="R51">
        <f>R50/R48</f>
        <v>534.4</v>
      </c>
      <c r="S51" t="s">
        <v>193</v>
      </c>
      <c r="V51">
        <f>5%*V47</f>
        <v>34.15</v>
      </c>
    </row>
    <row r="53" spans="17:22" ht="15" x14ac:dyDescent="0.25">
      <c r="Q53" s="68" t="s">
        <v>194</v>
      </c>
    </row>
  </sheetData>
  <mergeCells count="7">
    <mergeCell ref="V3:W3"/>
    <mergeCell ref="Q8:W8"/>
    <mergeCell ref="AL7:AO7"/>
    <mergeCell ref="AL8:AO8"/>
    <mergeCell ref="AL9:AO9"/>
    <mergeCell ref="Q3:Q4"/>
    <mergeCell ref="S3:T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ANSv2-692-Home</vt:lpstr>
      <vt:lpstr>Log</vt:lpstr>
      <vt:lpstr>GreenExports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 Merven</cp:lastModifiedBy>
  <cp:lastPrinted>2005-06-23T04:07:43Z</cp:lastPrinted>
  <dcterms:created xsi:type="dcterms:W3CDTF">2005-05-01T12:39:10Z</dcterms:created>
  <dcterms:modified xsi:type="dcterms:W3CDTF">2024-01-23T11:05:24Z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